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theme/themeOverride1.xml" ContentType="application/vnd.openxmlformats-officedocument.themeOverride+xml"/>
  <Override PartName="/xl/drawings/drawing6.xml" ContentType="application/vnd.openxmlformats-officedocument.drawing+xml"/>
  <Override PartName="/xl/ctrlProps/ctrlProp1.xml" ContentType="application/vnd.ms-excel.controlproperties+xml"/>
  <Override PartName="/xl/charts/chart4.xml" ContentType="application/vnd.openxmlformats-officedocument.drawingml.chart+xml"/>
  <Override PartName="/xl/charts/style1.xml" ContentType="application/vnd.ms-office.chartstyle+xml"/>
  <Override PartName="/xl/charts/colors1.xml" ContentType="application/vnd.ms-office.chartcolorstyle+xml"/>
  <Override PartName="/xl/charts/chart5.xml" ContentType="application/vnd.openxmlformats-officedocument.drawingml.chart+xml"/>
  <Override PartName="/xl/charts/style2.xml" ContentType="application/vnd.ms-office.chartstyle+xml"/>
  <Override PartName="/xl/charts/colors2.xml" ContentType="application/vnd.ms-office.chartcolorstyle+xml"/>
  <Override PartName="/xl/charts/chart6.xml" ContentType="application/vnd.openxmlformats-officedocument.drawingml.chart+xml"/>
  <Override PartName="/xl/charts/style3.xml" ContentType="application/vnd.ms-office.chartstyle+xml"/>
  <Override PartName="/xl/charts/colors3.xml" ContentType="application/vnd.ms-office.chartcolorstyle+xml"/>
  <Override PartName="/xl/drawings/drawing7.xml" ContentType="application/vnd.openxmlformats-officedocument.drawing+xml"/>
  <Override PartName="/xl/charts/chart7.xml" ContentType="application/vnd.openxmlformats-officedocument.drawingml.chart+xml"/>
  <Override PartName="/xl/charts/style4.xml" ContentType="application/vnd.ms-office.chartstyle+xml"/>
  <Override PartName="/xl/charts/colors4.xml" ContentType="application/vnd.ms-office.chartcolorstyle+xml"/>
  <Override PartName="/xl/drawings/drawing8.xml" ContentType="application/vnd.openxmlformats-officedocument.drawing+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drawings/drawing9.xml" ContentType="application/vnd.openxmlformats-officedocument.drawing+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charts/chart21.xml" ContentType="application/vnd.openxmlformats-officedocument.drawingml.chart+xml"/>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charts/chart25.xml" ContentType="application/vnd.openxmlformats-officedocument.drawingml.chart+xml"/>
  <Override PartName="/xl/drawings/drawing10.xml" ContentType="application/vnd.openxmlformats-officedocument.drawing+xml"/>
  <Override PartName="/xl/charts/chart26.xml" ContentType="application/vnd.openxmlformats-officedocument.drawingml.chart+xml"/>
  <Override PartName="/xl/charts/chart27.xml" ContentType="application/vnd.openxmlformats-officedocument.drawingml.chart+xml"/>
  <Override PartName="/xl/charts/chart28.xml" ContentType="application/vnd.openxmlformats-officedocument.drawingml.chart+xml"/>
  <Override PartName="/xl/charts/chart29.xml" ContentType="application/vnd.openxmlformats-officedocument.drawingml.chart+xml"/>
  <Override PartName="/xl/charts/chart30.xml" ContentType="application/vnd.openxmlformats-officedocument.drawingml.chart+xml"/>
  <Override PartName="/xl/charts/chart31.xml" ContentType="application/vnd.openxmlformats-officedocument.drawingml.chart+xml"/>
  <Override PartName="/xl/charts/chart32.xml" ContentType="application/vnd.openxmlformats-officedocument.drawingml.chart+xml"/>
  <Override PartName="/xl/charts/chart33.xml" ContentType="application/vnd.openxmlformats-officedocument.drawingml.chart+xml"/>
  <Override PartName="/xl/charts/chart34.xml" ContentType="application/vnd.openxmlformats-officedocument.drawingml.chart+xml"/>
  <Override PartName="/xl/charts/chart35.xml" ContentType="application/vnd.openxmlformats-officedocument.drawingml.chart+xml"/>
  <Override PartName="/xl/charts/chart36.xml" ContentType="application/vnd.openxmlformats-officedocument.drawingml.chart+xml"/>
  <Override PartName="/xl/charts/chart37.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1.xml" ContentType="application/vnd.openxmlformats-officedocument.drawing+xml"/>
  <Override PartName="/xl/charts/chart38.xml" ContentType="application/vnd.openxmlformats-officedocument.drawingml.chart+xml"/>
  <Override PartName="/xl/charts/chart39.xml" ContentType="application/vnd.openxmlformats-officedocument.drawingml.chart+xml"/>
  <Override PartName="/xl/charts/chart40.xml" ContentType="application/vnd.openxmlformats-officedocument.drawingml.chart+xml"/>
  <Override PartName="/xl/charts/chart41.xml" ContentType="application/vnd.openxmlformats-officedocument.drawingml.chart+xml"/>
  <Override PartName="/xl/charts/chart42.xml" ContentType="application/vnd.openxmlformats-officedocument.drawingml.chart+xml"/>
  <Override PartName="/xl/charts/chart43.xml" ContentType="application/vnd.openxmlformats-officedocument.drawingml.chart+xml"/>
  <Override PartName="/xl/charts/chart44.xml" ContentType="application/vnd.openxmlformats-officedocument.drawingml.chart+xml"/>
  <Override PartName="/xl/drawings/drawing12.xml" ContentType="application/vnd.openxmlformats-officedocument.drawing+xml"/>
  <Override PartName="/xl/charts/chart45.xml" ContentType="application/vnd.openxmlformats-officedocument.drawingml.chart+xml"/>
  <Override PartName="/xl/charts/chart46.xml" ContentType="application/vnd.openxmlformats-officedocument.drawingml.chart+xml"/>
  <Override PartName="/xl/charts/chart47.xml" ContentType="application/vnd.openxmlformats-officedocument.drawingml.chart+xml"/>
  <Override PartName="/xl/charts/chart48.xml" ContentType="application/vnd.openxmlformats-officedocument.drawingml.chart+xml"/>
  <Override PartName="/xl/charts/chart49.xml" ContentType="application/vnd.openxmlformats-officedocument.drawingml.chart+xml"/>
  <Override PartName="/xl/charts/chart50.xml" ContentType="application/vnd.openxmlformats-officedocument.drawingml.chart+xml"/>
  <Override PartName="/xl/charts/chart51.xml" ContentType="application/vnd.openxmlformats-officedocument.drawingml.chart+xml"/>
  <Override PartName="/xl/drawings/drawing13.xml" ContentType="application/vnd.openxmlformats-officedocument.drawing+xml"/>
  <Override PartName="/xl/charts/chart52.xml" ContentType="application/vnd.openxmlformats-officedocument.drawingml.chart+xml"/>
  <Override PartName="/xl/charts/chart53.xml" ContentType="application/vnd.openxmlformats-officedocument.drawingml.chart+xml"/>
  <Override PartName="/xl/charts/chart54.xml" ContentType="application/vnd.openxmlformats-officedocument.drawingml.chart+xml"/>
  <Override PartName="/xl/charts/chart55.xml" ContentType="application/vnd.openxmlformats-officedocument.drawingml.chart+xml"/>
  <Override PartName="/xl/charts/chart56.xml" ContentType="application/vnd.openxmlformats-officedocument.drawingml.chart+xml"/>
  <Override PartName="/xl/drawings/drawing14.xml" ContentType="application/vnd.openxmlformats-officedocument.drawing+xml"/>
  <Override PartName="/xl/ctrlProps/ctrlProp2.xml" ContentType="application/vnd.ms-excel.controlproperties+xml"/>
  <Override PartName="/xl/charts/chart57.xml" ContentType="application/vnd.openxmlformats-officedocument.drawingml.chart+xml"/>
  <Override PartName="/xl/charts/style6.xml" ContentType="application/vnd.ms-office.chartstyle+xml"/>
  <Override PartName="/xl/charts/colors6.xml" ContentType="application/vnd.ms-office.chartcolorstyle+xml"/>
  <Override PartName="/xl/charts/chart58.xml" ContentType="application/vnd.openxmlformats-officedocument.drawingml.chart+xml"/>
  <Override PartName="/xl/charts/style7.xml" ContentType="application/vnd.ms-office.chartstyle+xml"/>
  <Override PartName="/xl/charts/colors7.xml" ContentType="application/vnd.ms-office.chartcolorstyle+xml"/>
  <Override PartName="/xl/charts/chart59.xml" ContentType="application/vnd.openxmlformats-officedocument.drawingml.chart+xml"/>
  <Override PartName="/xl/charts/style8.xml" ContentType="application/vnd.ms-office.chartstyle+xml"/>
  <Override PartName="/xl/charts/colors8.xml" ContentType="application/vnd.ms-office.chartcolorstyle+xml"/>
  <Override PartName="/xl/charts/chart60.xml" ContentType="application/vnd.openxmlformats-officedocument.drawingml.chart+xml"/>
  <Override PartName="/xl/charts/style9.xml" ContentType="application/vnd.ms-office.chartstyle+xml"/>
  <Override PartName="/xl/charts/colors9.xml" ContentType="application/vnd.ms-office.chartcolorstyle+xml"/>
  <Override PartName="/xl/charts/chart61.xml" ContentType="application/vnd.openxmlformats-officedocument.drawingml.chart+xml"/>
  <Override PartName="/xl/charts/style10.xml" ContentType="application/vnd.ms-office.chartstyle+xml"/>
  <Override PartName="/xl/charts/colors10.xml" ContentType="application/vnd.ms-office.chartcolorstyle+xml"/>
  <Override PartName="/xl/charts/chart62.xml" ContentType="application/vnd.openxmlformats-officedocument.drawingml.chart+xml"/>
  <Override PartName="/xl/charts/style11.xml" ContentType="application/vnd.ms-office.chartstyle+xml"/>
  <Override PartName="/xl/charts/colors11.xml" ContentType="application/vnd.ms-office.chartcolorstyle+xml"/>
  <Override PartName="/xl/charts/chart63.xml" ContentType="application/vnd.openxmlformats-officedocument.drawingml.chart+xml"/>
  <Override PartName="/xl/charts/style12.xml" ContentType="application/vnd.ms-office.chartstyle+xml"/>
  <Override PartName="/xl/charts/colors12.xml" ContentType="application/vnd.ms-office.chartcolorstyle+xml"/>
  <Override PartName="/xl/charts/chart64.xml" ContentType="application/vnd.openxmlformats-officedocument.drawingml.chart+xml"/>
  <Override PartName="/xl/charts/style13.xml" ContentType="application/vnd.ms-office.chartstyle+xml"/>
  <Override PartName="/xl/charts/colors13.xml" ContentType="application/vnd.ms-office.chartcolorstyle+xml"/>
  <Override PartName="/xl/charts/chart65.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5.xml" ContentType="application/vnd.openxmlformats-officedocument.drawing+xml"/>
  <Override PartName="/xl/drawings/drawing16.xml" ContentType="application/vnd.openxmlformats-officedocument.drawing+xml"/>
  <Override PartName="/xl/ctrlProps/ctrlProp3.xml" ContentType="application/vnd.ms-excel.controlproperties+xml"/>
  <Override PartName="/xl/charts/chart66.xml" ContentType="application/vnd.openxmlformats-officedocument.drawingml.chart+xml"/>
  <Override PartName="/xl/charts/chart67.xml" ContentType="application/vnd.openxmlformats-officedocument.drawingml.chart+xml"/>
  <Override PartName="/xl/charts/style15.xml" ContentType="application/vnd.ms-office.chartstyle+xml"/>
  <Override PartName="/xl/charts/colors15.xml" ContentType="application/vnd.ms-office.chartcolorstyle+xml"/>
  <Override PartName="/xl/charts/chart68.xml" ContentType="application/vnd.openxmlformats-officedocument.drawingml.chart+xml"/>
  <Override PartName="/xl/charts/style16.xml" ContentType="application/vnd.ms-office.chartstyle+xml"/>
  <Override PartName="/xl/charts/colors16.xml" ContentType="application/vnd.ms-office.chartcolorstyle+xml"/>
  <Override PartName="/xl/charts/chart69.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17.xml" ContentType="application/vnd.openxmlformats-officedocument.drawing+xml"/>
  <Override PartName="/xl/drawings/drawing18.xml" ContentType="application/vnd.openxmlformats-officedocument.drawing+xml"/>
  <Override PartName="/xl/ctrlProps/ctrlProp4.xml" ContentType="application/vnd.ms-excel.controlproperties+xml"/>
  <Override PartName="/xl/charts/chart70.xml" ContentType="application/vnd.openxmlformats-officedocument.drawingml.chart+xml"/>
  <Override PartName="/xl/charts/style18.xml" ContentType="application/vnd.ms-office.chartstyle+xml"/>
  <Override PartName="/xl/charts/colors18.xml" ContentType="application/vnd.ms-office.chartcolorstyle+xml"/>
  <Override PartName="/xl/charts/chart71.xml" ContentType="application/vnd.openxmlformats-officedocument.drawingml.chart+xml"/>
  <Override PartName="/xl/charts/style19.xml" ContentType="application/vnd.ms-office.chartstyle+xml"/>
  <Override PartName="/xl/charts/colors19.xml" ContentType="application/vnd.ms-office.chartcolorstyle+xml"/>
  <Override PartName="/xl/charts/chart72.xml" ContentType="application/vnd.openxmlformats-officedocument.drawingml.chart+xml"/>
  <Override PartName="/xl/charts/style20.xml" ContentType="application/vnd.ms-office.chartstyle+xml"/>
  <Override PartName="/xl/charts/colors20.xml" ContentType="application/vnd.ms-office.chartcolorstyle+xml"/>
  <Override PartName="/xl/charts/chart73.xml" ContentType="application/vnd.openxmlformats-officedocument.drawingml.chart+xml"/>
  <Override PartName="/xl/charts/style21.xml" ContentType="application/vnd.ms-office.chartstyle+xml"/>
  <Override PartName="/xl/charts/colors21.xml" ContentType="application/vnd.ms-office.chartcolorstyle+xml"/>
  <Override PartName="/xl/charts/chart74.xml" ContentType="application/vnd.openxmlformats-officedocument.drawingml.chart+xml"/>
  <Override PartName="/xl/charts/style22.xml" ContentType="application/vnd.ms-office.chartstyle+xml"/>
  <Override PartName="/xl/charts/colors22.xml" ContentType="application/vnd.ms-office.chartcolorstyle+xml"/>
  <Override PartName="/xl/charts/chart75.xml" ContentType="application/vnd.openxmlformats-officedocument.drawingml.chart+xml"/>
  <Override PartName="/xl/charts/style23.xml" ContentType="application/vnd.ms-office.chartstyle+xml"/>
  <Override PartName="/xl/charts/colors23.xml" ContentType="application/vnd.ms-office.chartcolorstyle+xml"/>
  <Override PartName="/xl/charts/chart76.xml" ContentType="application/vnd.openxmlformats-officedocument.drawingml.chart+xml"/>
  <Override PartName="/xl/charts/style24.xml" ContentType="application/vnd.ms-office.chartstyle+xml"/>
  <Override PartName="/xl/charts/colors24.xml" ContentType="application/vnd.ms-office.chartcolorstyle+xml"/>
  <Override PartName="/xl/charts/chart77.xml" ContentType="application/vnd.openxmlformats-officedocument.drawingml.chart+xml"/>
  <Override PartName="/xl/charts/style25.xml" ContentType="application/vnd.ms-office.chartstyle+xml"/>
  <Override PartName="/xl/charts/colors25.xml" ContentType="application/vnd.ms-office.chartcolorstyle+xml"/>
  <Override PartName="/xl/charts/chart78.xml" ContentType="application/vnd.openxmlformats-officedocument.drawingml.chart+xml"/>
  <Override PartName="/xl/charts/style26.xml" ContentType="application/vnd.ms-office.chartstyle+xml"/>
  <Override PartName="/xl/charts/colors26.xml" ContentType="application/vnd.ms-office.chartcolorstyle+xml"/>
  <Override PartName="/xl/charts/chart79.xml" ContentType="application/vnd.openxmlformats-officedocument.drawingml.chart+xml"/>
  <Override PartName="/xl/charts/style27.xml" ContentType="application/vnd.ms-office.chartstyle+xml"/>
  <Override PartName="/xl/charts/colors27.xml" ContentType="application/vnd.ms-office.chartcolorstyle+xml"/>
  <Override PartName="/xl/charts/chart80.xml" ContentType="application/vnd.openxmlformats-officedocument.drawingml.chart+xml"/>
  <Override PartName="/xl/charts/style28.xml" ContentType="application/vnd.ms-office.chartstyle+xml"/>
  <Override PartName="/xl/charts/colors28.xml" ContentType="application/vnd.ms-office.chartcolorstyle+xml"/>
  <Override PartName="/xl/charts/chart81.xml" ContentType="application/vnd.openxmlformats-officedocument.drawingml.chart+xml"/>
  <Override PartName="/xl/charts/style29.xml" ContentType="application/vnd.ms-office.chartstyle+xml"/>
  <Override PartName="/xl/charts/colors29.xml" ContentType="application/vnd.ms-office.chartcolorstyle+xml"/>
  <Override PartName="/xl/charts/chart82.xml" ContentType="application/vnd.openxmlformats-officedocument.drawingml.chart+xml"/>
  <Override PartName="/xl/charts/style30.xml" ContentType="application/vnd.ms-office.chartstyle+xml"/>
  <Override PartName="/xl/charts/colors30.xml" ContentType="application/vnd.ms-office.chartcolorstyle+xml"/>
  <Override PartName="/xl/charts/chart83.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9.xml" ContentType="application/vnd.openxmlformats-officedocument.drawing+xml"/>
  <Override PartName="/xl/drawings/drawing20.xml" ContentType="application/vnd.openxmlformats-officedocument.drawing+xml"/>
  <Override PartName="/xl/charts/chart84.xml" ContentType="application/vnd.openxmlformats-officedocument.drawingml.chart+xml"/>
  <Override PartName="/xl/charts/chart85.xml" ContentType="application/vnd.openxmlformats-officedocument.drawingml.chart+xml"/>
  <Override PartName="/xl/drawings/drawing21.xml" ContentType="application/vnd.openxmlformats-officedocument.drawing+xml"/>
  <Override PartName="/xl/charts/chart86.xml" ContentType="application/vnd.openxmlformats-officedocument.drawingml.chart+xml"/>
  <Override PartName="/xl/charts/chart87.xml" ContentType="application/vnd.openxmlformats-officedocument.drawingml.chart+xml"/>
  <Override PartName="/xl/drawings/drawing22.xml" ContentType="application/vnd.openxmlformats-officedocument.drawing+xml"/>
  <Override PartName="/xl/ctrlProps/ctrlProp5.xml" ContentType="application/vnd.ms-excel.controlproperties+xml"/>
  <Override PartName="/xl/charts/chart88.xml" ContentType="application/vnd.openxmlformats-officedocument.drawingml.chart+xml"/>
  <Override PartName="/xl/charts/chart89.xml" ContentType="application/vnd.openxmlformats-officedocument.drawingml.chart+xml"/>
  <Override PartName="/xl/charts/chart90.xml" ContentType="application/vnd.openxmlformats-officedocument.drawingml.chart+xml"/>
  <Override PartName="/xl/drawings/drawing23.xml" ContentType="application/vnd.openxmlformats-officedocument.drawing+xml"/>
  <Override PartName="/xl/charts/chart91.xml" ContentType="application/vnd.openxmlformats-officedocument.drawingml.chart+xml"/>
  <Override PartName="/xl/charts/chart92.xml" ContentType="application/vnd.openxmlformats-officedocument.drawingml.chart+xml"/>
  <Override PartName="/xl/drawings/drawing24.xml" ContentType="application/vnd.openxmlformats-officedocument.drawing+xml"/>
  <Override PartName="/xl/ctrlProps/ctrlProp6.xml" ContentType="application/vnd.ms-excel.controlproperties+xml"/>
  <Override PartName="/xl/charts/chart93.xml" ContentType="application/vnd.openxmlformats-officedocument.drawingml.chart+xml"/>
  <Override PartName="/xl/charts/chart94.xml" ContentType="application/vnd.openxmlformats-officedocument.drawingml.chart+xml"/>
  <Override PartName="/xl/drawings/drawing25.xml" ContentType="application/vnd.openxmlformats-officedocument.drawing+xml"/>
  <Override PartName="/xl/charts/chart95.xml" ContentType="application/vnd.openxmlformats-officedocument.drawingml.chart+xml"/>
  <Override PartName="/xl/charts/chart96.xml" ContentType="application/vnd.openxmlformats-officedocument.drawingml.chart+xml"/>
  <Override PartName="/xl/drawings/drawing26.xml" ContentType="application/vnd.openxmlformats-officedocument.drawing+xml"/>
  <Override PartName="/xl/charts/chart97.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27.xml" ContentType="application/vnd.openxmlformats-officedocument.drawing+xml"/>
  <Override PartName="/xl/charts/chart98.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28.xml" ContentType="application/vnd.openxmlformats-officedocument.drawing+xml"/>
  <Override PartName="/xl/charts/chart99.xml" ContentType="application/vnd.openxmlformats-officedocument.drawingml.chart+xml"/>
  <Override PartName="/xl/charts/chart100.xml" ContentType="application/vnd.openxmlformats-officedocument.drawingml.chart+xml"/>
  <Override PartName="/xl/drawings/drawing29.xml" ContentType="application/vnd.openxmlformats-officedocument.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2="http://schemas.microsoft.com/office/spreadsheetml/2015/revision2" mc:Ignorable="x15 xr2">
  <fileVersion appName="xl" lastEdited="7" lowestEdited="6" rupBuild="18625"/>
  <workbookPr codeName="EstaPasta_de_trabalho" defaultThemeVersion="124226"/>
  <mc:AlternateContent xmlns:mc="http://schemas.openxmlformats.org/markup-compatibility/2006">
    <mc:Choice Requires="x15">
      <x15ac:absPath xmlns:x15ac="http://schemas.microsoft.com/office/spreadsheetml/2010/11/ac" url="C:\Users\paulc\Documents\Documents\1 Site Vias Seguras\Estatisticas\"/>
    </mc:Choice>
  </mc:AlternateContent>
  <bookViews>
    <workbookView showSheetTabs="0" xWindow="0" yWindow="0" windowWidth="14355" windowHeight="9180" tabRatio="827" activeTab="1" xr2:uid="{00000000-000D-0000-FFFF-FFFF00000000}"/>
  </bookViews>
  <sheets>
    <sheet name="CAPA" sheetId="25" r:id="rId1"/>
    <sheet name="INÍCIO " sheetId="27" r:id="rId2"/>
    <sheet name="APRESENTAÇÃO " sheetId="26" r:id="rId3"/>
    <sheet name="INTRODUÇÃO" sheetId="28" r:id="rId4"/>
    <sheet name="FROTA SEGUNDO TIPO" sheetId="21" r:id="rId5"/>
    <sheet name="FROTA MUNICÍPIOS (2)" sheetId="52" r:id="rId6"/>
    <sheet name="FROTA MUNICÍPIOS" sheetId="38" r:id="rId7"/>
    <sheet name="ACIDENTES COM VÍTIMAS" sheetId="2" r:id="rId8"/>
    <sheet name="VÍTIMAS NÃO FATAIS" sheetId="6" r:id="rId9"/>
    <sheet name="VÍTIMAS FATAIS" sheetId="7" r:id="rId10"/>
    <sheet name="COND. ENV. EM ACID. COM VÍTIMAS" sheetId="3" r:id="rId11"/>
    <sheet name="VEIC. ENV. EM ACID. COM VÍTIMAS" sheetId="5" r:id="rId12"/>
    <sheet name="INDICES RONDÔNIA" sheetId="8" r:id="rId13"/>
    <sheet name="ESPELHO MUNICÍPIOS " sheetId="49" r:id="rId14"/>
    <sheet name="MUNICÍPIOS" sheetId="30" r:id="rId15"/>
    <sheet name="ACIDENTES MUN ESPELHO" sheetId="45" r:id="rId16"/>
    <sheet name="ACIDENTES MUNICÍPIOS " sheetId="11" r:id="rId17"/>
    <sheet name="EVO. INDICES MUNICÍPIOS ESPELHO" sheetId="47" r:id="rId18"/>
    <sheet name="EVO. INDICES MUNICÍPIOS" sheetId="13" r:id="rId19"/>
    <sheet name="ACIDENTES POR DIA DA SEMANA" sheetId="20" r:id="rId20"/>
    <sheet name="HORÁRIO DOS ACIDENTES" sheetId="15" r:id="rId21"/>
    <sheet name="HABILITAÇÃO ESPELHO" sheetId="46" r:id="rId22"/>
    <sheet name="HABILITAÇÃO " sheetId="50" r:id="rId23"/>
    <sheet name="EXPELHO HABILITAÇÃO F.E " sheetId="48" r:id="rId24"/>
    <sheet name="HABILITAÇÃO  F.E" sheetId="51" r:id="rId25"/>
    <sheet name="SERVIÇOS DETRAN VEÍCULO" sheetId="39" r:id="rId26"/>
    <sheet name="SERVIÇOS DETRAN HABILITAÇÃO" sheetId="43" r:id="rId27"/>
    <sheet name="MULTAS" sheetId="16" r:id="rId28"/>
    <sheet name="PROJETOS" sheetId="35" r:id="rId29"/>
    <sheet name="ENCERRAMENTO" sheetId="24" r:id="rId30"/>
    <sheet name="GEORANKING - ACIDENTES" sheetId="37" r:id="rId31"/>
    <sheet name="GEORANKING - FATAL" sheetId="36" r:id="rId32"/>
  </sheets>
  <definedNames>
    <definedName name="_xlnm._FilterDatabase" localSheetId="15" hidden="1">'ACIDENTES MUN ESPELHO'!$E$16:$N$84</definedName>
    <definedName name="_xlnm._FilterDatabase" localSheetId="16" hidden="1">'ACIDENTES MUNICÍPIOS '!$E$15:$N$1520</definedName>
    <definedName name="_xlnm._FilterDatabase" localSheetId="13" hidden="1">'ESPELHO MUNICÍPIOS '!#REF!</definedName>
    <definedName name="_xlnm._FilterDatabase" localSheetId="14" hidden="1">MUNICÍPIOS!#REF!</definedName>
    <definedName name="_xlnm._FilterDatabase" localSheetId="26" hidden="1">'SERVIÇOS DETRAN HABILITAÇÃO'!$D$14:$F$651</definedName>
    <definedName name="_xlnm._FilterDatabase" localSheetId="25" hidden="1">'SERVIÇOS DETRAN VEÍCULO'!$D$13:$F$1760</definedName>
    <definedName name="_xlnm.Print_Area" localSheetId="7">'ACIDENTES COM VÍTIMAS'!$D$2:$Q$251</definedName>
    <definedName name="_xlnm.Print_Area" localSheetId="15">'ACIDENTES MUN ESPELHO'!$E$2:$N$86</definedName>
    <definedName name="_xlnm.Print_Area" localSheetId="16">'ACIDENTES MUNICÍPIOS '!$D$2:$O$1521</definedName>
    <definedName name="_xlnm.Print_Area" localSheetId="19">'ACIDENTES POR DIA DA SEMANA'!$C$3:$Q$59</definedName>
    <definedName name="_xlnm.Print_Area" localSheetId="2">'APRESENTAÇÃO '!$E$4:$O$61</definedName>
    <definedName name="_xlnm.Print_Area" localSheetId="0">CAPA!$F$2:$O$42</definedName>
    <definedName name="_xlnm.Print_Area" localSheetId="10">'COND. ENV. EM ACID. COM VÍTIMAS'!$C$3:$O$271</definedName>
    <definedName name="_xlnm.Print_Area" localSheetId="29">ENCERRAMENTO!$D$3:$N$86</definedName>
    <definedName name="_xlnm.Print_Area" localSheetId="13">'ESPELHO MUNICÍPIOS '!$C$1:$H$94</definedName>
    <definedName name="_xlnm.Print_Area" localSheetId="18">'EVO. INDICES MUNICÍPIOS'!$D$2:$R$437</definedName>
    <definedName name="_xlnm.Print_Area" localSheetId="17">'EVO. INDICES MUNICÍPIOS ESPELHO'!$D$2:$R$170</definedName>
    <definedName name="_xlnm.Print_Area" localSheetId="23">'EXPELHO HABILITAÇÃO F.E '!$C$2:$P$81</definedName>
    <definedName name="_xlnm.Print_Area" localSheetId="6">'FROTA MUNICÍPIOS'!$C$2:$Y$299</definedName>
    <definedName name="_xlnm.Print_Area" localSheetId="5">'FROTA MUNICÍPIOS (2)'!$C$2:$M$60</definedName>
    <definedName name="_xlnm.Print_Area" localSheetId="4">'FROTA SEGUNDO TIPO'!$C$2:$R$108</definedName>
    <definedName name="_xlnm.Print_Area" localSheetId="30">'GEORANKING - ACIDENTES'!$F$2:$R$379</definedName>
    <definedName name="_xlnm.Print_Area" localSheetId="31">'GEORANKING - FATAL'!$C$56:$S$349</definedName>
    <definedName name="_xlnm.Print_Area" localSheetId="22">'HABILITAÇÃO '!$C$2:$V$774</definedName>
    <definedName name="_xlnm.Print_Area" localSheetId="24">'HABILITAÇÃO  F.E'!$C$2:$P$758</definedName>
    <definedName name="_xlnm.Print_Area" localSheetId="21">'HABILITAÇÃO ESPELHO'!$C$2:$U$91</definedName>
    <definedName name="_xlnm.Print_Area" localSheetId="20">'HORÁRIO DOS ACIDENTES'!$C$2:$R$73</definedName>
    <definedName name="_xlnm.Print_Area" localSheetId="12">'INDICES RONDÔNIA'!$C$3:$P$132</definedName>
    <definedName name="_xlnm.Print_Area" localSheetId="1">'INÍCIO '!$C$2:$M$44</definedName>
    <definedName name="_xlnm.Print_Area" localSheetId="3">INTRODUÇÃO!$F$6:$Q$108</definedName>
    <definedName name="_xlnm.Print_Area" localSheetId="27">MULTAS!$C$1:$P$95</definedName>
    <definedName name="_xlnm.Print_Area" localSheetId="14">MUNICÍPIOS!$C$2:$O$241</definedName>
    <definedName name="_xlnm.Print_Area" localSheetId="28">PROJETOS!$B$5:$L$859</definedName>
    <definedName name="_xlnm.Print_Area" localSheetId="26">'SERVIÇOS DETRAN HABILITAÇÃO'!$C$2:$F$651</definedName>
    <definedName name="_xlnm.Print_Area" localSheetId="25">'SERVIÇOS DETRAN VEÍCULO'!$C$1:$F$1599</definedName>
    <definedName name="_xlnm.Print_Area" localSheetId="11">'VEIC. ENV. EM ACID. COM VÍTIMAS'!$D$3:$P$187</definedName>
    <definedName name="_xlnm.Print_Area" localSheetId="9">'VÍTIMAS FATAIS'!$C$3:$O$352</definedName>
    <definedName name="_xlnm.Print_Area" localSheetId="8">'VÍTIMAS NÃO FATAIS'!$C$3:$O$334</definedName>
  </definedNames>
  <calcPr calcId="171027"/>
</workbook>
</file>

<file path=xl/calcChain.xml><?xml version="1.0" encoding="utf-8"?>
<calcChain xmlns="http://schemas.openxmlformats.org/spreadsheetml/2006/main">
  <c r="F649" i="43" l="1"/>
  <c r="F648" i="43"/>
  <c r="F647" i="43"/>
  <c r="F646" i="43"/>
  <c r="F645" i="43"/>
  <c r="F644" i="43"/>
  <c r="F643" i="43"/>
  <c r="F642" i="43"/>
  <c r="F641" i="43"/>
  <c r="F640" i="43"/>
  <c r="F639" i="43"/>
  <c r="F650" i="43" l="1"/>
  <c r="V34" i="48"/>
  <c r="U34" i="48"/>
  <c r="T34" i="48"/>
  <c r="S34" i="48"/>
  <c r="F15" i="38" l="1"/>
  <c r="Z66" i="38"/>
  <c r="Z65" i="38"/>
  <c r="Z64" i="38"/>
  <c r="Z63" i="38"/>
  <c r="Z62" i="38"/>
  <c r="Z61" i="38"/>
  <c r="Z60" i="38"/>
  <c r="Z59" i="38"/>
  <c r="Z58" i="38"/>
  <c r="Z57" i="38"/>
  <c r="Z56" i="38"/>
  <c r="Z55" i="38"/>
  <c r="Z54" i="38"/>
  <c r="Z53" i="38"/>
  <c r="Z52" i="38"/>
  <c r="Z51" i="38"/>
  <c r="Z50" i="38"/>
  <c r="Z49" i="38"/>
  <c r="Z48" i="38"/>
  <c r="Z47" i="38"/>
  <c r="Z46" i="38"/>
  <c r="Z45" i="38"/>
  <c r="Z44" i="38"/>
  <c r="Z43" i="38"/>
  <c r="Z42" i="38"/>
  <c r="Z41" i="38"/>
  <c r="Z40" i="38"/>
  <c r="Z39" i="38"/>
  <c r="Z38" i="38"/>
  <c r="Z37" i="38"/>
  <c r="Z36" i="38"/>
  <c r="Z35" i="38"/>
  <c r="Z34" i="38"/>
  <c r="Z33" i="38"/>
  <c r="Z32" i="38"/>
  <c r="Z31" i="38"/>
  <c r="Z30" i="38"/>
  <c r="Z29" i="38"/>
  <c r="Z28" i="38"/>
  <c r="Z27" i="38"/>
  <c r="Z26" i="38"/>
  <c r="Z25" i="38"/>
  <c r="Z24" i="38"/>
  <c r="Z23" i="38"/>
  <c r="Z22" i="38"/>
  <c r="Z21" i="38"/>
  <c r="Z20" i="38"/>
  <c r="Z19" i="38"/>
  <c r="Z18" i="38"/>
  <c r="Z17" i="38"/>
  <c r="Z16" i="38"/>
  <c r="Z15" i="38"/>
  <c r="V64" i="52"/>
  <c r="D12" i="52" s="1"/>
  <c r="E51" i="52" l="1"/>
  <c r="E39" i="52"/>
  <c r="D48" i="52"/>
  <c r="E50" i="52"/>
  <c r="E38" i="52"/>
  <c r="D36" i="52"/>
  <c r="E49" i="52"/>
  <c r="E37" i="52"/>
  <c r="E56" i="52"/>
  <c r="E55" i="52"/>
  <c r="E43" i="52"/>
  <c r="E54" i="52"/>
  <c r="E42" i="52"/>
  <c r="E53" i="52"/>
  <c r="E41" i="52"/>
  <c r="E52" i="52"/>
  <c r="E40" i="52"/>
  <c r="D16" i="52"/>
  <c r="E27" i="52"/>
  <c r="E24" i="52"/>
  <c r="E22" i="52"/>
  <c r="E30" i="52"/>
  <c r="E21" i="52"/>
  <c r="E31" i="52"/>
  <c r="E19" i="52"/>
  <c r="E28" i="52"/>
  <c r="E17" i="52"/>
  <c r="E25" i="52"/>
  <c r="E18" i="52"/>
  <c r="E26" i="52"/>
  <c r="E20" i="52"/>
  <c r="E29" i="52"/>
  <c r="E23" i="52"/>
  <c r="Z67" i="38"/>
  <c r="T198" i="38"/>
  <c r="E57" i="52" l="1"/>
  <c r="F55" i="52" s="1"/>
  <c r="E44" i="52"/>
  <c r="F42" i="52" s="1"/>
  <c r="E32" i="52"/>
  <c r="G25" i="51"/>
  <c r="G26" i="51" s="1"/>
  <c r="H25" i="51"/>
  <c r="I25" i="51"/>
  <c r="J25" i="51"/>
  <c r="I26" i="51" s="1"/>
  <c r="K25" i="51"/>
  <c r="L25" i="51"/>
  <c r="M25" i="51"/>
  <c r="N25" i="51"/>
  <c r="M26" i="51"/>
  <c r="G38" i="51"/>
  <c r="H38" i="51"/>
  <c r="I38" i="51"/>
  <c r="J38" i="51"/>
  <c r="K38" i="51"/>
  <c r="L38" i="51"/>
  <c r="M38" i="51"/>
  <c r="N38" i="51"/>
  <c r="G51" i="51"/>
  <c r="G52" i="51" s="1"/>
  <c r="H51" i="51"/>
  <c r="I51" i="51"/>
  <c r="J51" i="51"/>
  <c r="K51" i="51"/>
  <c r="L51" i="51"/>
  <c r="M51" i="51"/>
  <c r="N51" i="51"/>
  <c r="G64" i="51"/>
  <c r="G65" i="51" s="1"/>
  <c r="H64" i="51"/>
  <c r="I64" i="51"/>
  <c r="J64" i="51"/>
  <c r="I65" i="51" s="1"/>
  <c r="K64" i="51"/>
  <c r="L64" i="51"/>
  <c r="M64" i="51"/>
  <c r="N64" i="51"/>
  <c r="M65" i="51" s="1"/>
  <c r="G77" i="51"/>
  <c r="G78" i="51" s="1"/>
  <c r="H77" i="51"/>
  <c r="I77" i="51"/>
  <c r="J77" i="51"/>
  <c r="K77" i="51"/>
  <c r="L77" i="51"/>
  <c r="M77" i="51"/>
  <c r="M78" i="51" s="1"/>
  <c r="N77" i="51"/>
  <c r="G90" i="51"/>
  <c r="H90" i="51"/>
  <c r="I90" i="51"/>
  <c r="J90" i="51"/>
  <c r="K90" i="51"/>
  <c r="L90" i="51"/>
  <c r="K91" i="51" s="1"/>
  <c r="M90" i="51"/>
  <c r="N90" i="51"/>
  <c r="G103" i="51"/>
  <c r="H103" i="51"/>
  <c r="I103" i="51"/>
  <c r="J103" i="51"/>
  <c r="K103" i="51"/>
  <c r="L103" i="51"/>
  <c r="K104" i="51" s="1"/>
  <c r="M103" i="51"/>
  <c r="N103" i="51"/>
  <c r="G116" i="51"/>
  <c r="H116" i="51"/>
  <c r="I116" i="51"/>
  <c r="J116" i="51"/>
  <c r="I117" i="51" s="1"/>
  <c r="K116" i="51"/>
  <c r="L116" i="51"/>
  <c r="K117" i="51" s="1"/>
  <c r="M116" i="51"/>
  <c r="N116" i="51"/>
  <c r="M117" i="51" s="1"/>
  <c r="G129" i="51"/>
  <c r="G130" i="51" s="1"/>
  <c r="H129" i="51"/>
  <c r="I129" i="51"/>
  <c r="J129" i="51"/>
  <c r="K129" i="51"/>
  <c r="L129" i="51"/>
  <c r="M129" i="51"/>
  <c r="N129" i="51"/>
  <c r="M130" i="51"/>
  <c r="G142" i="51"/>
  <c r="H142" i="51"/>
  <c r="I142" i="51"/>
  <c r="J142" i="51"/>
  <c r="K142" i="51"/>
  <c r="L142" i="51"/>
  <c r="K143" i="51" s="1"/>
  <c r="M142" i="51"/>
  <c r="N142" i="51"/>
  <c r="G155" i="51"/>
  <c r="H155" i="51"/>
  <c r="I155" i="51"/>
  <c r="J155" i="51"/>
  <c r="K155" i="51"/>
  <c r="L155" i="51"/>
  <c r="K156" i="51" s="1"/>
  <c r="M155" i="51"/>
  <c r="N155" i="51"/>
  <c r="G168" i="51"/>
  <c r="H168" i="51"/>
  <c r="I168" i="51"/>
  <c r="J168" i="51"/>
  <c r="I169" i="51" s="1"/>
  <c r="K168" i="51"/>
  <c r="L168" i="51"/>
  <c r="K169" i="51" s="1"/>
  <c r="M168" i="51"/>
  <c r="N168" i="51"/>
  <c r="M169" i="51" s="1"/>
  <c r="G181" i="51"/>
  <c r="G182" i="51" s="1"/>
  <c r="H181" i="51"/>
  <c r="I181" i="51"/>
  <c r="J181" i="51"/>
  <c r="K181" i="51"/>
  <c r="L181" i="51"/>
  <c r="M181" i="51"/>
  <c r="M182" i="51" s="1"/>
  <c r="N181" i="51"/>
  <c r="G194" i="51"/>
  <c r="H194" i="51"/>
  <c r="I194" i="51"/>
  <c r="J194" i="51"/>
  <c r="K194" i="51"/>
  <c r="L194" i="51"/>
  <c r="K195" i="51" s="1"/>
  <c r="M194" i="51"/>
  <c r="N194" i="51"/>
  <c r="G207" i="51"/>
  <c r="H207" i="51"/>
  <c r="I207" i="51"/>
  <c r="I208" i="51" s="1"/>
  <c r="J207" i="51"/>
  <c r="K207" i="51"/>
  <c r="L207" i="51"/>
  <c r="K208" i="51" s="1"/>
  <c r="M207" i="51"/>
  <c r="M208" i="51" s="1"/>
  <c r="N207" i="51"/>
  <c r="G220" i="51"/>
  <c r="H220" i="51"/>
  <c r="I220" i="51"/>
  <c r="J220" i="51"/>
  <c r="K220" i="51"/>
  <c r="L220" i="51"/>
  <c r="K221" i="51" s="1"/>
  <c r="M220" i="51"/>
  <c r="N220" i="51"/>
  <c r="M221" i="51"/>
  <c r="G233" i="51"/>
  <c r="G234" i="51" s="1"/>
  <c r="H233" i="51"/>
  <c r="I233" i="51"/>
  <c r="J233" i="51"/>
  <c r="K233" i="51"/>
  <c r="L233" i="51"/>
  <c r="M233" i="51"/>
  <c r="N233" i="51"/>
  <c r="M234" i="51"/>
  <c r="G246" i="51"/>
  <c r="H246" i="51"/>
  <c r="I246" i="51"/>
  <c r="J246" i="51"/>
  <c r="K246" i="51"/>
  <c r="K247" i="51" s="1"/>
  <c r="L246" i="51"/>
  <c r="M246" i="51"/>
  <c r="N246" i="51"/>
  <c r="G259" i="51"/>
  <c r="G260" i="51" s="1"/>
  <c r="H259" i="51"/>
  <c r="I259" i="51"/>
  <c r="J259" i="51"/>
  <c r="K259" i="51"/>
  <c r="L259" i="51"/>
  <c r="M259" i="51"/>
  <c r="N259" i="51"/>
  <c r="G272" i="51"/>
  <c r="G273" i="51" s="1"/>
  <c r="H272" i="51"/>
  <c r="I272" i="51"/>
  <c r="J272" i="51"/>
  <c r="K272" i="51"/>
  <c r="L272" i="51"/>
  <c r="M272" i="51"/>
  <c r="N272" i="51"/>
  <c r="M273" i="51" s="1"/>
  <c r="G285" i="51"/>
  <c r="G286" i="51" s="1"/>
  <c r="H285" i="51"/>
  <c r="I285" i="51"/>
  <c r="J285" i="51"/>
  <c r="K285" i="51"/>
  <c r="L285" i="51"/>
  <c r="M285" i="51"/>
  <c r="M286" i="51" s="1"/>
  <c r="N285" i="51"/>
  <c r="G298" i="51"/>
  <c r="H298" i="51"/>
  <c r="I298" i="51"/>
  <c r="J298" i="51"/>
  <c r="K298" i="51"/>
  <c r="L298" i="51"/>
  <c r="M298" i="51"/>
  <c r="N298" i="51"/>
  <c r="G311" i="51"/>
  <c r="H311" i="51"/>
  <c r="I311" i="51"/>
  <c r="J311" i="51"/>
  <c r="K311" i="51"/>
  <c r="L311" i="51"/>
  <c r="M311" i="51"/>
  <c r="N311" i="51"/>
  <c r="G324" i="51"/>
  <c r="H324" i="51"/>
  <c r="I324" i="51"/>
  <c r="J324" i="51"/>
  <c r="K324" i="51"/>
  <c r="L324" i="51"/>
  <c r="M324" i="51"/>
  <c r="M325" i="51" s="1"/>
  <c r="N324" i="51"/>
  <c r="G337" i="51"/>
  <c r="H337" i="51"/>
  <c r="I337" i="51"/>
  <c r="J337" i="51"/>
  <c r="K337" i="51"/>
  <c r="K338" i="51" s="1"/>
  <c r="L337" i="51"/>
  <c r="M337" i="51"/>
  <c r="N337" i="51"/>
  <c r="M338" i="51"/>
  <c r="G350" i="51"/>
  <c r="H350" i="51"/>
  <c r="I350" i="51"/>
  <c r="J350" i="51"/>
  <c r="K350" i="51"/>
  <c r="L350" i="51"/>
  <c r="M350" i="51"/>
  <c r="N350" i="51"/>
  <c r="G363" i="51"/>
  <c r="G364" i="51" s="1"/>
  <c r="H363" i="51"/>
  <c r="I363" i="51"/>
  <c r="J363" i="51"/>
  <c r="K363" i="51"/>
  <c r="L363" i="51"/>
  <c r="M363" i="51"/>
  <c r="N363" i="51"/>
  <c r="G376" i="51"/>
  <c r="G377" i="51" s="1"/>
  <c r="H376" i="51"/>
  <c r="I376" i="51"/>
  <c r="J376" i="51"/>
  <c r="K376" i="51"/>
  <c r="L376" i="51"/>
  <c r="M376" i="51"/>
  <c r="N376" i="51"/>
  <c r="M377" i="51" s="1"/>
  <c r="G389" i="51"/>
  <c r="G390" i="51" s="1"/>
  <c r="H389" i="51"/>
  <c r="I389" i="51"/>
  <c r="J389" i="51"/>
  <c r="K389" i="51"/>
  <c r="K390" i="51" s="1"/>
  <c r="L389" i="51"/>
  <c r="M389" i="51"/>
  <c r="M390" i="51" s="1"/>
  <c r="N389" i="51"/>
  <c r="G402" i="51"/>
  <c r="H402" i="51"/>
  <c r="I402" i="51"/>
  <c r="J402" i="51"/>
  <c r="K402" i="51"/>
  <c r="L402" i="51"/>
  <c r="M402" i="51"/>
  <c r="N402" i="51"/>
  <c r="G415" i="51"/>
  <c r="H415" i="51"/>
  <c r="I415" i="51"/>
  <c r="J415" i="51"/>
  <c r="K415" i="51"/>
  <c r="L415" i="51"/>
  <c r="M415" i="51"/>
  <c r="M416" i="51" s="1"/>
  <c r="N415" i="51"/>
  <c r="G428" i="51"/>
  <c r="H428" i="51"/>
  <c r="I428" i="51"/>
  <c r="J428" i="51"/>
  <c r="K428" i="51"/>
  <c r="L428" i="51"/>
  <c r="M428" i="51"/>
  <c r="N428" i="51"/>
  <c r="M429" i="51"/>
  <c r="G441" i="51"/>
  <c r="H441" i="51"/>
  <c r="I441" i="51"/>
  <c r="J441" i="51"/>
  <c r="K441" i="51"/>
  <c r="K442" i="51" s="1"/>
  <c r="L441" i="51"/>
  <c r="M441" i="51"/>
  <c r="N441" i="51"/>
  <c r="G454" i="51"/>
  <c r="H454" i="51"/>
  <c r="I454" i="51"/>
  <c r="I455" i="51" s="1"/>
  <c r="J454" i="51"/>
  <c r="K454" i="51"/>
  <c r="K455" i="51" s="1"/>
  <c r="L454" i="51"/>
  <c r="M454" i="51"/>
  <c r="M455" i="51" s="1"/>
  <c r="N454" i="51"/>
  <c r="G467" i="51"/>
  <c r="G468" i="51" s="1"/>
  <c r="H467" i="51"/>
  <c r="I467" i="51"/>
  <c r="I468" i="51" s="1"/>
  <c r="J467" i="51"/>
  <c r="K467" i="51"/>
  <c r="L467" i="51"/>
  <c r="M467" i="51"/>
  <c r="M468" i="51" s="1"/>
  <c r="N467" i="51"/>
  <c r="G480" i="51"/>
  <c r="G481" i="51" s="1"/>
  <c r="H480" i="51"/>
  <c r="I480" i="51"/>
  <c r="J480" i="51"/>
  <c r="K480" i="51"/>
  <c r="L480" i="51"/>
  <c r="M480" i="51"/>
  <c r="N480" i="51"/>
  <c r="M481" i="51"/>
  <c r="G493" i="51"/>
  <c r="H493" i="51"/>
  <c r="I493" i="51"/>
  <c r="J493" i="51"/>
  <c r="K493" i="51"/>
  <c r="L493" i="51"/>
  <c r="M493" i="51"/>
  <c r="N493" i="51"/>
  <c r="G506" i="51"/>
  <c r="H506" i="51"/>
  <c r="I506" i="51"/>
  <c r="J506" i="51"/>
  <c r="K506" i="51"/>
  <c r="L506" i="51"/>
  <c r="M506" i="51"/>
  <c r="N506" i="51"/>
  <c r="G519" i="51"/>
  <c r="G520" i="51" s="1"/>
  <c r="H519" i="51"/>
  <c r="I519" i="51"/>
  <c r="J519" i="51"/>
  <c r="K519" i="51"/>
  <c r="L519" i="51"/>
  <c r="M519" i="51"/>
  <c r="N519" i="51"/>
  <c r="G532" i="51"/>
  <c r="G533" i="51" s="1"/>
  <c r="H532" i="51"/>
  <c r="I532" i="51"/>
  <c r="J532" i="51"/>
  <c r="K532" i="51"/>
  <c r="L532" i="51"/>
  <c r="M532" i="51"/>
  <c r="N532" i="51"/>
  <c r="M533" i="51" s="1"/>
  <c r="G545" i="51"/>
  <c r="G546" i="51" s="1"/>
  <c r="H545" i="51"/>
  <c r="I545" i="51"/>
  <c r="J545" i="51"/>
  <c r="K545" i="51"/>
  <c r="K546" i="51" s="1"/>
  <c r="L545" i="51"/>
  <c r="M545" i="51"/>
  <c r="M546" i="51" s="1"/>
  <c r="N545" i="51"/>
  <c r="G558" i="51"/>
  <c r="H558" i="51"/>
  <c r="I558" i="51"/>
  <c r="I559" i="51" s="1"/>
  <c r="J558" i="51"/>
  <c r="K558" i="51"/>
  <c r="K559" i="51" s="1"/>
  <c r="L558" i="51"/>
  <c r="M558" i="51"/>
  <c r="M559" i="51" s="1"/>
  <c r="N558" i="51"/>
  <c r="G571" i="51"/>
  <c r="G572" i="51" s="1"/>
  <c r="H571" i="51"/>
  <c r="I571" i="51"/>
  <c r="J571" i="51"/>
  <c r="K571" i="51"/>
  <c r="L571" i="51"/>
  <c r="M571" i="51"/>
  <c r="M572" i="51" s="1"/>
  <c r="N571" i="51"/>
  <c r="G584" i="51"/>
  <c r="G585" i="51" s="1"/>
  <c r="H584" i="51"/>
  <c r="I584" i="51"/>
  <c r="J584" i="51"/>
  <c r="K584" i="51"/>
  <c r="L584" i="51"/>
  <c r="M584" i="51"/>
  <c r="M585" i="51" s="1"/>
  <c r="N584" i="51"/>
  <c r="G597" i="51"/>
  <c r="H597" i="51"/>
  <c r="I597" i="51"/>
  <c r="J597" i="51"/>
  <c r="K597" i="51"/>
  <c r="L597" i="51"/>
  <c r="M597" i="51"/>
  <c r="N597" i="51"/>
  <c r="G610" i="51"/>
  <c r="H610" i="51"/>
  <c r="I610" i="51"/>
  <c r="J610" i="51"/>
  <c r="K610" i="51"/>
  <c r="L610" i="51"/>
  <c r="M610" i="51"/>
  <c r="N610" i="51"/>
  <c r="G623" i="51"/>
  <c r="H623" i="51"/>
  <c r="I623" i="51"/>
  <c r="J623" i="51"/>
  <c r="K623" i="51"/>
  <c r="L623" i="51"/>
  <c r="M623" i="51"/>
  <c r="N623" i="51"/>
  <c r="G636" i="51"/>
  <c r="H636" i="51"/>
  <c r="I636" i="51"/>
  <c r="J636" i="51"/>
  <c r="K636" i="51"/>
  <c r="L636" i="51"/>
  <c r="M636" i="51"/>
  <c r="N636" i="51"/>
  <c r="M637" i="51"/>
  <c r="G649" i="51"/>
  <c r="H649" i="51"/>
  <c r="I649" i="51"/>
  <c r="J649" i="51"/>
  <c r="K649" i="51"/>
  <c r="L649" i="51"/>
  <c r="M649" i="51"/>
  <c r="M650" i="51" s="1"/>
  <c r="N649" i="51"/>
  <c r="G662" i="51"/>
  <c r="H662" i="51"/>
  <c r="I662" i="51"/>
  <c r="I663" i="51" s="1"/>
  <c r="J662" i="51"/>
  <c r="K662" i="51"/>
  <c r="K663" i="51" s="1"/>
  <c r="L662" i="51"/>
  <c r="M662" i="51"/>
  <c r="M663" i="51" s="1"/>
  <c r="N662" i="51"/>
  <c r="G675" i="51"/>
  <c r="G676" i="51" s="1"/>
  <c r="H675" i="51"/>
  <c r="I675" i="51"/>
  <c r="J675" i="51"/>
  <c r="K675" i="51"/>
  <c r="L675" i="51"/>
  <c r="M675" i="51"/>
  <c r="M676" i="51" s="1"/>
  <c r="N675" i="51"/>
  <c r="G688" i="51"/>
  <c r="G689" i="51" s="1"/>
  <c r="H688" i="51"/>
  <c r="I688" i="51"/>
  <c r="J688" i="51"/>
  <c r="K688" i="51"/>
  <c r="L688" i="51"/>
  <c r="M688" i="51"/>
  <c r="N688" i="51"/>
  <c r="M689" i="51"/>
  <c r="G695" i="51"/>
  <c r="H695" i="51"/>
  <c r="I695" i="51"/>
  <c r="J695" i="51"/>
  <c r="K695" i="51"/>
  <c r="L695" i="51"/>
  <c r="M695" i="51"/>
  <c r="N695" i="51"/>
  <c r="G696" i="51"/>
  <c r="H696" i="51"/>
  <c r="I696" i="51"/>
  <c r="J696" i="51"/>
  <c r="K696" i="51"/>
  <c r="L696" i="51"/>
  <c r="M696" i="51"/>
  <c r="N696" i="51"/>
  <c r="G697" i="51"/>
  <c r="H697" i="51"/>
  <c r="I697" i="51"/>
  <c r="J697" i="51"/>
  <c r="K697" i="51"/>
  <c r="L697" i="51"/>
  <c r="M697" i="51"/>
  <c r="N697" i="51"/>
  <c r="G698" i="51"/>
  <c r="H698" i="51"/>
  <c r="I698" i="51"/>
  <c r="J698" i="51"/>
  <c r="K698" i="51"/>
  <c r="L698" i="51"/>
  <c r="M698" i="51"/>
  <c r="N698" i="51"/>
  <c r="G699" i="51"/>
  <c r="H699" i="51"/>
  <c r="I699" i="51"/>
  <c r="J699" i="51"/>
  <c r="K699" i="51"/>
  <c r="L699" i="51"/>
  <c r="M699" i="51"/>
  <c r="N699" i="51"/>
  <c r="G700" i="51"/>
  <c r="H700" i="51"/>
  <c r="I700" i="51"/>
  <c r="J700" i="51"/>
  <c r="K700" i="51"/>
  <c r="L700" i="51"/>
  <c r="M700" i="51"/>
  <c r="N700" i="51"/>
  <c r="G701" i="51"/>
  <c r="H701" i="51"/>
  <c r="I701" i="51"/>
  <c r="J701" i="51"/>
  <c r="K701" i="51"/>
  <c r="L701" i="51"/>
  <c r="M701" i="51"/>
  <c r="N701" i="51"/>
  <c r="G702" i="51"/>
  <c r="H702" i="51"/>
  <c r="I702" i="51"/>
  <c r="J702" i="51"/>
  <c r="K702" i="51"/>
  <c r="L702" i="51"/>
  <c r="M702" i="51"/>
  <c r="N702" i="51"/>
  <c r="G703" i="51"/>
  <c r="H703" i="51"/>
  <c r="I703" i="51"/>
  <c r="J703" i="51"/>
  <c r="K703" i="51"/>
  <c r="L703" i="51"/>
  <c r="L704" i="51" s="1"/>
  <c r="M703" i="51"/>
  <c r="N703" i="51"/>
  <c r="O725" i="51"/>
  <c r="P725" i="51"/>
  <c r="Q725" i="51"/>
  <c r="R725" i="51"/>
  <c r="R731" i="51"/>
  <c r="S731" i="51"/>
  <c r="T731" i="51"/>
  <c r="U731" i="51"/>
  <c r="E25" i="50"/>
  <c r="F25" i="50"/>
  <c r="E26" i="50" s="1"/>
  <c r="G25" i="50"/>
  <c r="H25" i="50"/>
  <c r="I25" i="50"/>
  <c r="J25" i="50"/>
  <c r="I26" i="50" s="1"/>
  <c r="K25" i="50"/>
  <c r="L25" i="50"/>
  <c r="K26" i="50" s="1"/>
  <c r="M25" i="50"/>
  <c r="N25" i="50"/>
  <c r="O25" i="50"/>
  <c r="P25" i="50"/>
  <c r="Q25" i="50"/>
  <c r="R25" i="50"/>
  <c r="Q26" i="50" s="1"/>
  <c r="S25" i="50"/>
  <c r="T25" i="50"/>
  <c r="U25" i="50"/>
  <c r="V25" i="50"/>
  <c r="O26" i="50"/>
  <c r="D27" i="50"/>
  <c r="D40" i="50" s="1"/>
  <c r="D53" i="50" s="1"/>
  <c r="D66" i="50" s="1"/>
  <c r="D79" i="50" s="1"/>
  <c r="D92" i="50" s="1"/>
  <c r="D105" i="50" s="1"/>
  <c r="D118" i="50" s="1"/>
  <c r="D131" i="50" s="1"/>
  <c r="D144" i="50" s="1"/>
  <c r="D157" i="50" s="1"/>
  <c r="D170" i="50" s="1"/>
  <c r="D183" i="50" s="1"/>
  <c r="D196" i="50" s="1"/>
  <c r="D209" i="50" s="1"/>
  <c r="D222" i="50" s="1"/>
  <c r="D235" i="50" s="1"/>
  <c r="D248" i="50" s="1"/>
  <c r="D261" i="50" s="1"/>
  <c r="D274" i="50" s="1"/>
  <c r="D287" i="50" s="1"/>
  <c r="D300" i="50" s="1"/>
  <c r="D313" i="50" s="1"/>
  <c r="D326" i="50" s="1"/>
  <c r="D339" i="50" s="1"/>
  <c r="D352" i="50" s="1"/>
  <c r="D365" i="50" s="1"/>
  <c r="D378" i="50" s="1"/>
  <c r="D391" i="50" s="1"/>
  <c r="D404" i="50" s="1"/>
  <c r="D417" i="50" s="1"/>
  <c r="D430" i="50" s="1"/>
  <c r="D443" i="50" s="1"/>
  <c r="D456" i="50" s="1"/>
  <c r="D469" i="50" s="1"/>
  <c r="D482" i="50" s="1"/>
  <c r="D495" i="50" s="1"/>
  <c r="D508" i="50" s="1"/>
  <c r="D521" i="50" s="1"/>
  <c r="D534" i="50" s="1"/>
  <c r="D547" i="50" s="1"/>
  <c r="D560" i="50" s="1"/>
  <c r="D573" i="50" s="1"/>
  <c r="D586" i="50" s="1"/>
  <c r="E38" i="50"/>
  <c r="F38" i="50"/>
  <c r="G38" i="50"/>
  <c r="G39" i="50" s="1"/>
  <c r="H38" i="50"/>
  <c r="I38" i="50"/>
  <c r="I39" i="50" s="1"/>
  <c r="J38" i="50"/>
  <c r="K38" i="50"/>
  <c r="L38" i="50"/>
  <c r="M38" i="50"/>
  <c r="N38" i="50"/>
  <c r="O38" i="50"/>
  <c r="P38" i="50"/>
  <c r="Q38" i="50"/>
  <c r="R38" i="50"/>
  <c r="S38" i="50"/>
  <c r="S39" i="50" s="1"/>
  <c r="T38" i="50"/>
  <c r="U38" i="50"/>
  <c r="U39" i="50" s="1"/>
  <c r="V38" i="50"/>
  <c r="E51" i="50"/>
  <c r="F51" i="50"/>
  <c r="G51" i="50"/>
  <c r="H51" i="50"/>
  <c r="I51" i="50"/>
  <c r="J51" i="50"/>
  <c r="K51" i="50"/>
  <c r="L51" i="50"/>
  <c r="M51" i="50"/>
  <c r="M52" i="50" s="1"/>
  <c r="N51" i="50"/>
  <c r="O51" i="50"/>
  <c r="P51" i="50"/>
  <c r="O52" i="50" s="1"/>
  <c r="Q51" i="50"/>
  <c r="R51" i="50"/>
  <c r="S51" i="50"/>
  <c r="T51" i="50"/>
  <c r="S52" i="50" s="1"/>
  <c r="U51" i="50"/>
  <c r="U52" i="50" s="1"/>
  <c r="V51" i="50"/>
  <c r="E64" i="50"/>
  <c r="F64" i="50"/>
  <c r="G64" i="50"/>
  <c r="H64" i="50"/>
  <c r="I64" i="50"/>
  <c r="J64" i="50"/>
  <c r="K64" i="50"/>
  <c r="K65" i="50" s="1"/>
  <c r="L64" i="50"/>
  <c r="M64" i="50"/>
  <c r="M65" i="50" s="1"/>
  <c r="N64" i="50"/>
  <c r="O64" i="50"/>
  <c r="O65" i="50" s="1"/>
  <c r="P64" i="50"/>
  <c r="Q64" i="50"/>
  <c r="R64" i="50"/>
  <c r="S64" i="50"/>
  <c r="T64" i="50"/>
  <c r="U64" i="50"/>
  <c r="V64" i="50"/>
  <c r="I65" i="50"/>
  <c r="E77" i="50"/>
  <c r="F77" i="50"/>
  <c r="G77" i="50"/>
  <c r="G78" i="50" s="1"/>
  <c r="H77" i="50"/>
  <c r="I77" i="50"/>
  <c r="J77" i="50"/>
  <c r="K77" i="50"/>
  <c r="L77" i="50"/>
  <c r="M77" i="50"/>
  <c r="N77" i="50"/>
  <c r="O77" i="50"/>
  <c r="O78" i="50" s="1"/>
  <c r="P77" i="50"/>
  <c r="Q77" i="50"/>
  <c r="R77" i="50"/>
  <c r="Q78" i="50" s="1"/>
  <c r="S77" i="50"/>
  <c r="T77" i="50"/>
  <c r="U77" i="50"/>
  <c r="V77" i="50"/>
  <c r="S78" i="50"/>
  <c r="E90" i="50"/>
  <c r="E91" i="50" s="1"/>
  <c r="F90" i="50"/>
  <c r="G90" i="50"/>
  <c r="H90" i="50"/>
  <c r="I90" i="50"/>
  <c r="J90" i="50"/>
  <c r="K90" i="50"/>
  <c r="L90" i="50"/>
  <c r="M90" i="50"/>
  <c r="N90" i="50"/>
  <c r="O90" i="50"/>
  <c r="O91" i="50" s="1"/>
  <c r="P90" i="50"/>
  <c r="Q90" i="50"/>
  <c r="Q91" i="50" s="1"/>
  <c r="R90" i="50"/>
  <c r="S90" i="50"/>
  <c r="T90" i="50"/>
  <c r="U90" i="50"/>
  <c r="U91" i="50" s="1"/>
  <c r="V90" i="50"/>
  <c r="E103" i="50"/>
  <c r="F103" i="50"/>
  <c r="G103" i="50"/>
  <c r="H103" i="50"/>
  <c r="I103" i="50"/>
  <c r="I104" i="50" s="1"/>
  <c r="J103" i="50"/>
  <c r="K103" i="50"/>
  <c r="L103" i="50"/>
  <c r="M103" i="50"/>
  <c r="M104" i="50" s="1"/>
  <c r="N103" i="50"/>
  <c r="O103" i="50"/>
  <c r="P103" i="50"/>
  <c r="Q103" i="50"/>
  <c r="R103" i="50"/>
  <c r="S103" i="50"/>
  <c r="T103" i="50"/>
  <c r="U103" i="50"/>
  <c r="U104" i="50" s="1"/>
  <c r="V103" i="50"/>
  <c r="K104" i="50"/>
  <c r="E116" i="50"/>
  <c r="F116" i="50"/>
  <c r="G116" i="50"/>
  <c r="H116" i="50"/>
  <c r="I116" i="50"/>
  <c r="J116" i="50"/>
  <c r="K116" i="50"/>
  <c r="L116" i="50"/>
  <c r="M116" i="50"/>
  <c r="N116" i="50"/>
  <c r="M117" i="50" s="1"/>
  <c r="O116" i="50"/>
  <c r="O117" i="50" s="1"/>
  <c r="P116" i="50"/>
  <c r="Q116" i="50"/>
  <c r="R116" i="50"/>
  <c r="Q117" i="50" s="1"/>
  <c r="S116" i="50"/>
  <c r="T116" i="50"/>
  <c r="U116" i="50"/>
  <c r="V116" i="50"/>
  <c r="G117" i="50"/>
  <c r="E129" i="50"/>
  <c r="F129" i="50"/>
  <c r="G129" i="50"/>
  <c r="H129" i="50"/>
  <c r="I129" i="50"/>
  <c r="J129" i="50"/>
  <c r="K129" i="50"/>
  <c r="L129" i="50"/>
  <c r="M129" i="50"/>
  <c r="N129" i="50"/>
  <c r="O129" i="50"/>
  <c r="P129" i="50"/>
  <c r="Q129" i="50"/>
  <c r="R129" i="50"/>
  <c r="Q130" i="50" s="1"/>
  <c r="S129" i="50"/>
  <c r="T129" i="50"/>
  <c r="U129" i="50"/>
  <c r="V129" i="50"/>
  <c r="O130" i="50"/>
  <c r="E142" i="50"/>
  <c r="F142" i="50"/>
  <c r="G142" i="50"/>
  <c r="H142" i="50"/>
  <c r="I142" i="50"/>
  <c r="J142" i="50"/>
  <c r="K142" i="50"/>
  <c r="L142" i="50"/>
  <c r="M142" i="50"/>
  <c r="N142" i="50"/>
  <c r="O142" i="50"/>
  <c r="O143" i="50" s="1"/>
  <c r="P142" i="50"/>
  <c r="Q142" i="50"/>
  <c r="R142" i="50"/>
  <c r="S142" i="50"/>
  <c r="T142" i="50"/>
  <c r="U142" i="50"/>
  <c r="V142" i="50"/>
  <c r="E155" i="50"/>
  <c r="F155" i="50"/>
  <c r="G155" i="50"/>
  <c r="H155" i="50"/>
  <c r="I155" i="50"/>
  <c r="I156" i="50" s="1"/>
  <c r="J155" i="50"/>
  <c r="K155" i="50"/>
  <c r="L155" i="50"/>
  <c r="K156" i="50" s="1"/>
  <c r="M155" i="50"/>
  <c r="M156" i="50" s="1"/>
  <c r="N155" i="50"/>
  <c r="O155" i="50"/>
  <c r="P155" i="50"/>
  <c r="Q155" i="50"/>
  <c r="R155" i="50"/>
  <c r="S155" i="50"/>
  <c r="T155" i="50"/>
  <c r="U155" i="50"/>
  <c r="U156" i="50" s="1"/>
  <c r="V155" i="50"/>
  <c r="E168" i="50"/>
  <c r="E169" i="50" s="1"/>
  <c r="F168" i="50"/>
  <c r="G168" i="50"/>
  <c r="H168" i="50"/>
  <c r="G169" i="50" s="1"/>
  <c r="I168" i="50"/>
  <c r="J168" i="50"/>
  <c r="K168" i="50"/>
  <c r="L168" i="50"/>
  <c r="M168" i="50"/>
  <c r="N168" i="50"/>
  <c r="O168" i="50"/>
  <c r="P168" i="50"/>
  <c r="Q168" i="50"/>
  <c r="Q169" i="50" s="1"/>
  <c r="R168" i="50"/>
  <c r="S168" i="50"/>
  <c r="T168" i="50"/>
  <c r="S169" i="50" s="1"/>
  <c r="K169" i="50"/>
  <c r="O169" i="50"/>
  <c r="U169" i="50"/>
  <c r="E181" i="50"/>
  <c r="F181" i="50"/>
  <c r="E182" i="50" s="1"/>
  <c r="G181" i="50"/>
  <c r="H181" i="50"/>
  <c r="I181" i="50"/>
  <c r="J181" i="50"/>
  <c r="K181" i="50"/>
  <c r="K182" i="50" s="1"/>
  <c r="L181" i="50"/>
  <c r="M181" i="50"/>
  <c r="N181" i="50"/>
  <c r="M182" i="50" s="1"/>
  <c r="O181" i="50"/>
  <c r="O182" i="50" s="1"/>
  <c r="P181" i="50"/>
  <c r="Q181" i="50"/>
  <c r="R181" i="50"/>
  <c r="Q182" i="50" s="1"/>
  <c r="S181" i="50"/>
  <c r="S182" i="50" s="1"/>
  <c r="T181" i="50"/>
  <c r="U181" i="50"/>
  <c r="V181" i="50"/>
  <c r="G182" i="50"/>
  <c r="E194" i="50"/>
  <c r="E195" i="50" s="1"/>
  <c r="F194" i="50"/>
  <c r="G194" i="50"/>
  <c r="H194" i="50"/>
  <c r="G195" i="50" s="1"/>
  <c r="I194" i="50"/>
  <c r="I195" i="50" s="1"/>
  <c r="J194" i="50"/>
  <c r="K194" i="50"/>
  <c r="L194" i="50"/>
  <c r="M194" i="50"/>
  <c r="N194" i="50"/>
  <c r="O194" i="50"/>
  <c r="P194" i="50"/>
  <c r="Q194" i="50"/>
  <c r="R194" i="50"/>
  <c r="S194" i="50"/>
  <c r="T194" i="50"/>
  <c r="U194" i="50"/>
  <c r="U195" i="50" s="1"/>
  <c r="V194" i="50"/>
  <c r="S195" i="50"/>
  <c r="E207" i="50"/>
  <c r="F207" i="50"/>
  <c r="G207" i="50"/>
  <c r="H207" i="50"/>
  <c r="I207" i="50"/>
  <c r="J207" i="50"/>
  <c r="K207" i="50"/>
  <c r="L207" i="50"/>
  <c r="K208" i="50" s="1"/>
  <c r="M207" i="50"/>
  <c r="N207" i="50"/>
  <c r="O207" i="50"/>
  <c r="P207" i="50"/>
  <c r="O208" i="50" s="1"/>
  <c r="Q207" i="50"/>
  <c r="R207" i="50"/>
  <c r="S207" i="50"/>
  <c r="T207" i="50"/>
  <c r="U207" i="50"/>
  <c r="V207" i="50"/>
  <c r="E220" i="50"/>
  <c r="F220" i="50"/>
  <c r="E221" i="50" s="1"/>
  <c r="G220" i="50"/>
  <c r="G221" i="50" s="1"/>
  <c r="H220" i="50"/>
  <c r="I220" i="50"/>
  <c r="J220" i="50"/>
  <c r="K220" i="50"/>
  <c r="K221" i="50" s="1"/>
  <c r="L220" i="50"/>
  <c r="M220" i="50"/>
  <c r="N220" i="50"/>
  <c r="O220" i="50"/>
  <c r="P220" i="50"/>
  <c r="Q220" i="50"/>
  <c r="R220" i="50"/>
  <c r="Q221" i="50" s="1"/>
  <c r="S220" i="50"/>
  <c r="S221" i="50" s="1"/>
  <c r="T220" i="50"/>
  <c r="U220" i="50"/>
  <c r="V220" i="50"/>
  <c r="E233" i="50"/>
  <c r="E234" i="50" s="1"/>
  <c r="F233" i="50"/>
  <c r="G233" i="50"/>
  <c r="H233" i="50"/>
  <c r="G234" i="50" s="1"/>
  <c r="I233" i="50"/>
  <c r="J233" i="50"/>
  <c r="K233" i="50"/>
  <c r="L233" i="50"/>
  <c r="M233" i="50"/>
  <c r="N233" i="50"/>
  <c r="O233" i="50"/>
  <c r="P233" i="50"/>
  <c r="Q233" i="50"/>
  <c r="R233" i="50"/>
  <c r="S233" i="50"/>
  <c r="T233" i="50"/>
  <c r="S234" i="50" s="1"/>
  <c r="U233" i="50"/>
  <c r="V233" i="50"/>
  <c r="E246" i="50"/>
  <c r="F246" i="50"/>
  <c r="G246" i="50"/>
  <c r="H246" i="50"/>
  <c r="I246" i="50"/>
  <c r="J246" i="50"/>
  <c r="I247" i="50" s="1"/>
  <c r="K246" i="50"/>
  <c r="L246" i="50"/>
  <c r="M246" i="50"/>
  <c r="N246" i="50"/>
  <c r="O246" i="50"/>
  <c r="P246" i="50"/>
  <c r="Q246" i="50"/>
  <c r="R246" i="50"/>
  <c r="S246" i="50"/>
  <c r="T246" i="50"/>
  <c r="U246" i="50"/>
  <c r="V246" i="50"/>
  <c r="U247" i="50" s="1"/>
  <c r="O247" i="50"/>
  <c r="E259" i="50"/>
  <c r="F259" i="50"/>
  <c r="G259" i="50"/>
  <c r="H259" i="50"/>
  <c r="I259" i="50"/>
  <c r="J259" i="50"/>
  <c r="K259" i="50"/>
  <c r="K260" i="50" s="1"/>
  <c r="L259" i="50"/>
  <c r="M259" i="50"/>
  <c r="N259" i="50"/>
  <c r="M260" i="50" s="1"/>
  <c r="O259" i="50"/>
  <c r="P259" i="50"/>
  <c r="Q259" i="50"/>
  <c r="R259" i="50"/>
  <c r="S259" i="50"/>
  <c r="S260" i="50" s="1"/>
  <c r="T259" i="50"/>
  <c r="U259" i="50"/>
  <c r="V259" i="50"/>
  <c r="G260" i="50"/>
  <c r="E272" i="50"/>
  <c r="F272" i="50"/>
  <c r="G272" i="50"/>
  <c r="H272" i="50"/>
  <c r="I272" i="50"/>
  <c r="J272" i="50"/>
  <c r="K272" i="50"/>
  <c r="K273" i="50" s="1"/>
  <c r="L272" i="50"/>
  <c r="M272" i="50"/>
  <c r="N272" i="50"/>
  <c r="M273" i="50" s="1"/>
  <c r="O272" i="50"/>
  <c r="P272" i="50"/>
  <c r="Q272" i="50"/>
  <c r="R272" i="50"/>
  <c r="Q273" i="50" s="1"/>
  <c r="S272" i="50"/>
  <c r="S273" i="50" s="1"/>
  <c r="T272" i="50"/>
  <c r="U272" i="50"/>
  <c r="V272" i="50"/>
  <c r="E285" i="50"/>
  <c r="F285" i="50"/>
  <c r="G285" i="50"/>
  <c r="H285" i="50"/>
  <c r="I285" i="50"/>
  <c r="J285" i="50"/>
  <c r="K285" i="50"/>
  <c r="L285" i="50"/>
  <c r="K286" i="50" s="1"/>
  <c r="M285" i="50"/>
  <c r="M286" i="50" s="1"/>
  <c r="N285" i="50"/>
  <c r="O285" i="50"/>
  <c r="P285" i="50"/>
  <c r="O286" i="50" s="1"/>
  <c r="Q285" i="50"/>
  <c r="R285" i="50"/>
  <c r="S285" i="50"/>
  <c r="T285" i="50"/>
  <c r="U285" i="50"/>
  <c r="V285" i="50"/>
  <c r="E298" i="50"/>
  <c r="F298" i="50"/>
  <c r="G298" i="50"/>
  <c r="H298" i="50"/>
  <c r="G299" i="50" s="1"/>
  <c r="I298" i="50"/>
  <c r="J298" i="50"/>
  <c r="K298" i="50"/>
  <c r="L298" i="50"/>
  <c r="M298" i="50"/>
  <c r="M299" i="50" s="1"/>
  <c r="N298" i="50"/>
  <c r="O298" i="50"/>
  <c r="P298" i="50"/>
  <c r="Q298" i="50"/>
  <c r="R298" i="50"/>
  <c r="S298" i="50"/>
  <c r="T298" i="50"/>
  <c r="U298" i="50"/>
  <c r="V298" i="50"/>
  <c r="K299" i="50"/>
  <c r="E311" i="50"/>
  <c r="F311" i="50"/>
  <c r="E312" i="50" s="1"/>
  <c r="G311" i="50"/>
  <c r="H311" i="50"/>
  <c r="I311" i="50"/>
  <c r="J311" i="50"/>
  <c r="K311" i="50"/>
  <c r="K312" i="50" s="1"/>
  <c r="L311" i="50"/>
  <c r="M311" i="50"/>
  <c r="N311" i="50"/>
  <c r="M312" i="50" s="1"/>
  <c r="O311" i="50"/>
  <c r="O312" i="50" s="1"/>
  <c r="P311" i="50"/>
  <c r="Q311" i="50"/>
  <c r="R311" i="50"/>
  <c r="S311" i="50"/>
  <c r="S312" i="50" s="1"/>
  <c r="T311" i="50"/>
  <c r="U311" i="50"/>
  <c r="V311" i="50"/>
  <c r="E324" i="50"/>
  <c r="F324" i="50"/>
  <c r="G324" i="50"/>
  <c r="G325" i="50" s="1"/>
  <c r="H324" i="50"/>
  <c r="I324" i="50"/>
  <c r="J324" i="50"/>
  <c r="K324" i="50"/>
  <c r="L324" i="50"/>
  <c r="M324" i="50"/>
  <c r="N324" i="50"/>
  <c r="O324" i="50"/>
  <c r="P324" i="50"/>
  <c r="O325" i="50" s="1"/>
  <c r="Q324" i="50"/>
  <c r="R324" i="50"/>
  <c r="S324" i="50"/>
  <c r="T324" i="50"/>
  <c r="U324" i="50"/>
  <c r="V324" i="50"/>
  <c r="E337" i="50"/>
  <c r="F337" i="50"/>
  <c r="E338" i="50" s="1"/>
  <c r="G337" i="50"/>
  <c r="G338" i="50" s="1"/>
  <c r="H337" i="50"/>
  <c r="I337" i="50"/>
  <c r="J337" i="50"/>
  <c r="K337" i="50"/>
  <c r="K338" i="50" s="1"/>
  <c r="L337" i="50"/>
  <c r="M337" i="50"/>
  <c r="N337" i="50"/>
  <c r="O337" i="50"/>
  <c r="P337" i="50"/>
  <c r="Q337" i="50"/>
  <c r="R337" i="50"/>
  <c r="Q338" i="50" s="1"/>
  <c r="S337" i="50"/>
  <c r="S338" i="50" s="1"/>
  <c r="T337" i="50"/>
  <c r="U337" i="50"/>
  <c r="V337" i="50"/>
  <c r="E350" i="50"/>
  <c r="E351" i="50" s="1"/>
  <c r="F350" i="50"/>
  <c r="G350" i="50"/>
  <c r="H350" i="50"/>
  <c r="G351" i="50" s="1"/>
  <c r="I350" i="50"/>
  <c r="J350" i="50"/>
  <c r="K350" i="50"/>
  <c r="L350" i="50"/>
  <c r="M350" i="50"/>
  <c r="N350" i="50"/>
  <c r="O350" i="50"/>
  <c r="P350" i="50"/>
  <c r="Q350" i="50"/>
  <c r="R350" i="50"/>
  <c r="S350" i="50"/>
  <c r="T350" i="50"/>
  <c r="S351" i="50" s="1"/>
  <c r="U350" i="50"/>
  <c r="V350" i="50"/>
  <c r="E363" i="50"/>
  <c r="F363" i="50"/>
  <c r="G363" i="50"/>
  <c r="H363" i="50"/>
  <c r="I363" i="50"/>
  <c r="J363" i="50"/>
  <c r="I364" i="50" s="1"/>
  <c r="K363" i="50"/>
  <c r="K364" i="50" s="1"/>
  <c r="L363" i="50"/>
  <c r="M363" i="50"/>
  <c r="N363" i="50"/>
  <c r="O363" i="50"/>
  <c r="P363" i="50"/>
  <c r="Q363" i="50"/>
  <c r="R363" i="50"/>
  <c r="S363" i="50"/>
  <c r="T363" i="50"/>
  <c r="U363" i="50"/>
  <c r="V363" i="50"/>
  <c r="U364" i="50" s="1"/>
  <c r="E376" i="50"/>
  <c r="F376" i="50"/>
  <c r="G376" i="50"/>
  <c r="H376" i="50"/>
  <c r="G377" i="50" s="1"/>
  <c r="I376" i="50"/>
  <c r="J376" i="50"/>
  <c r="K376" i="50"/>
  <c r="L376" i="50"/>
  <c r="M376" i="50"/>
  <c r="N376" i="50"/>
  <c r="O376" i="50"/>
  <c r="P376" i="50"/>
  <c r="Q376" i="50"/>
  <c r="R376" i="50"/>
  <c r="S376" i="50"/>
  <c r="T376" i="50"/>
  <c r="S377" i="50" s="1"/>
  <c r="U376" i="50"/>
  <c r="V376" i="50"/>
  <c r="K377" i="50"/>
  <c r="M377" i="50"/>
  <c r="E389" i="50"/>
  <c r="E390" i="50" s="1"/>
  <c r="F389" i="50"/>
  <c r="G389" i="50"/>
  <c r="H389" i="50"/>
  <c r="I389" i="50"/>
  <c r="I390" i="50" s="1"/>
  <c r="J389" i="50"/>
  <c r="K389" i="50"/>
  <c r="L389" i="50"/>
  <c r="M389" i="50"/>
  <c r="N389" i="50"/>
  <c r="O389" i="50"/>
  <c r="O390" i="50" s="1"/>
  <c r="P389" i="50"/>
  <c r="Q389" i="50"/>
  <c r="R389" i="50"/>
  <c r="S389" i="50"/>
  <c r="S390" i="50" s="1"/>
  <c r="T389" i="50"/>
  <c r="U389" i="50"/>
  <c r="U390" i="50" s="1"/>
  <c r="V389" i="50"/>
  <c r="E402" i="50"/>
  <c r="F402" i="50"/>
  <c r="G402" i="50"/>
  <c r="H402" i="50"/>
  <c r="I402" i="50"/>
  <c r="J402" i="50"/>
  <c r="K402" i="50"/>
  <c r="L402" i="50"/>
  <c r="M402" i="50"/>
  <c r="N402" i="50"/>
  <c r="O402" i="50"/>
  <c r="O403" i="50" s="1"/>
  <c r="P402" i="50"/>
  <c r="Q402" i="50"/>
  <c r="R402" i="50"/>
  <c r="S402" i="50"/>
  <c r="T402" i="50"/>
  <c r="U402" i="50"/>
  <c r="V402" i="50"/>
  <c r="K403" i="50"/>
  <c r="E415" i="50"/>
  <c r="F415" i="50"/>
  <c r="E416" i="50" s="1"/>
  <c r="G415" i="50"/>
  <c r="H415" i="50"/>
  <c r="I415" i="50"/>
  <c r="J415" i="50"/>
  <c r="K415" i="50"/>
  <c r="K416" i="50" s="1"/>
  <c r="L415" i="50"/>
  <c r="M415" i="50"/>
  <c r="N415" i="50"/>
  <c r="O415" i="50"/>
  <c r="O416" i="50" s="1"/>
  <c r="P415" i="50"/>
  <c r="Q415" i="50"/>
  <c r="R415" i="50"/>
  <c r="Q416" i="50" s="1"/>
  <c r="S415" i="50"/>
  <c r="S416" i="50" s="1"/>
  <c r="T415" i="50"/>
  <c r="U415" i="50"/>
  <c r="V415" i="50"/>
  <c r="G416" i="50"/>
  <c r="E428" i="50"/>
  <c r="E429" i="50" s="1"/>
  <c r="F428" i="50"/>
  <c r="G428" i="50"/>
  <c r="G429" i="50" s="1"/>
  <c r="H428" i="50"/>
  <c r="I428" i="50"/>
  <c r="I429" i="50" s="1"/>
  <c r="J428" i="50"/>
  <c r="K428" i="50"/>
  <c r="K429" i="50" s="1"/>
  <c r="L428" i="50"/>
  <c r="M428" i="50"/>
  <c r="N428" i="50"/>
  <c r="O428" i="50"/>
  <c r="O429" i="50" s="1"/>
  <c r="P428" i="50"/>
  <c r="Q428" i="50"/>
  <c r="R428" i="50"/>
  <c r="S428" i="50"/>
  <c r="S429" i="50" s="1"/>
  <c r="T428" i="50"/>
  <c r="U428" i="50"/>
  <c r="U429" i="50" s="1"/>
  <c r="V428" i="50"/>
  <c r="E441" i="50"/>
  <c r="F441" i="50"/>
  <c r="G441" i="50"/>
  <c r="G442" i="50" s="1"/>
  <c r="H441" i="50"/>
  <c r="I441" i="50"/>
  <c r="J441" i="50"/>
  <c r="K441" i="50"/>
  <c r="L441" i="50"/>
  <c r="M441" i="50"/>
  <c r="M442" i="50" s="1"/>
  <c r="N441" i="50"/>
  <c r="O441" i="50"/>
  <c r="P441" i="50"/>
  <c r="Q441" i="50"/>
  <c r="R441" i="50"/>
  <c r="S441" i="50"/>
  <c r="S442" i="50" s="1"/>
  <c r="T441" i="50"/>
  <c r="U441" i="50"/>
  <c r="V441" i="50"/>
  <c r="K442" i="50"/>
  <c r="E454" i="50"/>
  <c r="F454" i="50"/>
  <c r="G454" i="50"/>
  <c r="G455" i="50" s="1"/>
  <c r="H454" i="50"/>
  <c r="I454" i="50"/>
  <c r="J454" i="50"/>
  <c r="K454" i="50"/>
  <c r="K455" i="50" s="1"/>
  <c r="L454" i="50"/>
  <c r="M454" i="50"/>
  <c r="N454" i="50"/>
  <c r="M455" i="50" s="1"/>
  <c r="O454" i="50"/>
  <c r="O455" i="50" s="1"/>
  <c r="P454" i="50"/>
  <c r="Q454" i="50"/>
  <c r="R454" i="50"/>
  <c r="S454" i="50"/>
  <c r="T454" i="50"/>
  <c r="U454" i="50"/>
  <c r="V454" i="50"/>
  <c r="E467" i="50"/>
  <c r="E468" i="50" s="1"/>
  <c r="F467" i="50"/>
  <c r="G467" i="50"/>
  <c r="H467" i="50"/>
  <c r="I467" i="50"/>
  <c r="J467" i="50"/>
  <c r="K467" i="50"/>
  <c r="L467" i="50"/>
  <c r="M467" i="50"/>
  <c r="N467" i="50"/>
  <c r="O467" i="50"/>
  <c r="P467" i="50"/>
  <c r="Q467" i="50"/>
  <c r="R467" i="50"/>
  <c r="S467" i="50"/>
  <c r="T467" i="50"/>
  <c r="U467" i="50"/>
  <c r="V467" i="50"/>
  <c r="G468" i="50"/>
  <c r="E480" i="50"/>
  <c r="F480" i="50"/>
  <c r="G480" i="50"/>
  <c r="H480" i="50"/>
  <c r="I480" i="50"/>
  <c r="J480" i="50"/>
  <c r="K480" i="50"/>
  <c r="L480" i="50"/>
  <c r="M480" i="50"/>
  <c r="M481" i="50" s="1"/>
  <c r="N480" i="50"/>
  <c r="O480" i="50"/>
  <c r="P480" i="50"/>
  <c r="O481" i="50" s="1"/>
  <c r="Q480" i="50"/>
  <c r="R480" i="50"/>
  <c r="S480" i="50"/>
  <c r="T480" i="50"/>
  <c r="U480" i="50"/>
  <c r="V480" i="50"/>
  <c r="E493" i="50"/>
  <c r="F493" i="50"/>
  <c r="G493" i="50"/>
  <c r="H493" i="50"/>
  <c r="I493" i="50"/>
  <c r="J493" i="50"/>
  <c r="K493" i="50"/>
  <c r="L493" i="50"/>
  <c r="K494" i="50" s="1"/>
  <c r="M493" i="50"/>
  <c r="N493" i="50"/>
  <c r="O493" i="50"/>
  <c r="P493" i="50"/>
  <c r="Q493" i="50"/>
  <c r="R493" i="50"/>
  <c r="S493" i="50"/>
  <c r="T493" i="50"/>
  <c r="S494" i="50" s="1"/>
  <c r="U493" i="50"/>
  <c r="V493" i="50"/>
  <c r="E506" i="50"/>
  <c r="F506" i="50"/>
  <c r="G506" i="50"/>
  <c r="G507" i="50" s="1"/>
  <c r="H506" i="50"/>
  <c r="I506" i="50"/>
  <c r="J506" i="50"/>
  <c r="K506" i="50"/>
  <c r="L506" i="50"/>
  <c r="M506" i="50"/>
  <c r="N506" i="50"/>
  <c r="O506" i="50"/>
  <c r="O507" i="50" s="1"/>
  <c r="P506" i="50"/>
  <c r="Q506" i="50"/>
  <c r="R506" i="50"/>
  <c r="Q507" i="50" s="1"/>
  <c r="S506" i="50"/>
  <c r="S507" i="50" s="1"/>
  <c r="T506" i="50"/>
  <c r="U506" i="50"/>
  <c r="V506" i="50"/>
  <c r="E519" i="50"/>
  <c r="F519" i="50"/>
  <c r="E520" i="50" s="1"/>
  <c r="G519" i="50"/>
  <c r="H519" i="50"/>
  <c r="I519" i="50"/>
  <c r="J519" i="50"/>
  <c r="K519" i="50"/>
  <c r="L519" i="50"/>
  <c r="K520" i="50" s="1"/>
  <c r="M519" i="50"/>
  <c r="N519" i="50"/>
  <c r="O519" i="50"/>
  <c r="P519" i="50"/>
  <c r="O520" i="50" s="1"/>
  <c r="Q519" i="50"/>
  <c r="R519" i="50"/>
  <c r="Q520" i="50" s="1"/>
  <c r="S519" i="50"/>
  <c r="T519" i="50"/>
  <c r="U519" i="50"/>
  <c r="V519" i="50"/>
  <c r="E532" i="50"/>
  <c r="F532" i="50"/>
  <c r="G532" i="50"/>
  <c r="H532" i="50"/>
  <c r="I532" i="50"/>
  <c r="J532" i="50"/>
  <c r="K532" i="50"/>
  <c r="L532" i="50"/>
  <c r="K533" i="50" s="1"/>
  <c r="M532" i="50"/>
  <c r="M533" i="50" s="1"/>
  <c r="N532" i="50"/>
  <c r="O532" i="50"/>
  <c r="P532" i="50"/>
  <c r="Q532" i="50"/>
  <c r="R532" i="50"/>
  <c r="S532" i="50"/>
  <c r="T532" i="50"/>
  <c r="U532" i="50"/>
  <c r="V532" i="50"/>
  <c r="E545" i="50"/>
  <c r="F545" i="50"/>
  <c r="G545" i="50"/>
  <c r="G546" i="50" s="1"/>
  <c r="H545" i="50"/>
  <c r="I545" i="50"/>
  <c r="J545" i="50"/>
  <c r="K545" i="50"/>
  <c r="L545" i="50"/>
  <c r="M545" i="50"/>
  <c r="N545" i="50"/>
  <c r="O545" i="50"/>
  <c r="O546" i="50" s="1"/>
  <c r="P545" i="50"/>
  <c r="Q545" i="50"/>
  <c r="R545" i="50"/>
  <c r="S545" i="50"/>
  <c r="S546" i="50" s="1"/>
  <c r="T545" i="50"/>
  <c r="U545" i="50"/>
  <c r="V545" i="50"/>
  <c r="E546" i="50"/>
  <c r="E558" i="50"/>
  <c r="F558" i="50"/>
  <c r="G558" i="50"/>
  <c r="H558" i="50"/>
  <c r="I558" i="50"/>
  <c r="J558" i="50"/>
  <c r="K558" i="50"/>
  <c r="L558" i="50"/>
  <c r="M558" i="50"/>
  <c r="N558" i="50"/>
  <c r="O558" i="50"/>
  <c r="P558" i="50"/>
  <c r="Q558" i="50"/>
  <c r="R558" i="50"/>
  <c r="S558" i="50"/>
  <c r="T558" i="50"/>
  <c r="U558" i="50"/>
  <c r="V558" i="50"/>
  <c r="E571" i="50"/>
  <c r="F571" i="50"/>
  <c r="G571" i="50"/>
  <c r="H571" i="50"/>
  <c r="I571" i="50"/>
  <c r="J571" i="50"/>
  <c r="K571" i="50"/>
  <c r="L571" i="50"/>
  <c r="M571" i="50"/>
  <c r="N571" i="50"/>
  <c r="O571" i="50"/>
  <c r="O572" i="50" s="1"/>
  <c r="P571" i="50"/>
  <c r="Q571" i="50"/>
  <c r="R571" i="50"/>
  <c r="S571" i="50"/>
  <c r="S572" i="50" s="1"/>
  <c r="T571" i="50"/>
  <c r="U571" i="50"/>
  <c r="V571" i="50"/>
  <c r="E584" i="50"/>
  <c r="E585" i="50" s="1"/>
  <c r="F584" i="50"/>
  <c r="G584" i="50"/>
  <c r="H584" i="50"/>
  <c r="I584" i="50"/>
  <c r="J584" i="50"/>
  <c r="K584" i="50"/>
  <c r="L584" i="50"/>
  <c r="M584" i="50"/>
  <c r="N584" i="50"/>
  <c r="O584" i="50"/>
  <c r="O585" i="50" s="1"/>
  <c r="P584" i="50"/>
  <c r="Q584" i="50"/>
  <c r="Q585" i="50" s="1"/>
  <c r="R584" i="50"/>
  <c r="S584" i="50"/>
  <c r="S585" i="50" s="1"/>
  <c r="T584" i="50"/>
  <c r="U584" i="50"/>
  <c r="V584" i="50"/>
  <c r="G585" i="50"/>
  <c r="E597" i="50"/>
  <c r="F597" i="50"/>
  <c r="G597" i="50"/>
  <c r="H597" i="50"/>
  <c r="I597" i="50"/>
  <c r="I598" i="50" s="1"/>
  <c r="J597" i="50"/>
  <c r="K597" i="50"/>
  <c r="L597" i="50"/>
  <c r="M597" i="50"/>
  <c r="N597" i="50"/>
  <c r="O597" i="50"/>
  <c r="O598" i="50" s="1"/>
  <c r="P597" i="50"/>
  <c r="Q597" i="50"/>
  <c r="R597" i="50"/>
  <c r="S597" i="50"/>
  <c r="S598" i="50" s="1"/>
  <c r="T597" i="50"/>
  <c r="U597" i="50"/>
  <c r="V597" i="50"/>
  <c r="K598" i="50"/>
  <c r="U598" i="50"/>
  <c r="D599" i="50"/>
  <c r="E610" i="50"/>
  <c r="F610" i="50"/>
  <c r="G610" i="50"/>
  <c r="H610" i="50"/>
  <c r="I610" i="50"/>
  <c r="J610" i="50"/>
  <c r="K610" i="50"/>
  <c r="L610" i="50"/>
  <c r="M610" i="50"/>
  <c r="N610" i="50"/>
  <c r="O610" i="50"/>
  <c r="O611" i="50" s="1"/>
  <c r="P610" i="50"/>
  <c r="Q610" i="50"/>
  <c r="R610" i="50"/>
  <c r="S610" i="50"/>
  <c r="S611" i="50" s="1"/>
  <c r="T610" i="50"/>
  <c r="U610" i="50"/>
  <c r="V610" i="50"/>
  <c r="D612" i="50"/>
  <c r="D625" i="50" s="1"/>
  <c r="D638" i="50" s="1"/>
  <c r="D651" i="50" s="1"/>
  <c r="D664" i="50" s="1"/>
  <c r="D677" i="50" s="1"/>
  <c r="E623" i="50"/>
  <c r="F623" i="50"/>
  <c r="G623" i="50"/>
  <c r="H623" i="50"/>
  <c r="G624" i="50" s="1"/>
  <c r="I623" i="50"/>
  <c r="J623" i="50"/>
  <c r="K623" i="50"/>
  <c r="L623" i="50"/>
  <c r="M623" i="50"/>
  <c r="N623" i="50"/>
  <c r="O623" i="50"/>
  <c r="P623" i="50"/>
  <c r="O624" i="50" s="1"/>
  <c r="Q623" i="50"/>
  <c r="R623" i="50"/>
  <c r="S623" i="50"/>
  <c r="T623" i="50"/>
  <c r="U623" i="50"/>
  <c r="V623" i="50"/>
  <c r="S624" i="50"/>
  <c r="E636" i="50"/>
  <c r="F636" i="50"/>
  <c r="G636" i="50"/>
  <c r="H636" i="50"/>
  <c r="I636" i="50"/>
  <c r="J636" i="50"/>
  <c r="K636" i="50"/>
  <c r="L636" i="50"/>
  <c r="M636" i="50"/>
  <c r="N636" i="50"/>
  <c r="O636" i="50"/>
  <c r="P636" i="50"/>
  <c r="Q636" i="50"/>
  <c r="R636" i="50"/>
  <c r="S636" i="50"/>
  <c r="T636" i="50"/>
  <c r="S637" i="50" s="1"/>
  <c r="U636" i="50"/>
  <c r="V636" i="50"/>
  <c r="E649" i="50"/>
  <c r="F649" i="50"/>
  <c r="E650" i="50" s="1"/>
  <c r="G649" i="50"/>
  <c r="H649" i="50"/>
  <c r="I649" i="50"/>
  <c r="J649" i="50"/>
  <c r="K649" i="50"/>
  <c r="L649" i="50"/>
  <c r="K650" i="50" s="1"/>
  <c r="M649" i="50"/>
  <c r="N649" i="50"/>
  <c r="M650" i="50" s="1"/>
  <c r="O649" i="50"/>
  <c r="P649" i="50"/>
  <c r="Q649" i="50"/>
  <c r="R649" i="50"/>
  <c r="Q650" i="50" s="1"/>
  <c r="S649" i="50"/>
  <c r="T649" i="50"/>
  <c r="U649" i="50"/>
  <c r="V649" i="50"/>
  <c r="E662" i="50"/>
  <c r="F662" i="50"/>
  <c r="G662" i="50"/>
  <c r="G663" i="50" s="1"/>
  <c r="H662" i="50"/>
  <c r="I662" i="50"/>
  <c r="J662" i="50"/>
  <c r="K662" i="50"/>
  <c r="L662" i="50"/>
  <c r="M662" i="50"/>
  <c r="N662" i="50"/>
  <c r="O662" i="50"/>
  <c r="P662" i="50"/>
  <c r="Q662" i="50"/>
  <c r="Q663" i="50" s="1"/>
  <c r="R662" i="50"/>
  <c r="S662" i="50"/>
  <c r="S663" i="50" s="1"/>
  <c r="T662" i="50"/>
  <c r="U662" i="50"/>
  <c r="V662" i="50"/>
  <c r="K663" i="50"/>
  <c r="E675" i="50"/>
  <c r="F675" i="50"/>
  <c r="G675" i="50"/>
  <c r="H675" i="50"/>
  <c r="I675" i="50"/>
  <c r="J675" i="50"/>
  <c r="K675" i="50"/>
  <c r="L675" i="50"/>
  <c r="M675" i="50"/>
  <c r="N675" i="50"/>
  <c r="O675" i="50"/>
  <c r="O676" i="50" s="1"/>
  <c r="P675" i="50"/>
  <c r="Q675" i="50"/>
  <c r="R675" i="50"/>
  <c r="S675" i="50"/>
  <c r="S676" i="50" s="1"/>
  <c r="T675" i="50"/>
  <c r="U675" i="50"/>
  <c r="V675" i="50"/>
  <c r="K676" i="50"/>
  <c r="E688" i="50"/>
  <c r="F688" i="50"/>
  <c r="G688" i="50"/>
  <c r="H688" i="50"/>
  <c r="I688" i="50"/>
  <c r="I689" i="50" s="1"/>
  <c r="J688" i="50"/>
  <c r="K688" i="50"/>
  <c r="L688" i="50"/>
  <c r="M688" i="50"/>
  <c r="N688" i="50"/>
  <c r="O688" i="50"/>
  <c r="P688" i="50"/>
  <c r="Q688" i="50"/>
  <c r="R688" i="50"/>
  <c r="S688" i="50"/>
  <c r="S689" i="50" s="1"/>
  <c r="T688" i="50"/>
  <c r="U688" i="50"/>
  <c r="U689" i="50" s="1"/>
  <c r="V688" i="50"/>
  <c r="K689" i="50"/>
  <c r="S695" i="50"/>
  <c r="R729" i="50" s="1"/>
  <c r="T695" i="50"/>
  <c r="U695" i="50"/>
  <c r="V695" i="50"/>
  <c r="S696" i="50"/>
  <c r="T696" i="50"/>
  <c r="S730" i="50" s="1"/>
  <c r="U696" i="50"/>
  <c r="V696" i="50"/>
  <c r="S697" i="50"/>
  <c r="T697" i="50"/>
  <c r="U697" i="50"/>
  <c r="V697" i="50"/>
  <c r="S698" i="50"/>
  <c r="T698" i="50"/>
  <c r="U732" i="50" s="1"/>
  <c r="U698" i="50"/>
  <c r="V698" i="50"/>
  <c r="S699" i="50"/>
  <c r="R733" i="50" s="1"/>
  <c r="T699" i="50"/>
  <c r="S733" i="50" s="1"/>
  <c r="U699" i="50"/>
  <c r="T733" i="50" s="1"/>
  <c r="V699" i="50"/>
  <c r="S700" i="50"/>
  <c r="R734" i="50" s="1"/>
  <c r="T700" i="50"/>
  <c r="S734" i="50" s="1"/>
  <c r="U700" i="50"/>
  <c r="T734" i="50" s="1"/>
  <c r="V700" i="50"/>
  <c r="S701" i="50"/>
  <c r="R735" i="50" s="1"/>
  <c r="T701" i="50"/>
  <c r="U735" i="50" s="1"/>
  <c r="U701" i="50"/>
  <c r="V701" i="50"/>
  <c r="S702" i="50"/>
  <c r="T702" i="50"/>
  <c r="S736" i="50" s="1"/>
  <c r="U702" i="50"/>
  <c r="T736" i="50" s="1"/>
  <c r="V702" i="50"/>
  <c r="S703" i="50"/>
  <c r="T703" i="50"/>
  <c r="U703" i="50"/>
  <c r="T737" i="50" s="1"/>
  <c r="V703" i="50"/>
  <c r="U737" i="50" s="1"/>
  <c r="E704" i="50"/>
  <c r="F704" i="50"/>
  <c r="G738" i="50" s="1"/>
  <c r="G704" i="50"/>
  <c r="H704" i="50"/>
  <c r="I704" i="50"/>
  <c r="J704" i="50"/>
  <c r="I738" i="50" s="1"/>
  <c r="K704" i="50"/>
  <c r="L704" i="50"/>
  <c r="M704" i="50"/>
  <c r="N704" i="50"/>
  <c r="O704" i="50"/>
  <c r="P704" i="50"/>
  <c r="Q704" i="50"/>
  <c r="R704" i="50"/>
  <c r="Q738" i="50" s="1"/>
  <c r="F729" i="50"/>
  <c r="G729" i="50"/>
  <c r="H729" i="50"/>
  <c r="I729" i="50"/>
  <c r="J729" i="50"/>
  <c r="K729" i="50"/>
  <c r="L729" i="50"/>
  <c r="M729" i="50"/>
  <c r="N729" i="50"/>
  <c r="O729" i="50"/>
  <c r="P729" i="50"/>
  <c r="Q729" i="50"/>
  <c r="F730" i="50"/>
  <c r="G730" i="50"/>
  <c r="H730" i="50"/>
  <c r="I730" i="50"/>
  <c r="J730" i="50"/>
  <c r="K730" i="50"/>
  <c r="L730" i="50"/>
  <c r="M730" i="50"/>
  <c r="N730" i="50"/>
  <c r="O730" i="50"/>
  <c r="P730" i="50"/>
  <c r="Q730" i="50"/>
  <c r="F731" i="50"/>
  <c r="G731" i="50"/>
  <c r="H731" i="50"/>
  <c r="I731" i="50"/>
  <c r="J731" i="50"/>
  <c r="K731" i="50"/>
  <c r="L731" i="50"/>
  <c r="M731" i="50"/>
  <c r="N731" i="50"/>
  <c r="O731" i="50"/>
  <c r="P731" i="50"/>
  <c r="Q731" i="50"/>
  <c r="R731" i="50"/>
  <c r="S731" i="50"/>
  <c r="F732" i="50"/>
  <c r="G732" i="50"/>
  <c r="H732" i="50"/>
  <c r="I732" i="50"/>
  <c r="J732" i="50"/>
  <c r="K732" i="50"/>
  <c r="L732" i="50"/>
  <c r="M732" i="50"/>
  <c r="N732" i="50"/>
  <c r="O732" i="50"/>
  <c r="P732" i="50"/>
  <c r="Q732" i="50"/>
  <c r="F733" i="50"/>
  <c r="G733" i="50"/>
  <c r="H733" i="50"/>
  <c r="I733" i="50"/>
  <c r="J733" i="50"/>
  <c r="K733" i="50"/>
  <c r="L733" i="50"/>
  <c r="M733" i="50"/>
  <c r="N733" i="50"/>
  <c r="O733" i="50"/>
  <c r="P733" i="50"/>
  <c r="Q733" i="50"/>
  <c r="F734" i="50"/>
  <c r="G734" i="50"/>
  <c r="H734" i="50"/>
  <c r="I734" i="50"/>
  <c r="J734" i="50"/>
  <c r="K734" i="50"/>
  <c r="L734" i="50"/>
  <c r="M734" i="50"/>
  <c r="N734" i="50"/>
  <c r="O734" i="50"/>
  <c r="P734" i="50"/>
  <c r="Q734" i="50"/>
  <c r="F735" i="50"/>
  <c r="G735" i="50"/>
  <c r="H735" i="50"/>
  <c r="I735" i="50"/>
  <c r="J735" i="50"/>
  <c r="K735" i="50"/>
  <c r="L735" i="50"/>
  <c r="M735" i="50"/>
  <c r="N735" i="50"/>
  <c r="O735" i="50"/>
  <c r="P735" i="50"/>
  <c r="Q735" i="50"/>
  <c r="F736" i="50"/>
  <c r="G736" i="50"/>
  <c r="H736" i="50"/>
  <c r="I736" i="50"/>
  <c r="J736" i="50"/>
  <c r="K736" i="50"/>
  <c r="L736" i="50"/>
  <c r="M736" i="50"/>
  <c r="N736" i="50"/>
  <c r="O736" i="50"/>
  <c r="P736" i="50"/>
  <c r="Q736" i="50"/>
  <c r="R736" i="50"/>
  <c r="F737" i="50"/>
  <c r="G737" i="50"/>
  <c r="H737" i="50"/>
  <c r="I737" i="50"/>
  <c r="J737" i="50"/>
  <c r="K737" i="50"/>
  <c r="L737" i="50"/>
  <c r="M737" i="50"/>
  <c r="N737" i="50"/>
  <c r="O737" i="50"/>
  <c r="P737" i="50"/>
  <c r="Q737" i="50"/>
  <c r="R737" i="50"/>
  <c r="S737" i="50"/>
  <c r="M738" i="50"/>
  <c r="O738" i="50" l="1"/>
  <c r="O705" i="50"/>
  <c r="K705" i="50"/>
  <c r="L717" i="50" s="1"/>
  <c r="T730" i="50"/>
  <c r="Q689" i="50"/>
  <c r="M689" i="50"/>
  <c r="U676" i="50"/>
  <c r="Q676" i="50"/>
  <c r="I676" i="50"/>
  <c r="E676" i="50"/>
  <c r="M663" i="50"/>
  <c r="O637" i="50"/>
  <c r="K637" i="50"/>
  <c r="Q611" i="50"/>
  <c r="M611" i="50"/>
  <c r="E611" i="50"/>
  <c r="Q572" i="50"/>
  <c r="E572" i="50"/>
  <c r="S559" i="50"/>
  <c r="O559" i="50"/>
  <c r="K559" i="50"/>
  <c r="S533" i="50"/>
  <c r="U520" i="50"/>
  <c r="M520" i="50"/>
  <c r="U494" i="50"/>
  <c r="M494" i="50"/>
  <c r="I494" i="50"/>
  <c r="I705" i="50"/>
  <c r="S704" i="50"/>
  <c r="R738" i="50" s="1"/>
  <c r="S650" i="50"/>
  <c r="O650" i="50"/>
  <c r="U637" i="50"/>
  <c r="I637" i="50"/>
  <c r="K611" i="50"/>
  <c r="Q598" i="50"/>
  <c r="E598" i="50"/>
  <c r="M585" i="50"/>
  <c r="K572" i="50"/>
  <c r="G572" i="50"/>
  <c r="Q546" i="50"/>
  <c r="M546" i="50"/>
  <c r="S520" i="50"/>
  <c r="U507" i="50"/>
  <c r="U734" i="50"/>
  <c r="J704" i="51"/>
  <c r="I507" i="50"/>
  <c r="E507" i="50"/>
  <c r="G494" i="50"/>
  <c r="K481" i="50"/>
  <c r="S468" i="50"/>
  <c r="O468" i="50"/>
  <c r="K468" i="50"/>
  <c r="O442" i="50"/>
  <c r="U416" i="50"/>
  <c r="M416" i="50"/>
  <c r="I416" i="50"/>
  <c r="Q390" i="50"/>
  <c r="M390" i="50"/>
  <c r="M364" i="50"/>
  <c r="K325" i="50"/>
  <c r="U273" i="50"/>
  <c r="I273" i="50"/>
  <c r="E273" i="50"/>
  <c r="M247" i="50"/>
  <c r="U182" i="50"/>
  <c r="I182" i="50"/>
  <c r="S156" i="50"/>
  <c r="O156" i="50"/>
  <c r="G156" i="50"/>
  <c r="I143" i="50"/>
  <c r="E130" i="50"/>
  <c r="O104" i="50"/>
  <c r="G104" i="50"/>
  <c r="M78" i="50"/>
  <c r="E78" i="50"/>
  <c r="U65" i="50"/>
  <c r="K52" i="50"/>
  <c r="G52" i="50"/>
  <c r="Q39" i="50"/>
  <c r="M39" i="50"/>
  <c r="S26" i="50"/>
  <c r="G26" i="50"/>
  <c r="G637" i="51"/>
  <c r="G624" i="51"/>
  <c r="K611" i="51"/>
  <c r="K598" i="51"/>
  <c r="G598" i="51"/>
  <c r="M520" i="51"/>
  <c r="I520" i="51"/>
  <c r="M507" i="51"/>
  <c r="I507" i="51"/>
  <c r="M494" i="51"/>
  <c r="G429" i="51"/>
  <c r="G416" i="51"/>
  <c r="K403" i="51"/>
  <c r="M364" i="51"/>
  <c r="I364" i="51"/>
  <c r="M351" i="51"/>
  <c r="I351" i="51"/>
  <c r="G325" i="51"/>
  <c r="G312" i="51"/>
  <c r="K299" i="51"/>
  <c r="M260" i="51"/>
  <c r="I260" i="51"/>
  <c r="M247" i="51"/>
  <c r="I247" i="51"/>
  <c r="G221" i="51"/>
  <c r="G208" i="51"/>
  <c r="G195" i="51"/>
  <c r="K182" i="51"/>
  <c r="M156" i="51"/>
  <c r="M143" i="51"/>
  <c r="I130" i="51"/>
  <c r="G117" i="51"/>
  <c r="G104" i="51"/>
  <c r="K78" i="51"/>
  <c r="M52" i="51"/>
  <c r="M39" i="51"/>
  <c r="K507" i="50"/>
  <c r="U481" i="50"/>
  <c r="I481" i="50"/>
  <c r="S455" i="50"/>
  <c r="Q377" i="50"/>
  <c r="E377" i="50"/>
  <c r="O364" i="50"/>
  <c r="O351" i="50"/>
  <c r="K351" i="50"/>
  <c r="U338" i="50"/>
  <c r="M338" i="50"/>
  <c r="I338" i="50"/>
  <c r="S325" i="50"/>
  <c r="S299" i="50"/>
  <c r="O299" i="50"/>
  <c r="Q286" i="50"/>
  <c r="E286" i="50"/>
  <c r="O273" i="50"/>
  <c r="U260" i="50"/>
  <c r="I260" i="50"/>
  <c r="K247" i="50"/>
  <c r="O234" i="50"/>
  <c r="K234" i="50"/>
  <c r="U221" i="50"/>
  <c r="M221" i="50"/>
  <c r="I221" i="50"/>
  <c r="S208" i="50"/>
  <c r="G208" i="50"/>
  <c r="O195" i="50"/>
  <c r="K195" i="50"/>
  <c r="Q156" i="50"/>
  <c r="K143" i="50"/>
  <c r="G143" i="50"/>
  <c r="S130" i="50"/>
  <c r="K130" i="50"/>
  <c r="G130" i="50"/>
  <c r="S117" i="50"/>
  <c r="K78" i="50"/>
  <c r="M442" i="51"/>
  <c r="K65" i="51"/>
  <c r="K52" i="51"/>
  <c r="K39" i="51"/>
  <c r="U442" i="50"/>
  <c r="Q442" i="50"/>
  <c r="I442" i="50"/>
  <c r="E442" i="50"/>
  <c r="M429" i="50"/>
  <c r="U403" i="50"/>
  <c r="I403" i="50"/>
  <c r="K390" i="50"/>
  <c r="G390" i="50"/>
  <c r="Q351" i="50"/>
  <c r="M351" i="50"/>
  <c r="Q234" i="50"/>
  <c r="M234" i="50"/>
  <c r="Q195" i="50"/>
  <c r="M195" i="50"/>
  <c r="M169" i="50"/>
  <c r="I169" i="50"/>
  <c r="Q104" i="50"/>
  <c r="E104" i="50"/>
  <c r="S91" i="50"/>
  <c r="K91" i="50"/>
  <c r="G91" i="50"/>
  <c r="Q52" i="50"/>
  <c r="O39" i="50"/>
  <c r="U26" i="50"/>
  <c r="M26" i="50"/>
  <c r="G704" i="51"/>
  <c r="M624" i="51"/>
  <c r="M611" i="51"/>
  <c r="I611" i="51"/>
  <c r="M598" i="51"/>
  <c r="K507" i="51"/>
  <c r="K494" i="51"/>
  <c r="I416" i="51"/>
  <c r="M403" i="51"/>
  <c r="I403" i="51"/>
  <c r="K351" i="51"/>
  <c r="M312" i="51"/>
  <c r="I312" i="51"/>
  <c r="M299" i="51"/>
  <c r="I299" i="51"/>
  <c r="K234" i="51"/>
  <c r="M195" i="51"/>
  <c r="I182" i="51"/>
  <c r="G169" i="51"/>
  <c r="G156" i="51"/>
  <c r="K130" i="51"/>
  <c r="M104" i="51"/>
  <c r="M91" i="51"/>
  <c r="I78" i="51"/>
  <c r="K26" i="51"/>
  <c r="J712" i="50"/>
  <c r="J716" i="50"/>
  <c r="I716" i="50"/>
  <c r="I718" i="50"/>
  <c r="I720" i="50"/>
  <c r="J720" i="50"/>
  <c r="I712" i="50"/>
  <c r="U736" i="50"/>
  <c r="G520" i="50"/>
  <c r="O494" i="50"/>
  <c r="G637" i="50"/>
  <c r="U585" i="50"/>
  <c r="I585" i="50"/>
  <c r="U533" i="50"/>
  <c r="I533" i="50"/>
  <c r="U468" i="50"/>
  <c r="I468" i="50"/>
  <c r="S403" i="50"/>
  <c r="G403" i="50"/>
  <c r="O377" i="50"/>
  <c r="E156" i="50"/>
  <c r="I676" i="51"/>
  <c r="I624" i="51"/>
  <c r="I572" i="51"/>
  <c r="Q624" i="50"/>
  <c r="U455" i="50"/>
  <c r="U730" i="50"/>
  <c r="E689" i="50"/>
  <c r="U650" i="50"/>
  <c r="I650" i="50"/>
  <c r="I351" i="50"/>
  <c r="S286" i="50"/>
  <c r="R730" i="50"/>
  <c r="G705" i="50"/>
  <c r="O689" i="50"/>
  <c r="Q637" i="50"/>
  <c r="E637" i="50"/>
  <c r="M624" i="50"/>
  <c r="M559" i="50"/>
  <c r="K546" i="50"/>
  <c r="G533" i="50"/>
  <c r="Q455" i="50"/>
  <c r="E455" i="50"/>
  <c r="Q403" i="50"/>
  <c r="E403" i="50"/>
  <c r="M325" i="50"/>
  <c r="U299" i="50"/>
  <c r="I299" i="50"/>
  <c r="M208" i="50"/>
  <c r="M143" i="50"/>
  <c r="U130" i="50"/>
  <c r="I130" i="50"/>
  <c r="M91" i="50"/>
  <c r="E52" i="50"/>
  <c r="K689" i="51"/>
  <c r="K637" i="51"/>
  <c r="K585" i="51"/>
  <c r="K533" i="51"/>
  <c r="K481" i="51"/>
  <c r="K429" i="51"/>
  <c r="K377" i="51"/>
  <c r="K325" i="51"/>
  <c r="K273" i="51"/>
  <c r="M704" i="51"/>
  <c r="I704" i="51"/>
  <c r="I705" i="51" s="1"/>
  <c r="L715" i="50"/>
  <c r="K585" i="50"/>
  <c r="N738" i="50"/>
  <c r="P738" i="50"/>
  <c r="E705" i="50"/>
  <c r="K624" i="50"/>
  <c r="U611" i="50"/>
  <c r="I611" i="50"/>
  <c r="M572" i="50"/>
  <c r="Q533" i="50"/>
  <c r="E533" i="50"/>
  <c r="M507" i="50"/>
  <c r="S481" i="50"/>
  <c r="G481" i="50"/>
  <c r="Q468" i="50"/>
  <c r="S364" i="50"/>
  <c r="G364" i="50"/>
  <c r="O338" i="50"/>
  <c r="U312" i="50"/>
  <c r="I312" i="50"/>
  <c r="S247" i="50"/>
  <c r="G247" i="50"/>
  <c r="O221" i="50"/>
  <c r="E117" i="50"/>
  <c r="U78" i="50"/>
  <c r="I78" i="50"/>
  <c r="S65" i="50"/>
  <c r="G65" i="50"/>
  <c r="H704" i="51"/>
  <c r="G705" i="51" s="1"/>
  <c r="I689" i="51"/>
  <c r="I637" i="51"/>
  <c r="I585" i="51"/>
  <c r="I533" i="51"/>
  <c r="I481" i="51"/>
  <c r="I429" i="51"/>
  <c r="I377" i="51"/>
  <c r="I325" i="51"/>
  <c r="I273" i="51"/>
  <c r="I221" i="51"/>
  <c r="E624" i="50"/>
  <c r="V704" i="50"/>
  <c r="G611" i="50"/>
  <c r="U559" i="50"/>
  <c r="I559" i="50"/>
  <c r="Q481" i="50"/>
  <c r="E481" i="50"/>
  <c r="Q364" i="50"/>
  <c r="E364" i="50"/>
  <c r="U325" i="50"/>
  <c r="I325" i="50"/>
  <c r="G312" i="50"/>
  <c r="Q299" i="50"/>
  <c r="E299" i="50"/>
  <c r="Q247" i="50"/>
  <c r="E247" i="50"/>
  <c r="U208" i="50"/>
  <c r="I208" i="50"/>
  <c r="U143" i="50"/>
  <c r="I91" i="50"/>
  <c r="Q65" i="50"/>
  <c r="E65" i="50"/>
  <c r="K39" i="50"/>
  <c r="K650" i="51"/>
  <c r="K286" i="51"/>
  <c r="I455" i="50"/>
  <c r="K738" i="50"/>
  <c r="M637" i="50"/>
  <c r="U624" i="50"/>
  <c r="I624" i="50"/>
  <c r="O533" i="50"/>
  <c r="M403" i="50"/>
  <c r="U377" i="50"/>
  <c r="I377" i="50"/>
  <c r="Q312" i="50"/>
  <c r="I650" i="51"/>
  <c r="I598" i="51"/>
  <c r="I546" i="51"/>
  <c r="I494" i="51"/>
  <c r="I442" i="51"/>
  <c r="I390" i="51"/>
  <c r="I338" i="51"/>
  <c r="I286" i="51"/>
  <c r="I234" i="51"/>
  <c r="L720" i="50"/>
  <c r="U733" i="50"/>
  <c r="L719" i="50"/>
  <c r="L716" i="50"/>
  <c r="M705" i="50"/>
  <c r="N739" i="50" s="1"/>
  <c r="E663" i="50"/>
  <c r="G559" i="50"/>
  <c r="M468" i="50"/>
  <c r="Q429" i="50"/>
  <c r="S143" i="50"/>
  <c r="L738" i="50"/>
  <c r="G676" i="50"/>
  <c r="O663" i="50"/>
  <c r="Q559" i="50"/>
  <c r="E559" i="50"/>
  <c r="I520" i="50"/>
  <c r="Q494" i="50"/>
  <c r="E494" i="50"/>
  <c r="Q325" i="50"/>
  <c r="E325" i="50"/>
  <c r="U286" i="50"/>
  <c r="I286" i="50"/>
  <c r="G273" i="50"/>
  <c r="Q260" i="50"/>
  <c r="E260" i="50"/>
  <c r="Q208" i="50"/>
  <c r="E208" i="50"/>
  <c r="Q143" i="50"/>
  <c r="E143" i="50"/>
  <c r="M130" i="50"/>
  <c r="K117" i="50"/>
  <c r="I52" i="50"/>
  <c r="G650" i="51"/>
  <c r="G494" i="51"/>
  <c r="G442" i="51"/>
  <c r="G338" i="51"/>
  <c r="I195" i="51"/>
  <c r="I143" i="51"/>
  <c r="I91" i="51"/>
  <c r="I39" i="51"/>
  <c r="K676" i="51"/>
  <c r="K624" i="51"/>
  <c r="K572" i="51"/>
  <c r="K520" i="51"/>
  <c r="K468" i="51"/>
  <c r="K416" i="51"/>
  <c r="K364" i="51"/>
  <c r="K312" i="51"/>
  <c r="K260" i="51"/>
  <c r="U351" i="50"/>
  <c r="G286" i="50"/>
  <c r="O260" i="50"/>
  <c r="U234" i="50"/>
  <c r="I234" i="50"/>
  <c r="U117" i="50"/>
  <c r="I117" i="50"/>
  <c r="S104" i="50"/>
  <c r="E39" i="50"/>
  <c r="G663" i="51"/>
  <c r="G611" i="51"/>
  <c r="G559" i="51"/>
  <c r="G507" i="51"/>
  <c r="G455" i="51"/>
  <c r="G403" i="51"/>
  <c r="G351" i="51"/>
  <c r="G299" i="51"/>
  <c r="G247" i="51"/>
  <c r="I156" i="51"/>
  <c r="G143" i="51"/>
  <c r="I104" i="51"/>
  <c r="G91" i="51"/>
  <c r="I52" i="51"/>
  <c r="G39" i="51"/>
  <c r="F51" i="52"/>
  <c r="F56" i="52"/>
  <c r="F52" i="52"/>
  <c r="F53" i="52"/>
  <c r="F50" i="52"/>
  <c r="F54" i="52"/>
  <c r="F49" i="52"/>
  <c r="F43" i="52"/>
  <c r="F38" i="52"/>
  <c r="F39" i="52"/>
  <c r="F37" i="52"/>
  <c r="F41" i="52"/>
  <c r="F40" i="52"/>
  <c r="F20" i="52"/>
  <c r="F21" i="52"/>
  <c r="F18" i="52"/>
  <c r="F22" i="52"/>
  <c r="F30" i="52"/>
  <c r="F26" i="52"/>
  <c r="F25" i="52"/>
  <c r="F24" i="52"/>
  <c r="F28" i="52"/>
  <c r="F23" i="52"/>
  <c r="F27" i="52"/>
  <c r="F29" i="52"/>
  <c r="F17" i="52"/>
  <c r="F19" i="52"/>
  <c r="F31" i="52"/>
  <c r="N704" i="51"/>
  <c r="M705" i="51" s="1"/>
  <c r="K704" i="51"/>
  <c r="K705" i="51" s="1"/>
  <c r="P715" i="50"/>
  <c r="P719" i="50"/>
  <c r="P716" i="50"/>
  <c r="P718" i="50"/>
  <c r="O715" i="50"/>
  <c r="O716" i="50"/>
  <c r="O720" i="50"/>
  <c r="P720" i="50"/>
  <c r="O712" i="50"/>
  <c r="P712" i="50"/>
  <c r="O713" i="50"/>
  <c r="O717" i="50"/>
  <c r="O719" i="50"/>
  <c r="O714" i="50"/>
  <c r="O718" i="50"/>
  <c r="P713" i="50"/>
  <c r="P717" i="50"/>
  <c r="P714" i="50"/>
  <c r="H713" i="50"/>
  <c r="G714" i="50"/>
  <c r="G718" i="50"/>
  <c r="H714" i="50"/>
  <c r="H718" i="50"/>
  <c r="G713" i="50"/>
  <c r="G715" i="50"/>
  <c r="G719" i="50"/>
  <c r="H715" i="50"/>
  <c r="H719" i="50"/>
  <c r="F739" i="50"/>
  <c r="G720" i="50"/>
  <c r="H716" i="50"/>
  <c r="H720" i="50"/>
  <c r="H717" i="50"/>
  <c r="G716" i="50"/>
  <c r="G712" i="50"/>
  <c r="H712" i="50"/>
  <c r="G717" i="50"/>
  <c r="N720" i="50"/>
  <c r="M715" i="50"/>
  <c r="N719" i="50"/>
  <c r="M719" i="50"/>
  <c r="E712" i="50"/>
  <c r="E714" i="50"/>
  <c r="E716" i="50"/>
  <c r="E718" i="50"/>
  <c r="E720" i="50"/>
  <c r="F712" i="50"/>
  <c r="E713" i="50"/>
  <c r="E715" i="50"/>
  <c r="E717" i="50"/>
  <c r="E719" i="50"/>
  <c r="F714" i="50"/>
  <c r="F718" i="50"/>
  <c r="F715" i="50"/>
  <c r="F719" i="50"/>
  <c r="F716" i="50"/>
  <c r="F720" i="50"/>
  <c r="F717" i="50"/>
  <c r="F713" i="50"/>
  <c r="T704" i="50"/>
  <c r="U738" i="50" s="1"/>
  <c r="U729" i="50"/>
  <c r="U546" i="50"/>
  <c r="I546" i="50"/>
  <c r="M598" i="50"/>
  <c r="T732" i="50"/>
  <c r="T735" i="50"/>
  <c r="J715" i="50"/>
  <c r="S705" i="50"/>
  <c r="S712" i="50" s="1"/>
  <c r="R732" i="50"/>
  <c r="I719" i="50"/>
  <c r="I715" i="50"/>
  <c r="Q705" i="50"/>
  <c r="M676" i="50"/>
  <c r="J719" i="50"/>
  <c r="H739" i="50"/>
  <c r="U572" i="50"/>
  <c r="I572" i="50"/>
  <c r="U704" i="50"/>
  <c r="S729" i="50"/>
  <c r="J739" i="50"/>
  <c r="J738" i="50"/>
  <c r="S732" i="50"/>
  <c r="H738" i="50"/>
  <c r="S735" i="50"/>
  <c r="U731" i="50"/>
  <c r="L718" i="50"/>
  <c r="L714" i="50"/>
  <c r="F738" i="50"/>
  <c r="T731" i="50"/>
  <c r="J718" i="50"/>
  <c r="J714" i="50"/>
  <c r="J713" i="50"/>
  <c r="J721" i="50" s="1"/>
  <c r="U663" i="50"/>
  <c r="I663" i="50"/>
  <c r="T729" i="50"/>
  <c r="K713" i="50"/>
  <c r="K715" i="50"/>
  <c r="K717" i="50"/>
  <c r="K719" i="50"/>
  <c r="L713" i="50"/>
  <c r="K712" i="50"/>
  <c r="K714" i="50"/>
  <c r="K716" i="50"/>
  <c r="K718" i="50"/>
  <c r="K720" i="50"/>
  <c r="J717" i="50"/>
  <c r="I713" i="50"/>
  <c r="L712" i="50"/>
  <c r="G689" i="50"/>
  <c r="G650" i="50"/>
  <c r="G598" i="50"/>
  <c r="I714" i="50"/>
  <c r="I717" i="50"/>
  <c r="M712" i="50" l="1"/>
  <c r="K721" i="50"/>
  <c r="N715" i="50"/>
  <c r="N716" i="50"/>
  <c r="N714" i="50"/>
  <c r="M717" i="50"/>
  <c r="T718" i="50"/>
  <c r="M714" i="50"/>
  <c r="N712" i="50"/>
  <c r="L739" i="50"/>
  <c r="M720" i="50"/>
  <c r="M718" i="50"/>
  <c r="M721" i="50" s="1"/>
  <c r="I721" i="50"/>
  <c r="N718" i="50"/>
  <c r="M716" i="50"/>
  <c r="Q705" i="51"/>
  <c r="H715" i="51" s="1"/>
  <c r="N717" i="50"/>
  <c r="M713" i="50"/>
  <c r="N713" i="50"/>
  <c r="H721" i="50"/>
  <c r="F57" i="52"/>
  <c r="F44" i="52"/>
  <c r="F32" i="52"/>
  <c r="H712" i="51"/>
  <c r="M713" i="51"/>
  <c r="M719" i="51"/>
  <c r="K718" i="51"/>
  <c r="L712" i="51"/>
  <c r="L715" i="51"/>
  <c r="H717" i="51"/>
  <c r="H714" i="51"/>
  <c r="J714" i="51"/>
  <c r="N715" i="51"/>
  <c r="J720" i="51"/>
  <c r="G713" i="51"/>
  <c r="K714" i="51"/>
  <c r="K717" i="51"/>
  <c r="G719" i="51"/>
  <c r="K720" i="51"/>
  <c r="N714" i="51"/>
  <c r="N717" i="51"/>
  <c r="J719" i="51"/>
  <c r="N718" i="51"/>
  <c r="N720" i="51"/>
  <c r="I713" i="51"/>
  <c r="M714" i="51"/>
  <c r="I716" i="51"/>
  <c r="M717" i="51"/>
  <c r="I719" i="51"/>
  <c r="M720" i="51"/>
  <c r="J716" i="51"/>
  <c r="L717" i="51"/>
  <c r="N713" i="51"/>
  <c r="M718" i="51"/>
  <c r="H713" i="51"/>
  <c r="J712" i="51"/>
  <c r="I714" i="51"/>
  <c r="I720" i="51"/>
  <c r="H719" i="51"/>
  <c r="M715" i="51"/>
  <c r="N719" i="51"/>
  <c r="J718" i="51"/>
  <c r="J715" i="51"/>
  <c r="L714" i="51"/>
  <c r="I717" i="51"/>
  <c r="K719" i="51"/>
  <c r="K716" i="51"/>
  <c r="G712" i="51"/>
  <c r="M712" i="51"/>
  <c r="G718" i="51"/>
  <c r="H716" i="51"/>
  <c r="G715" i="51"/>
  <c r="K713" i="51"/>
  <c r="L720" i="51"/>
  <c r="N716" i="51"/>
  <c r="I722" i="50"/>
  <c r="T738" i="50"/>
  <c r="U705" i="50"/>
  <c r="T712" i="50"/>
  <c r="G721" i="50"/>
  <c r="G722" i="50" s="1"/>
  <c r="E721" i="50"/>
  <c r="P721" i="50"/>
  <c r="S715" i="50"/>
  <c r="L721" i="50"/>
  <c r="K722" i="50" s="1"/>
  <c r="Q712" i="50"/>
  <c r="Q714" i="50"/>
  <c r="Q716" i="50"/>
  <c r="Q718" i="50"/>
  <c r="Q720" i="50"/>
  <c r="R712" i="50"/>
  <c r="Q713" i="50"/>
  <c r="Q715" i="50"/>
  <c r="Q717" i="50"/>
  <c r="Q719" i="50"/>
  <c r="P739" i="50"/>
  <c r="R715" i="50"/>
  <c r="R719" i="50"/>
  <c r="R714" i="50"/>
  <c r="R716" i="50"/>
  <c r="R720" i="50"/>
  <c r="R713" i="50"/>
  <c r="R717" i="50"/>
  <c r="R718" i="50"/>
  <c r="O721" i="50"/>
  <c r="T714" i="50"/>
  <c r="S719" i="50"/>
  <c r="T719" i="50"/>
  <c r="T713" i="50"/>
  <c r="T739" i="50"/>
  <c r="T717" i="50"/>
  <c r="S716" i="50"/>
  <c r="S720" i="50"/>
  <c r="S714" i="50"/>
  <c r="T720" i="50"/>
  <c r="S713" i="50"/>
  <c r="S717" i="50"/>
  <c r="R739" i="50"/>
  <c r="S718" i="50"/>
  <c r="S738" i="50"/>
  <c r="T721" i="50"/>
  <c r="T716" i="50"/>
  <c r="N721" i="50"/>
  <c r="T715" i="50"/>
  <c r="F721" i="50"/>
  <c r="M722" i="50" l="1"/>
  <c r="G717" i="51"/>
  <c r="I718" i="51"/>
  <c r="I712" i="51"/>
  <c r="K712" i="51"/>
  <c r="M716" i="51"/>
  <c r="H718" i="51"/>
  <c r="N712" i="51"/>
  <c r="J713" i="51"/>
  <c r="G716" i="51"/>
  <c r="J717" i="51"/>
  <c r="H720" i="51"/>
  <c r="G720" i="51"/>
  <c r="L718" i="51"/>
  <c r="I715" i="51"/>
  <c r="L713" i="51"/>
  <c r="E722" i="50"/>
  <c r="L719" i="51"/>
  <c r="K715" i="51"/>
  <c r="L716" i="51"/>
  <c r="S721" i="50"/>
  <c r="S722" i="50" s="1"/>
  <c r="G714" i="51"/>
  <c r="I721" i="51"/>
  <c r="L721" i="51"/>
  <c r="M721" i="51"/>
  <c r="G721" i="51"/>
  <c r="J721" i="51"/>
  <c r="N721" i="51"/>
  <c r="K721" i="51"/>
  <c r="K722" i="51" s="1"/>
  <c r="Q726" i="51" s="1"/>
  <c r="H721" i="51"/>
  <c r="R721" i="50"/>
  <c r="V718" i="50"/>
  <c r="V715" i="50"/>
  <c r="V719" i="50"/>
  <c r="U716" i="50"/>
  <c r="V716" i="50"/>
  <c r="V720" i="50"/>
  <c r="V717" i="50"/>
  <c r="U713" i="50"/>
  <c r="U717" i="50"/>
  <c r="U720" i="50"/>
  <c r="V713" i="50"/>
  <c r="V712" i="50"/>
  <c r="U715" i="50"/>
  <c r="U712" i="50"/>
  <c r="V714" i="50"/>
  <c r="U714" i="50"/>
  <c r="U718" i="50"/>
  <c r="U719" i="50"/>
  <c r="V721" i="50"/>
  <c r="O722" i="50"/>
  <c r="Q721" i="50"/>
  <c r="Q722" i="50" s="1"/>
  <c r="G722" i="51" l="1"/>
  <c r="O726" i="51" s="1"/>
  <c r="M722" i="51"/>
  <c r="R726" i="51" s="1"/>
  <c r="I722" i="51"/>
  <c r="P726" i="51" s="1"/>
  <c r="U721" i="50"/>
  <c r="U722" i="50" s="1"/>
  <c r="P132" i="47" l="1"/>
  <c r="P109" i="47"/>
  <c r="P86" i="47"/>
  <c r="P63" i="47"/>
  <c r="P40" i="47"/>
  <c r="O20" i="8" l="1"/>
  <c r="N234" i="3"/>
  <c r="N233" i="3"/>
  <c r="N232" i="3"/>
  <c r="N182" i="3"/>
  <c r="N181" i="3"/>
  <c r="N180" i="3"/>
  <c r="N179" i="3"/>
  <c r="N178" i="3"/>
  <c r="N98" i="3"/>
  <c r="N97" i="3"/>
  <c r="N96" i="3"/>
  <c r="N95" i="3"/>
  <c r="N94" i="3"/>
  <c r="O68" i="30" l="1"/>
  <c r="M52" i="2" l="1"/>
  <c r="M51" i="2"/>
  <c r="M50" i="2"/>
  <c r="M47" i="2"/>
  <c r="M46" i="2"/>
  <c r="M45" i="2"/>
  <c r="E43" i="2"/>
  <c r="M42" i="2"/>
  <c r="M41" i="2"/>
  <c r="M40" i="2"/>
  <c r="M39" i="2"/>
  <c r="M38" i="2"/>
  <c r="M37" i="2"/>
  <c r="L55" i="3"/>
  <c r="L54" i="3"/>
  <c r="L53" i="3"/>
  <c r="L50" i="3"/>
  <c r="L49" i="3"/>
  <c r="L48" i="3"/>
  <c r="L47" i="3"/>
  <c r="L46" i="3"/>
  <c r="L43" i="3"/>
  <c r="L42" i="3"/>
  <c r="L41" i="3"/>
  <c r="L40" i="3"/>
  <c r="L39" i="3"/>
  <c r="M32" i="5"/>
  <c r="M33" i="5"/>
  <c r="M34" i="5"/>
  <c r="M35" i="5"/>
  <c r="M36" i="5"/>
  <c r="M37" i="5"/>
  <c r="M38" i="5"/>
  <c r="M31" i="5"/>
  <c r="M43" i="2" l="1"/>
  <c r="O17" i="49"/>
  <c r="G21" i="49" l="1"/>
  <c r="H25" i="49"/>
  <c r="H17" i="49"/>
  <c r="G20" i="49"/>
  <c r="H24" i="49"/>
  <c r="H16" i="49"/>
  <c r="G19" i="49"/>
  <c r="G26" i="49"/>
  <c r="G18" i="49"/>
  <c r="H22" i="49"/>
  <c r="G25" i="49"/>
  <c r="G17" i="49"/>
  <c r="H21" i="49"/>
  <c r="G24" i="49"/>
  <c r="G16" i="49"/>
  <c r="H20" i="49"/>
  <c r="G23" i="49"/>
  <c r="H19" i="49"/>
  <c r="G22" i="49"/>
  <c r="H26" i="49"/>
  <c r="H18" i="49"/>
  <c r="H23" i="49"/>
  <c r="E24" i="49"/>
  <c r="F24" i="49"/>
  <c r="F16" i="49"/>
  <c r="F23" i="49"/>
  <c r="F22" i="49"/>
  <c r="F21" i="49"/>
  <c r="F20" i="49"/>
  <c r="F19" i="49"/>
  <c r="F26" i="49"/>
  <c r="F18" i="49"/>
  <c r="F25" i="49"/>
  <c r="F17" i="49"/>
  <c r="E23" i="49"/>
  <c r="E17" i="49"/>
  <c r="E25" i="49"/>
  <c r="E18" i="49"/>
  <c r="E26" i="49"/>
  <c r="E19" i="49"/>
  <c r="E20" i="49"/>
  <c r="E21" i="49"/>
  <c r="E22" i="49"/>
  <c r="E16" i="49"/>
  <c r="I240" i="30" l="1"/>
  <c r="O240" i="30" l="1"/>
  <c r="N240" i="30"/>
  <c r="M240" i="30"/>
  <c r="L240" i="30"/>
  <c r="K240" i="30"/>
  <c r="H240" i="30"/>
  <c r="G240" i="30"/>
  <c r="F240" i="30"/>
  <c r="E240" i="30"/>
  <c r="O183" i="30"/>
  <c r="N183" i="30"/>
  <c r="M183" i="30"/>
  <c r="L183" i="30"/>
  <c r="K183" i="30"/>
  <c r="I183" i="30"/>
  <c r="H183" i="30"/>
  <c r="G183" i="30"/>
  <c r="F183" i="30"/>
  <c r="E183" i="30"/>
  <c r="O126" i="30"/>
  <c r="N126" i="30"/>
  <c r="M126" i="30"/>
  <c r="L126" i="30"/>
  <c r="K126" i="30"/>
  <c r="I126" i="30"/>
  <c r="H126" i="30"/>
  <c r="G126" i="30"/>
  <c r="F126" i="30"/>
  <c r="E126" i="30"/>
  <c r="W6" i="48" l="1"/>
  <c r="W10" i="48" s="1"/>
  <c r="U54" i="48"/>
  <c r="T54" i="48"/>
  <c r="S54" i="48"/>
  <c r="R54" i="48"/>
  <c r="R48" i="48"/>
  <c r="Q48" i="48"/>
  <c r="P48" i="48"/>
  <c r="O48" i="48"/>
  <c r="K18" i="48" l="1"/>
  <c r="L19" i="48"/>
  <c r="M20" i="48"/>
  <c r="N21" i="48"/>
  <c r="H23" i="48"/>
  <c r="I24" i="48"/>
  <c r="J25" i="48"/>
  <c r="K26" i="48"/>
  <c r="G22" i="48"/>
  <c r="L18" i="48"/>
  <c r="M19" i="48"/>
  <c r="N20" i="48"/>
  <c r="H22" i="48"/>
  <c r="I23" i="48"/>
  <c r="L26" i="48"/>
  <c r="M18" i="48"/>
  <c r="N19" i="48"/>
  <c r="H21" i="48"/>
  <c r="I22" i="48"/>
  <c r="J23" i="48"/>
  <c r="K24" i="48"/>
  <c r="L25" i="48"/>
  <c r="M26" i="48"/>
  <c r="G20" i="48"/>
  <c r="N18" i="48"/>
  <c r="H20" i="48"/>
  <c r="I21" i="48"/>
  <c r="J22" i="48"/>
  <c r="K23" i="48"/>
  <c r="L24" i="48"/>
  <c r="M25" i="48"/>
  <c r="N26" i="48"/>
  <c r="G19" i="48"/>
  <c r="G18" i="48"/>
  <c r="H18" i="48"/>
  <c r="J20" i="48"/>
  <c r="L22" i="48"/>
  <c r="N24" i="48"/>
  <c r="G25" i="48"/>
  <c r="I18" i="48"/>
  <c r="J19" i="48"/>
  <c r="K20" i="48"/>
  <c r="M22" i="48"/>
  <c r="N23" i="48"/>
  <c r="I26" i="48"/>
  <c r="J18" i="48"/>
  <c r="L20" i="48"/>
  <c r="N22" i="48"/>
  <c r="I25" i="48"/>
  <c r="G23" i="48"/>
  <c r="K25" i="48"/>
  <c r="K21" i="48"/>
  <c r="H19" i="48"/>
  <c r="I20" i="48"/>
  <c r="J21" i="48"/>
  <c r="K22" i="48"/>
  <c r="L23" i="48"/>
  <c r="M24" i="48"/>
  <c r="N25" i="48"/>
  <c r="G26" i="48"/>
  <c r="I19" i="48"/>
  <c r="M23" i="48"/>
  <c r="H26" i="48"/>
  <c r="L21" i="48"/>
  <c r="H25" i="48"/>
  <c r="G24" i="48"/>
  <c r="K19" i="48"/>
  <c r="M21" i="48"/>
  <c r="H24" i="48"/>
  <c r="J26" i="48"/>
  <c r="J24" i="48"/>
  <c r="G21" i="48"/>
  <c r="E16" i="48"/>
  <c r="G16" i="47"/>
  <c r="I27" i="48" l="1"/>
  <c r="M27" i="48"/>
  <c r="L27" i="48"/>
  <c r="G27" i="48"/>
  <c r="J27" i="48"/>
  <c r="N27" i="48"/>
  <c r="H27" i="48"/>
  <c r="K27" i="48"/>
  <c r="D15" i="47"/>
  <c r="I16" i="47"/>
  <c r="J16" i="47"/>
  <c r="K16" i="47"/>
  <c r="L16" i="47"/>
  <c r="M16" i="47"/>
  <c r="N16" i="47"/>
  <c r="O16" i="47"/>
  <c r="P16" i="47"/>
  <c r="H16" i="47"/>
  <c r="R155" i="47"/>
  <c r="R132" i="47"/>
  <c r="R109" i="47"/>
  <c r="R86" i="47"/>
  <c r="R63" i="47"/>
  <c r="R40" i="47"/>
  <c r="Y18" i="46"/>
  <c r="Y22" i="46" s="1"/>
  <c r="T62" i="46"/>
  <c r="R62" i="46"/>
  <c r="P62" i="46"/>
  <c r="N62" i="46"/>
  <c r="L62" i="46"/>
  <c r="J62" i="46"/>
  <c r="H62" i="46"/>
  <c r="F62" i="46"/>
  <c r="E20" i="46" l="1"/>
  <c r="M20" i="46"/>
  <c r="U20" i="46"/>
  <c r="L21" i="46"/>
  <c r="T21" i="46"/>
  <c r="K22" i="46"/>
  <c r="S22" i="46"/>
  <c r="J23" i="46"/>
  <c r="R23" i="46"/>
  <c r="I24" i="46"/>
  <c r="Q24" i="46"/>
  <c r="H25" i="46"/>
  <c r="P25" i="46"/>
  <c r="G26" i="46"/>
  <c r="O26" i="46"/>
  <c r="D25" i="46"/>
  <c r="H19" i="46"/>
  <c r="P19" i="46"/>
  <c r="P18" i="46"/>
  <c r="L18" i="46"/>
  <c r="E18" i="46"/>
  <c r="R21" i="46"/>
  <c r="G24" i="46"/>
  <c r="E26" i="46"/>
  <c r="N18" i="46"/>
  <c r="S21" i="46"/>
  <c r="N26" i="46"/>
  <c r="O18" i="46"/>
  <c r="F20" i="46"/>
  <c r="N20" i="46"/>
  <c r="E21" i="46"/>
  <c r="M21" i="46"/>
  <c r="U21" i="46"/>
  <c r="L22" i="46"/>
  <c r="T22" i="46"/>
  <c r="K23" i="46"/>
  <c r="S23" i="46"/>
  <c r="J24" i="46"/>
  <c r="R24" i="46"/>
  <c r="I25" i="46"/>
  <c r="Q25" i="46"/>
  <c r="H26" i="46"/>
  <c r="P26" i="46"/>
  <c r="D24" i="46"/>
  <c r="I19" i="46"/>
  <c r="Q19" i="46"/>
  <c r="Q18" i="46"/>
  <c r="K18" i="46"/>
  <c r="D18" i="46"/>
  <c r="Q20" i="46"/>
  <c r="G22" i="46"/>
  <c r="N23" i="46"/>
  <c r="U24" i="46"/>
  <c r="S26" i="46"/>
  <c r="T18" i="46"/>
  <c r="R20" i="46"/>
  <c r="H22" i="46"/>
  <c r="O23" i="46"/>
  <c r="M25" i="46"/>
  <c r="D20" i="46"/>
  <c r="U18" i="46"/>
  <c r="J21" i="46"/>
  <c r="H23" i="46"/>
  <c r="F25" i="46"/>
  <c r="F19" i="46"/>
  <c r="L20" i="46"/>
  <c r="J22" i="46"/>
  <c r="Q23" i="46"/>
  <c r="O25" i="46"/>
  <c r="G19" i="46"/>
  <c r="D19" i="46"/>
  <c r="G20" i="46"/>
  <c r="O20" i="46"/>
  <c r="F21" i="46"/>
  <c r="N21" i="46"/>
  <c r="E22" i="46"/>
  <c r="M22" i="46"/>
  <c r="U22" i="46"/>
  <c r="L23" i="46"/>
  <c r="T23" i="46"/>
  <c r="K24" i="46"/>
  <c r="S24" i="46"/>
  <c r="J25" i="46"/>
  <c r="R25" i="46"/>
  <c r="I26" i="46"/>
  <c r="Q26" i="46"/>
  <c r="D23" i="46"/>
  <c r="J19" i="46"/>
  <c r="R19" i="46"/>
  <c r="R18" i="46"/>
  <c r="J18" i="46"/>
  <c r="P21" i="46"/>
  <c r="F23" i="46"/>
  <c r="M24" i="46"/>
  <c r="K26" i="46"/>
  <c r="L19" i="46"/>
  <c r="H18" i="46"/>
  <c r="I21" i="46"/>
  <c r="G23" i="46"/>
  <c r="N24" i="46"/>
  <c r="U25" i="46"/>
  <c r="L26" i="46"/>
  <c r="M19" i="46"/>
  <c r="G18" i="46"/>
  <c r="S20" i="46"/>
  <c r="Q22" i="46"/>
  <c r="O24" i="46"/>
  <c r="M26" i="46"/>
  <c r="N19" i="46"/>
  <c r="F18" i="46"/>
  <c r="K21" i="46"/>
  <c r="I23" i="46"/>
  <c r="P24" i="46"/>
  <c r="F26" i="46"/>
  <c r="D26" i="46"/>
  <c r="E19" i="46"/>
  <c r="H20" i="46"/>
  <c r="P20" i="46"/>
  <c r="G21" i="46"/>
  <c r="O21" i="46"/>
  <c r="F22" i="46"/>
  <c r="N22" i="46"/>
  <c r="E23" i="46"/>
  <c r="M23" i="46"/>
  <c r="U23" i="46"/>
  <c r="L24" i="46"/>
  <c r="T24" i="46"/>
  <c r="K25" i="46"/>
  <c r="S25" i="46"/>
  <c r="J26" i="46"/>
  <c r="R26" i="46"/>
  <c r="D22" i="46"/>
  <c r="K19" i="46"/>
  <c r="S19" i="46"/>
  <c r="S18" i="46"/>
  <c r="I18" i="46"/>
  <c r="I20" i="46"/>
  <c r="H21" i="46"/>
  <c r="O22" i="46"/>
  <c r="E24" i="46"/>
  <c r="L25" i="46"/>
  <c r="T25" i="46"/>
  <c r="D21" i="46"/>
  <c r="T19" i="46"/>
  <c r="J20" i="46"/>
  <c r="Q21" i="46"/>
  <c r="P22" i="46"/>
  <c r="F24" i="46"/>
  <c r="E25" i="46"/>
  <c r="T26" i="46"/>
  <c r="U19" i="46"/>
  <c r="K20" i="46"/>
  <c r="I22" i="46"/>
  <c r="P23" i="46"/>
  <c r="N25" i="46"/>
  <c r="U26" i="46"/>
  <c r="M18" i="46"/>
  <c r="T20" i="46"/>
  <c r="R22" i="46"/>
  <c r="H24" i="46"/>
  <c r="G25" i="46"/>
  <c r="O19" i="46"/>
  <c r="G28" i="48"/>
  <c r="M28" i="48"/>
  <c r="I28" i="48"/>
  <c r="K28" i="48"/>
  <c r="Q154" i="47"/>
  <c r="I154" i="47"/>
  <c r="P154" i="47"/>
  <c r="H154" i="47"/>
  <c r="L154" i="47"/>
  <c r="J154" i="47"/>
  <c r="O154" i="47"/>
  <c r="G154" i="47"/>
  <c r="N154" i="47"/>
  <c r="F154" i="47"/>
  <c r="M154" i="47"/>
  <c r="D154" i="47"/>
  <c r="K154" i="47"/>
  <c r="N131" i="47"/>
  <c r="F131" i="47"/>
  <c r="M131" i="47"/>
  <c r="D131" i="47"/>
  <c r="L131" i="47"/>
  <c r="K131" i="47"/>
  <c r="J131" i="47"/>
  <c r="Q131" i="47"/>
  <c r="I131" i="47"/>
  <c r="P131" i="47"/>
  <c r="H131" i="47"/>
  <c r="O131" i="47"/>
  <c r="G131" i="47"/>
  <c r="Q108" i="47"/>
  <c r="I108" i="47"/>
  <c r="P108" i="47"/>
  <c r="H108" i="47"/>
  <c r="O108" i="47"/>
  <c r="G108" i="47"/>
  <c r="D108" i="47"/>
  <c r="L108" i="47"/>
  <c r="J108" i="47"/>
  <c r="N108" i="47"/>
  <c r="F108" i="47"/>
  <c r="M108" i="47"/>
  <c r="K108" i="47"/>
  <c r="D85" i="47"/>
  <c r="J85" i="47"/>
  <c r="N85" i="47"/>
  <c r="M85" i="47"/>
  <c r="K85" i="47"/>
  <c r="Q85" i="47"/>
  <c r="I85" i="47"/>
  <c r="G85" i="47"/>
  <c r="F85" i="47"/>
  <c r="P85" i="47"/>
  <c r="H85" i="47"/>
  <c r="O85" i="47"/>
  <c r="L85" i="47"/>
  <c r="N62" i="47"/>
  <c r="F62" i="47"/>
  <c r="M62" i="47"/>
  <c r="D62" i="47"/>
  <c r="L62" i="47"/>
  <c r="K62" i="47"/>
  <c r="J62" i="47"/>
  <c r="Q62" i="47"/>
  <c r="I62" i="47"/>
  <c r="P62" i="47"/>
  <c r="H62" i="47"/>
  <c r="O62" i="47"/>
  <c r="G62" i="47"/>
  <c r="O39" i="47"/>
  <c r="G39" i="47"/>
  <c r="K15" i="47"/>
  <c r="N39" i="47"/>
  <c r="F39" i="47"/>
  <c r="J15" i="47"/>
  <c r="M39" i="47"/>
  <c r="Q15" i="47"/>
  <c r="I15" i="47"/>
  <c r="P15" i="47"/>
  <c r="H15" i="47"/>
  <c r="K39" i="47"/>
  <c r="O15" i="47"/>
  <c r="J39" i="47"/>
  <c r="N15" i="47"/>
  <c r="I39" i="47"/>
  <c r="M15" i="47"/>
  <c r="H39" i="47"/>
  <c r="L39" i="47"/>
  <c r="G15" i="47"/>
  <c r="Q39" i="47"/>
  <c r="P39" i="47"/>
  <c r="L15" i="47"/>
  <c r="F15" i="47"/>
  <c r="D39" i="47"/>
  <c r="C65" i="46"/>
  <c r="C31" i="46"/>
  <c r="C48" i="46"/>
  <c r="C12" i="46"/>
  <c r="S14" i="45"/>
  <c r="E70" i="45" s="1"/>
  <c r="S86" i="45"/>
  <c r="F60" i="46" l="1"/>
  <c r="S53" i="46"/>
  <c r="S52" i="46"/>
  <c r="M54" i="46"/>
  <c r="S59" i="46"/>
  <c r="R154" i="47"/>
  <c r="M53" i="46"/>
  <c r="Q55" i="46"/>
  <c r="Q28" i="48"/>
  <c r="R131" i="47"/>
  <c r="R62" i="47"/>
  <c r="R108" i="47"/>
  <c r="R85" i="47"/>
  <c r="R39" i="47"/>
  <c r="R15" i="47"/>
  <c r="L56" i="46"/>
  <c r="S55" i="46"/>
  <c r="T60" i="46"/>
  <c r="T53" i="46"/>
  <c r="T54" i="46"/>
  <c r="G52" i="46"/>
  <c r="Q52" i="46"/>
  <c r="L54" i="46"/>
  <c r="T56" i="46"/>
  <c r="H55" i="46"/>
  <c r="P54" i="46"/>
  <c r="I52" i="46"/>
  <c r="I53" i="46"/>
  <c r="K60" i="46"/>
  <c r="K54" i="46"/>
  <c r="Q53" i="46"/>
  <c r="F53" i="46"/>
  <c r="G53" i="46"/>
  <c r="F55" i="46"/>
  <c r="J57" i="46"/>
  <c r="N60" i="46"/>
  <c r="F56" i="46"/>
  <c r="N53" i="46"/>
  <c r="R54" i="46"/>
  <c r="O55" i="46"/>
  <c r="R53" i="46"/>
  <c r="K56" i="46"/>
  <c r="H59" i="46"/>
  <c r="R56" i="46"/>
  <c r="P58" i="46"/>
  <c r="F54" i="46"/>
  <c r="F57" i="46"/>
  <c r="N54" i="46"/>
  <c r="S60" i="46"/>
  <c r="S54" i="46"/>
  <c r="H54" i="46"/>
  <c r="S27" i="46"/>
  <c r="L59" i="46"/>
  <c r="L52" i="46"/>
  <c r="F52" i="46"/>
  <c r="H53" i="46"/>
  <c r="H52" i="46"/>
  <c r="I55" i="46"/>
  <c r="R58" i="46"/>
  <c r="M60" i="46"/>
  <c r="E56" i="46"/>
  <c r="T59" i="46"/>
  <c r="T52" i="46"/>
  <c r="K53" i="46"/>
  <c r="S58" i="46"/>
  <c r="I54" i="46"/>
  <c r="R57" i="46"/>
  <c r="P53" i="46"/>
  <c r="P52" i="46"/>
  <c r="G54" i="46"/>
  <c r="I57" i="46"/>
  <c r="T58" i="46"/>
  <c r="G58" i="46"/>
  <c r="H27" i="46"/>
  <c r="F59" i="46"/>
  <c r="P56" i="46"/>
  <c r="M56" i="46"/>
  <c r="Q54" i="46"/>
  <c r="H56" i="46"/>
  <c r="P55" i="46"/>
  <c r="G56" i="46"/>
  <c r="J58" i="46"/>
  <c r="H57" i="46"/>
  <c r="K58" i="46"/>
  <c r="Q27" i="46"/>
  <c r="O56" i="46"/>
  <c r="F58" i="46"/>
  <c r="N55" i="46"/>
  <c r="Q56" i="46"/>
  <c r="P27" i="46"/>
  <c r="L57" i="46"/>
  <c r="O58" i="46"/>
  <c r="J59" i="46"/>
  <c r="K27" i="46"/>
  <c r="Q58" i="46"/>
  <c r="S56" i="46"/>
  <c r="M59" i="46"/>
  <c r="E55" i="46"/>
  <c r="N27" i="46"/>
  <c r="N58" i="46"/>
  <c r="G55" i="46"/>
  <c r="J60" i="46"/>
  <c r="T57" i="46"/>
  <c r="L53" i="46"/>
  <c r="O57" i="46"/>
  <c r="J53" i="46"/>
  <c r="R59" i="46"/>
  <c r="L55" i="46"/>
  <c r="G57" i="46"/>
  <c r="M55" i="46"/>
  <c r="E58" i="46"/>
  <c r="J56" i="46"/>
  <c r="I27" i="46"/>
  <c r="G27" i="46"/>
  <c r="J52" i="46"/>
  <c r="E53" i="46"/>
  <c r="T55" i="46"/>
  <c r="J27" i="46"/>
  <c r="O27" i="46"/>
  <c r="H58" i="46"/>
  <c r="E54" i="46"/>
  <c r="R52" i="46"/>
  <c r="K52" i="46"/>
  <c r="G60" i="46"/>
  <c r="Q57" i="46"/>
  <c r="S57" i="46"/>
  <c r="O54" i="46"/>
  <c r="K55" i="46"/>
  <c r="T27" i="46"/>
  <c r="E57" i="46"/>
  <c r="O60" i="46"/>
  <c r="O53" i="46"/>
  <c r="N59" i="46"/>
  <c r="I56" i="46"/>
  <c r="G59" i="46"/>
  <c r="N57" i="46"/>
  <c r="I58" i="46"/>
  <c r="O59" i="46"/>
  <c r="O52" i="46"/>
  <c r="N52" i="46"/>
  <c r="F27" i="46"/>
  <c r="J54" i="46"/>
  <c r="R55" i="46"/>
  <c r="N56" i="46"/>
  <c r="M57" i="46"/>
  <c r="E59" i="46"/>
  <c r="E52" i="46"/>
  <c r="R60" i="46"/>
  <c r="U27" i="46"/>
  <c r="M52" i="46"/>
  <c r="E60" i="46"/>
  <c r="M58" i="46"/>
  <c r="L58" i="46"/>
  <c r="H60" i="46"/>
  <c r="P59" i="46"/>
  <c r="K57" i="46"/>
  <c r="L27" i="46"/>
  <c r="M27" i="46"/>
  <c r="J55" i="46"/>
  <c r="I60" i="46"/>
  <c r="K59" i="46"/>
  <c r="E27" i="46"/>
  <c r="P57" i="46"/>
  <c r="R27" i="46"/>
  <c r="I59" i="46"/>
  <c r="P60" i="46"/>
  <c r="D27" i="46"/>
  <c r="L60" i="46"/>
  <c r="Q60" i="46"/>
  <c r="Q59" i="46"/>
  <c r="S18" i="45"/>
  <c r="G40" i="45" s="1"/>
  <c r="E56" i="45"/>
  <c r="E44" i="45"/>
  <c r="N36" i="48" l="1"/>
  <c r="G35" i="48"/>
  <c r="G40" i="48"/>
  <c r="G37" i="48"/>
  <c r="J41" i="48"/>
  <c r="L38" i="48"/>
  <c r="M38" i="48"/>
  <c r="J36" i="48"/>
  <c r="L37" i="48"/>
  <c r="H35" i="48"/>
  <c r="K42" i="48"/>
  <c r="M42" i="48"/>
  <c r="H36" i="48"/>
  <c r="K36" i="48"/>
  <c r="H43" i="48"/>
  <c r="M45" i="48"/>
  <c r="R49" i="48" s="1"/>
  <c r="I36" i="48"/>
  <c r="L41" i="48"/>
  <c r="M40" i="48"/>
  <c r="G43" i="48"/>
  <c r="I38" i="48"/>
  <c r="J38" i="48"/>
  <c r="K40" i="48"/>
  <c r="M39" i="48"/>
  <c r="G38" i="48"/>
  <c r="J39" i="48"/>
  <c r="M37" i="48"/>
  <c r="H37" i="48"/>
  <c r="J43" i="48"/>
  <c r="I42" i="48"/>
  <c r="L35" i="48"/>
  <c r="N39" i="48"/>
  <c r="H42" i="48"/>
  <c r="I40" i="48"/>
  <c r="I39" i="48"/>
  <c r="K43" i="48"/>
  <c r="N37" i="48"/>
  <c r="G42" i="48"/>
  <c r="J37" i="48"/>
  <c r="K38" i="48"/>
  <c r="K35" i="48"/>
  <c r="M35" i="48"/>
  <c r="H41" i="48"/>
  <c r="G41" i="48"/>
  <c r="J40" i="48"/>
  <c r="I35" i="48"/>
  <c r="L42" i="48"/>
  <c r="L36" i="48"/>
  <c r="M43" i="48"/>
  <c r="G39" i="48"/>
  <c r="G45" i="48"/>
  <c r="O49" i="48" s="1"/>
  <c r="J35" i="48"/>
  <c r="L39" i="48"/>
  <c r="L40" i="48"/>
  <c r="N41" i="48"/>
  <c r="N42" i="48"/>
  <c r="G36" i="48"/>
  <c r="H39" i="48"/>
  <c r="K45" i="48"/>
  <c r="Q49" i="48" s="1"/>
  <c r="I37" i="48"/>
  <c r="I43" i="48"/>
  <c r="K37" i="48"/>
  <c r="K39" i="48"/>
  <c r="N38" i="48"/>
  <c r="M36" i="48"/>
  <c r="N35" i="48"/>
  <c r="H40" i="48"/>
  <c r="H38" i="48"/>
  <c r="I41" i="48"/>
  <c r="J42" i="48"/>
  <c r="I45" i="48"/>
  <c r="P49" i="48" s="1"/>
  <c r="K41" i="48"/>
  <c r="L43" i="48"/>
  <c r="N40" i="48"/>
  <c r="N43" i="48"/>
  <c r="M41" i="48"/>
  <c r="T61" i="46"/>
  <c r="F61" i="46"/>
  <c r="I61" i="46"/>
  <c r="E61" i="46"/>
  <c r="N61" i="46"/>
  <c r="S61" i="46"/>
  <c r="J61" i="46"/>
  <c r="P61" i="46"/>
  <c r="H28" i="46"/>
  <c r="I36" i="46" s="1"/>
  <c r="O61" i="46"/>
  <c r="H61" i="46"/>
  <c r="P28" i="46"/>
  <c r="Q40" i="46" s="1"/>
  <c r="R28" i="46"/>
  <c r="S38" i="46" s="1"/>
  <c r="J28" i="46"/>
  <c r="K42" i="46" s="1"/>
  <c r="N28" i="46"/>
  <c r="O35" i="46" s="1"/>
  <c r="G61" i="46"/>
  <c r="Q61" i="46"/>
  <c r="D28" i="46"/>
  <c r="D42" i="46" s="1"/>
  <c r="R61" i="46"/>
  <c r="T28" i="46"/>
  <c r="U36" i="46" s="1"/>
  <c r="L61" i="46"/>
  <c r="F28" i="46"/>
  <c r="F41" i="46" s="1"/>
  <c r="L28" i="46"/>
  <c r="M61" i="46"/>
  <c r="K61" i="46"/>
  <c r="G25" i="45"/>
  <c r="H32" i="45"/>
  <c r="J37" i="45"/>
  <c r="J23" i="45"/>
  <c r="F38" i="45"/>
  <c r="I34" i="45"/>
  <c r="J20" i="45"/>
  <c r="F36" i="45"/>
  <c r="K35" i="45"/>
  <c r="L40" i="45"/>
  <c r="M34" i="45"/>
  <c r="G37" i="45"/>
  <c r="L19" i="45"/>
  <c r="H31" i="45"/>
  <c r="J36" i="45"/>
  <c r="I19" i="45"/>
  <c r="F35" i="45"/>
  <c r="I30" i="45"/>
  <c r="J18" i="45"/>
  <c r="F33" i="45"/>
  <c r="K34" i="45"/>
  <c r="L39" i="45"/>
  <c r="F40" i="45"/>
  <c r="G36" i="45"/>
  <c r="M18" i="45"/>
  <c r="H30" i="45"/>
  <c r="J35" i="45"/>
  <c r="H28" i="45"/>
  <c r="F30" i="45"/>
  <c r="I29" i="45"/>
  <c r="L34" i="45"/>
  <c r="F31" i="45"/>
  <c r="K30" i="45"/>
  <c r="L38" i="45"/>
  <c r="F37" i="45"/>
  <c r="G35" i="45"/>
  <c r="H24" i="45"/>
  <c r="F25" i="45"/>
  <c r="F28" i="45"/>
  <c r="L37" i="45"/>
  <c r="G31" i="45"/>
  <c r="H39" i="45"/>
  <c r="J33" i="45"/>
  <c r="M40" i="45"/>
  <c r="I38" i="45"/>
  <c r="I25" i="45"/>
  <c r="M36" i="45"/>
  <c r="F23" i="45"/>
  <c r="I28" i="45"/>
  <c r="L24" i="45"/>
  <c r="F32" i="45"/>
  <c r="G30" i="45"/>
  <c r="H38" i="45"/>
  <c r="L20" i="45"/>
  <c r="J29" i="45"/>
  <c r="M37" i="45"/>
  <c r="I37" i="45"/>
  <c r="I24" i="45"/>
  <c r="M35" i="45"/>
  <c r="K38" i="45"/>
  <c r="K25" i="45"/>
  <c r="G19" i="45"/>
  <c r="F29" i="45"/>
  <c r="G38" i="45"/>
  <c r="H40" i="45"/>
  <c r="J34" i="45"/>
  <c r="H20" i="45"/>
  <c r="K28" i="45"/>
  <c r="M39" i="45"/>
  <c r="K29" i="45"/>
  <c r="F34" i="45"/>
  <c r="H23" i="45"/>
  <c r="G29" i="45"/>
  <c r="H34" i="45"/>
  <c r="K19" i="45"/>
  <c r="J28" i="45"/>
  <c r="M33" i="45"/>
  <c r="I36" i="45"/>
  <c r="K18" i="45"/>
  <c r="M32" i="45"/>
  <c r="K37" i="45"/>
  <c r="K24" i="45"/>
  <c r="H18" i="45"/>
  <c r="G39" i="45"/>
  <c r="M28" i="45"/>
  <c r="H33" i="45"/>
  <c r="L18" i="45"/>
  <c r="J24" i="45"/>
  <c r="G18" i="45"/>
  <c r="I35" i="45"/>
  <c r="J25" i="45"/>
  <c r="M29" i="45"/>
  <c r="K36" i="45"/>
  <c r="I18" i="45"/>
  <c r="M38" i="45"/>
  <c r="G34" i="45"/>
  <c r="G24" i="45"/>
  <c r="H37" i="45"/>
  <c r="H29" i="45"/>
  <c r="J40" i="45"/>
  <c r="J32" i="45"/>
  <c r="L36" i="45"/>
  <c r="M30" i="45"/>
  <c r="M19" i="45"/>
  <c r="I33" i="45"/>
  <c r="I23" i="45"/>
  <c r="L31" i="45"/>
  <c r="M24" i="45"/>
  <c r="F18" i="45"/>
  <c r="K33" i="45"/>
  <c r="K23" i="45"/>
  <c r="L35" i="45"/>
  <c r="M31" i="45"/>
  <c r="F24" i="45"/>
  <c r="G33" i="45"/>
  <c r="G23" i="45"/>
  <c r="H36" i="45"/>
  <c r="L28" i="45"/>
  <c r="J39" i="45"/>
  <c r="J31" i="45"/>
  <c r="L33" i="45"/>
  <c r="G28" i="45"/>
  <c r="I40" i="45"/>
  <c r="I32" i="45"/>
  <c r="K20" i="45"/>
  <c r="L25" i="45"/>
  <c r="F20" i="45"/>
  <c r="K40" i="45"/>
  <c r="K32" i="45"/>
  <c r="I20" i="45"/>
  <c r="L32" i="45"/>
  <c r="M25" i="45"/>
  <c r="F19" i="45"/>
  <c r="G32" i="45"/>
  <c r="M20" i="45"/>
  <c r="H35" i="45"/>
  <c r="H25" i="45"/>
  <c r="J38" i="45"/>
  <c r="J30" i="45"/>
  <c r="L30" i="45"/>
  <c r="M23" i="45"/>
  <c r="I39" i="45"/>
  <c r="I31" i="45"/>
  <c r="J19" i="45"/>
  <c r="L23" i="45"/>
  <c r="F39" i="45"/>
  <c r="K39" i="45"/>
  <c r="K31" i="45"/>
  <c r="H19" i="45"/>
  <c r="L29" i="45"/>
  <c r="G20" i="45"/>
  <c r="R140" i="13"/>
  <c r="G44" i="48" l="1"/>
  <c r="L44" i="48"/>
  <c r="N44" i="48"/>
  <c r="J44" i="48"/>
  <c r="H44" i="48"/>
  <c r="K44" i="48"/>
  <c r="I44" i="48"/>
  <c r="M44" i="48"/>
  <c r="N37" i="45"/>
  <c r="M62" i="46"/>
  <c r="R37" i="46"/>
  <c r="J36" i="46"/>
  <c r="T42" i="46"/>
  <c r="T43" i="46"/>
  <c r="H41" i="46"/>
  <c r="H38" i="46"/>
  <c r="O39" i="46"/>
  <c r="H42" i="46"/>
  <c r="N39" i="46"/>
  <c r="H40" i="46"/>
  <c r="Q39" i="46"/>
  <c r="T40" i="46"/>
  <c r="Q41" i="46"/>
  <c r="D41" i="46"/>
  <c r="S42" i="46"/>
  <c r="I41" i="46"/>
  <c r="H39" i="46"/>
  <c r="R36" i="46"/>
  <c r="U41" i="46"/>
  <c r="I42" i="46"/>
  <c r="I43" i="46"/>
  <c r="N41" i="46"/>
  <c r="I37" i="46"/>
  <c r="H35" i="46"/>
  <c r="H43" i="46"/>
  <c r="I38" i="46"/>
  <c r="H36" i="46"/>
  <c r="I35" i="46"/>
  <c r="I39" i="46"/>
  <c r="I40" i="46"/>
  <c r="H37" i="46"/>
  <c r="P35" i="46"/>
  <c r="J41" i="46"/>
  <c r="E43" i="46"/>
  <c r="J42" i="46"/>
  <c r="J35" i="46"/>
  <c r="K41" i="46"/>
  <c r="G41" i="46"/>
  <c r="S37" i="46"/>
  <c r="S35" i="46"/>
  <c r="S39" i="46"/>
  <c r="S36" i="46"/>
  <c r="D40" i="46"/>
  <c r="S41" i="46"/>
  <c r="S43" i="46"/>
  <c r="K38" i="46"/>
  <c r="K39" i="46"/>
  <c r="P38" i="46"/>
  <c r="R38" i="46"/>
  <c r="U38" i="46"/>
  <c r="U43" i="46"/>
  <c r="N40" i="46"/>
  <c r="E42" i="46"/>
  <c r="R35" i="46"/>
  <c r="O37" i="46"/>
  <c r="J40" i="46"/>
  <c r="U37" i="46"/>
  <c r="R42" i="46"/>
  <c r="Q62" i="46"/>
  <c r="R41" i="46"/>
  <c r="R43" i="46"/>
  <c r="S40" i="46"/>
  <c r="O38" i="46"/>
  <c r="R39" i="46"/>
  <c r="P43" i="46"/>
  <c r="P39" i="46"/>
  <c r="N43" i="46"/>
  <c r="N42" i="46"/>
  <c r="P37" i="46"/>
  <c r="Q37" i="46"/>
  <c r="O40" i="46"/>
  <c r="N35" i="46"/>
  <c r="Q35" i="46"/>
  <c r="Q36" i="46"/>
  <c r="K62" i="46"/>
  <c r="G40" i="46"/>
  <c r="F40" i="46"/>
  <c r="G36" i="46"/>
  <c r="O42" i="46"/>
  <c r="N37" i="46"/>
  <c r="O43" i="46"/>
  <c r="O62" i="46"/>
  <c r="O41" i="46"/>
  <c r="N38" i="46"/>
  <c r="O36" i="46"/>
  <c r="G37" i="46"/>
  <c r="Q38" i="46"/>
  <c r="Q43" i="46"/>
  <c r="Q42" i="46"/>
  <c r="N36" i="46"/>
  <c r="J38" i="46"/>
  <c r="G39" i="46"/>
  <c r="P41" i="46"/>
  <c r="E39" i="46"/>
  <c r="E38" i="46"/>
  <c r="K43" i="46"/>
  <c r="J43" i="46"/>
  <c r="D39" i="46"/>
  <c r="D37" i="46"/>
  <c r="K35" i="46"/>
  <c r="G43" i="46"/>
  <c r="F38" i="46"/>
  <c r="F36" i="46"/>
  <c r="E35" i="46"/>
  <c r="E36" i="46"/>
  <c r="R40" i="46"/>
  <c r="K37" i="46"/>
  <c r="T35" i="46"/>
  <c r="U39" i="46"/>
  <c r="G62" i="46"/>
  <c r="F37" i="46"/>
  <c r="P36" i="46"/>
  <c r="P40" i="46"/>
  <c r="P42" i="46"/>
  <c r="E62" i="46"/>
  <c r="E40" i="46"/>
  <c r="E37" i="46"/>
  <c r="I62" i="46"/>
  <c r="J39" i="46"/>
  <c r="J37" i="46"/>
  <c r="F35" i="46"/>
  <c r="G38" i="46"/>
  <c r="F43" i="46"/>
  <c r="D43" i="46"/>
  <c r="D36" i="46"/>
  <c r="D35" i="46"/>
  <c r="K36" i="46"/>
  <c r="K40" i="46"/>
  <c r="G35" i="46"/>
  <c r="F42" i="46"/>
  <c r="G42" i="46"/>
  <c r="U42" i="46"/>
  <c r="T37" i="46"/>
  <c r="T39" i="46"/>
  <c r="D38" i="46"/>
  <c r="E41" i="46"/>
  <c r="T41" i="46"/>
  <c r="U40" i="46"/>
  <c r="F39" i="46"/>
  <c r="S62" i="46"/>
  <c r="T38" i="46"/>
  <c r="U35" i="46"/>
  <c r="T36" i="46"/>
  <c r="L43" i="46"/>
  <c r="L41" i="46"/>
  <c r="L38" i="46"/>
  <c r="M37" i="46"/>
  <c r="M39" i="46"/>
  <c r="M41" i="46"/>
  <c r="M35" i="46"/>
  <c r="L36" i="46"/>
  <c r="L39" i="46"/>
  <c r="M43" i="46"/>
  <c r="L35" i="46"/>
  <c r="M40" i="46"/>
  <c r="M42" i="46"/>
  <c r="L37" i="46"/>
  <c r="M36" i="46"/>
  <c r="M38" i="46"/>
  <c r="L42" i="46"/>
  <c r="L40" i="46"/>
  <c r="J21" i="45"/>
  <c r="N38" i="45"/>
  <c r="G26" i="45"/>
  <c r="N18" i="45"/>
  <c r="H21" i="45"/>
  <c r="N23" i="45"/>
  <c r="N33" i="45"/>
  <c r="L26" i="45"/>
  <c r="N29" i="45"/>
  <c r="N28" i="45"/>
  <c r="I26" i="45"/>
  <c r="G41" i="45"/>
  <c r="N36" i="45"/>
  <c r="F26" i="45"/>
  <c r="K21" i="45"/>
  <c r="K26" i="45"/>
  <c r="F41" i="45"/>
  <c r="N24" i="45"/>
  <c r="N40" i="45"/>
  <c r="N34" i="45"/>
  <c r="L21" i="45"/>
  <c r="N31" i="45"/>
  <c r="K41" i="45"/>
  <c r="N39" i="45"/>
  <c r="N35" i="45"/>
  <c r="N19" i="45"/>
  <c r="J26" i="45"/>
  <c r="N32" i="45"/>
  <c r="H41" i="45"/>
  <c r="N25" i="45"/>
  <c r="G21" i="45"/>
  <c r="I41" i="45"/>
  <c r="N20" i="45"/>
  <c r="F21" i="45"/>
  <c r="M41" i="45"/>
  <c r="I21" i="45"/>
  <c r="J41" i="45"/>
  <c r="M26" i="45"/>
  <c r="H26" i="45"/>
  <c r="M21" i="45"/>
  <c r="L41" i="45"/>
  <c r="N30" i="45"/>
  <c r="N1518" i="11"/>
  <c r="N1517" i="11"/>
  <c r="N1516" i="11"/>
  <c r="N1515" i="11"/>
  <c r="N1514" i="11"/>
  <c r="N1513" i="11"/>
  <c r="N1512" i="11"/>
  <c r="N1511" i="11"/>
  <c r="N1510" i="11"/>
  <c r="N1509" i="11"/>
  <c r="N1508" i="11"/>
  <c r="N1507" i="11"/>
  <c r="N1506" i="11"/>
  <c r="N1503" i="11"/>
  <c r="N1502" i="11"/>
  <c r="N1501" i="11"/>
  <c r="N1498" i="11"/>
  <c r="N1497" i="11"/>
  <c r="N1496" i="11"/>
  <c r="N1490" i="11"/>
  <c r="N1489" i="11"/>
  <c r="N1488" i="11"/>
  <c r="N1487" i="11"/>
  <c r="N1486" i="11"/>
  <c r="N1485" i="11"/>
  <c r="N1484" i="11"/>
  <c r="N1483" i="11"/>
  <c r="N1482" i="11"/>
  <c r="N1481" i="11"/>
  <c r="N1480" i="11"/>
  <c r="N1479" i="11"/>
  <c r="N1478" i="11"/>
  <c r="N1477" i="11"/>
  <c r="N1475" i="11"/>
  <c r="N1474" i="11"/>
  <c r="N1473" i="11"/>
  <c r="N1472" i="11"/>
  <c r="N1470" i="11"/>
  <c r="N1469" i="11"/>
  <c r="N1468" i="11"/>
  <c r="N1467" i="11"/>
  <c r="N1461" i="11"/>
  <c r="N1460" i="11"/>
  <c r="N1459" i="11"/>
  <c r="N1458" i="11"/>
  <c r="N1457" i="11"/>
  <c r="N1456" i="11"/>
  <c r="N1455" i="11"/>
  <c r="N1454" i="11"/>
  <c r="N1453" i="11"/>
  <c r="N1452" i="11"/>
  <c r="N1451" i="11"/>
  <c r="N1450" i="11"/>
  <c r="N1449" i="11"/>
  <c r="N1448" i="11"/>
  <c r="N1446" i="11"/>
  <c r="N1445" i="11"/>
  <c r="N1444" i="11"/>
  <c r="N1443" i="11"/>
  <c r="N1441" i="11"/>
  <c r="N1440" i="11"/>
  <c r="N1439" i="11"/>
  <c r="N1438" i="11"/>
  <c r="N1432" i="11"/>
  <c r="N1431" i="11"/>
  <c r="N1430" i="11"/>
  <c r="N1429" i="11"/>
  <c r="N1428" i="11"/>
  <c r="N1427" i="11"/>
  <c r="N1426" i="11"/>
  <c r="N1425" i="11"/>
  <c r="N1424" i="11"/>
  <c r="N1423" i="11"/>
  <c r="N1422" i="11"/>
  <c r="N1421" i="11"/>
  <c r="N1420" i="11"/>
  <c r="N1419" i="11"/>
  <c r="N1417" i="11"/>
  <c r="N1416" i="11"/>
  <c r="N1415" i="11"/>
  <c r="N1414" i="11"/>
  <c r="N1412" i="11"/>
  <c r="N1411" i="11"/>
  <c r="N1410" i="11"/>
  <c r="N1409" i="11"/>
  <c r="N1403" i="11"/>
  <c r="N1402" i="11"/>
  <c r="N1401" i="11"/>
  <c r="N1400" i="11"/>
  <c r="N1399" i="11"/>
  <c r="N1398" i="11"/>
  <c r="N1397" i="11"/>
  <c r="N1396" i="11"/>
  <c r="N1395" i="11"/>
  <c r="N1394" i="11"/>
  <c r="N1393" i="11"/>
  <c r="N1392" i="11"/>
  <c r="N1391" i="11"/>
  <c r="N1390" i="11"/>
  <c r="N1388" i="11"/>
  <c r="N1387" i="11"/>
  <c r="N1386" i="11"/>
  <c r="N1385" i="11"/>
  <c r="N1383" i="11"/>
  <c r="N1382" i="11"/>
  <c r="N1381" i="11"/>
  <c r="N1380" i="11"/>
  <c r="N1374" i="11"/>
  <c r="N1373" i="11"/>
  <c r="N1372" i="11"/>
  <c r="N1371" i="11"/>
  <c r="N1370" i="11"/>
  <c r="N1369" i="11"/>
  <c r="N1368" i="11"/>
  <c r="N1367" i="11"/>
  <c r="N1366" i="11"/>
  <c r="N1365" i="11"/>
  <c r="N1364" i="11"/>
  <c r="N1363" i="11"/>
  <c r="N1362" i="11"/>
  <c r="N1361" i="11"/>
  <c r="N1359" i="11"/>
  <c r="N1358" i="11"/>
  <c r="N1357" i="11"/>
  <c r="N1356" i="11"/>
  <c r="N1354" i="11"/>
  <c r="N1353" i="11"/>
  <c r="N1352" i="11"/>
  <c r="N1351" i="11"/>
  <c r="N1345" i="11"/>
  <c r="N1344" i="11"/>
  <c r="N1343" i="11"/>
  <c r="N1342" i="11"/>
  <c r="N1341" i="11"/>
  <c r="N1340" i="11"/>
  <c r="N1339" i="11"/>
  <c r="N1338" i="11"/>
  <c r="N1337" i="11"/>
  <c r="N1336" i="11"/>
  <c r="N1335" i="11"/>
  <c r="N1334" i="11"/>
  <c r="N1333" i="11"/>
  <c r="N1332" i="11"/>
  <c r="N1330" i="11"/>
  <c r="N1329" i="11"/>
  <c r="N1328" i="11"/>
  <c r="N1327" i="11"/>
  <c r="N1325" i="11"/>
  <c r="N1324" i="11"/>
  <c r="N1323" i="11"/>
  <c r="N1322" i="11"/>
  <c r="N1316" i="11"/>
  <c r="N1315" i="11"/>
  <c r="N1314" i="11"/>
  <c r="N1313" i="11"/>
  <c r="N1312" i="11"/>
  <c r="N1311" i="11"/>
  <c r="N1310" i="11"/>
  <c r="N1309" i="11"/>
  <c r="N1308" i="11"/>
  <c r="N1307" i="11"/>
  <c r="N1306" i="11"/>
  <c r="N1305" i="11"/>
  <c r="N1304" i="11"/>
  <c r="N1303" i="11"/>
  <c r="N1301" i="11"/>
  <c r="N1300" i="11"/>
  <c r="N1299" i="11"/>
  <c r="N1298" i="11"/>
  <c r="N1296" i="11"/>
  <c r="N1295" i="11"/>
  <c r="N1294" i="11"/>
  <c r="N1293" i="11"/>
  <c r="N1287" i="11"/>
  <c r="N1286" i="11"/>
  <c r="N1285" i="11"/>
  <c r="N1284" i="11"/>
  <c r="N1283" i="11"/>
  <c r="N1282" i="11"/>
  <c r="N1281" i="11"/>
  <c r="N1280" i="11"/>
  <c r="N1279" i="11"/>
  <c r="N1278" i="11"/>
  <c r="N1277" i="11"/>
  <c r="N1276" i="11"/>
  <c r="N1275" i="11"/>
  <c r="N1274" i="11"/>
  <c r="N1272" i="11"/>
  <c r="N1271" i="11"/>
  <c r="N1270" i="11"/>
  <c r="N1269" i="11"/>
  <c r="N1267" i="11"/>
  <c r="N1266" i="11"/>
  <c r="N1265" i="11"/>
  <c r="N1264" i="11"/>
  <c r="N1258" i="11"/>
  <c r="N1257" i="11"/>
  <c r="N1256" i="11"/>
  <c r="N1255" i="11"/>
  <c r="N1254" i="11"/>
  <c r="N1253" i="11"/>
  <c r="N1252" i="11"/>
  <c r="N1251" i="11"/>
  <c r="N1250" i="11"/>
  <c r="N1249" i="11"/>
  <c r="N1248" i="11"/>
  <c r="N1247" i="11"/>
  <c r="N1246" i="11"/>
  <c r="N1245" i="11"/>
  <c r="N1243" i="11"/>
  <c r="N1242" i="11"/>
  <c r="N1241" i="11"/>
  <c r="N1240" i="11"/>
  <c r="N1238" i="11"/>
  <c r="N1237" i="11"/>
  <c r="N1236" i="11"/>
  <c r="N1235" i="11"/>
  <c r="N1229" i="11"/>
  <c r="N1228" i="11"/>
  <c r="N1227" i="11"/>
  <c r="N1226" i="11"/>
  <c r="N1225" i="11"/>
  <c r="N1224" i="11"/>
  <c r="N1223" i="11"/>
  <c r="N1222" i="11"/>
  <c r="N1221" i="11"/>
  <c r="N1220" i="11"/>
  <c r="N1219" i="11"/>
  <c r="N1218" i="11"/>
  <c r="N1217" i="11"/>
  <c r="N1216" i="11"/>
  <c r="N1214" i="11"/>
  <c r="N1213" i="11"/>
  <c r="N1212" i="11"/>
  <c r="N1211" i="11"/>
  <c r="N1209" i="11"/>
  <c r="N1208" i="11"/>
  <c r="N1207" i="11"/>
  <c r="N1206" i="11"/>
  <c r="N1200" i="11"/>
  <c r="N1199" i="11"/>
  <c r="N1198" i="11"/>
  <c r="N1197" i="11"/>
  <c r="N1196" i="11"/>
  <c r="N1195" i="11"/>
  <c r="N1194" i="11"/>
  <c r="N1193" i="11"/>
  <c r="N1192" i="11"/>
  <c r="N1191" i="11"/>
  <c r="N1190" i="11"/>
  <c r="N1189" i="11"/>
  <c r="N1188" i="11"/>
  <c r="N1187" i="11"/>
  <c r="N1185" i="11"/>
  <c r="N1184" i="11"/>
  <c r="N1183" i="11"/>
  <c r="N1182" i="11"/>
  <c r="N1180" i="11"/>
  <c r="N1179" i="11"/>
  <c r="N1178" i="11"/>
  <c r="N1177" i="11"/>
  <c r="N1171" i="11"/>
  <c r="N1170" i="11"/>
  <c r="N1169" i="11"/>
  <c r="N1168" i="11"/>
  <c r="N1167" i="11"/>
  <c r="N1166" i="11"/>
  <c r="N1165" i="11"/>
  <c r="N1164" i="11"/>
  <c r="N1163" i="11"/>
  <c r="N1162" i="11"/>
  <c r="N1161" i="11"/>
  <c r="N1160" i="11"/>
  <c r="N1159" i="11"/>
  <c r="N1158" i="11"/>
  <c r="N1156" i="11"/>
  <c r="N1155" i="11"/>
  <c r="N1154" i="11"/>
  <c r="N1153" i="11"/>
  <c r="N1151" i="11"/>
  <c r="N1150" i="11"/>
  <c r="N1149" i="11"/>
  <c r="N1148" i="11"/>
  <c r="N1142" i="11"/>
  <c r="N1141" i="11"/>
  <c r="N1140" i="11"/>
  <c r="N1139" i="11"/>
  <c r="N1138" i="11"/>
  <c r="N1137" i="11"/>
  <c r="N1136" i="11"/>
  <c r="N1135" i="11"/>
  <c r="N1134" i="11"/>
  <c r="N1133" i="11"/>
  <c r="N1132" i="11"/>
  <c r="N1131" i="11"/>
  <c r="N1130" i="11"/>
  <c r="N1129" i="11"/>
  <c r="N1127" i="11"/>
  <c r="N1126" i="11"/>
  <c r="N1125" i="11"/>
  <c r="N1124" i="11"/>
  <c r="N1122" i="11"/>
  <c r="N1121" i="11"/>
  <c r="N1120" i="11"/>
  <c r="N1119" i="11"/>
  <c r="N1113" i="11"/>
  <c r="N1112" i="11"/>
  <c r="N1111" i="11"/>
  <c r="N1110" i="11"/>
  <c r="N1109" i="11"/>
  <c r="N1108" i="11"/>
  <c r="N1107" i="11"/>
  <c r="N1106" i="11"/>
  <c r="N1105" i="11"/>
  <c r="N1104" i="11"/>
  <c r="N1103" i="11"/>
  <c r="N1102" i="11"/>
  <c r="N1101" i="11"/>
  <c r="N1100" i="11"/>
  <c r="N1098" i="11"/>
  <c r="N1097" i="11"/>
  <c r="N1096" i="11"/>
  <c r="N1095" i="11"/>
  <c r="N1093" i="11"/>
  <c r="N1092" i="11"/>
  <c r="N1091" i="11"/>
  <c r="N1090" i="11"/>
  <c r="N1084" i="11"/>
  <c r="N1083" i="11"/>
  <c r="N1082" i="11"/>
  <c r="N1081" i="11"/>
  <c r="N1080" i="11"/>
  <c r="N1079" i="11"/>
  <c r="N1078" i="11"/>
  <c r="N1077" i="11"/>
  <c r="N1076" i="11"/>
  <c r="N1075" i="11"/>
  <c r="N1074" i="11"/>
  <c r="N1073" i="11"/>
  <c r="N1072" i="11"/>
  <c r="N1071" i="11"/>
  <c r="N1069" i="11"/>
  <c r="N1068" i="11"/>
  <c r="N1067" i="11"/>
  <c r="N1066" i="11"/>
  <c r="N1064" i="11"/>
  <c r="N1063" i="11"/>
  <c r="N1062" i="11"/>
  <c r="N1061" i="11"/>
  <c r="N1055" i="11"/>
  <c r="N1054" i="11"/>
  <c r="N1053" i="11"/>
  <c r="N1052" i="11"/>
  <c r="N1051" i="11"/>
  <c r="N1050" i="11"/>
  <c r="N1049" i="11"/>
  <c r="N1048" i="11"/>
  <c r="N1047" i="11"/>
  <c r="N1046" i="11"/>
  <c r="N1045" i="11"/>
  <c r="N1044" i="11"/>
  <c r="N1043" i="11"/>
  <c r="N1042" i="11"/>
  <c r="N1040" i="11"/>
  <c r="N1039" i="11"/>
  <c r="N1038" i="11"/>
  <c r="N1037" i="11"/>
  <c r="N1035" i="11"/>
  <c r="N1034" i="11"/>
  <c r="N1033" i="11"/>
  <c r="N1032" i="11"/>
  <c r="N1026" i="11"/>
  <c r="N1025" i="11"/>
  <c r="N1024" i="11"/>
  <c r="N1023" i="11"/>
  <c r="N1022" i="11"/>
  <c r="N1021" i="11"/>
  <c r="N1020" i="11"/>
  <c r="N1019" i="11"/>
  <c r="N1018" i="11"/>
  <c r="N1017" i="11"/>
  <c r="N1016" i="11"/>
  <c r="N1015" i="11"/>
  <c r="N1014" i="11"/>
  <c r="N1013" i="11"/>
  <c r="N1011" i="11"/>
  <c r="N1010" i="11"/>
  <c r="N1009" i="11"/>
  <c r="N1008" i="11"/>
  <c r="N1006" i="11"/>
  <c r="N1005" i="11"/>
  <c r="N1004" i="11"/>
  <c r="N1003" i="11"/>
  <c r="N997" i="11"/>
  <c r="N996" i="11"/>
  <c r="N995" i="11"/>
  <c r="N994" i="11"/>
  <c r="N993" i="11"/>
  <c r="N992" i="11"/>
  <c r="N991" i="11"/>
  <c r="N990" i="11"/>
  <c r="N989" i="11"/>
  <c r="N988" i="11"/>
  <c r="N987" i="11"/>
  <c r="N986" i="11"/>
  <c r="N985" i="11"/>
  <c r="N984" i="11"/>
  <c r="N982" i="11"/>
  <c r="N981" i="11"/>
  <c r="N980" i="11"/>
  <c r="N979" i="11"/>
  <c r="N977" i="11"/>
  <c r="N976" i="11"/>
  <c r="N975" i="11"/>
  <c r="N974" i="11"/>
  <c r="N968" i="11"/>
  <c r="N967" i="11"/>
  <c r="N966" i="11"/>
  <c r="N965" i="11"/>
  <c r="N964" i="11"/>
  <c r="N963" i="11"/>
  <c r="N962" i="11"/>
  <c r="N961" i="11"/>
  <c r="N960" i="11"/>
  <c r="N959" i="11"/>
  <c r="N958" i="11"/>
  <c r="N957" i="11"/>
  <c r="N956" i="11"/>
  <c r="N955" i="11"/>
  <c r="N953" i="11"/>
  <c r="N952" i="11"/>
  <c r="N951" i="11"/>
  <c r="N950" i="11"/>
  <c r="N947" i="11"/>
  <c r="N946" i="11"/>
  <c r="N945" i="11"/>
  <c r="N939" i="11"/>
  <c r="N938" i="11"/>
  <c r="N937" i="11"/>
  <c r="N936" i="11"/>
  <c r="N935" i="11"/>
  <c r="N934" i="11"/>
  <c r="N933" i="11"/>
  <c r="N932" i="11"/>
  <c r="N931" i="11"/>
  <c r="N930" i="11"/>
  <c r="N929" i="11"/>
  <c r="N928" i="11"/>
  <c r="N927" i="11"/>
  <c r="N926" i="11"/>
  <c r="N924" i="11"/>
  <c r="N923" i="11"/>
  <c r="N922" i="11"/>
  <c r="N921" i="11"/>
  <c r="N919" i="11"/>
  <c r="N918" i="11"/>
  <c r="N917" i="11"/>
  <c r="N916" i="11"/>
  <c r="N910" i="11"/>
  <c r="N909" i="11"/>
  <c r="N908" i="11"/>
  <c r="N907" i="11"/>
  <c r="N906" i="11"/>
  <c r="N905" i="11"/>
  <c r="N904" i="11"/>
  <c r="N903" i="11"/>
  <c r="N902" i="11"/>
  <c r="N901" i="11"/>
  <c r="N900" i="11"/>
  <c r="N899" i="11"/>
  <c r="N898" i="11"/>
  <c r="N897" i="11"/>
  <c r="N895" i="11"/>
  <c r="N894" i="11"/>
  <c r="N893" i="11"/>
  <c r="N892" i="11"/>
  <c r="N890" i="11"/>
  <c r="N889" i="11"/>
  <c r="N888" i="11"/>
  <c r="N887" i="11"/>
  <c r="N881" i="11"/>
  <c r="N880" i="11"/>
  <c r="N879" i="11"/>
  <c r="N878" i="11"/>
  <c r="N877" i="11"/>
  <c r="N876" i="11"/>
  <c r="N875" i="11"/>
  <c r="N874" i="11"/>
  <c r="N873" i="11"/>
  <c r="N872" i="11"/>
  <c r="N871" i="11"/>
  <c r="N870" i="11"/>
  <c r="N869" i="11"/>
  <c r="N868" i="11"/>
  <c r="N866" i="11"/>
  <c r="N865" i="11"/>
  <c r="N864" i="11"/>
  <c r="N863" i="11"/>
  <c r="N861" i="11"/>
  <c r="N860" i="11"/>
  <c r="N859" i="11"/>
  <c r="N858" i="11"/>
  <c r="N852" i="11"/>
  <c r="N851" i="11"/>
  <c r="N850" i="11"/>
  <c r="N849" i="11"/>
  <c r="N848" i="11"/>
  <c r="N847" i="11"/>
  <c r="N846" i="11"/>
  <c r="N845" i="11"/>
  <c r="N844" i="11"/>
  <c r="N843" i="11"/>
  <c r="N842" i="11"/>
  <c r="N841" i="11"/>
  <c r="N840" i="11"/>
  <c r="N839" i="11"/>
  <c r="N837" i="11"/>
  <c r="N836" i="11"/>
  <c r="N835" i="11"/>
  <c r="N834" i="11"/>
  <c r="N832" i="11"/>
  <c r="N831" i="11"/>
  <c r="N830" i="11"/>
  <c r="N829" i="11"/>
  <c r="N823" i="11"/>
  <c r="N822" i="11"/>
  <c r="N821" i="11"/>
  <c r="N820" i="11"/>
  <c r="N819" i="11"/>
  <c r="N818" i="11"/>
  <c r="N817" i="11"/>
  <c r="N816" i="11"/>
  <c r="N815" i="11"/>
  <c r="N814" i="11"/>
  <c r="N813" i="11"/>
  <c r="N812" i="11"/>
  <c r="N811" i="11"/>
  <c r="N810" i="11"/>
  <c r="N808" i="11"/>
  <c r="N807" i="11"/>
  <c r="N806" i="11"/>
  <c r="N805" i="11"/>
  <c r="N803" i="11"/>
  <c r="N802" i="11"/>
  <c r="N801" i="11"/>
  <c r="N800" i="11"/>
  <c r="N794" i="11"/>
  <c r="N793" i="11"/>
  <c r="N792" i="11"/>
  <c r="N791" i="11"/>
  <c r="N790" i="11"/>
  <c r="N789" i="11"/>
  <c r="N788" i="11"/>
  <c r="N787" i="11"/>
  <c r="N786" i="11"/>
  <c r="N785" i="11"/>
  <c r="N784" i="11"/>
  <c r="N783" i="11"/>
  <c r="N782" i="11"/>
  <c r="N781" i="11"/>
  <c r="N780" i="11"/>
  <c r="N779" i="11"/>
  <c r="N778" i="11"/>
  <c r="N777" i="11"/>
  <c r="N776" i="11"/>
  <c r="N774" i="11"/>
  <c r="N773" i="11"/>
  <c r="N772" i="11"/>
  <c r="N771" i="11"/>
  <c r="N765" i="11"/>
  <c r="N764" i="11"/>
  <c r="N763" i="11"/>
  <c r="N762" i="11"/>
  <c r="N761" i="11"/>
  <c r="N760" i="11"/>
  <c r="N759" i="11"/>
  <c r="N758" i="11"/>
  <c r="N757" i="11"/>
  <c r="N756" i="11"/>
  <c r="N755" i="11"/>
  <c r="N754" i="11"/>
  <c r="N753" i="11"/>
  <c r="N752" i="11"/>
  <c r="N750" i="11"/>
  <c r="N749" i="11"/>
  <c r="N748" i="11"/>
  <c r="N747" i="11"/>
  <c r="N745" i="11"/>
  <c r="N744" i="11"/>
  <c r="N743" i="11"/>
  <c r="N742" i="11"/>
  <c r="N736" i="11"/>
  <c r="N735" i="11"/>
  <c r="N734" i="11"/>
  <c r="N733" i="11"/>
  <c r="N732" i="11"/>
  <c r="N731" i="11"/>
  <c r="N730" i="11"/>
  <c r="N729" i="11"/>
  <c r="N728" i="11"/>
  <c r="N727" i="11"/>
  <c r="N726" i="11"/>
  <c r="N725" i="11"/>
  <c r="N724" i="11"/>
  <c r="N723" i="11"/>
  <c r="N721" i="11"/>
  <c r="N720" i="11"/>
  <c r="N719" i="11"/>
  <c r="N718" i="11"/>
  <c r="N716" i="11"/>
  <c r="N715" i="11"/>
  <c r="N714" i="11"/>
  <c r="N713" i="11"/>
  <c r="N707" i="11"/>
  <c r="N706" i="11"/>
  <c r="N705" i="11"/>
  <c r="N704" i="11"/>
  <c r="N703" i="11"/>
  <c r="N702" i="11"/>
  <c r="N701" i="11"/>
  <c r="N700" i="11"/>
  <c r="N699" i="11"/>
  <c r="N698" i="11"/>
  <c r="N697" i="11"/>
  <c r="N696" i="11"/>
  <c r="N695" i="11"/>
  <c r="N694" i="11"/>
  <c r="N692" i="11"/>
  <c r="N691" i="11"/>
  <c r="N690" i="11"/>
  <c r="N689" i="11"/>
  <c r="N687" i="11"/>
  <c r="N686" i="11"/>
  <c r="N685" i="11"/>
  <c r="N684" i="11"/>
  <c r="N678" i="11"/>
  <c r="N677" i="11"/>
  <c r="N676" i="11"/>
  <c r="N675" i="11"/>
  <c r="N674" i="11"/>
  <c r="N673" i="11"/>
  <c r="N672" i="11"/>
  <c r="N671" i="11"/>
  <c r="N670" i="11"/>
  <c r="N669" i="11"/>
  <c r="N668" i="11"/>
  <c r="N667" i="11"/>
  <c r="N666" i="11"/>
  <c r="N665" i="11"/>
  <c r="N663" i="11"/>
  <c r="N662" i="11"/>
  <c r="N661" i="11"/>
  <c r="N660" i="11"/>
  <c r="N657" i="11"/>
  <c r="N656" i="11"/>
  <c r="N655" i="11"/>
  <c r="N648" i="11"/>
  <c r="N647" i="11"/>
  <c r="N646" i="11"/>
  <c r="N645" i="11"/>
  <c r="N644" i="11"/>
  <c r="N643" i="11"/>
  <c r="N642" i="11"/>
  <c r="N641" i="11"/>
  <c r="N640" i="11"/>
  <c r="N639" i="11"/>
  <c r="N638" i="11"/>
  <c r="N637" i="11"/>
  <c r="N636" i="11"/>
  <c r="N634" i="11"/>
  <c r="N633" i="11"/>
  <c r="N632" i="11"/>
  <c r="N631" i="11"/>
  <c r="N629" i="11"/>
  <c r="N628" i="11"/>
  <c r="N627" i="11"/>
  <c r="N626" i="11"/>
  <c r="N620" i="11"/>
  <c r="N619" i="11"/>
  <c r="N618" i="11"/>
  <c r="N617" i="11"/>
  <c r="N616" i="11"/>
  <c r="N615" i="11"/>
  <c r="N614" i="11"/>
  <c r="N613" i="11"/>
  <c r="N612" i="11"/>
  <c r="N611" i="11"/>
  <c r="N610" i="11"/>
  <c r="N609" i="11"/>
  <c r="N608" i="11"/>
  <c r="N607" i="11"/>
  <c r="N605" i="11"/>
  <c r="N604" i="11"/>
  <c r="N603" i="11"/>
  <c r="N602" i="11"/>
  <c r="N599" i="11"/>
  <c r="N598" i="11"/>
  <c r="N597" i="11"/>
  <c r="N590" i="11"/>
  <c r="N589" i="11"/>
  <c r="N588" i="11"/>
  <c r="N587" i="11"/>
  <c r="N586" i="11"/>
  <c r="N585" i="11"/>
  <c r="N584" i="11"/>
  <c r="N583" i="11"/>
  <c r="N582" i="11"/>
  <c r="N581" i="11"/>
  <c r="N580" i="11"/>
  <c r="N579" i="11"/>
  <c r="N578" i="11"/>
  <c r="N576" i="11"/>
  <c r="N575" i="11"/>
  <c r="N574" i="11"/>
  <c r="N573" i="11"/>
  <c r="N571" i="11"/>
  <c r="N570" i="11"/>
  <c r="N569" i="11"/>
  <c r="N568" i="11"/>
  <c r="N562" i="11"/>
  <c r="N561" i="11"/>
  <c r="N560" i="11"/>
  <c r="N559" i="11"/>
  <c r="N558" i="11"/>
  <c r="N557" i="11"/>
  <c r="N556" i="11"/>
  <c r="N555" i="11"/>
  <c r="N554" i="11"/>
  <c r="N553" i="11"/>
  <c r="N552" i="11"/>
  <c r="N551" i="11"/>
  <c r="N550" i="11"/>
  <c r="N549" i="11"/>
  <c r="N547" i="11"/>
  <c r="N546" i="11"/>
  <c r="N545" i="11"/>
  <c r="N544" i="11"/>
  <c r="N542" i="11"/>
  <c r="N541" i="11"/>
  <c r="N540" i="11"/>
  <c r="N539" i="11"/>
  <c r="N533" i="11"/>
  <c r="N532" i="11"/>
  <c r="N531" i="11"/>
  <c r="N530" i="11"/>
  <c r="N529" i="11"/>
  <c r="N528" i="11"/>
  <c r="N527" i="11"/>
  <c r="N526" i="11"/>
  <c r="N525" i="11"/>
  <c r="N524" i="11"/>
  <c r="N523" i="11"/>
  <c r="N522" i="11"/>
  <c r="N521" i="11"/>
  <c r="N520" i="11"/>
  <c r="N518" i="11"/>
  <c r="N517" i="11"/>
  <c r="N516" i="11"/>
  <c r="N515" i="11"/>
  <c r="N513" i="11"/>
  <c r="N512" i="11"/>
  <c r="N511" i="11"/>
  <c r="N510" i="11"/>
  <c r="N504" i="11"/>
  <c r="N503" i="11"/>
  <c r="N502" i="11"/>
  <c r="N501" i="11"/>
  <c r="N500" i="11"/>
  <c r="N499" i="11"/>
  <c r="N498" i="11"/>
  <c r="N497" i="11"/>
  <c r="N496" i="11"/>
  <c r="N495" i="11"/>
  <c r="N494" i="11"/>
  <c r="N493" i="11"/>
  <c r="N492" i="11"/>
  <c r="N491" i="11"/>
  <c r="N489" i="11"/>
  <c r="N488" i="11"/>
  <c r="N487" i="11"/>
  <c r="N486" i="11"/>
  <c r="N484" i="11"/>
  <c r="N483" i="11"/>
  <c r="N482" i="11"/>
  <c r="N481" i="11"/>
  <c r="N475" i="11"/>
  <c r="N474" i="11"/>
  <c r="N473" i="11"/>
  <c r="N472" i="11"/>
  <c r="N471" i="11"/>
  <c r="N470" i="11"/>
  <c r="N469" i="11"/>
  <c r="N468" i="11"/>
  <c r="N467" i="11"/>
  <c r="N466" i="11"/>
  <c r="N465" i="11"/>
  <c r="N464" i="11"/>
  <c r="N463" i="11"/>
  <c r="N462" i="11"/>
  <c r="N460" i="11"/>
  <c r="N459" i="11"/>
  <c r="N458" i="11"/>
  <c r="N457" i="11"/>
  <c r="N455" i="11"/>
  <c r="N454" i="11"/>
  <c r="N453" i="11"/>
  <c r="N452" i="11"/>
  <c r="N446" i="11"/>
  <c r="N445" i="11"/>
  <c r="N444" i="11"/>
  <c r="N443" i="11"/>
  <c r="N442" i="11"/>
  <c r="N441" i="11"/>
  <c r="N440" i="11"/>
  <c r="N439" i="11"/>
  <c r="N438" i="11"/>
  <c r="N437" i="11"/>
  <c r="N436" i="11"/>
  <c r="N435" i="11"/>
  <c r="N434" i="11"/>
  <c r="N433" i="11"/>
  <c r="N431" i="11"/>
  <c r="N430" i="11"/>
  <c r="N429" i="11"/>
  <c r="N428" i="11"/>
  <c r="N426" i="11"/>
  <c r="N425" i="11"/>
  <c r="N424" i="11"/>
  <c r="N423" i="11"/>
  <c r="N417" i="11"/>
  <c r="N416" i="11"/>
  <c r="N415" i="11"/>
  <c r="N414" i="11"/>
  <c r="N413" i="11"/>
  <c r="N412" i="11"/>
  <c r="N411" i="11"/>
  <c r="N410" i="11"/>
  <c r="N409" i="11"/>
  <c r="N408" i="11"/>
  <c r="N407" i="11"/>
  <c r="N406" i="11"/>
  <c r="N405" i="11"/>
  <c r="N404" i="11"/>
  <c r="N402" i="11"/>
  <c r="N401" i="11"/>
  <c r="N400" i="11"/>
  <c r="N399" i="11"/>
  <c r="N397" i="11"/>
  <c r="N396" i="11"/>
  <c r="N395" i="11"/>
  <c r="N394" i="11"/>
  <c r="N388" i="11"/>
  <c r="N387" i="11"/>
  <c r="N386" i="11"/>
  <c r="N385" i="11"/>
  <c r="N384" i="11"/>
  <c r="N383" i="11"/>
  <c r="N382" i="11"/>
  <c r="N381" i="11"/>
  <c r="N380" i="11"/>
  <c r="N379" i="11"/>
  <c r="N378" i="11"/>
  <c r="N377" i="11"/>
  <c r="N376" i="11"/>
  <c r="N375" i="11"/>
  <c r="N373" i="11"/>
  <c r="N372" i="11"/>
  <c r="N371" i="11"/>
  <c r="N370" i="11"/>
  <c r="N368" i="11"/>
  <c r="N367" i="11"/>
  <c r="N366" i="11"/>
  <c r="N365" i="11"/>
  <c r="N359" i="11"/>
  <c r="N358" i="11"/>
  <c r="N357" i="11"/>
  <c r="N356" i="11"/>
  <c r="N355" i="11"/>
  <c r="N354" i="11"/>
  <c r="N353" i="11"/>
  <c r="N352" i="11"/>
  <c r="N351" i="11"/>
  <c r="N350" i="11"/>
  <c r="N349" i="11"/>
  <c r="N348" i="11"/>
  <c r="N347" i="11"/>
  <c r="N346" i="11"/>
  <c r="N344" i="11"/>
  <c r="N343" i="11"/>
  <c r="N342" i="11"/>
  <c r="N341" i="11"/>
  <c r="N339" i="11"/>
  <c r="N338" i="11"/>
  <c r="N337" i="11"/>
  <c r="N336" i="11"/>
  <c r="N330" i="11"/>
  <c r="N329" i="11"/>
  <c r="N328" i="11"/>
  <c r="N327" i="11"/>
  <c r="N326" i="11"/>
  <c r="N325" i="11"/>
  <c r="N324" i="11"/>
  <c r="N323" i="11"/>
  <c r="N322" i="11"/>
  <c r="N321" i="11"/>
  <c r="N320" i="11"/>
  <c r="N319" i="11"/>
  <c r="N318" i="11"/>
  <c r="N317" i="11"/>
  <c r="N315" i="11"/>
  <c r="N314" i="11"/>
  <c r="N313" i="11"/>
  <c r="N312" i="11"/>
  <c r="N310" i="11"/>
  <c r="N309" i="11"/>
  <c r="N308" i="11"/>
  <c r="N307" i="11"/>
  <c r="N301" i="11"/>
  <c r="N300" i="11"/>
  <c r="N299" i="11"/>
  <c r="N298" i="11"/>
  <c r="N297" i="11"/>
  <c r="N296" i="11"/>
  <c r="N295" i="11"/>
  <c r="N294" i="11"/>
  <c r="N293" i="11"/>
  <c r="N292" i="11"/>
  <c r="N291" i="11"/>
  <c r="N290" i="11"/>
  <c r="N289" i="11"/>
  <c r="N288" i="11"/>
  <c r="N286" i="11"/>
  <c r="N285" i="11"/>
  <c r="N284" i="11"/>
  <c r="N283" i="11"/>
  <c r="N281" i="11"/>
  <c r="N280" i="11"/>
  <c r="N279" i="11"/>
  <c r="N278" i="11"/>
  <c r="N272" i="11"/>
  <c r="N271" i="11"/>
  <c r="N270" i="11"/>
  <c r="N269" i="11"/>
  <c r="N268" i="11"/>
  <c r="N267" i="11"/>
  <c r="N266" i="11"/>
  <c r="N265" i="11"/>
  <c r="N264" i="11"/>
  <c r="N263" i="11"/>
  <c r="N262" i="11"/>
  <c r="N261" i="11"/>
  <c r="N260" i="11"/>
  <c r="N259" i="11"/>
  <c r="N258" i="11"/>
  <c r="N257" i="11"/>
  <c r="N256" i="11"/>
  <c r="N255" i="11"/>
  <c r="N254" i="11"/>
  <c r="N252" i="11"/>
  <c r="N251" i="11"/>
  <c r="N250" i="11"/>
  <c r="N249" i="11"/>
  <c r="N243" i="11"/>
  <c r="N242" i="11"/>
  <c r="N241" i="11"/>
  <c r="N240" i="11"/>
  <c r="N239" i="11"/>
  <c r="N238" i="11"/>
  <c r="N237" i="11"/>
  <c r="N236" i="11"/>
  <c r="N235" i="11"/>
  <c r="N234" i="11"/>
  <c r="N233" i="11"/>
  <c r="N232" i="11"/>
  <c r="N231" i="11"/>
  <c r="N230" i="11"/>
  <c r="N229" i="11"/>
  <c r="N228" i="11"/>
  <c r="N227" i="11"/>
  <c r="N226" i="11"/>
  <c r="N225" i="11"/>
  <c r="N223" i="11"/>
  <c r="N222" i="11"/>
  <c r="N221" i="11"/>
  <c r="N220" i="11"/>
  <c r="N214" i="11"/>
  <c r="N213" i="11"/>
  <c r="N212" i="11"/>
  <c r="N211" i="11"/>
  <c r="N210" i="11"/>
  <c r="N209" i="11"/>
  <c r="N208" i="11"/>
  <c r="N207" i="11"/>
  <c r="N206" i="11"/>
  <c r="N205" i="11"/>
  <c r="N204" i="11"/>
  <c r="N203" i="11"/>
  <c r="N202" i="11"/>
  <c r="N201" i="11"/>
  <c r="N199" i="11"/>
  <c r="N198" i="11"/>
  <c r="N197" i="11"/>
  <c r="N196" i="11"/>
  <c r="N194" i="11"/>
  <c r="N193" i="11"/>
  <c r="N192" i="11"/>
  <c r="N191" i="11"/>
  <c r="N185" i="11"/>
  <c r="N184" i="11"/>
  <c r="N183" i="11"/>
  <c r="N182" i="11"/>
  <c r="N181" i="11"/>
  <c r="N180" i="11"/>
  <c r="N179" i="11"/>
  <c r="N178" i="11"/>
  <c r="N177" i="11"/>
  <c r="N176" i="11"/>
  <c r="N175" i="11"/>
  <c r="N174" i="11"/>
  <c r="N173" i="11"/>
  <c r="N172" i="11"/>
  <c r="N170" i="11"/>
  <c r="N169" i="11"/>
  <c r="N168" i="11"/>
  <c r="N167" i="11"/>
  <c r="N165" i="11"/>
  <c r="N164" i="11"/>
  <c r="N163" i="11"/>
  <c r="N162" i="11"/>
  <c r="N156" i="11"/>
  <c r="N155" i="11"/>
  <c r="N154" i="11"/>
  <c r="N153" i="11"/>
  <c r="N152" i="11"/>
  <c r="N151" i="11"/>
  <c r="N150" i="11"/>
  <c r="N149" i="11"/>
  <c r="N148" i="11"/>
  <c r="N147" i="11"/>
  <c r="N146" i="11"/>
  <c r="N145" i="11"/>
  <c r="N144" i="11"/>
  <c r="N143" i="11"/>
  <c r="N141" i="11"/>
  <c r="N140" i="11"/>
  <c r="N139" i="11"/>
  <c r="N138" i="11"/>
  <c r="N136" i="11"/>
  <c r="N135" i="11"/>
  <c r="N134" i="11"/>
  <c r="N133" i="11"/>
  <c r="N127" i="11"/>
  <c r="N126" i="11"/>
  <c r="N125" i="11"/>
  <c r="N124" i="11"/>
  <c r="N123" i="11"/>
  <c r="N122" i="11"/>
  <c r="N121" i="11"/>
  <c r="N120" i="11"/>
  <c r="N119" i="11"/>
  <c r="N118" i="11"/>
  <c r="N117" i="11"/>
  <c r="N116" i="11"/>
  <c r="N115" i="11"/>
  <c r="N114" i="11"/>
  <c r="N113" i="11"/>
  <c r="N112" i="11"/>
  <c r="N111" i="11"/>
  <c r="N110" i="11"/>
  <c r="N109" i="11"/>
  <c r="N107" i="11"/>
  <c r="N106" i="11"/>
  <c r="N105" i="11"/>
  <c r="N104" i="11"/>
  <c r="N98" i="11"/>
  <c r="N97" i="11"/>
  <c r="N96" i="11"/>
  <c r="N95" i="11"/>
  <c r="N94" i="11"/>
  <c r="N93" i="11"/>
  <c r="N92" i="11"/>
  <c r="N91" i="11"/>
  <c r="N90" i="11"/>
  <c r="N89" i="11"/>
  <c r="N88" i="11"/>
  <c r="N87" i="11"/>
  <c r="N86" i="11"/>
  <c r="N85" i="11"/>
  <c r="N84" i="11"/>
  <c r="N83" i="11"/>
  <c r="N82" i="11"/>
  <c r="N81" i="11"/>
  <c r="N80" i="11"/>
  <c r="N78" i="11"/>
  <c r="N77" i="11"/>
  <c r="N76" i="11"/>
  <c r="N75" i="11"/>
  <c r="N69" i="11"/>
  <c r="N68" i="11"/>
  <c r="N67" i="11"/>
  <c r="N66" i="11"/>
  <c r="N65" i="11"/>
  <c r="N64" i="11"/>
  <c r="N63" i="11"/>
  <c r="N62" i="11"/>
  <c r="N61" i="11"/>
  <c r="N60" i="11"/>
  <c r="N59" i="11"/>
  <c r="N58" i="11"/>
  <c r="N57" i="11"/>
  <c r="N56" i="11"/>
  <c r="N54" i="11"/>
  <c r="N53" i="11"/>
  <c r="N52" i="11"/>
  <c r="N51" i="11"/>
  <c r="N49" i="11"/>
  <c r="N48" i="11"/>
  <c r="N47" i="11"/>
  <c r="N46" i="11"/>
  <c r="N34" i="11"/>
  <c r="N40" i="11"/>
  <c r="N39" i="11"/>
  <c r="N38" i="11"/>
  <c r="N37" i="11"/>
  <c r="N36" i="11"/>
  <c r="N35" i="11"/>
  <c r="N33" i="11"/>
  <c r="N32" i="11"/>
  <c r="N31" i="11"/>
  <c r="N30" i="11"/>
  <c r="N29" i="11"/>
  <c r="N28" i="11"/>
  <c r="N27" i="11"/>
  <c r="N25" i="11"/>
  <c r="N24" i="11"/>
  <c r="N23" i="11"/>
  <c r="N22" i="11"/>
  <c r="N20" i="11"/>
  <c r="N19" i="11"/>
  <c r="N18" i="11"/>
  <c r="N17" i="11"/>
  <c r="U44" i="46" l="1"/>
  <c r="T44" i="46"/>
  <c r="I44" i="46"/>
  <c r="H44" i="46"/>
  <c r="S44" i="46"/>
  <c r="O44" i="46"/>
  <c r="P44" i="46"/>
  <c r="R44" i="46"/>
  <c r="N44" i="46"/>
  <c r="Q44" i="46"/>
  <c r="D44" i="46"/>
  <c r="G44" i="46"/>
  <c r="J44" i="46"/>
  <c r="K44" i="46"/>
  <c r="F44" i="46"/>
  <c r="E44" i="46"/>
  <c r="M44" i="46"/>
  <c r="L44" i="46"/>
  <c r="N26" i="45"/>
  <c r="N21" i="45"/>
  <c r="N41" i="45"/>
  <c r="T45" i="46" l="1"/>
  <c r="H45" i="46"/>
  <c r="N45" i="46"/>
  <c r="R45" i="46"/>
  <c r="F45" i="46"/>
  <c r="P45" i="46"/>
  <c r="D45" i="46"/>
  <c r="J45" i="46"/>
  <c r="L45" i="46"/>
  <c r="R435" i="13"/>
  <c r="R434" i="13"/>
  <c r="R433" i="13"/>
  <c r="R432" i="13"/>
  <c r="R431" i="13"/>
  <c r="R430" i="13"/>
  <c r="R429" i="13"/>
  <c r="R428" i="13"/>
  <c r="R427" i="13"/>
  <c r="R426" i="13"/>
  <c r="R425" i="13"/>
  <c r="R424" i="13"/>
  <c r="R423" i="13"/>
  <c r="R422" i="13"/>
  <c r="R421" i="13"/>
  <c r="R420" i="13"/>
  <c r="R419" i="13"/>
  <c r="R418" i="13"/>
  <c r="R417" i="13"/>
  <c r="R416" i="13"/>
  <c r="R415" i="13"/>
  <c r="R414" i="13"/>
  <c r="R413" i="13"/>
  <c r="R412" i="13"/>
  <c r="R411" i="13"/>
  <c r="R410" i="13"/>
  <c r="R409" i="13"/>
  <c r="R408" i="13"/>
  <c r="R407" i="13"/>
  <c r="R406" i="13"/>
  <c r="R405" i="13"/>
  <c r="R404" i="13"/>
  <c r="R403" i="13"/>
  <c r="R402" i="13"/>
  <c r="R401" i="13"/>
  <c r="R400" i="13"/>
  <c r="R399" i="13"/>
  <c r="R398" i="13"/>
  <c r="R397" i="13"/>
  <c r="R396" i="13"/>
  <c r="R395" i="13"/>
  <c r="R394" i="13"/>
  <c r="R393" i="13"/>
  <c r="R392" i="13"/>
  <c r="R391" i="13"/>
  <c r="R390" i="13"/>
  <c r="R389" i="13"/>
  <c r="R388" i="13"/>
  <c r="R387" i="13"/>
  <c r="R386" i="13"/>
  <c r="R385" i="13"/>
  <c r="R384" i="13"/>
  <c r="R383" i="13"/>
  <c r="R373" i="13"/>
  <c r="R372" i="13"/>
  <c r="R371" i="13"/>
  <c r="R370" i="13"/>
  <c r="R369" i="13"/>
  <c r="R368" i="13"/>
  <c r="R367" i="13"/>
  <c r="R366" i="13"/>
  <c r="R365" i="13"/>
  <c r="R364" i="13"/>
  <c r="R363" i="13"/>
  <c r="R362" i="13"/>
  <c r="R361" i="13"/>
  <c r="R360" i="13"/>
  <c r="R359" i="13"/>
  <c r="R358" i="13"/>
  <c r="R357" i="13"/>
  <c r="R356" i="13"/>
  <c r="R355" i="13"/>
  <c r="R354" i="13"/>
  <c r="R353" i="13"/>
  <c r="R352" i="13"/>
  <c r="R351" i="13"/>
  <c r="R350" i="13"/>
  <c r="R349" i="13"/>
  <c r="R348" i="13"/>
  <c r="R347" i="13"/>
  <c r="R346" i="13"/>
  <c r="R345" i="13"/>
  <c r="R344" i="13"/>
  <c r="R343" i="13"/>
  <c r="R342" i="13"/>
  <c r="R341" i="13"/>
  <c r="R340" i="13"/>
  <c r="R339" i="13"/>
  <c r="R338" i="13"/>
  <c r="R337" i="13"/>
  <c r="R336" i="13"/>
  <c r="R335" i="13"/>
  <c r="R334" i="13"/>
  <c r="R333" i="13"/>
  <c r="R332" i="13"/>
  <c r="R331" i="13"/>
  <c r="R330" i="13"/>
  <c r="R329" i="13"/>
  <c r="R328" i="13"/>
  <c r="R327" i="13"/>
  <c r="R326" i="13"/>
  <c r="R325" i="13"/>
  <c r="R324" i="13"/>
  <c r="R323" i="13"/>
  <c r="R322" i="13"/>
  <c r="R321" i="13"/>
  <c r="R312" i="13"/>
  <c r="R311" i="13"/>
  <c r="R310" i="13"/>
  <c r="R309" i="13"/>
  <c r="R308" i="13"/>
  <c r="R307" i="13"/>
  <c r="R306" i="13"/>
  <c r="R305" i="13"/>
  <c r="R304" i="13"/>
  <c r="R303" i="13"/>
  <c r="R302" i="13"/>
  <c r="R301" i="13"/>
  <c r="R300" i="13"/>
  <c r="R299" i="13"/>
  <c r="R298" i="13"/>
  <c r="R297" i="13"/>
  <c r="R296" i="13"/>
  <c r="R295" i="13"/>
  <c r="R294" i="13"/>
  <c r="R293" i="13"/>
  <c r="R292" i="13"/>
  <c r="R291" i="13"/>
  <c r="R290" i="13"/>
  <c r="R289" i="13"/>
  <c r="R288" i="13"/>
  <c r="R287" i="13"/>
  <c r="R286" i="13"/>
  <c r="R285" i="13"/>
  <c r="R284" i="13"/>
  <c r="R283" i="13"/>
  <c r="R282" i="13"/>
  <c r="R281" i="13"/>
  <c r="R280" i="13"/>
  <c r="R279" i="13"/>
  <c r="R278" i="13"/>
  <c r="R277" i="13"/>
  <c r="R276" i="13"/>
  <c r="R275" i="13"/>
  <c r="R274" i="13"/>
  <c r="R273" i="13"/>
  <c r="R272" i="13"/>
  <c r="R271" i="13"/>
  <c r="R270" i="13"/>
  <c r="R269" i="13"/>
  <c r="R268" i="13"/>
  <c r="R267" i="13"/>
  <c r="R266" i="13"/>
  <c r="R265" i="13"/>
  <c r="R264" i="13"/>
  <c r="R263" i="13"/>
  <c r="R262" i="13"/>
  <c r="R261" i="13"/>
  <c r="R260" i="13"/>
  <c r="R251" i="13"/>
  <c r="R250" i="13"/>
  <c r="R249" i="13"/>
  <c r="R248" i="13"/>
  <c r="R247" i="13"/>
  <c r="R246" i="13"/>
  <c r="R245" i="13"/>
  <c r="R244" i="13"/>
  <c r="R243" i="13"/>
  <c r="R242" i="13"/>
  <c r="R241" i="13"/>
  <c r="R240" i="13"/>
  <c r="R239" i="13"/>
  <c r="R238" i="13"/>
  <c r="R237" i="13"/>
  <c r="R236" i="13"/>
  <c r="R235" i="13"/>
  <c r="R234" i="13"/>
  <c r="R233" i="13"/>
  <c r="R232" i="13"/>
  <c r="R231" i="13"/>
  <c r="R230" i="13"/>
  <c r="R229" i="13"/>
  <c r="R228" i="13"/>
  <c r="R227" i="13"/>
  <c r="R226" i="13"/>
  <c r="R225" i="13"/>
  <c r="R224" i="13"/>
  <c r="R223" i="13"/>
  <c r="R222" i="13"/>
  <c r="R221" i="13"/>
  <c r="R220" i="13"/>
  <c r="R219" i="13"/>
  <c r="R218" i="13"/>
  <c r="R217" i="13"/>
  <c r="R216" i="13"/>
  <c r="R215" i="13"/>
  <c r="R214" i="13"/>
  <c r="R213" i="13"/>
  <c r="R212" i="13"/>
  <c r="R211" i="13"/>
  <c r="R210" i="13"/>
  <c r="R209" i="13"/>
  <c r="R208" i="13"/>
  <c r="R207" i="13"/>
  <c r="R206" i="13"/>
  <c r="R205" i="13"/>
  <c r="R204" i="13"/>
  <c r="R203" i="13"/>
  <c r="R202" i="13"/>
  <c r="R201" i="13"/>
  <c r="R200" i="13"/>
  <c r="R199" i="13"/>
  <c r="R138" i="13"/>
  <c r="R129" i="13"/>
  <c r="R128" i="13"/>
  <c r="R127" i="13"/>
  <c r="R126" i="13"/>
  <c r="R125" i="13"/>
  <c r="R124" i="13"/>
  <c r="R123" i="13"/>
  <c r="R122" i="13"/>
  <c r="R121" i="13"/>
  <c r="R120" i="13"/>
  <c r="R119" i="13"/>
  <c r="R118" i="13"/>
  <c r="R117" i="13"/>
  <c r="R116" i="13"/>
  <c r="R115" i="13"/>
  <c r="R114" i="13"/>
  <c r="R113" i="13"/>
  <c r="R112" i="13"/>
  <c r="R111" i="13"/>
  <c r="R110" i="13"/>
  <c r="R109" i="13"/>
  <c r="R108" i="13"/>
  <c r="R107" i="13"/>
  <c r="R106" i="13"/>
  <c r="R105" i="13"/>
  <c r="R104" i="13"/>
  <c r="R103" i="13"/>
  <c r="R102" i="13"/>
  <c r="R101" i="13"/>
  <c r="R100" i="13"/>
  <c r="R99" i="13"/>
  <c r="R98" i="13"/>
  <c r="R97" i="13"/>
  <c r="R96" i="13"/>
  <c r="R95" i="13"/>
  <c r="R94" i="13"/>
  <c r="R93" i="13"/>
  <c r="R92" i="13"/>
  <c r="R91" i="13"/>
  <c r="R90" i="13"/>
  <c r="R89" i="13"/>
  <c r="R88" i="13"/>
  <c r="R87" i="13"/>
  <c r="R86" i="13"/>
  <c r="R85" i="13"/>
  <c r="R84" i="13"/>
  <c r="R83" i="13"/>
  <c r="R82" i="13"/>
  <c r="R81" i="13"/>
  <c r="R80" i="13"/>
  <c r="R79" i="13"/>
  <c r="R78" i="13"/>
  <c r="R77" i="13"/>
  <c r="M948" i="11"/>
  <c r="N948" i="11" s="1"/>
  <c r="M600" i="11"/>
  <c r="N600" i="11" s="1"/>
  <c r="M658" i="11"/>
  <c r="N658" i="11" s="1"/>
  <c r="I317" i="7" l="1"/>
  <c r="H317" i="7"/>
  <c r="G317" i="7"/>
  <c r="N304" i="7" l="1"/>
  <c r="N303" i="7"/>
  <c r="M317" i="7" s="1"/>
  <c r="N302" i="7"/>
  <c r="N301" i="7"/>
  <c r="N300" i="7"/>
  <c r="N299" i="7"/>
  <c r="N298" i="7"/>
  <c r="N164" i="7"/>
  <c r="N163" i="7"/>
  <c r="N162" i="7"/>
  <c r="N161" i="7"/>
  <c r="N160" i="7"/>
  <c r="N159" i="7"/>
  <c r="N158" i="7"/>
  <c r="N111" i="7"/>
  <c r="N112" i="7"/>
  <c r="N110" i="7"/>
  <c r="L65" i="7"/>
  <c r="L64" i="7"/>
  <c r="L63" i="7"/>
  <c r="L62" i="7"/>
  <c r="L61" i="7"/>
  <c r="L60" i="7"/>
  <c r="L59" i="7"/>
  <c r="L56" i="7"/>
  <c r="L55" i="7"/>
  <c r="L54" i="7"/>
  <c r="L53" i="7"/>
  <c r="L52" i="7"/>
  <c r="L51" i="7"/>
  <c r="L50" i="7"/>
  <c r="L47" i="7"/>
  <c r="L46" i="7"/>
  <c r="L45" i="7"/>
  <c r="P42" i="6" l="1"/>
  <c r="N285" i="6"/>
  <c r="N284" i="6"/>
  <c r="N283" i="6"/>
  <c r="N282" i="6"/>
  <c r="N281" i="6"/>
  <c r="N280" i="6"/>
  <c r="N279" i="6"/>
  <c r="N150" i="6"/>
  <c r="N151" i="6"/>
  <c r="N152" i="6"/>
  <c r="N153" i="6"/>
  <c r="N154" i="6"/>
  <c r="N155" i="6"/>
  <c r="N149" i="6"/>
  <c r="N106" i="6"/>
  <c r="N105" i="6"/>
  <c r="N104" i="6"/>
  <c r="L62" i="6"/>
  <c r="L61" i="6"/>
  <c r="L60" i="6"/>
  <c r="L59" i="6"/>
  <c r="L58" i="6"/>
  <c r="J63" i="6"/>
  <c r="L63" i="6" s="1"/>
  <c r="J64" i="6"/>
  <c r="L64" i="6" s="1"/>
  <c r="L54" i="6"/>
  <c r="L53" i="6"/>
  <c r="L52" i="6"/>
  <c r="L51" i="6"/>
  <c r="L49" i="6"/>
  <c r="J55" i="6"/>
  <c r="L55" i="6" s="1"/>
  <c r="J50" i="6"/>
  <c r="L50" i="6" s="1"/>
  <c r="L45" i="6"/>
  <c r="L44" i="6"/>
  <c r="L46" i="6"/>
  <c r="N26" i="6"/>
  <c r="E42" i="16" l="1"/>
  <c r="F42" i="16"/>
  <c r="G42" i="16"/>
  <c r="H42" i="16"/>
  <c r="I42" i="16"/>
  <c r="J42" i="16"/>
  <c r="K42" i="16"/>
  <c r="L42" i="16"/>
  <c r="M42" i="16"/>
  <c r="N42" i="16"/>
  <c r="E41" i="16"/>
  <c r="F41" i="16"/>
  <c r="G41" i="16"/>
  <c r="H41" i="16"/>
  <c r="I41" i="16"/>
  <c r="J41" i="16"/>
  <c r="K41" i="16"/>
  <c r="L41" i="16"/>
  <c r="M41" i="16"/>
  <c r="N41" i="16"/>
  <c r="E40" i="16"/>
  <c r="F40" i="16"/>
  <c r="G40" i="16"/>
  <c r="H40" i="16"/>
  <c r="I40" i="16"/>
  <c r="J40" i="16"/>
  <c r="K40" i="16"/>
  <c r="L40" i="16"/>
  <c r="M40" i="16"/>
  <c r="N40" i="16"/>
  <c r="E39" i="16"/>
  <c r="F39" i="16"/>
  <c r="G39" i="16"/>
  <c r="H39" i="16"/>
  <c r="I39" i="16"/>
  <c r="J39" i="16"/>
  <c r="K39" i="16"/>
  <c r="L39" i="16"/>
  <c r="M39" i="16"/>
  <c r="N39" i="16"/>
  <c r="O20" i="16"/>
  <c r="N20" i="16"/>
  <c r="N29" i="16" s="1"/>
  <c r="N43" i="16" l="1"/>
  <c r="O28" i="16"/>
  <c r="O31" i="16"/>
  <c r="O30" i="16"/>
  <c r="O29" i="16"/>
  <c r="N30" i="16"/>
  <c r="N31" i="16"/>
  <c r="N28" i="16"/>
  <c r="N32" i="16" s="1"/>
  <c r="S184" i="38"/>
  <c r="R184" i="38"/>
  <c r="P184" i="38"/>
  <c r="O184" i="38"/>
  <c r="N184" i="38"/>
  <c r="L184" i="38"/>
  <c r="L125" i="38"/>
  <c r="F1759" i="39" l="1"/>
  <c r="F1758" i="39"/>
  <c r="F1757" i="39"/>
  <c r="F1756" i="39"/>
  <c r="F1755" i="39"/>
  <c r="F1754" i="39"/>
  <c r="F1753" i="39"/>
  <c r="F1752" i="39"/>
  <c r="F1751" i="39"/>
  <c r="F1750" i="39"/>
  <c r="F1749" i="39"/>
  <c r="F1748" i="39"/>
  <c r="F1747" i="39"/>
  <c r="F1746" i="39"/>
  <c r="F1745" i="39"/>
  <c r="F1744" i="39"/>
  <c r="F1743" i="39"/>
  <c r="F1742" i="39"/>
  <c r="F1741" i="39"/>
  <c r="F1740" i="39"/>
  <c r="F1739" i="39"/>
  <c r="F1738" i="39"/>
  <c r="F1737" i="39"/>
  <c r="F1736" i="39"/>
  <c r="F1735" i="39"/>
  <c r="F1734" i="39"/>
  <c r="F1733" i="39"/>
  <c r="F1732" i="39"/>
  <c r="F1731" i="39"/>
  <c r="F1730" i="39"/>
  <c r="F1729" i="39"/>
  <c r="F1728" i="39"/>
  <c r="F1727" i="39"/>
  <c r="F1726" i="39"/>
  <c r="F1725" i="39"/>
  <c r="F1724" i="39"/>
  <c r="F1723" i="39"/>
  <c r="F1722" i="39"/>
  <c r="F1721" i="39"/>
  <c r="F1720" i="39"/>
  <c r="F1719" i="39"/>
  <c r="F1718" i="39"/>
  <c r="F1717" i="39"/>
  <c r="F1716" i="39"/>
  <c r="F1715" i="39"/>
  <c r="F1714" i="39"/>
  <c r="F1713" i="39"/>
  <c r="F1712" i="39"/>
  <c r="F1711" i="39"/>
  <c r="F1710" i="39"/>
  <c r="F1709" i="39"/>
  <c r="F1708" i="39"/>
  <c r="F1707" i="39"/>
  <c r="F1706" i="39"/>
  <c r="F1705" i="39"/>
  <c r="F1704" i="39"/>
  <c r="F1703" i="39"/>
  <c r="S244" i="38" l="1"/>
  <c r="T133" i="38"/>
  <c r="T134" i="38"/>
  <c r="T135" i="38"/>
  <c r="T136" i="38"/>
  <c r="T137" i="38"/>
  <c r="T138" i="38"/>
  <c r="T139" i="38"/>
  <c r="T140" i="38"/>
  <c r="T141" i="38"/>
  <c r="T142" i="38"/>
  <c r="T143" i="38"/>
  <c r="T144" i="38"/>
  <c r="T145" i="38"/>
  <c r="T146" i="38"/>
  <c r="T147" i="38"/>
  <c r="T148" i="38"/>
  <c r="T149" i="38"/>
  <c r="T150" i="38"/>
  <c r="T151" i="38"/>
  <c r="T152" i="38"/>
  <c r="T153" i="38"/>
  <c r="T154" i="38"/>
  <c r="T155" i="38"/>
  <c r="T156" i="38"/>
  <c r="T157" i="38"/>
  <c r="T158" i="38"/>
  <c r="T159" i="38"/>
  <c r="T160" i="38"/>
  <c r="T161" i="38"/>
  <c r="T162" i="38"/>
  <c r="T163" i="38"/>
  <c r="T164" i="38"/>
  <c r="T165" i="38"/>
  <c r="T166" i="38"/>
  <c r="T167" i="38"/>
  <c r="T168" i="38"/>
  <c r="T169" i="38"/>
  <c r="T170" i="38"/>
  <c r="T171" i="38"/>
  <c r="T172" i="38"/>
  <c r="T173" i="38"/>
  <c r="T174" i="38"/>
  <c r="T175" i="38"/>
  <c r="T176" i="38"/>
  <c r="T177" i="38"/>
  <c r="T178" i="38"/>
  <c r="T179" i="38"/>
  <c r="T180" i="38"/>
  <c r="T181" i="38"/>
  <c r="T182" i="38"/>
  <c r="T183" i="38"/>
  <c r="T132" i="38"/>
  <c r="T193" i="38"/>
  <c r="T194" i="38"/>
  <c r="T195" i="38"/>
  <c r="T196" i="38"/>
  <c r="T197" i="38"/>
  <c r="T199" i="38"/>
  <c r="T200" i="38"/>
  <c r="T201" i="38"/>
  <c r="T202" i="38"/>
  <c r="T203" i="38"/>
  <c r="T204" i="38"/>
  <c r="T205" i="38"/>
  <c r="T206" i="38"/>
  <c r="T207" i="38"/>
  <c r="T208" i="38"/>
  <c r="T209" i="38"/>
  <c r="T210" i="38"/>
  <c r="T211" i="38"/>
  <c r="T212" i="38"/>
  <c r="E45" i="52" s="1"/>
  <c r="T213" i="38"/>
  <c r="T214" i="38"/>
  <c r="T215" i="38"/>
  <c r="T216" i="38"/>
  <c r="T217" i="38"/>
  <c r="T218" i="38"/>
  <c r="T219" i="38"/>
  <c r="T220" i="38"/>
  <c r="T221" i="38"/>
  <c r="T222" i="38"/>
  <c r="T223" i="38"/>
  <c r="T224" i="38"/>
  <c r="T225" i="38"/>
  <c r="T226" i="38"/>
  <c r="T227" i="38"/>
  <c r="T228" i="38"/>
  <c r="T229" i="38"/>
  <c r="T230" i="38"/>
  <c r="T231" i="38"/>
  <c r="T232" i="38"/>
  <c r="T233" i="38"/>
  <c r="T234" i="38"/>
  <c r="T235" i="38"/>
  <c r="T236" i="38"/>
  <c r="T237" i="38"/>
  <c r="T238" i="38"/>
  <c r="T239" i="38"/>
  <c r="T240" i="38"/>
  <c r="T241" i="38"/>
  <c r="T242" i="38"/>
  <c r="T243" i="38"/>
  <c r="T192" i="38"/>
  <c r="N64" i="21" l="1"/>
  <c r="H68" i="30" l="1"/>
  <c r="G68" i="30"/>
  <c r="R190" i="13" l="1"/>
  <c r="H316" i="7" l="1"/>
  <c r="H315" i="7"/>
  <c r="M122" i="7"/>
  <c r="L122" i="7"/>
  <c r="L47" i="6" l="1"/>
  <c r="L1519" i="11"/>
  <c r="N1519" i="11" s="1"/>
  <c r="L1504" i="11"/>
  <c r="N1504" i="11" s="1"/>
  <c r="L1499" i="11"/>
  <c r="N1499" i="11" s="1"/>
  <c r="L649" i="11"/>
  <c r="N649" i="11" s="1"/>
  <c r="L591" i="11"/>
  <c r="N591" i="11" s="1"/>
  <c r="Q244" i="38" l="1"/>
  <c r="T244" i="38" s="1"/>
  <c r="O244" i="38"/>
  <c r="R67" i="13" l="1"/>
  <c r="R16" i="47" s="1"/>
  <c r="R66" i="13"/>
  <c r="R65" i="13"/>
  <c r="R64" i="13"/>
  <c r="R63" i="13"/>
  <c r="R62" i="13"/>
  <c r="R61" i="13"/>
  <c r="R60" i="13"/>
  <c r="R59" i="13"/>
  <c r="R58" i="13"/>
  <c r="R57" i="13"/>
  <c r="R56" i="13"/>
  <c r="R55" i="13"/>
  <c r="R54" i="13"/>
  <c r="R53" i="13"/>
  <c r="R52" i="13"/>
  <c r="R51" i="13"/>
  <c r="R50" i="13"/>
  <c r="R49" i="13"/>
  <c r="R48" i="13"/>
  <c r="R47" i="13"/>
  <c r="R46" i="13"/>
  <c r="R45" i="13"/>
  <c r="R44" i="13"/>
  <c r="R43" i="13"/>
  <c r="R42" i="13"/>
  <c r="R41" i="13"/>
  <c r="R40" i="13"/>
  <c r="R39" i="13"/>
  <c r="R38" i="13"/>
  <c r="R37" i="13"/>
  <c r="R36" i="13"/>
  <c r="R35" i="13"/>
  <c r="R34" i="13"/>
  <c r="R33" i="13"/>
  <c r="R32" i="13"/>
  <c r="R31" i="13"/>
  <c r="R30" i="13"/>
  <c r="R29" i="13"/>
  <c r="R28" i="13"/>
  <c r="R27" i="13"/>
  <c r="R26" i="13"/>
  <c r="R25" i="13"/>
  <c r="R24" i="13"/>
  <c r="R23" i="13"/>
  <c r="R22" i="13"/>
  <c r="R21" i="13"/>
  <c r="R20" i="13"/>
  <c r="R19" i="13"/>
  <c r="R18" i="13"/>
  <c r="R17" i="13"/>
  <c r="R16" i="13"/>
  <c r="R15" i="13"/>
  <c r="R139" i="13"/>
  <c r="R141" i="13"/>
  <c r="R142" i="13"/>
  <c r="R143" i="13"/>
  <c r="R144" i="13"/>
  <c r="R145" i="13"/>
  <c r="R146" i="13"/>
  <c r="R147" i="13"/>
  <c r="R148" i="13"/>
  <c r="R149" i="13"/>
  <c r="R150" i="13"/>
  <c r="R151" i="13"/>
  <c r="R152" i="13"/>
  <c r="R153" i="13"/>
  <c r="R154" i="13"/>
  <c r="R155" i="13"/>
  <c r="R156" i="13"/>
  <c r="R157" i="13"/>
  <c r="R158" i="13"/>
  <c r="R159" i="13"/>
  <c r="R160" i="13"/>
  <c r="R161" i="13"/>
  <c r="R162" i="13"/>
  <c r="R163" i="13"/>
  <c r="R164" i="13"/>
  <c r="R165" i="13"/>
  <c r="R166" i="13"/>
  <c r="R167" i="13"/>
  <c r="R168" i="13"/>
  <c r="R169" i="13"/>
  <c r="R170" i="13"/>
  <c r="R171" i="13"/>
  <c r="R172" i="13"/>
  <c r="R173" i="13"/>
  <c r="R174" i="13"/>
  <c r="R175" i="13"/>
  <c r="R176" i="13"/>
  <c r="R177" i="13"/>
  <c r="R178" i="13"/>
  <c r="R179" i="13"/>
  <c r="R180" i="13"/>
  <c r="R181" i="13"/>
  <c r="R182" i="13"/>
  <c r="R183" i="13"/>
  <c r="R184" i="13"/>
  <c r="R185" i="13"/>
  <c r="R186" i="13"/>
  <c r="R187" i="13"/>
  <c r="R188" i="13"/>
  <c r="R189" i="13"/>
  <c r="E29" i="8" l="1"/>
  <c r="G299" i="6" l="1"/>
  <c r="H298" i="6"/>
  <c r="H297" i="6"/>
  <c r="N19" i="2"/>
  <c r="G19" i="2"/>
  <c r="F19" i="2"/>
  <c r="E19" i="2"/>
  <c r="P192" i="38"/>
  <c r="N192" i="38"/>
  <c r="R192" i="38"/>
  <c r="N193" i="38"/>
  <c r="P193" i="38"/>
  <c r="R193" i="38"/>
  <c r="N194" i="38"/>
  <c r="P194" i="38"/>
  <c r="R194" i="38"/>
  <c r="N195" i="38"/>
  <c r="P195" i="38"/>
  <c r="R195" i="38"/>
  <c r="N196" i="38"/>
  <c r="P196" i="38"/>
  <c r="R196" i="38"/>
  <c r="N197" i="38"/>
  <c r="P197" i="38"/>
  <c r="R197" i="38"/>
  <c r="N198" i="38"/>
  <c r="P198" i="38"/>
  <c r="R198" i="38"/>
  <c r="N199" i="38"/>
  <c r="P199" i="38"/>
  <c r="R199" i="38"/>
  <c r="N200" i="38"/>
  <c r="P200" i="38"/>
  <c r="R200" i="38"/>
  <c r="N201" i="38"/>
  <c r="P201" i="38"/>
  <c r="R201" i="38"/>
  <c r="N202" i="38"/>
  <c r="P202" i="38"/>
  <c r="R202" i="38"/>
  <c r="N203" i="38"/>
  <c r="P203" i="38"/>
  <c r="R203" i="38"/>
  <c r="N204" i="38"/>
  <c r="P204" i="38"/>
  <c r="R204" i="38"/>
  <c r="N205" i="38"/>
  <c r="P205" i="38"/>
  <c r="R205" i="38"/>
  <c r="N206" i="38"/>
  <c r="P206" i="38"/>
  <c r="R206" i="38"/>
  <c r="N207" i="38"/>
  <c r="P207" i="38"/>
  <c r="R207" i="38"/>
  <c r="N208" i="38"/>
  <c r="P208" i="38"/>
  <c r="R208" i="38"/>
  <c r="N209" i="38"/>
  <c r="P209" i="38"/>
  <c r="R209" i="38"/>
  <c r="N210" i="38"/>
  <c r="P210" i="38"/>
  <c r="R210" i="38"/>
  <c r="N211" i="38"/>
  <c r="P211" i="38"/>
  <c r="R211" i="38"/>
  <c r="N212" i="38"/>
  <c r="P212" i="38"/>
  <c r="R212" i="38"/>
  <c r="N213" i="38"/>
  <c r="P213" i="38"/>
  <c r="R213" i="38"/>
  <c r="N214" i="38"/>
  <c r="P214" i="38"/>
  <c r="R214" i="38"/>
  <c r="N215" i="38"/>
  <c r="P215" i="38"/>
  <c r="R215" i="38"/>
  <c r="N216" i="38"/>
  <c r="P216" i="38"/>
  <c r="R216" i="38"/>
  <c r="N217" i="38"/>
  <c r="P217" i="38"/>
  <c r="R217" i="38"/>
  <c r="N218" i="38"/>
  <c r="P218" i="38"/>
  <c r="R218" i="38"/>
  <c r="N219" i="38"/>
  <c r="P219" i="38"/>
  <c r="R219" i="38"/>
  <c r="N220" i="38"/>
  <c r="P220" i="38"/>
  <c r="R220" i="38"/>
  <c r="N221" i="38"/>
  <c r="P221" i="38"/>
  <c r="R221" i="38"/>
  <c r="N222" i="38"/>
  <c r="P222" i="38"/>
  <c r="R222" i="38"/>
  <c r="N223" i="38"/>
  <c r="P223" i="38"/>
  <c r="R223" i="38"/>
  <c r="N224" i="38"/>
  <c r="P224" i="38"/>
  <c r="R224" i="38"/>
  <c r="N225" i="38"/>
  <c r="P225" i="38"/>
  <c r="R225" i="38"/>
  <c r="N226" i="38"/>
  <c r="P226" i="38"/>
  <c r="R226" i="38"/>
  <c r="N227" i="38"/>
  <c r="P227" i="38"/>
  <c r="R227" i="38"/>
  <c r="N228" i="38"/>
  <c r="P228" i="38"/>
  <c r="R228" i="38"/>
  <c r="N229" i="38"/>
  <c r="P229" i="38"/>
  <c r="R229" i="38"/>
  <c r="N230" i="38"/>
  <c r="P230" i="38"/>
  <c r="R230" i="38"/>
  <c r="N231" i="38"/>
  <c r="P231" i="38"/>
  <c r="R231" i="38"/>
  <c r="N232" i="38"/>
  <c r="P232" i="38"/>
  <c r="R232" i="38"/>
  <c r="N233" i="38"/>
  <c r="P233" i="38"/>
  <c r="R233" i="38"/>
  <c r="N234" i="38"/>
  <c r="P234" i="38"/>
  <c r="R234" i="38"/>
  <c r="N235" i="38"/>
  <c r="P235" i="38"/>
  <c r="R235" i="38"/>
  <c r="N236" i="38"/>
  <c r="P236" i="38"/>
  <c r="R236" i="38"/>
  <c r="N237" i="38"/>
  <c r="P237" i="38"/>
  <c r="R237" i="38"/>
  <c r="N238" i="38"/>
  <c r="P238" i="38"/>
  <c r="R238" i="38"/>
  <c r="N239" i="38"/>
  <c r="P239" i="38"/>
  <c r="R239" i="38"/>
  <c r="N240" i="38"/>
  <c r="P240" i="38"/>
  <c r="R240" i="38"/>
  <c r="N241" i="38"/>
  <c r="P241" i="38"/>
  <c r="R241" i="38"/>
  <c r="N242" i="38"/>
  <c r="P242" i="38"/>
  <c r="R242" i="38"/>
  <c r="N243" i="38"/>
  <c r="P243" i="38"/>
  <c r="R243" i="38"/>
  <c r="L244" i="38"/>
  <c r="M244" i="38"/>
  <c r="P244" i="38" s="1"/>
  <c r="R244" i="38"/>
  <c r="N244" i="38" l="1"/>
  <c r="N71" i="21"/>
  <c r="M71" i="21"/>
  <c r="L71" i="21"/>
  <c r="K71" i="21"/>
  <c r="J71" i="21"/>
  <c r="I71" i="21"/>
  <c r="H71" i="21"/>
  <c r="G71" i="21"/>
  <c r="F71" i="21"/>
  <c r="N70" i="21"/>
  <c r="M70" i="21"/>
  <c r="L70" i="21"/>
  <c r="K70" i="21"/>
  <c r="J70" i="21"/>
  <c r="I70" i="21"/>
  <c r="H70" i="21"/>
  <c r="G70" i="21"/>
  <c r="F70" i="21"/>
  <c r="N69" i="21"/>
  <c r="M69" i="21"/>
  <c r="L69" i="21"/>
  <c r="K69" i="21"/>
  <c r="J69" i="21"/>
  <c r="I69" i="21"/>
  <c r="H69" i="21"/>
  <c r="G69" i="21"/>
  <c r="F69" i="21"/>
  <c r="N68" i="21"/>
  <c r="M68" i="21"/>
  <c r="L68" i="21"/>
  <c r="K68" i="21"/>
  <c r="J68" i="21"/>
  <c r="I68" i="21"/>
  <c r="H68" i="21"/>
  <c r="G68" i="21"/>
  <c r="F68" i="21"/>
  <c r="N67" i="21"/>
  <c r="M67" i="21"/>
  <c r="L67" i="21"/>
  <c r="K67" i="21"/>
  <c r="J67" i="21"/>
  <c r="I67" i="21"/>
  <c r="H67" i="21"/>
  <c r="G67" i="21"/>
  <c r="F67" i="21"/>
  <c r="N66" i="21"/>
  <c r="M66" i="21"/>
  <c r="L66" i="21"/>
  <c r="K66" i="21"/>
  <c r="J66" i="21"/>
  <c r="I66" i="21"/>
  <c r="H66" i="21"/>
  <c r="G66" i="21"/>
  <c r="F66" i="21"/>
  <c r="N65" i="21"/>
  <c r="M65" i="21"/>
  <c r="L65" i="21"/>
  <c r="K65" i="21"/>
  <c r="J65" i="21"/>
  <c r="I65" i="21"/>
  <c r="H65" i="21"/>
  <c r="G65" i="21"/>
  <c r="F65" i="21"/>
  <c r="M64" i="21"/>
  <c r="L64" i="21"/>
  <c r="K64" i="21"/>
  <c r="J64" i="21"/>
  <c r="I64" i="21"/>
  <c r="H64" i="21"/>
  <c r="G64" i="21"/>
  <c r="F64" i="21"/>
  <c r="N63" i="21"/>
  <c r="M63" i="21"/>
  <c r="L63" i="21"/>
  <c r="K63" i="21"/>
  <c r="J63" i="21"/>
  <c r="I63" i="21"/>
  <c r="H63" i="21"/>
  <c r="G63" i="21"/>
  <c r="F63" i="21"/>
  <c r="N62" i="21"/>
  <c r="M62" i="21"/>
  <c r="L62" i="21"/>
  <c r="K62" i="21"/>
  <c r="J62" i="21"/>
  <c r="I62" i="21"/>
  <c r="H62" i="21"/>
  <c r="G62" i="21"/>
  <c r="F62" i="21"/>
  <c r="N61" i="21"/>
  <c r="M61" i="21"/>
  <c r="L61" i="21"/>
  <c r="K61" i="21"/>
  <c r="J61" i="21"/>
  <c r="I61" i="21"/>
  <c r="H61" i="21"/>
  <c r="G61" i="21"/>
  <c r="F61" i="21"/>
  <c r="N60" i="21"/>
  <c r="M60" i="21"/>
  <c r="L60" i="21"/>
  <c r="K60" i="21"/>
  <c r="J60" i="21"/>
  <c r="I60" i="21"/>
  <c r="H60" i="21"/>
  <c r="G60" i="21"/>
  <c r="F60" i="21"/>
  <c r="N59" i="21"/>
  <c r="M59" i="21"/>
  <c r="L59" i="21"/>
  <c r="K59" i="21"/>
  <c r="J59" i="21"/>
  <c r="I59" i="21"/>
  <c r="H59" i="21"/>
  <c r="G59" i="21"/>
  <c r="F59" i="21"/>
  <c r="N58" i="21"/>
  <c r="M58" i="21"/>
  <c r="L58" i="21"/>
  <c r="K58" i="21"/>
  <c r="J58" i="21"/>
  <c r="I58" i="21"/>
  <c r="H58" i="21"/>
  <c r="G58" i="21"/>
  <c r="F58" i="21"/>
  <c r="N57" i="21"/>
  <c r="M57" i="21"/>
  <c r="L57" i="21"/>
  <c r="K57" i="21"/>
  <c r="J57" i="21"/>
  <c r="I57" i="21"/>
  <c r="H57" i="21"/>
  <c r="G57" i="21"/>
  <c r="F57" i="21"/>
  <c r="E71" i="21"/>
  <c r="E70" i="21"/>
  <c r="E69" i="21"/>
  <c r="E68" i="21"/>
  <c r="E67" i="21"/>
  <c r="E66" i="21"/>
  <c r="E65" i="21"/>
  <c r="E64" i="21"/>
  <c r="E63" i="21"/>
  <c r="E62" i="21"/>
  <c r="E61" i="21"/>
  <c r="E60" i="21"/>
  <c r="E59" i="21"/>
  <c r="E58" i="21"/>
  <c r="E57" i="21"/>
  <c r="O28" i="21"/>
  <c r="O16" i="8" s="1"/>
  <c r="E28" i="21"/>
  <c r="E35" i="21" l="1"/>
  <c r="E39" i="21"/>
  <c r="E43" i="21"/>
  <c r="E47" i="21"/>
  <c r="E36" i="21"/>
  <c r="E44" i="21"/>
  <c r="E37" i="21"/>
  <c r="E49" i="21"/>
  <c r="E38" i="21"/>
  <c r="E46" i="21"/>
  <c r="E40" i="21"/>
  <c r="E48" i="21"/>
  <c r="E41" i="21"/>
  <c r="E45" i="21"/>
  <c r="E42" i="21"/>
  <c r="E50" i="21"/>
  <c r="O49" i="21"/>
  <c r="O41" i="21"/>
  <c r="O44" i="21"/>
  <c r="O48" i="21"/>
  <c r="O40" i="21"/>
  <c r="O47" i="21"/>
  <c r="O39" i="21"/>
  <c r="O46" i="21"/>
  <c r="O38" i="21"/>
  <c r="O43" i="21"/>
  <c r="O45" i="21"/>
  <c r="O37" i="21"/>
  <c r="O36" i="21"/>
  <c r="O35" i="21"/>
  <c r="O42" i="21"/>
  <c r="O50" i="21"/>
  <c r="N46" i="8" l="1"/>
  <c r="N29" i="8"/>
  <c r="N30" i="8"/>
  <c r="N31" i="8"/>
  <c r="N32" i="8"/>
  <c r="N33" i="8"/>
  <c r="N34" i="8"/>
  <c r="N35" i="8"/>
  <c r="N36" i="8"/>
  <c r="N37" i="8"/>
  <c r="N38" i="8"/>
  <c r="F67" i="38" l="1"/>
  <c r="E33" i="52" s="1"/>
  <c r="N68" i="30" l="1"/>
  <c r="M68" i="30"/>
  <c r="I68" i="30"/>
  <c r="O19" i="2" l="1"/>
  <c r="O17" i="8" s="1"/>
  <c r="K1504" i="11" l="1"/>
  <c r="J1504" i="11"/>
  <c r="I1504" i="11"/>
  <c r="H1504" i="11"/>
  <c r="G1504" i="11"/>
  <c r="F1504" i="11"/>
  <c r="K1499" i="11"/>
  <c r="J1499" i="11"/>
  <c r="I1499" i="11"/>
  <c r="H1499" i="11"/>
  <c r="G1499" i="11"/>
  <c r="F1499" i="11"/>
  <c r="K1475" i="11"/>
  <c r="J1475" i="11"/>
  <c r="I1475" i="11"/>
  <c r="H1475" i="11"/>
  <c r="G1475" i="11"/>
  <c r="F1475" i="11"/>
  <c r="K1470" i="11"/>
  <c r="J1470" i="11"/>
  <c r="I1470" i="11"/>
  <c r="H1470" i="11"/>
  <c r="G1470" i="11"/>
  <c r="F1470" i="11"/>
  <c r="K1446" i="11"/>
  <c r="J1446" i="11"/>
  <c r="I1446" i="11"/>
  <c r="H1446" i="11"/>
  <c r="G1446" i="11"/>
  <c r="F1446" i="11"/>
  <c r="K1441" i="11"/>
  <c r="J1441" i="11"/>
  <c r="I1441" i="11"/>
  <c r="H1441" i="11"/>
  <c r="G1441" i="11"/>
  <c r="F1441" i="11"/>
  <c r="K1417" i="11"/>
  <c r="J1417" i="11"/>
  <c r="I1417" i="11"/>
  <c r="H1417" i="11"/>
  <c r="G1417" i="11"/>
  <c r="F1417" i="11"/>
  <c r="K1412" i="11"/>
  <c r="J1412" i="11"/>
  <c r="I1412" i="11"/>
  <c r="H1412" i="11"/>
  <c r="G1412" i="11"/>
  <c r="F1412" i="11"/>
  <c r="K1388" i="11"/>
  <c r="J1388" i="11"/>
  <c r="I1388" i="11"/>
  <c r="H1388" i="11"/>
  <c r="G1388" i="11"/>
  <c r="F1388" i="11"/>
  <c r="K1383" i="11"/>
  <c r="J1383" i="11"/>
  <c r="I1383" i="11"/>
  <c r="H1383" i="11"/>
  <c r="G1383" i="11"/>
  <c r="F1383" i="11"/>
  <c r="K1359" i="11"/>
  <c r="J1359" i="11"/>
  <c r="I1359" i="11"/>
  <c r="H1359" i="11"/>
  <c r="G1359" i="11"/>
  <c r="F1359" i="11"/>
  <c r="K1354" i="11"/>
  <c r="J1354" i="11"/>
  <c r="I1354" i="11"/>
  <c r="H1354" i="11"/>
  <c r="G1354" i="11"/>
  <c r="F1354" i="11"/>
  <c r="K1330" i="11"/>
  <c r="J1330" i="11"/>
  <c r="I1330" i="11"/>
  <c r="H1330" i="11"/>
  <c r="G1330" i="11"/>
  <c r="F1330" i="11"/>
  <c r="K1325" i="11"/>
  <c r="J1325" i="11"/>
  <c r="I1325" i="11"/>
  <c r="H1325" i="11"/>
  <c r="G1325" i="11"/>
  <c r="F1325" i="11"/>
  <c r="K1301" i="11"/>
  <c r="J1301" i="11"/>
  <c r="I1301" i="11"/>
  <c r="H1301" i="11"/>
  <c r="G1301" i="11"/>
  <c r="F1301" i="11"/>
  <c r="K1296" i="11"/>
  <c r="J1296" i="11"/>
  <c r="I1296" i="11"/>
  <c r="H1296" i="11"/>
  <c r="G1296" i="11"/>
  <c r="F1296" i="11"/>
  <c r="K1272" i="11"/>
  <c r="J1272" i="11"/>
  <c r="I1272" i="11"/>
  <c r="H1272" i="11"/>
  <c r="G1272" i="11"/>
  <c r="F1272" i="11"/>
  <c r="K1267" i="11"/>
  <c r="J1267" i="11"/>
  <c r="I1267" i="11"/>
  <c r="H1267" i="11"/>
  <c r="G1267" i="11"/>
  <c r="F1267" i="11"/>
  <c r="K1243" i="11"/>
  <c r="J1243" i="11"/>
  <c r="I1243" i="11"/>
  <c r="H1243" i="11"/>
  <c r="G1243" i="11"/>
  <c r="F1243" i="11"/>
  <c r="K1238" i="11"/>
  <c r="J1238" i="11"/>
  <c r="I1238" i="11"/>
  <c r="H1238" i="11"/>
  <c r="G1238" i="11"/>
  <c r="F1238" i="11"/>
  <c r="K1214" i="11"/>
  <c r="J1214" i="11"/>
  <c r="I1214" i="11"/>
  <c r="H1214" i="11"/>
  <c r="G1214" i="11"/>
  <c r="F1214" i="11"/>
  <c r="K1209" i="11"/>
  <c r="J1209" i="11"/>
  <c r="I1209" i="11"/>
  <c r="H1209" i="11"/>
  <c r="G1209" i="11"/>
  <c r="F1209" i="11"/>
  <c r="K1185" i="11"/>
  <c r="J1185" i="11"/>
  <c r="I1185" i="11"/>
  <c r="H1185" i="11"/>
  <c r="G1185" i="11"/>
  <c r="F1185" i="11"/>
  <c r="K1180" i="11"/>
  <c r="J1180" i="11"/>
  <c r="I1180" i="11"/>
  <c r="H1180" i="11"/>
  <c r="G1180" i="11"/>
  <c r="F1180" i="11"/>
  <c r="K1156" i="11"/>
  <c r="J1156" i="11"/>
  <c r="I1156" i="11"/>
  <c r="H1156" i="11"/>
  <c r="G1156" i="11"/>
  <c r="F1156" i="11"/>
  <c r="K1151" i="11"/>
  <c r="J1151" i="11"/>
  <c r="I1151" i="11"/>
  <c r="H1151" i="11"/>
  <c r="G1151" i="11"/>
  <c r="F1151" i="11"/>
  <c r="K1127" i="11"/>
  <c r="J1127" i="11"/>
  <c r="I1127" i="11"/>
  <c r="H1127" i="11"/>
  <c r="G1127" i="11"/>
  <c r="F1127" i="11"/>
  <c r="K1122" i="11"/>
  <c r="J1122" i="11"/>
  <c r="I1122" i="11"/>
  <c r="H1122" i="11"/>
  <c r="G1122" i="11"/>
  <c r="F1122" i="11"/>
  <c r="K1098" i="11"/>
  <c r="J1098" i="11"/>
  <c r="I1098" i="11"/>
  <c r="H1098" i="11"/>
  <c r="G1098" i="11"/>
  <c r="F1098" i="11"/>
  <c r="K1093" i="11"/>
  <c r="J1093" i="11"/>
  <c r="I1093" i="11"/>
  <c r="H1093" i="11"/>
  <c r="G1093" i="11"/>
  <c r="F1093" i="11"/>
  <c r="K1069" i="11"/>
  <c r="J1069" i="11"/>
  <c r="I1069" i="11"/>
  <c r="H1069" i="11"/>
  <c r="G1069" i="11"/>
  <c r="F1069" i="11"/>
  <c r="K1064" i="11"/>
  <c r="J1064" i="11"/>
  <c r="I1064" i="11"/>
  <c r="H1064" i="11"/>
  <c r="G1064" i="11"/>
  <c r="F1064" i="11"/>
  <c r="K1040" i="11"/>
  <c r="J1040" i="11"/>
  <c r="I1040" i="11"/>
  <c r="H1040" i="11"/>
  <c r="G1040" i="11"/>
  <c r="F1040" i="11"/>
  <c r="K1035" i="11"/>
  <c r="J1035" i="11"/>
  <c r="I1035" i="11"/>
  <c r="H1035" i="11"/>
  <c r="G1035" i="11"/>
  <c r="F1035" i="11"/>
  <c r="K1011" i="11"/>
  <c r="J1011" i="11"/>
  <c r="I1011" i="11"/>
  <c r="H1011" i="11"/>
  <c r="G1011" i="11"/>
  <c r="F1011" i="11"/>
  <c r="K1006" i="11"/>
  <c r="J1006" i="11"/>
  <c r="I1006" i="11"/>
  <c r="H1006" i="11"/>
  <c r="G1006" i="11"/>
  <c r="F1006" i="11"/>
  <c r="K982" i="11"/>
  <c r="J982" i="11"/>
  <c r="I982" i="11"/>
  <c r="H982" i="11"/>
  <c r="G982" i="11"/>
  <c r="F982" i="11"/>
  <c r="K977" i="11"/>
  <c r="J977" i="11"/>
  <c r="I977" i="11"/>
  <c r="H977" i="11"/>
  <c r="G977" i="11"/>
  <c r="F977" i="11"/>
  <c r="K953" i="11"/>
  <c r="J953" i="11"/>
  <c r="I953" i="11"/>
  <c r="H953" i="11"/>
  <c r="G953" i="11"/>
  <c r="F953" i="11"/>
  <c r="K948" i="11"/>
  <c r="J948" i="11"/>
  <c r="I948" i="11"/>
  <c r="H948" i="11"/>
  <c r="G948" i="11"/>
  <c r="F948" i="11"/>
  <c r="K924" i="11"/>
  <c r="J924" i="11"/>
  <c r="I924" i="11"/>
  <c r="H924" i="11"/>
  <c r="G924" i="11"/>
  <c r="F924" i="11"/>
  <c r="K919" i="11"/>
  <c r="J919" i="11"/>
  <c r="I919" i="11"/>
  <c r="H919" i="11"/>
  <c r="G919" i="11"/>
  <c r="F919" i="11"/>
  <c r="K895" i="11"/>
  <c r="J895" i="11"/>
  <c r="I895" i="11"/>
  <c r="H895" i="11"/>
  <c r="G895" i="11"/>
  <c r="F895" i="11"/>
  <c r="K890" i="11"/>
  <c r="J890" i="11"/>
  <c r="I890" i="11"/>
  <c r="H890" i="11"/>
  <c r="G890" i="11"/>
  <c r="F890" i="11"/>
  <c r="K866" i="11"/>
  <c r="J866" i="11"/>
  <c r="I866" i="11"/>
  <c r="H866" i="11"/>
  <c r="G866" i="11"/>
  <c r="F866" i="11"/>
  <c r="K861" i="11"/>
  <c r="J861" i="11"/>
  <c r="I861" i="11"/>
  <c r="H861" i="11"/>
  <c r="G861" i="11"/>
  <c r="F861" i="11"/>
  <c r="K837" i="11"/>
  <c r="J837" i="11"/>
  <c r="I837" i="11"/>
  <c r="H837" i="11"/>
  <c r="G837" i="11"/>
  <c r="F837" i="11"/>
  <c r="K832" i="11"/>
  <c r="J832" i="11"/>
  <c r="I832" i="11"/>
  <c r="H832" i="11"/>
  <c r="G832" i="11"/>
  <c r="F832" i="11"/>
  <c r="K808" i="11"/>
  <c r="J808" i="11"/>
  <c r="I808" i="11"/>
  <c r="H808" i="11"/>
  <c r="G808" i="11"/>
  <c r="F808" i="11"/>
  <c r="K803" i="11"/>
  <c r="J803" i="11"/>
  <c r="I803" i="11"/>
  <c r="H803" i="11"/>
  <c r="G803" i="11"/>
  <c r="F803" i="11"/>
  <c r="K779" i="11"/>
  <c r="J779" i="11"/>
  <c r="I779" i="11"/>
  <c r="H779" i="11"/>
  <c r="G779" i="11"/>
  <c r="F779" i="11"/>
  <c r="K774" i="11"/>
  <c r="J774" i="11"/>
  <c r="I774" i="11"/>
  <c r="H774" i="11"/>
  <c r="G774" i="11"/>
  <c r="F774" i="11"/>
  <c r="K750" i="11"/>
  <c r="J750" i="11"/>
  <c r="I750" i="11"/>
  <c r="H750" i="11"/>
  <c r="G750" i="11"/>
  <c r="F750" i="11"/>
  <c r="K745" i="11"/>
  <c r="J745" i="11"/>
  <c r="I745" i="11"/>
  <c r="H745" i="11"/>
  <c r="G745" i="11"/>
  <c r="F745" i="11"/>
  <c r="K721" i="11"/>
  <c r="J721" i="11"/>
  <c r="I721" i="11"/>
  <c r="H721" i="11"/>
  <c r="G721" i="11"/>
  <c r="F721" i="11"/>
  <c r="K716" i="11"/>
  <c r="J716" i="11"/>
  <c r="I716" i="11"/>
  <c r="H716" i="11"/>
  <c r="G716" i="11"/>
  <c r="F716" i="11"/>
  <c r="K692" i="11"/>
  <c r="J692" i="11"/>
  <c r="I692" i="11"/>
  <c r="H692" i="11"/>
  <c r="G692" i="11"/>
  <c r="F692" i="11"/>
  <c r="K687" i="11"/>
  <c r="J687" i="11"/>
  <c r="I687" i="11"/>
  <c r="H687" i="11"/>
  <c r="G687" i="11"/>
  <c r="F687" i="11"/>
  <c r="K663" i="11"/>
  <c r="J663" i="11"/>
  <c r="I663" i="11"/>
  <c r="H663" i="11"/>
  <c r="G663" i="11"/>
  <c r="F663" i="11"/>
  <c r="K658" i="11"/>
  <c r="J658" i="11"/>
  <c r="I658" i="11"/>
  <c r="H658" i="11"/>
  <c r="G658" i="11"/>
  <c r="F658" i="11"/>
  <c r="K634" i="11"/>
  <c r="J634" i="11"/>
  <c r="I634" i="11"/>
  <c r="H634" i="11"/>
  <c r="G634" i="11"/>
  <c r="F634" i="11"/>
  <c r="K629" i="11"/>
  <c r="J629" i="11"/>
  <c r="I629" i="11"/>
  <c r="H629" i="11"/>
  <c r="G629" i="11"/>
  <c r="F629" i="11"/>
  <c r="K605" i="11"/>
  <c r="J605" i="11"/>
  <c r="I605" i="11"/>
  <c r="H605" i="11"/>
  <c r="G605" i="11"/>
  <c r="F605" i="11"/>
  <c r="K600" i="11"/>
  <c r="J600" i="11"/>
  <c r="I600" i="11"/>
  <c r="H600" i="11"/>
  <c r="G600" i="11"/>
  <c r="F600" i="11"/>
  <c r="K576" i="11"/>
  <c r="J576" i="11"/>
  <c r="I576" i="11"/>
  <c r="H576" i="11"/>
  <c r="G576" i="11"/>
  <c r="F576" i="11"/>
  <c r="K571" i="11"/>
  <c r="J571" i="11"/>
  <c r="I571" i="11"/>
  <c r="H571" i="11"/>
  <c r="G571" i="11"/>
  <c r="F571" i="11"/>
  <c r="K547" i="11"/>
  <c r="J547" i="11"/>
  <c r="I547" i="11"/>
  <c r="H547" i="11"/>
  <c r="G547" i="11"/>
  <c r="F547" i="11"/>
  <c r="K542" i="11"/>
  <c r="J542" i="11"/>
  <c r="I542" i="11"/>
  <c r="H542" i="11"/>
  <c r="G542" i="11"/>
  <c r="F542" i="11"/>
  <c r="K518" i="11"/>
  <c r="J518" i="11"/>
  <c r="I518" i="11"/>
  <c r="H518" i="11"/>
  <c r="G518" i="11"/>
  <c r="F518" i="11"/>
  <c r="K513" i="11"/>
  <c r="J513" i="11"/>
  <c r="I513" i="11"/>
  <c r="H513" i="11"/>
  <c r="G513" i="11"/>
  <c r="F513" i="11"/>
  <c r="K489" i="11"/>
  <c r="J489" i="11"/>
  <c r="I489" i="11"/>
  <c r="H489" i="11"/>
  <c r="G489" i="11"/>
  <c r="F489" i="11"/>
  <c r="K484" i="11"/>
  <c r="J484" i="11"/>
  <c r="I484" i="11"/>
  <c r="H484" i="11"/>
  <c r="G484" i="11"/>
  <c r="F484" i="11"/>
  <c r="K460" i="11"/>
  <c r="J460" i="11"/>
  <c r="I460" i="11"/>
  <c r="H460" i="11"/>
  <c r="G460" i="11"/>
  <c r="F460" i="11"/>
  <c r="K455" i="11"/>
  <c r="J455" i="11"/>
  <c r="I455" i="11"/>
  <c r="H455" i="11"/>
  <c r="G455" i="11"/>
  <c r="F455" i="11"/>
  <c r="K431" i="11"/>
  <c r="J431" i="11"/>
  <c r="I431" i="11"/>
  <c r="H431" i="11"/>
  <c r="G431" i="11"/>
  <c r="F431" i="11"/>
  <c r="K426" i="11"/>
  <c r="J426" i="11"/>
  <c r="I426" i="11"/>
  <c r="H426" i="11"/>
  <c r="G426" i="11"/>
  <c r="F426" i="11"/>
  <c r="K402" i="11"/>
  <c r="J402" i="11"/>
  <c r="I402" i="11"/>
  <c r="H402" i="11"/>
  <c r="G402" i="11"/>
  <c r="F402" i="11"/>
  <c r="K397" i="11"/>
  <c r="J397" i="11"/>
  <c r="I397" i="11"/>
  <c r="H397" i="11"/>
  <c r="G397" i="11"/>
  <c r="F397" i="11"/>
  <c r="K373" i="11"/>
  <c r="J373" i="11"/>
  <c r="I373" i="11"/>
  <c r="H373" i="11"/>
  <c r="G373" i="11"/>
  <c r="F373" i="11"/>
  <c r="K368" i="11"/>
  <c r="J368" i="11"/>
  <c r="I368" i="11"/>
  <c r="H368" i="11"/>
  <c r="G368" i="11"/>
  <c r="F368" i="11"/>
  <c r="K344" i="11"/>
  <c r="J344" i="11"/>
  <c r="I344" i="11"/>
  <c r="H344" i="11"/>
  <c r="G344" i="11"/>
  <c r="F344" i="11"/>
  <c r="K339" i="11"/>
  <c r="J339" i="11"/>
  <c r="I339" i="11"/>
  <c r="H339" i="11"/>
  <c r="G339" i="11"/>
  <c r="F339" i="11"/>
  <c r="K315" i="11"/>
  <c r="J315" i="11"/>
  <c r="I315" i="11"/>
  <c r="H315" i="11"/>
  <c r="G315" i="11"/>
  <c r="F315" i="11"/>
  <c r="K310" i="11"/>
  <c r="J310" i="11"/>
  <c r="I310" i="11"/>
  <c r="H310" i="11"/>
  <c r="G310" i="11"/>
  <c r="F310" i="11"/>
  <c r="K286" i="11"/>
  <c r="J286" i="11"/>
  <c r="I286" i="11"/>
  <c r="H286" i="11"/>
  <c r="G286" i="11"/>
  <c r="F286" i="11"/>
  <c r="K281" i="11"/>
  <c r="J281" i="11"/>
  <c r="I281" i="11"/>
  <c r="H281" i="11"/>
  <c r="G281" i="11"/>
  <c r="F281" i="11"/>
  <c r="K257" i="11"/>
  <c r="J257" i="11"/>
  <c r="I257" i="11"/>
  <c r="H257" i="11"/>
  <c r="G257" i="11"/>
  <c r="F257" i="11"/>
  <c r="K252" i="11"/>
  <c r="J252" i="11"/>
  <c r="I252" i="11"/>
  <c r="H252" i="11"/>
  <c r="G252" i="11"/>
  <c r="F252" i="11"/>
  <c r="K228" i="11"/>
  <c r="J228" i="11"/>
  <c r="I228" i="11"/>
  <c r="H228" i="11"/>
  <c r="G228" i="11"/>
  <c r="F228" i="11"/>
  <c r="K223" i="11"/>
  <c r="J223" i="11"/>
  <c r="I223" i="11"/>
  <c r="H223" i="11"/>
  <c r="G223" i="11"/>
  <c r="F223" i="11"/>
  <c r="K199" i="11"/>
  <c r="J199" i="11"/>
  <c r="I199" i="11"/>
  <c r="H199" i="11"/>
  <c r="G199" i="11"/>
  <c r="F199" i="11"/>
  <c r="K170" i="11"/>
  <c r="J170" i="11"/>
  <c r="I170" i="11"/>
  <c r="H170" i="11"/>
  <c r="G170" i="11"/>
  <c r="F170" i="11"/>
  <c r="K141" i="11"/>
  <c r="J141" i="11"/>
  <c r="I141" i="11"/>
  <c r="H141" i="11"/>
  <c r="G141" i="11"/>
  <c r="F141" i="11"/>
  <c r="K112" i="11"/>
  <c r="J112" i="11"/>
  <c r="I112" i="11"/>
  <c r="H112" i="11"/>
  <c r="G112" i="11"/>
  <c r="F112" i="11"/>
  <c r="K83" i="11"/>
  <c r="J83" i="11"/>
  <c r="I83" i="11"/>
  <c r="H83" i="11"/>
  <c r="G83" i="11"/>
  <c r="F83" i="11"/>
  <c r="K54" i="11"/>
  <c r="J54" i="11"/>
  <c r="I54" i="11"/>
  <c r="H54" i="11"/>
  <c r="G54" i="11"/>
  <c r="F54" i="11"/>
  <c r="K194" i="11"/>
  <c r="J194" i="11"/>
  <c r="I194" i="11"/>
  <c r="H194" i="11"/>
  <c r="G194" i="11"/>
  <c r="F194" i="11"/>
  <c r="K165" i="11"/>
  <c r="J165" i="11"/>
  <c r="I165" i="11"/>
  <c r="H165" i="11"/>
  <c r="G165" i="11"/>
  <c r="F165" i="11"/>
  <c r="K136" i="11"/>
  <c r="J136" i="11"/>
  <c r="I136" i="11"/>
  <c r="H136" i="11"/>
  <c r="G136" i="11"/>
  <c r="F136" i="11"/>
  <c r="K107" i="11"/>
  <c r="J107" i="11"/>
  <c r="I107" i="11"/>
  <c r="H107" i="11"/>
  <c r="G107" i="11"/>
  <c r="F107" i="11"/>
  <c r="K78" i="11"/>
  <c r="J78" i="11"/>
  <c r="I78" i="11"/>
  <c r="H78" i="11"/>
  <c r="G78" i="11"/>
  <c r="F78" i="11"/>
  <c r="K49" i="11"/>
  <c r="J49" i="11"/>
  <c r="I49" i="11"/>
  <c r="H49" i="11"/>
  <c r="G49" i="11"/>
  <c r="F49" i="11"/>
  <c r="G25" i="11"/>
  <c r="H25" i="11"/>
  <c r="I25" i="11"/>
  <c r="J25" i="11"/>
  <c r="K25" i="11"/>
  <c r="F25" i="11"/>
  <c r="G20" i="11"/>
  <c r="H20" i="11"/>
  <c r="I20" i="11"/>
  <c r="J20" i="11"/>
  <c r="K20" i="11"/>
  <c r="F20" i="11"/>
  <c r="K997" i="11"/>
  <c r="J1113" i="11"/>
  <c r="K1519" i="11" l="1"/>
  <c r="J1519" i="11"/>
  <c r="I1519" i="11"/>
  <c r="H1519" i="11"/>
  <c r="G1519" i="11"/>
  <c r="F1519" i="11"/>
  <c r="K1490" i="11"/>
  <c r="J1490" i="11"/>
  <c r="I1490" i="11"/>
  <c r="H1490" i="11"/>
  <c r="G1490" i="11"/>
  <c r="F1490" i="11"/>
  <c r="K1461" i="11"/>
  <c r="J1461" i="11"/>
  <c r="I1461" i="11"/>
  <c r="H1461" i="11"/>
  <c r="G1461" i="11"/>
  <c r="F1461" i="11"/>
  <c r="K1432" i="11"/>
  <c r="J1432" i="11"/>
  <c r="I1432" i="11"/>
  <c r="H1432" i="11"/>
  <c r="G1432" i="11"/>
  <c r="F1432" i="11"/>
  <c r="K1403" i="11"/>
  <c r="J1403" i="11"/>
  <c r="I1403" i="11"/>
  <c r="H1403" i="11"/>
  <c r="G1403" i="11"/>
  <c r="F1403" i="11"/>
  <c r="K1374" i="11"/>
  <c r="J1374" i="11"/>
  <c r="I1374" i="11"/>
  <c r="H1374" i="11"/>
  <c r="G1374" i="11"/>
  <c r="F1374" i="11"/>
  <c r="K1345" i="11"/>
  <c r="J1345" i="11"/>
  <c r="I1345" i="11"/>
  <c r="H1345" i="11"/>
  <c r="G1345" i="11"/>
  <c r="F1345" i="11"/>
  <c r="K1316" i="11"/>
  <c r="J1316" i="11"/>
  <c r="I1316" i="11"/>
  <c r="H1316" i="11"/>
  <c r="G1316" i="11"/>
  <c r="F1316" i="11"/>
  <c r="K1287" i="11"/>
  <c r="J1287" i="11"/>
  <c r="I1287" i="11"/>
  <c r="H1287" i="11"/>
  <c r="G1287" i="11"/>
  <c r="F1287" i="11"/>
  <c r="K1258" i="11"/>
  <c r="J1258" i="11"/>
  <c r="I1258" i="11"/>
  <c r="H1258" i="11"/>
  <c r="G1258" i="11"/>
  <c r="F1258" i="11"/>
  <c r="K1229" i="11"/>
  <c r="J1229" i="11"/>
  <c r="I1229" i="11"/>
  <c r="H1229" i="11"/>
  <c r="G1229" i="11"/>
  <c r="F1229" i="11"/>
  <c r="K1200" i="11"/>
  <c r="J1200" i="11"/>
  <c r="I1200" i="11"/>
  <c r="H1200" i="11"/>
  <c r="G1200" i="11"/>
  <c r="F1200" i="11"/>
  <c r="K1171" i="11"/>
  <c r="J1171" i="11"/>
  <c r="I1171" i="11"/>
  <c r="H1171" i="11"/>
  <c r="G1171" i="11"/>
  <c r="F1171" i="11"/>
  <c r="K1142" i="11"/>
  <c r="J1142" i="11"/>
  <c r="I1142" i="11"/>
  <c r="H1142" i="11"/>
  <c r="G1142" i="11"/>
  <c r="F1142" i="11"/>
  <c r="K1113" i="11"/>
  <c r="I1113" i="11"/>
  <c r="H1113" i="11"/>
  <c r="G1113" i="11"/>
  <c r="F1113" i="11"/>
  <c r="K1084" i="11"/>
  <c r="J1084" i="11"/>
  <c r="I1084" i="11"/>
  <c r="H1084" i="11"/>
  <c r="G1084" i="11"/>
  <c r="F1084" i="11"/>
  <c r="K1055" i="11"/>
  <c r="J1055" i="11"/>
  <c r="I1055" i="11"/>
  <c r="H1055" i="11"/>
  <c r="G1055" i="11"/>
  <c r="F1055" i="11"/>
  <c r="K1026" i="11"/>
  <c r="J1026" i="11"/>
  <c r="I1026" i="11"/>
  <c r="H1026" i="11"/>
  <c r="G1026" i="11"/>
  <c r="F1026" i="11"/>
  <c r="J997" i="11"/>
  <c r="I997" i="11"/>
  <c r="H997" i="11"/>
  <c r="G997" i="11"/>
  <c r="F997" i="11"/>
  <c r="K968" i="11"/>
  <c r="J968" i="11"/>
  <c r="I968" i="11"/>
  <c r="H968" i="11"/>
  <c r="G968" i="11"/>
  <c r="F968" i="11"/>
  <c r="K939" i="11"/>
  <c r="J939" i="11"/>
  <c r="I939" i="11"/>
  <c r="H939" i="11"/>
  <c r="G939" i="11"/>
  <c r="F939" i="11"/>
  <c r="K910" i="11"/>
  <c r="J910" i="11"/>
  <c r="I910" i="11"/>
  <c r="H910" i="11"/>
  <c r="G910" i="11"/>
  <c r="F910" i="11"/>
  <c r="K881" i="11"/>
  <c r="J881" i="11"/>
  <c r="I881" i="11"/>
  <c r="H881" i="11"/>
  <c r="G881" i="11"/>
  <c r="F881" i="11"/>
  <c r="K852" i="11"/>
  <c r="J852" i="11"/>
  <c r="I852" i="11"/>
  <c r="H852" i="11"/>
  <c r="G852" i="11"/>
  <c r="F852" i="11"/>
  <c r="K823" i="11"/>
  <c r="J823" i="11"/>
  <c r="I823" i="11"/>
  <c r="H823" i="11"/>
  <c r="G823" i="11"/>
  <c r="F823" i="11"/>
  <c r="K794" i="11"/>
  <c r="J794" i="11"/>
  <c r="I794" i="11"/>
  <c r="H794" i="11"/>
  <c r="G794" i="11"/>
  <c r="F794" i="11"/>
  <c r="K765" i="11"/>
  <c r="J765" i="11"/>
  <c r="I765" i="11"/>
  <c r="H765" i="11"/>
  <c r="G765" i="11"/>
  <c r="F765" i="11"/>
  <c r="K736" i="11"/>
  <c r="J736" i="11"/>
  <c r="I736" i="11"/>
  <c r="H736" i="11"/>
  <c r="G736" i="11"/>
  <c r="F736" i="11"/>
  <c r="K707" i="11"/>
  <c r="J707" i="11"/>
  <c r="I707" i="11"/>
  <c r="H707" i="11"/>
  <c r="G707" i="11"/>
  <c r="F707" i="11"/>
  <c r="K678" i="11"/>
  <c r="J678" i="11"/>
  <c r="I678" i="11"/>
  <c r="H678" i="11"/>
  <c r="G678" i="11"/>
  <c r="F678" i="11"/>
  <c r="K649" i="11"/>
  <c r="J649" i="11"/>
  <c r="I649" i="11"/>
  <c r="H649" i="11"/>
  <c r="G649" i="11"/>
  <c r="F649" i="11"/>
  <c r="K620" i="11"/>
  <c r="J620" i="11"/>
  <c r="I620" i="11"/>
  <c r="H620" i="11"/>
  <c r="G620" i="11"/>
  <c r="F620" i="11"/>
  <c r="K591" i="11"/>
  <c r="J591" i="11"/>
  <c r="I591" i="11"/>
  <c r="H591" i="11"/>
  <c r="G591" i="11"/>
  <c r="F591" i="11"/>
  <c r="K562" i="11"/>
  <c r="J562" i="11"/>
  <c r="I562" i="11"/>
  <c r="H562" i="11"/>
  <c r="G562" i="11"/>
  <c r="F562" i="11"/>
  <c r="K533" i="11"/>
  <c r="J533" i="11"/>
  <c r="I533" i="11"/>
  <c r="H533" i="11"/>
  <c r="G533" i="11"/>
  <c r="F533" i="11"/>
  <c r="K504" i="11"/>
  <c r="J504" i="11"/>
  <c r="I504" i="11"/>
  <c r="H504" i="11"/>
  <c r="G504" i="11"/>
  <c r="F504" i="11"/>
  <c r="K475" i="11"/>
  <c r="J475" i="11"/>
  <c r="I475" i="11"/>
  <c r="H475" i="11"/>
  <c r="G475" i="11"/>
  <c r="F475" i="11"/>
  <c r="K446" i="11"/>
  <c r="J446" i="11"/>
  <c r="I446" i="11"/>
  <c r="H446" i="11"/>
  <c r="G446" i="11"/>
  <c r="F446" i="11"/>
  <c r="K417" i="11"/>
  <c r="J417" i="11"/>
  <c r="I417" i="11"/>
  <c r="H417" i="11"/>
  <c r="G417" i="11"/>
  <c r="F417" i="11"/>
  <c r="K388" i="11"/>
  <c r="J388" i="11"/>
  <c r="I388" i="11"/>
  <c r="H388" i="11"/>
  <c r="G388" i="11"/>
  <c r="F388" i="11"/>
  <c r="K359" i="11"/>
  <c r="J359" i="11"/>
  <c r="I359" i="11"/>
  <c r="H359" i="11"/>
  <c r="G359" i="11"/>
  <c r="F359" i="11"/>
  <c r="K330" i="11"/>
  <c r="J330" i="11"/>
  <c r="I330" i="11"/>
  <c r="H330" i="11"/>
  <c r="G330" i="11"/>
  <c r="F330" i="11"/>
  <c r="K301" i="11"/>
  <c r="J301" i="11"/>
  <c r="I301" i="11"/>
  <c r="H301" i="11"/>
  <c r="G301" i="11"/>
  <c r="F301" i="11"/>
  <c r="K272" i="11"/>
  <c r="J272" i="11"/>
  <c r="I272" i="11"/>
  <c r="H272" i="11"/>
  <c r="G272" i="11"/>
  <c r="F272" i="11"/>
  <c r="K243" i="11"/>
  <c r="J243" i="11"/>
  <c r="I243" i="11"/>
  <c r="H243" i="11"/>
  <c r="G243" i="11"/>
  <c r="F243" i="11"/>
  <c r="K214" i="11"/>
  <c r="J214" i="11"/>
  <c r="I214" i="11"/>
  <c r="H214" i="11"/>
  <c r="G214" i="11"/>
  <c r="F214" i="11"/>
  <c r="K185" i="11"/>
  <c r="J185" i="11"/>
  <c r="I185" i="11"/>
  <c r="H185" i="11"/>
  <c r="G185" i="11"/>
  <c r="F185" i="11"/>
  <c r="G156" i="11"/>
  <c r="F156" i="11"/>
  <c r="K156" i="11"/>
  <c r="J156" i="11"/>
  <c r="I156" i="11"/>
  <c r="H156" i="11"/>
  <c r="K127" i="11"/>
  <c r="J127" i="11"/>
  <c r="I127" i="11"/>
  <c r="H127" i="11"/>
  <c r="G127" i="11"/>
  <c r="F127" i="11"/>
  <c r="K98" i="11"/>
  <c r="J98" i="11"/>
  <c r="I98" i="11"/>
  <c r="H98" i="11"/>
  <c r="G98" i="11"/>
  <c r="F98" i="11"/>
  <c r="K69" i="11"/>
  <c r="J69" i="11"/>
  <c r="I69" i="11"/>
  <c r="H69" i="11"/>
  <c r="G69" i="11"/>
  <c r="F69" i="11"/>
  <c r="G40" i="11"/>
  <c r="D42" i="16" l="1"/>
  <c r="D41" i="16"/>
  <c r="D40" i="16"/>
  <c r="D39" i="16"/>
  <c r="M20" i="16"/>
  <c r="L20" i="16"/>
  <c r="K20" i="16"/>
  <c r="J20" i="16"/>
  <c r="I20" i="16"/>
  <c r="H20" i="16"/>
  <c r="G20" i="16"/>
  <c r="F20" i="16"/>
  <c r="E20" i="16"/>
  <c r="D20" i="16"/>
  <c r="D28" i="16" s="1"/>
  <c r="P38" i="15"/>
  <c r="O38" i="15"/>
  <c r="N38" i="15"/>
  <c r="M38" i="15"/>
  <c r="L38" i="15"/>
  <c r="K38" i="15"/>
  <c r="J38" i="15"/>
  <c r="I38" i="15"/>
  <c r="H38" i="15"/>
  <c r="G38" i="15"/>
  <c r="F38" i="15"/>
  <c r="E38" i="15"/>
  <c r="Q37" i="15"/>
  <c r="Q36" i="15"/>
  <c r="Q35" i="15"/>
  <c r="Q34" i="15"/>
  <c r="Q33" i="15"/>
  <c r="Q32" i="15"/>
  <c r="Q31" i="15"/>
  <c r="Q30" i="15"/>
  <c r="Q29" i="15"/>
  <c r="Q28" i="15"/>
  <c r="Q27" i="15"/>
  <c r="Q26" i="15"/>
  <c r="Q25" i="15"/>
  <c r="Q24" i="15"/>
  <c r="Q23" i="15"/>
  <c r="Q22" i="15"/>
  <c r="Q21" i="15"/>
  <c r="Q20" i="15"/>
  <c r="Q19" i="15"/>
  <c r="Q18" i="15"/>
  <c r="Q17" i="15"/>
  <c r="Q16" i="15"/>
  <c r="Q15" i="15"/>
  <c r="Q14" i="15"/>
  <c r="Q13" i="15"/>
  <c r="P20" i="20"/>
  <c r="O20" i="20"/>
  <c r="N20" i="20"/>
  <c r="M20" i="20"/>
  <c r="L20" i="20"/>
  <c r="K20" i="20"/>
  <c r="J20" i="20"/>
  <c r="I20" i="20"/>
  <c r="H20" i="20"/>
  <c r="G20" i="20"/>
  <c r="F20" i="20"/>
  <c r="E20" i="20"/>
  <c r="Q19" i="20"/>
  <c r="Q18" i="20"/>
  <c r="Q17" i="20"/>
  <c r="Q16" i="20"/>
  <c r="Q15" i="20"/>
  <c r="Q14" i="20"/>
  <c r="Q13" i="20"/>
  <c r="K40" i="11"/>
  <c r="J40" i="11"/>
  <c r="I40" i="11"/>
  <c r="H40" i="11"/>
  <c r="F40" i="11"/>
  <c r="L68" i="30"/>
  <c r="K68" i="30"/>
  <c r="F68" i="30"/>
  <c r="E68" i="30"/>
  <c r="M46" i="8"/>
  <c r="L46" i="8"/>
  <c r="K46" i="8"/>
  <c r="J46" i="8"/>
  <c r="I46" i="8"/>
  <c r="H46" i="8"/>
  <c r="G46" i="8"/>
  <c r="F46" i="8"/>
  <c r="E46" i="8"/>
  <c r="M38" i="8"/>
  <c r="L38" i="8"/>
  <c r="K38" i="8"/>
  <c r="J38" i="8"/>
  <c r="I38" i="8"/>
  <c r="H38" i="8"/>
  <c r="G38" i="8"/>
  <c r="F38" i="8"/>
  <c r="E38" i="8"/>
  <c r="O37" i="8"/>
  <c r="N55" i="8" s="1"/>
  <c r="M37" i="8"/>
  <c r="L37" i="8"/>
  <c r="K37" i="8"/>
  <c r="J37" i="8"/>
  <c r="I37" i="8"/>
  <c r="H37" i="8"/>
  <c r="G37" i="8"/>
  <c r="F37" i="8"/>
  <c r="E37" i="8"/>
  <c r="O36" i="8"/>
  <c r="N54" i="8" s="1"/>
  <c r="M36" i="8"/>
  <c r="L36" i="8"/>
  <c r="K36" i="8"/>
  <c r="J36" i="8"/>
  <c r="I36" i="8"/>
  <c r="H36" i="8"/>
  <c r="G36" i="8"/>
  <c r="F36" i="8"/>
  <c r="E36" i="8"/>
  <c r="M35" i="8"/>
  <c r="L35" i="8"/>
  <c r="K35" i="8"/>
  <c r="J35" i="8"/>
  <c r="I35" i="8"/>
  <c r="H35" i="8"/>
  <c r="G35" i="8"/>
  <c r="F35" i="8"/>
  <c r="E35" i="8"/>
  <c r="M34" i="8"/>
  <c r="L34" i="8"/>
  <c r="K34" i="8"/>
  <c r="J34" i="8"/>
  <c r="I34" i="8"/>
  <c r="H34" i="8"/>
  <c r="G34" i="8"/>
  <c r="F34" i="8"/>
  <c r="E34" i="8"/>
  <c r="M33" i="8"/>
  <c r="L33" i="8"/>
  <c r="K33" i="8"/>
  <c r="J33" i="8"/>
  <c r="I33" i="8"/>
  <c r="H33" i="8"/>
  <c r="G33" i="8"/>
  <c r="F33" i="8"/>
  <c r="E33" i="8"/>
  <c r="M32" i="8"/>
  <c r="L32" i="8"/>
  <c r="K32" i="8"/>
  <c r="J32" i="8"/>
  <c r="I32" i="8"/>
  <c r="H32" i="8"/>
  <c r="G32" i="8"/>
  <c r="F32" i="8"/>
  <c r="E32" i="8"/>
  <c r="O31" i="8"/>
  <c r="N49" i="8" s="1"/>
  <c r="M31" i="8"/>
  <c r="L31" i="8"/>
  <c r="K31" i="8"/>
  <c r="J31" i="8"/>
  <c r="I31" i="8"/>
  <c r="H31" i="8"/>
  <c r="G31" i="8"/>
  <c r="F31" i="8"/>
  <c r="E31" i="8"/>
  <c r="O30" i="8"/>
  <c r="N48" i="8" s="1"/>
  <c r="M30" i="8"/>
  <c r="L30" i="8"/>
  <c r="K30" i="8"/>
  <c r="J30" i="8"/>
  <c r="I30" i="8"/>
  <c r="H30" i="8"/>
  <c r="G30" i="8"/>
  <c r="F30" i="8"/>
  <c r="E30" i="8"/>
  <c r="O29" i="8"/>
  <c r="N47" i="8" s="1"/>
  <c r="M29" i="8"/>
  <c r="L29" i="8"/>
  <c r="K29" i="8"/>
  <c r="J29" i="8"/>
  <c r="I29" i="8"/>
  <c r="H29" i="8"/>
  <c r="G29" i="8"/>
  <c r="F29" i="8"/>
  <c r="E47" i="8" s="1"/>
  <c r="N96" i="5"/>
  <c r="M96" i="5"/>
  <c r="L96" i="5"/>
  <c r="K96" i="5"/>
  <c r="J96" i="5"/>
  <c r="I96" i="5"/>
  <c r="H96" i="5"/>
  <c r="G96" i="5"/>
  <c r="F96" i="5"/>
  <c r="E96" i="5"/>
  <c r="N95" i="5"/>
  <c r="M95" i="5"/>
  <c r="L95" i="5"/>
  <c r="K95" i="5"/>
  <c r="J95" i="5"/>
  <c r="I95" i="5"/>
  <c r="H95" i="5"/>
  <c r="G95" i="5"/>
  <c r="F95" i="5"/>
  <c r="E95" i="5"/>
  <c r="N94" i="5"/>
  <c r="M94" i="5"/>
  <c r="L94" i="5"/>
  <c r="K94" i="5"/>
  <c r="J94" i="5"/>
  <c r="I94" i="5"/>
  <c r="H94" i="5"/>
  <c r="G94" i="5"/>
  <c r="F94" i="5"/>
  <c r="E94" i="5"/>
  <c r="N93" i="5"/>
  <c r="M93" i="5"/>
  <c r="L93" i="5"/>
  <c r="K93" i="5"/>
  <c r="J93" i="5"/>
  <c r="I93" i="5"/>
  <c r="H93" i="5"/>
  <c r="G93" i="5"/>
  <c r="F93" i="5"/>
  <c r="E93" i="5"/>
  <c r="N92" i="5"/>
  <c r="M92" i="5"/>
  <c r="L92" i="5"/>
  <c r="K92" i="5"/>
  <c r="J92" i="5"/>
  <c r="I92" i="5"/>
  <c r="H92" i="5"/>
  <c r="G92" i="5"/>
  <c r="F92" i="5"/>
  <c r="E92" i="5"/>
  <c r="N91" i="5"/>
  <c r="M91" i="5"/>
  <c r="L91" i="5"/>
  <c r="K91" i="5"/>
  <c r="J91" i="5"/>
  <c r="I91" i="5"/>
  <c r="H91" i="5"/>
  <c r="G91" i="5"/>
  <c r="F91" i="5"/>
  <c r="E91" i="5"/>
  <c r="N90" i="5"/>
  <c r="M90" i="5"/>
  <c r="L90" i="5"/>
  <c r="K90" i="5"/>
  <c r="J90" i="5"/>
  <c r="I90" i="5"/>
  <c r="H90" i="5"/>
  <c r="G90" i="5"/>
  <c r="F90" i="5"/>
  <c r="E90" i="5"/>
  <c r="N89" i="5"/>
  <c r="M89" i="5"/>
  <c r="L89" i="5"/>
  <c r="K89" i="5"/>
  <c r="J89" i="5"/>
  <c r="I89" i="5"/>
  <c r="H89" i="5"/>
  <c r="G89" i="5"/>
  <c r="F89" i="5"/>
  <c r="E89" i="5"/>
  <c r="N81" i="5"/>
  <c r="M81" i="5"/>
  <c r="L81" i="5"/>
  <c r="K81" i="5"/>
  <c r="J81" i="5"/>
  <c r="I81" i="5"/>
  <c r="H81" i="5"/>
  <c r="G81" i="5"/>
  <c r="F81" i="5"/>
  <c r="E81" i="5"/>
  <c r="K39" i="5"/>
  <c r="T39" i="5" s="1"/>
  <c r="I39" i="5"/>
  <c r="S39" i="5" s="1"/>
  <c r="G39" i="5"/>
  <c r="R39" i="5" s="1"/>
  <c r="E39" i="5"/>
  <c r="Q39" i="5" s="1"/>
  <c r="T30" i="5"/>
  <c r="S30" i="5"/>
  <c r="R30" i="5"/>
  <c r="Q30" i="5"/>
  <c r="O23" i="5"/>
  <c r="O21" i="8" s="1"/>
  <c r="O38" i="8" s="1"/>
  <c r="N23" i="5"/>
  <c r="N107" i="5" s="1"/>
  <c r="M23" i="5"/>
  <c r="L23" i="5"/>
  <c r="L113" i="5" s="1"/>
  <c r="K23" i="5"/>
  <c r="K110" i="5" s="1"/>
  <c r="J23" i="5"/>
  <c r="J107" i="5" s="1"/>
  <c r="I23" i="5"/>
  <c r="I108" i="5" s="1"/>
  <c r="H23" i="5"/>
  <c r="H113" i="5" s="1"/>
  <c r="G23" i="5"/>
  <c r="G111" i="5" s="1"/>
  <c r="F23" i="5"/>
  <c r="E23" i="5"/>
  <c r="M243" i="3"/>
  <c r="L243" i="3"/>
  <c r="K243" i="3"/>
  <c r="J243" i="3"/>
  <c r="I243" i="3"/>
  <c r="H243" i="3"/>
  <c r="G243" i="3"/>
  <c r="F243" i="3"/>
  <c r="E243" i="3"/>
  <c r="D243" i="3"/>
  <c r="M242" i="3"/>
  <c r="L242" i="3"/>
  <c r="K242" i="3"/>
  <c r="J242" i="3"/>
  <c r="I242" i="3"/>
  <c r="H242" i="3"/>
  <c r="G242" i="3"/>
  <c r="F242" i="3"/>
  <c r="E242" i="3"/>
  <c r="D242" i="3"/>
  <c r="M241" i="3"/>
  <c r="L241" i="3"/>
  <c r="K241" i="3"/>
  <c r="J241" i="3"/>
  <c r="I241" i="3"/>
  <c r="H241" i="3"/>
  <c r="G241" i="3"/>
  <c r="F241" i="3"/>
  <c r="E241" i="3"/>
  <c r="D241" i="3"/>
  <c r="M235" i="3"/>
  <c r="L235" i="3"/>
  <c r="K235" i="3"/>
  <c r="J235" i="3"/>
  <c r="I235" i="3"/>
  <c r="H235" i="3"/>
  <c r="G235" i="3"/>
  <c r="F235" i="3"/>
  <c r="E235" i="3"/>
  <c r="D235" i="3"/>
  <c r="M194" i="3"/>
  <c r="L194" i="3"/>
  <c r="K194" i="3"/>
  <c r="J194" i="3"/>
  <c r="I194" i="3"/>
  <c r="H194" i="3"/>
  <c r="G194" i="3"/>
  <c r="F194" i="3"/>
  <c r="E194" i="3"/>
  <c r="D194" i="3"/>
  <c r="M193" i="3"/>
  <c r="L193" i="3"/>
  <c r="K193" i="3"/>
  <c r="J193" i="3"/>
  <c r="I193" i="3"/>
  <c r="H193" i="3"/>
  <c r="G193" i="3"/>
  <c r="F193" i="3"/>
  <c r="E193" i="3"/>
  <c r="D193" i="3"/>
  <c r="M192" i="3"/>
  <c r="L192" i="3"/>
  <c r="K192" i="3"/>
  <c r="J192" i="3"/>
  <c r="I192" i="3"/>
  <c r="H192" i="3"/>
  <c r="G192" i="3"/>
  <c r="F192" i="3"/>
  <c r="E192" i="3"/>
  <c r="D192" i="3"/>
  <c r="M191" i="3"/>
  <c r="L191" i="3"/>
  <c r="K191" i="3"/>
  <c r="J191" i="3"/>
  <c r="I191" i="3"/>
  <c r="H191" i="3"/>
  <c r="G191" i="3"/>
  <c r="F191" i="3"/>
  <c r="E191" i="3"/>
  <c r="D191" i="3"/>
  <c r="M190" i="3"/>
  <c r="L190" i="3"/>
  <c r="K190" i="3"/>
  <c r="J190" i="3"/>
  <c r="I190" i="3"/>
  <c r="H190" i="3"/>
  <c r="G190" i="3"/>
  <c r="F190" i="3"/>
  <c r="E190" i="3"/>
  <c r="D190" i="3"/>
  <c r="M183" i="3"/>
  <c r="L183" i="3"/>
  <c r="K183" i="3"/>
  <c r="J183" i="3"/>
  <c r="I183" i="3"/>
  <c r="H183" i="3"/>
  <c r="G183" i="3"/>
  <c r="F183" i="3"/>
  <c r="E183" i="3"/>
  <c r="D183" i="3"/>
  <c r="L110" i="3"/>
  <c r="K110" i="3"/>
  <c r="J110" i="3"/>
  <c r="I110" i="3"/>
  <c r="H110" i="3"/>
  <c r="G110" i="3"/>
  <c r="F110" i="3"/>
  <c r="E110" i="3"/>
  <c r="D110" i="3"/>
  <c r="L109" i="3"/>
  <c r="K109" i="3"/>
  <c r="J109" i="3"/>
  <c r="I109" i="3"/>
  <c r="H109" i="3"/>
  <c r="G109" i="3"/>
  <c r="F109" i="3"/>
  <c r="E109" i="3"/>
  <c r="D109" i="3"/>
  <c r="L108" i="3"/>
  <c r="K108" i="3"/>
  <c r="J108" i="3"/>
  <c r="I108" i="3"/>
  <c r="H108" i="3"/>
  <c r="G108" i="3"/>
  <c r="F108" i="3"/>
  <c r="E108" i="3"/>
  <c r="D108" i="3"/>
  <c r="L107" i="3"/>
  <c r="K107" i="3"/>
  <c r="J107" i="3"/>
  <c r="I107" i="3"/>
  <c r="H107" i="3"/>
  <c r="G107" i="3"/>
  <c r="F107" i="3"/>
  <c r="E107" i="3"/>
  <c r="D107" i="3"/>
  <c r="L106" i="3"/>
  <c r="K106" i="3"/>
  <c r="J106" i="3"/>
  <c r="I106" i="3"/>
  <c r="H106" i="3"/>
  <c r="G106" i="3"/>
  <c r="F106" i="3"/>
  <c r="E106" i="3"/>
  <c r="D106" i="3"/>
  <c r="M99" i="3"/>
  <c r="M119" i="3" s="1"/>
  <c r="L99" i="3"/>
  <c r="L120" i="3" s="1"/>
  <c r="K99" i="3"/>
  <c r="K122" i="3" s="1"/>
  <c r="J99" i="3"/>
  <c r="J122" i="3" s="1"/>
  <c r="I99" i="3"/>
  <c r="H99" i="3"/>
  <c r="H122" i="3" s="1"/>
  <c r="G99" i="3"/>
  <c r="G123" i="3" s="1"/>
  <c r="F99" i="3"/>
  <c r="F122" i="3" s="1"/>
  <c r="E99" i="3"/>
  <c r="D99" i="3"/>
  <c r="D121" i="3" s="1"/>
  <c r="M110" i="3"/>
  <c r="M109" i="3"/>
  <c r="M108" i="3"/>
  <c r="M107" i="3"/>
  <c r="M106" i="3"/>
  <c r="J56" i="3"/>
  <c r="H56" i="3"/>
  <c r="F56" i="3"/>
  <c r="D56" i="3"/>
  <c r="J51" i="3"/>
  <c r="H51" i="3"/>
  <c r="F51" i="3"/>
  <c r="D51" i="3"/>
  <c r="J44" i="3"/>
  <c r="S44" i="3" s="1"/>
  <c r="H44" i="3"/>
  <c r="R44" i="3" s="1"/>
  <c r="F44" i="3"/>
  <c r="Q44" i="3" s="1"/>
  <c r="D44" i="3"/>
  <c r="P44" i="3" s="1"/>
  <c r="S38" i="3"/>
  <c r="R38" i="3"/>
  <c r="Q38" i="3"/>
  <c r="P38" i="3"/>
  <c r="N31" i="3"/>
  <c r="M31" i="3"/>
  <c r="L31" i="3"/>
  <c r="L252" i="3" s="1"/>
  <c r="K31" i="3"/>
  <c r="K252" i="3" s="1"/>
  <c r="J31" i="3"/>
  <c r="J254" i="3" s="1"/>
  <c r="I31" i="3"/>
  <c r="H31" i="3"/>
  <c r="H253" i="3" s="1"/>
  <c r="G31" i="3"/>
  <c r="G252" i="3" s="1"/>
  <c r="F31" i="3"/>
  <c r="F253" i="3" s="1"/>
  <c r="E31" i="3"/>
  <c r="E252" i="3" s="1"/>
  <c r="D31" i="3"/>
  <c r="D254" i="3" s="1"/>
  <c r="N26" i="3"/>
  <c r="N207" i="3" s="1"/>
  <c r="M26" i="3"/>
  <c r="M205" i="3" s="1"/>
  <c r="L26" i="3"/>
  <c r="L203" i="3" s="1"/>
  <c r="K26" i="3"/>
  <c r="K206" i="3" s="1"/>
  <c r="J26" i="3"/>
  <c r="J204" i="3" s="1"/>
  <c r="I26" i="3"/>
  <c r="I207" i="3" s="1"/>
  <c r="H26" i="3"/>
  <c r="G26" i="3"/>
  <c r="F26" i="3"/>
  <c r="F206" i="3" s="1"/>
  <c r="E26" i="3"/>
  <c r="E205" i="3" s="1"/>
  <c r="D26" i="3"/>
  <c r="N19" i="3"/>
  <c r="M19" i="3"/>
  <c r="L19" i="3"/>
  <c r="K19" i="3"/>
  <c r="J19" i="3"/>
  <c r="I19" i="3"/>
  <c r="H19" i="3"/>
  <c r="G19" i="3"/>
  <c r="F19" i="3"/>
  <c r="E19" i="3"/>
  <c r="D19" i="3"/>
  <c r="M318" i="7"/>
  <c r="L318" i="7"/>
  <c r="K318" i="7"/>
  <c r="J318" i="7"/>
  <c r="I318" i="7"/>
  <c r="H318" i="7"/>
  <c r="G318" i="7"/>
  <c r="F318" i="7"/>
  <c r="E318" i="7"/>
  <c r="D318" i="7"/>
  <c r="L317" i="7"/>
  <c r="K317" i="7"/>
  <c r="J317" i="7"/>
  <c r="M316" i="7"/>
  <c r="L316" i="7"/>
  <c r="K316" i="7"/>
  <c r="J316" i="7"/>
  <c r="I316" i="7"/>
  <c r="M315" i="7"/>
  <c r="L315" i="7"/>
  <c r="K315" i="7"/>
  <c r="J315" i="7"/>
  <c r="I315" i="7"/>
  <c r="M314" i="7"/>
  <c r="L314" i="7"/>
  <c r="K314" i="7"/>
  <c r="J314" i="7"/>
  <c r="I314" i="7"/>
  <c r="H314" i="7"/>
  <c r="G314" i="7"/>
  <c r="F314" i="7"/>
  <c r="E314" i="7"/>
  <c r="D314" i="7"/>
  <c r="M313" i="7"/>
  <c r="L313" i="7"/>
  <c r="K313" i="7"/>
  <c r="J313" i="7"/>
  <c r="I313" i="7"/>
  <c r="H313" i="7"/>
  <c r="G313" i="7"/>
  <c r="F313" i="7"/>
  <c r="E313" i="7"/>
  <c r="D313" i="7"/>
  <c r="M312" i="7"/>
  <c r="L312" i="7"/>
  <c r="K312" i="7"/>
  <c r="J312" i="7"/>
  <c r="I312" i="7"/>
  <c r="H312" i="7"/>
  <c r="G312" i="7"/>
  <c r="F312" i="7"/>
  <c r="E312" i="7"/>
  <c r="D312" i="7"/>
  <c r="N305" i="7"/>
  <c r="N331" i="7" s="1"/>
  <c r="M305" i="7"/>
  <c r="M331" i="7" s="1"/>
  <c r="L305" i="7"/>
  <c r="L331" i="7" s="1"/>
  <c r="K305" i="7"/>
  <c r="J305" i="7"/>
  <c r="J331" i="7" s="1"/>
  <c r="I305" i="7"/>
  <c r="I330" i="7" s="1"/>
  <c r="H305" i="7"/>
  <c r="H331" i="7" s="1"/>
  <c r="G305" i="7"/>
  <c r="F305" i="7"/>
  <c r="F327" i="7" s="1"/>
  <c r="E305" i="7"/>
  <c r="E331" i="7" s="1"/>
  <c r="D305" i="7"/>
  <c r="D331" i="7" s="1"/>
  <c r="M179" i="7"/>
  <c r="L179" i="7"/>
  <c r="K179" i="7"/>
  <c r="J179" i="7"/>
  <c r="I179" i="7"/>
  <c r="H179" i="7"/>
  <c r="G179" i="7"/>
  <c r="F179" i="7"/>
  <c r="E179" i="7"/>
  <c r="D179" i="7"/>
  <c r="M178" i="7"/>
  <c r="L178" i="7"/>
  <c r="K178" i="7"/>
  <c r="J178" i="7"/>
  <c r="I178" i="7"/>
  <c r="H178" i="7"/>
  <c r="G178" i="7"/>
  <c r="F178" i="7"/>
  <c r="E178" i="7"/>
  <c r="D178" i="7"/>
  <c r="M177" i="7"/>
  <c r="L177" i="7"/>
  <c r="K177" i="7"/>
  <c r="J177" i="7"/>
  <c r="I177" i="7"/>
  <c r="H177" i="7"/>
  <c r="G177" i="7"/>
  <c r="F177" i="7"/>
  <c r="E177" i="7"/>
  <c r="D177" i="7"/>
  <c r="M176" i="7"/>
  <c r="L176" i="7"/>
  <c r="K176" i="7"/>
  <c r="J176" i="7"/>
  <c r="I176" i="7"/>
  <c r="H176" i="7"/>
  <c r="G176" i="7"/>
  <c r="F176" i="7"/>
  <c r="E176" i="7"/>
  <c r="D176" i="7"/>
  <c r="M175" i="7"/>
  <c r="L175" i="7"/>
  <c r="K175" i="7"/>
  <c r="J175" i="7"/>
  <c r="I175" i="7"/>
  <c r="H175" i="7"/>
  <c r="G175" i="7"/>
  <c r="F175" i="7"/>
  <c r="E175" i="7"/>
  <c r="D175" i="7"/>
  <c r="M174" i="7"/>
  <c r="L174" i="7"/>
  <c r="K174" i="7"/>
  <c r="J174" i="7"/>
  <c r="I174" i="7"/>
  <c r="H174" i="7"/>
  <c r="G174" i="7"/>
  <c r="F174" i="7"/>
  <c r="E174" i="7"/>
  <c r="D174" i="7"/>
  <c r="M173" i="7"/>
  <c r="L173" i="7"/>
  <c r="K173" i="7"/>
  <c r="J173" i="7"/>
  <c r="I173" i="7"/>
  <c r="H173" i="7"/>
  <c r="G173" i="7"/>
  <c r="F173" i="7"/>
  <c r="E173" i="7"/>
  <c r="D173" i="7"/>
  <c r="N165" i="7"/>
  <c r="N194" i="7" s="1"/>
  <c r="M165" i="7"/>
  <c r="M192" i="7" s="1"/>
  <c r="L165" i="7"/>
  <c r="L191" i="7" s="1"/>
  <c r="K165" i="7"/>
  <c r="K192" i="7" s="1"/>
  <c r="J165" i="7"/>
  <c r="J192" i="7" s="1"/>
  <c r="I165" i="7"/>
  <c r="I190" i="7" s="1"/>
  <c r="H165" i="7"/>
  <c r="H190" i="7" s="1"/>
  <c r="G165" i="7"/>
  <c r="G190" i="7" s="1"/>
  <c r="F165" i="7"/>
  <c r="F188" i="7" s="1"/>
  <c r="E165" i="7"/>
  <c r="E190" i="7" s="1"/>
  <c r="D165" i="7"/>
  <c r="D191" i="7" s="1"/>
  <c r="K122" i="7"/>
  <c r="J122" i="7"/>
  <c r="I122" i="7"/>
  <c r="H122" i="7"/>
  <c r="G122" i="7"/>
  <c r="F122" i="7"/>
  <c r="E122" i="7"/>
  <c r="D122" i="7"/>
  <c r="M121" i="7"/>
  <c r="L121" i="7"/>
  <c r="K121" i="7"/>
  <c r="J121" i="7"/>
  <c r="I121" i="7"/>
  <c r="H121" i="7"/>
  <c r="G121" i="7"/>
  <c r="F121" i="7"/>
  <c r="E121" i="7"/>
  <c r="D121" i="7"/>
  <c r="M120" i="7"/>
  <c r="L120" i="7"/>
  <c r="K120" i="7"/>
  <c r="J120" i="7"/>
  <c r="I120" i="7"/>
  <c r="H120" i="7"/>
  <c r="G120" i="7"/>
  <c r="F120" i="7"/>
  <c r="E120" i="7"/>
  <c r="D120" i="7"/>
  <c r="N113" i="7"/>
  <c r="N133" i="7" s="1"/>
  <c r="M113" i="7"/>
  <c r="M131" i="7" s="1"/>
  <c r="L113" i="7"/>
  <c r="L131" i="7" s="1"/>
  <c r="K113" i="7"/>
  <c r="K131" i="7" s="1"/>
  <c r="J113" i="7"/>
  <c r="I113" i="7"/>
  <c r="I133" i="7" s="1"/>
  <c r="H113" i="7"/>
  <c r="G113" i="7"/>
  <c r="G133" i="7" s="1"/>
  <c r="F113" i="7"/>
  <c r="F133" i="7" s="1"/>
  <c r="E113" i="7"/>
  <c r="E131" i="7" s="1"/>
  <c r="D113" i="7"/>
  <c r="D132" i="7" s="1"/>
  <c r="J66" i="7"/>
  <c r="H66" i="7"/>
  <c r="F66" i="7"/>
  <c r="D66" i="7"/>
  <c r="J57" i="7"/>
  <c r="H57" i="7"/>
  <c r="F57" i="7"/>
  <c r="D57" i="7"/>
  <c r="J48" i="7"/>
  <c r="S48" i="7" s="1"/>
  <c r="H48" i="7"/>
  <c r="R48" i="7" s="1"/>
  <c r="F48" i="7"/>
  <c r="Q48" i="7" s="1"/>
  <c r="D48" i="7"/>
  <c r="P48" i="7" s="1"/>
  <c r="S44" i="7"/>
  <c r="R44" i="7"/>
  <c r="Q44" i="7"/>
  <c r="P44" i="7"/>
  <c r="N35" i="7"/>
  <c r="M35" i="7"/>
  <c r="L35" i="7"/>
  <c r="K35" i="7"/>
  <c r="J35" i="7"/>
  <c r="I35" i="7"/>
  <c r="H35" i="7"/>
  <c r="G35" i="7"/>
  <c r="F35" i="7"/>
  <c r="E35" i="7"/>
  <c r="D35" i="7"/>
  <c r="N26" i="7"/>
  <c r="M26" i="7"/>
  <c r="L26" i="7"/>
  <c r="K26" i="7"/>
  <c r="J26" i="7"/>
  <c r="I26" i="7"/>
  <c r="H26" i="7"/>
  <c r="G26" i="7"/>
  <c r="F26" i="7"/>
  <c r="E26" i="7"/>
  <c r="D26" i="7"/>
  <c r="N17" i="7"/>
  <c r="O18" i="8" s="1"/>
  <c r="O32" i="8" s="1"/>
  <c r="N50" i="8" s="1"/>
  <c r="M17" i="7"/>
  <c r="L17" i="7"/>
  <c r="K17" i="7"/>
  <c r="J17" i="7"/>
  <c r="I17" i="7"/>
  <c r="H17" i="7"/>
  <c r="G17" i="7"/>
  <c r="F17" i="7"/>
  <c r="E17" i="7"/>
  <c r="D17" i="7"/>
  <c r="M300" i="6"/>
  <c r="L300" i="6"/>
  <c r="K300" i="6"/>
  <c r="J300" i="6"/>
  <c r="I300" i="6"/>
  <c r="H300" i="6"/>
  <c r="G300" i="6"/>
  <c r="F300" i="6"/>
  <c r="E300" i="6"/>
  <c r="D300" i="6"/>
  <c r="M299" i="6"/>
  <c r="L299" i="6"/>
  <c r="K299" i="6"/>
  <c r="J299" i="6"/>
  <c r="I299" i="6"/>
  <c r="H299" i="6"/>
  <c r="M298" i="6"/>
  <c r="L298" i="6"/>
  <c r="K298" i="6"/>
  <c r="J298" i="6"/>
  <c r="I298" i="6"/>
  <c r="M297" i="6"/>
  <c r="L297" i="6"/>
  <c r="K297" i="6"/>
  <c r="J297" i="6"/>
  <c r="I297" i="6"/>
  <c r="M296" i="6"/>
  <c r="L296" i="6"/>
  <c r="K296" i="6"/>
  <c r="J296" i="6"/>
  <c r="I296" i="6"/>
  <c r="H296" i="6"/>
  <c r="G296" i="6"/>
  <c r="F296" i="6"/>
  <c r="E296" i="6"/>
  <c r="D296" i="6"/>
  <c r="M295" i="6"/>
  <c r="L295" i="6"/>
  <c r="K295" i="6"/>
  <c r="J295" i="6"/>
  <c r="I295" i="6"/>
  <c r="H295" i="6"/>
  <c r="G295" i="6"/>
  <c r="F295" i="6"/>
  <c r="E295" i="6"/>
  <c r="D295" i="6"/>
  <c r="M294" i="6"/>
  <c r="L294" i="6"/>
  <c r="K294" i="6"/>
  <c r="J294" i="6"/>
  <c r="I294" i="6"/>
  <c r="H294" i="6"/>
  <c r="G294" i="6"/>
  <c r="F294" i="6"/>
  <c r="E294" i="6"/>
  <c r="D294" i="6"/>
  <c r="N286" i="6"/>
  <c r="N310" i="6" s="1"/>
  <c r="M286" i="6"/>
  <c r="M314" i="6" s="1"/>
  <c r="L286" i="6"/>
  <c r="L310" i="6" s="1"/>
  <c r="K286" i="6"/>
  <c r="K310" i="6" s="1"/>
  <c r="J286" i="6"/>
  <c r="J313" i="6" s="1"/>
  <c r="I286" i="6"/>
  <c r="I310" i="6" s="1"/>
  <c r="H286" i="6"/>
  <c r="H313" i="6" s="1"/>
  <c r="G286" i="6"/>
  <c r="G314" i="6" s="1"/>
  <c r="F286" i="6"/>
  <c r="F310" i="6" s="1"/>
  <c r="E286" i="6"/>
  <c r="E314" i="6" s="1"/>
  <c r="D286" i="6"/>
  <c r="D311" i="6" s="1"/>
  <c r="M169" i="6"/>
  <c r="L169" i="6"/>
  <c r="K169" i="6"/>
  <c r="J169" i="6"/>
  <c r="I169" i="6"/>
  <c r="H169" i="6"/>
  <c r="G169" i="6"/>
  <c r="F169" i="6"/>
  <c r="E169" i="6"/>
  <c r="D169" i="6"/>
  <c r="M168" i="6"/>
  <c r="L168" i="6"/>
  <c r="K168" i="6"/>
  <c r="J168" i="6"/>
  <c r="I168" i="6"/>
  <c r="H168" i="6"/>
  <c r="G168" i="6"/>
  <c r="F168" i="6"/>
  <c r="E168" i="6"/>
  <c r="D168" i="6"/>
  <c r="M167" i="6"/>
  <c r="L167" i="6"/>
  <c r="K167" i="6"/>
  <c r="J167" i="6"/>
  <c r="I167" i="6"/>
  <c r="H167" i="6"/>
  <c r="G167" i="6"/>
  <c r="F167" i="6"/>
  <c r="E167" i="6"/>
  <c r="D167" i="6"/>
  <c r="M166" i="6"/>
  <c r="L166" i="6"/>
  <c r="K166" i="6"/>
  <c r="J166" i="6"/>
  <c r="I166" i="6"/>
  <c r="H166" i="6"/>
  <c r="G166" i="6"/>
  <c r="F166" i="6"/>
  <c r="E166" i="6"/>
  <c r="D166" i="6"/>
  <c r="M165" i="6"/>
  <c r="L165" i="6"/>
  <c r="K165" i="6"/>
  <c r="J165" i="6"/>
  <c r="I165" i="6"/>
  <c r="H165" i="6"/>
  <c r="G165" i="6"/>
  <c r="F165" i="6"/>
  <c r="E165" i="6"/>
  <c r="D165" i="6"/>
  <c r="M164" i="6"/>
  <c r="L164" i="6"/>
  <c r="K164" i="6"/>
  <c r="J164" i="6"/>
  <c r="I164" i="6"/>
  <c r="H164" i="6"/>
  <c r="G164" i="6"/>
  <c r="F164" i="6"/>
  <c r="E164" i="6"/>
  <c r="D164" i="6"/>
  <c r="M163" i="6"/>
  <c r="L163" i="6"/>
  <c r="K163" i="6"/>
  <c r="J163" i="6"/>
  <c r="I163" i="6"/>
  <c r="H163" i="6"/>
  <c r="G163" i="6"/>
  <c r="F163" i="6"/>
  <c r="E163" i="6"/>
  <c r="D163" i="6"/>
  <c r="N156" i="6"/>
  <c r="N178" i="6" s="1"/>
  <c r="M156" i="6"/>
  <c r="M182" i="6" s="1"/>
  <c r="L156" i="6"/>
  <c r="K156" i="6"/>
  <c r="K181" i="6" s="1"/>
  <c r="J156" i="6"/>
  <c r="J177" i="6" s="1"/>
  <c r="I156" i="6"/>
  <c r="I178" i="6" s="1"/>
  <c r="H156" i="6"/>
  <c r="H181" i="6" s="1"/>
  <c r="G156" i="6"/>
  <c r="G177" i="6" s="1"/>
  <c r="F156" i="6"/>
  <c r="F178" i="6" s="1"/>
  <c r="E156" i="6"/>
  <c r="E182" i="6" s="1"/>
  <c r="D156" i="6"/>
  <c r="M116" i="6"/>
  <c r="L116" i="6"/>
  <c r="K116" i="6"/>
  <c r="J116" i="6"/>
  <c r="I116" i="6"/>
  <c r="H116" i="6"/>
  <c r="G116" i="6"/>
  <c r="F116" i="6"/>
  <c r="E116" i="6"/>
  <c r="D116" i="6"/>
  <c r="M115" i="6"/>
  <c r="L115" i="6"/>
  <c r="K115" i="6"/>
  <c r="J115" i="6"/>
  <c r="I115" i="6"/>
  <c r="H115" i="6"/>
  <c r="G115" i="6"/>
  <c r="F115" i="6"/>
  <c r="E115" i="6"/>
  <c r="D115" i="6"/>
  <c r="M114" i="6"/>
  <c r="L114" i="6"/>
  <c r="K114" i="6"/>
  <c r="J114" i="6"/>
  <c r="I114" i="6"/>
  <c r="H114" i="6"/>
  <c r="G114" i="6"/>
  <c r="F114" i="6"/>
  <c r="E114" i="6"/>
  <c r="D114" i="6"/>
  <c r="N107" i="6"/>
  <c r="M107" i="6"/>
  <c r="M125" i="6" s="1"/>
  <c r="L107" i="6"/>
  <c r="L124" i="6" s="1"/>
  <c r="K107" i="6"/>
  <c r="K126" i="6" s="1"/>
  <c r="J107" i="6"/>
  <c r="I107" i="6"/>
  <c r="H107" i="6"/>
  <c r="H125" i="6" s="1"/>
  <c r="G107" i="6"/>
  <c r="G126" i="6" s="1"/>
  <c r="F107" i="6"/>
  <c r="F124" i="6" s="1"/>
  <c r="E107" i="6"/>
  <c r="E124" i="6" s="1"/>
  <c r="D107" i="6"/>
  <c r="D124" i="6" s="1"/>
  <c r="J65" i="6"/>
  <c r="H65" i="6"/>
  <c r="F65" i="6"/>
  <c r="D65" i="6"/>
  <c r="J56" i="6"/>
  <c r="H56" i="6"/>
  <c r="F56" i="6"/>
  <c r="D56" i="6"/>
  <c r="J47" i="6"/>
  <c r="S47" i="6" s="1"/>
  <c r="H47" i="6"/>
  <c r="R47" i="6" s="1"/>
  <c r="F47" i="6"/>
  <c r="Q47" i="6" s="1"/>
  <c r="D47" i="6"/>
  <c r="P47" i="6" s="1"/>
  <c r="S42" i="6"/>
  <c r="R42" i="6"/>
  <c r="Q42" i="6"/>
  <c r="N35" i="6"/>
  <c r="M35" i="6"/>
  <c r="L35" i="6"/>
  <c r="K35" i="6"/>
  <c r="J35" i="6"/>
  <c r="I35" i="6"/>
  <c r="H35" i="6"/>
  <c r="G35" i="6"/>
  <c r="F35" i="6"/>
  <c r="E35" i="6"/>
  <c r="D35" i="6"/>
  <c r="M26" i="6"/>
  <c r="L26" i="6"/>
  <c r="K26" i="6"/>
  <c r="J26" i="6"/>
  <c r="I26" i="6"/>
  <c r="H26" i="6"/>
  <c r="G26" i="6"/>
  <c r="F26" i="6"/>
  <c r="E26" i="6"/>
  <c r="D26" i="6"/>
  <c r="N17" i="6"/>
  <c r="O19" i="8" s="1"/>
  <c r="O35" i="8" s="1"/>
  <c r="N53" i="8" s="1"/>
  <c r="M17" i="6"/>
  <c r="L17" i="6"/>
  <c r="K17" i="6"/>
  <c r="J17" i="6"/>
  <c r="I17" i="6"/>
  <c r="H17" i="6"/>
  <c r="G17" i="6"/>
  <c r="F17" i="6"/>
  <c r="E17" i="6"/>
  <c r="D17" i="6"/>
  <c r="N223" i="2"/>
  <c r="M223" i="2"/>
  <c r="L223" i="2"/>
  <c r="K223" i="2"/>
  <c r="J223" i="2"/>
  <c r="I223" i="2"/>
  <c r="H223" i="2"/>
  <c r="G223" i="2"/>
  <c r="F223" i="2"/>
  <c r="E223" i="2"/>
  <c r="N222" i="2"/>
  <c r="M222" i="2"/>
  <c r="L222" i="2"/>
  <c r="K222" i="2"/>
  <c r="J222" i="2"/>
  <c r="I222" i="2"/>
  <c r="H222" i="2"/>
  <c r="G222" i="2"/>
  <c r="F222" i="2"/>
  <c r="E222" i="2"/>
  <c r="N221" i="2"/>
  <c r="M221" i="2"/>
  <c r="L221" i="2"/>
  <c r="K221" i="2"/>
  <c r="J221" i="2"/>
  <c r="I221" i="2"/>
  <c r="H221" i="2"/>
  <c r="G221" i="2"/>
  <c r="F221" i="2"/>
  <c r="E221" i="2"/>
  <c r="O214" i="2"/>
  <c r="O233" i="2" s="1"/>
  <c r="N214" i="2"/>
  <c r="M214" i="2"/>
  <c r="M232" i="2" s="1"/>
  <c r="L214" i="2"/>
  <c r="L232" i="2" s="1"/>
  <c r="K214" i="2"/>
  <c r="K234" i="2" s="1"/>
  <c r="J214" i="2"/>
  <c r="J234" i="2" s="1"/>
  <c r="I214" i="2"/>
  <c r="I234" i="2" s="1"/>
  <c r="H214" i="2"/>
  <c r="H234" i="2" s="1"/>
  <c r="G214" i="2"/>
  <c r="G233" i="2" s="1"/>
  <c r="F214" i="2"/>
  <c r="E214" i="2"/>
  <c r="N177" i="2"/>
  <c r="M177" i="2"/>
  <c r="L177" i="2"/>
  <c r="K177" i="2"/>
  <c r="J177" i="2"/>
  <c r="I177" i="2"/>
  <c r="H177" i="2"/>
  <c r="G177" i="2"/>
  <c r="F177" i="2"/>
  <c r="E177" i="2"/>
  <c r="N176" i="2"/>
  <c r="M176" i="2"/>
  <c r="L176" i="2"/>
  <c r="K176" i="2"/>
  <c r="J176" i="2"/>
  <c r="I176" i="2"/>
  <c r="H176" i="2"/>
  <c r="G176" i="2"/>
  <c r="F176" i="2"/>
  <c r="E176" i="2"/>
  <c r="N175" i="2"/>
  <c r="M175" i="2"/>
  <c r="L175" i="2"/>
  <c r="K175" i="2"/>
  <c r="J175" i="2"/>
  <c r="I175" i="2"/>
  <c r="H175" i="2"/>
  <c r="G175" i="2"/>
  <c r="F175" i="2"/>
  <c r="E175" i="2"/>
  <c r="O169" i="2"/>
  <c r="O185" i="2" s="1"/>
  <c r="N169" i="2"/>
  <c r="N187" i="2" s="1"/>
  <c r="M169" i="2"/>
  <c r="M185" i="2" s="1"/>
  <c r="L169" i="2"/>
  <c r="L187" i="2" s="1"/>
  <c r="K169" i="2"/>
  <c r="K187" i="2" s="1"/>
  <c r="J169" i="2"/>
  <c r="J187" i="2" s="1"/>
  <c r="I169" i="2"/>
  <c r="I187" i="2" s="1"/>
  <c r="H169" i="2"/>
  <c r="G169" i="2"/>
  <c r="G186" i="2" s="1"/>
  <c r="F169" i="2"/>
  <c r="F185" i="2" s="1"/>
  <c r="E169" i="2"/>
  <c r="O114" i="2"/>
  <c r="F114" i="2"/>
  <c r="E114" i="2"/>
  <c r="O113" i="2"/>
  <c r="F113" i="2"/>
  <c r="E113" i="2"/>
  <c r="O112" i="2"/>
  <c r="F112" i="2"/>
  <c r="E112" i="2"/>
  <c r="O111" i="2"/>
  <c r="F111" i="2"/>
  <c r="E111" i="2"/>
  <c r="O110" i="2"/>
  <c r="F110" i="2"/>
  <c r="E110" i="2"/>
  <c r="O109" i="2"/>
  <c r="F109" i="2"/>
  <c r="E109" i="2"/>
  <c r="E101" i="2"/>
  <c r="N100" i="2"/>
  <c r="M100" i="2"/>
  <c r="L100" i="2"/>
  <c r="K100" i="2"/>
  <c r="J100" i="2"/>
  <c r="I100" i="2"/>
  <c r="H100" i="2"/>
  <c r="G100" i="2"/>
  <c r="F100" i="2"/>
  <c r="E100" i="2"/>
  <c r="N99" i="2"/>
  <c r="M99" i="2"/>
  <c r="L99" i="2"/>
  <c r="K99" i="2"/>
  <c r="J99" i="2"/>
  <c r="I99" i="2"/>
  <c r="H99" i="2"/>
  <c r="G99" i="2"/>
  <c r="F99" i="2"/>
  <c r="E99" i="2"/>
  <c r="N98" i="2"/>
  <c r="M98" i="2"/>
  <c r="L98" i="2"/>
  <c r="K98" i="2"/>
  <c r="J98" i="2"/>
  <c r="I98" i="2"/>
  <c r="H98" i="2"/>
  <c r="G98" i="2"/>
  <c r="F98" i="2"/>
  <c r="E98" i="2"/>
  <c r="N97" i="2"/>
  <c r="M97" i="2"/>
  <c r="L97" i="2"/>
  <c r="K97" i="2"/>
  <c r="J97" i="2"/>
  <c r="I97" i="2"/>
  <c r="H97" i="2"/>
  <c r="G97" i="2"/>
  <c r="F97" i="2"/>
  <c r="E97" i="2"/>
  <c r="N96" i="2"/>
  <c r="M96" i="2"/>
  <c r="L96" i="2"/>
  <c r="K96" i="2"/>
  <c r="J96" i="2"/>
  <c r="I96" i="2"/>
  <c r="H96" i="2"/>
  <c r="G96" i="2"/>
  <c r="F96" i="2"/>
  <c r="E96" i="2"/>
  <c r="N95" i="2"/>
  <c r="M95" i="2"/>
  <c r="L95" i="2"/>
  <c r="K95" i="2"/>
  <c r="J95" i="2"/>
  <c r="I95" i="2"/>
  <c r="H95" i="2"/>
  <c r="G95" i="2"/>
  <c r="F95" i="2"/>
  <c r="E95" i="2"/>
  <c r="O88" i="2"/>
  <c r="N88" i="2"/>
  <c r="M88" i="2"/>
  <c r="L88" i="2"/>
  <c r="K88" i="2"/>
  <c r="J88" i="2"/>
  <c r="I88" i="2"/>
  <c r="H88" i="2"/>
  <c r="G88" i="2"/>
  <c r="F88" i="2"/>
  <c r="E88" i="2"/>
  <c r="K53" i="2"/>
  <c r="U53" i="2" s="1"/>
  <c r="I53" i="2"/>
  <c r="T53" i="2" s="1"/>
  <c r="G53" i="2"/>
  <c r="S53" i="2" s="1"/>
  <c r="E53" i="2"/>
  <c r="R53" i="2" s="1"/>
  <c r="K48" i="2"/>
  <c r="I48" i="2"/>
  <c r="G48" i="2"/>
  <c r="E48" i="2"/>
  <c r="M48" i="2"/>
  <c r="K43" i="2"/>
  <c r="I43" i="2"/>
  <c r="G43" i="2"/>
  <c r="U36" i="2"/>
  <c r="T36" i="2"/>
  <c r="S36" i="2"/>
  <c r="R36" i="2"/>
  <c r="O29" i="2"/>
  <c r="N29" i="2"/>
  <c r="M29" i="2"/>
  <c r="L29" i="2"/>
  <c r="K29" i="2"/>
  <c r="J29" i="2"/>
  <c r="I29" i="2"/>
  <c r="H29" i="2"/>
  <c r="G29" i="2"/>
  <c r="F29" i="2"/>
  <c r="E29" i="2"/>
  <c r="O24" i="2"/>
  <c r="N24" i="2"/>
  <c r="M24" i="2"/>
  <c r="L24" i="2"/>
  <c r="K24" i="2"/>
  <c r="J24" i="2"/>
  <c r="I24" i="2"/>
  <c r="H24" i="2"/>
  <c r="G24" i="2"/>
  <c r="F24" i="2"/>
  <c r="E24" i="2"/>
  <c r="N114" i="2"/>
  <c r="M19" i="2"/>
  <c r="L19" i="2"/>
  <c r="L113" i="2" s="1"/>
  <c r="K19" i="2"/>
  <c r="K110" i="2" s="1"/>
  <c r="J19" i="2"/>
  <c r="I19" i="2"/>
  <c r="I111" i="2" s="1"/>
  <c r="H19" i="2"/>
  <c r="G112" i="2"/>
  <c r="Q184" i="38"/>
  <c r="M184" i="38"/>
  <c r="R125" i="38"/>
  <c r="Q125" i="38"/>
  <c r="P125" i="38"/>
  <c r="O125" i="38"/>
  <c r="N125" i="38"/>
  <c r="M125" i="38"/>
  <c r="S124" i="38"/>
  <c r="S123" i="38"/>
  <c r="S122" i="38"/>
  <c r="S121" i="38"/>
  <c r="S120" i="38"/>
  <c r="S119" i="38"/>
  <c r="S118" i="38"/>
  <c r="S117" i="38"/>
  <c r="S116" i="38"/>
  <c r="S115" i="38"/>
  <c r="S114" i="38"/>
  <c r="S113" i="38"/>
  <c r="S112" i="38"/>
  <c r="S111" i="38"/>
  <c r="S110" i="38"/>
  <c r="S109" i="38"/>
  <c r="S108" i="38"/>
  <c r="S107" i="38"/>
  <c r="S106" i="38"/>
  <c r="S105" i="38"/>
  <c r="S104" i="38"/>
  <c r="S103" i="38"/>
  <c r="S102" i="38"/>
  <c r="S101" i="38"/>
  <c r="S100" i="38"/>
  <c r="S99" i="38"/>
  <c r="S98" i="38"/>
  <c r="S97" i="38"/>
  <c r="S96" i="38"/>
  <c r="S95" i="38"/>
  <c r="S94" i="38"/>
  <c r="S93" i="38"/>
  <c r="S92" i="38"/>
  <c r="S91" i="38"/>
  <c r="S90" i="38"/>
  <c r="S89" i="38"/>
  <c r="S88" i="38"/>
  <c r="S87" i="38"/>
  <c r="S86" i="38"/>
  <c r="S85" i="38"/>
  <c r="S84" i="38"/>
  <c r="S83" i="38"/>
  <c r="S82" i="38"/>
  <c r="S81" i="38"/>
  <c r="S80" i="38"/>
  <c r="S79" i="38"/>
  <c r="S78" i="38"/>
  <c r="S77" i="38"/>
  <c r="S76" i="38"/>
  <c r="S75" i="38"/>
  <c r="S74" i="38"/>
  <c r="S73" i="38"/>
  <c r="Y67" i="38"/>
  <c r="X67" i="38"/>
  <c r="W67" i="38"/>
  <c r="V67" i="38"/>
  <c r="U67" i="38"/>
  <c r="T67" i="38"/>
  <c r="S67" i="38"/>
  <c r="R67" i="38"/>
  <c r="Q67" i="38"/>
  <c r="P67" i="38"/>
  <c r="O67" i="38"/>
  <c r="N67" i="38"/>
  <c r="M67" i="38"/>
  <c r="L67" i="38"/>
  <c r="K67" i="38"/>
  <c r="J67" i="38"/>
  <c r="I67" i="38"/>
  <c r="H67" i="38"/>
  <c r="G63" i="38"/>
  <c r="N28" i="21"/>
  <c r="M28" i="21"/>
  <c r="L28" i="21"/>
  <c r="K28" i="21"/>
  <c r="J28" i="21"/>
  <c r="I28" i="21"/>
  <c r="H28" i="21"/>
  <c r="G28" i="21"/>
  <c r="F28" i="21"/>
  <c r="G31" i="16" l="1"/>
  <c r="F43" i="16"/>
  <c r="G30" i="16"/>
  <c r="G29" i="16"/>
  <c r="G28" i="16"/>
  <c r="I178" i="2"/>
  <c r="H28" i="16"/>
  <c r="H31" i="16"/>
  <c r="H30" i="16"/>
  <c r="H29" i="16"/>
  <c r="G43" i="16"/>
  <c r="G232" i="2"/>
  <c r="I28" i="16"/>
  <c r="I31" i="16"/>
  <c r="I30" i="16"/>
  <c r="I29" i="16"/>
  <c r="H43" i="16"/>
  <c r="I43" i="16"/>
  <c r="J28" i="16"/>
  <c r="J31" i="16"/>
  <c r="J30" i="16"/>
  <c r="J29" i="16"/>
  <c r="J43" i="16"/>
  <c r="K28" i="16"/>
  <c r="K31" i="16"/>
  <c r="K30" i="16"/>
  <c r="K29" i="16"/>
  <c r="H232" i="2"/>
  <c r="K43" i="16"/>
  <c r="L28" i="16"/>
  <c r="L31" i="16"/>
  <c r="L30" i="16"/>
  <c r="L29" i="16"/>
  <c r="L43" i="16"/>
  <c r="M28" i="16"/>
  <c r="M31" i="16"/>
  <c r="M30" i="16"/>
  <c r="M29" i="16"/>
  <c r="M43" i="16"/>
  <c r="F30" i="16"/>
  <c r="F29" i="16"/>
  <c r="E43" i="16"/>
  <c r="F28" i="16"/>
  <c r="F31" i="16"/>
  <c r="G178" i="2"/>
  <c r="E29" i="16"/>
  <c r="E31" i="16"/>
  <c r="E30" i="16"/>
  <c r="E28" i="16"/>
  <c r="O33" i="8"/>
  <c r="N51" i="8" s="1"/>
  <c r="K319" i="7"/>
  <c r="O34" i="8"/>
  <c r="N52" i="8" s="1"/>
  <c r="F186" i="2"/>
  <c r="N186" i="2"/>
  <c r="G132" i="7"/>
  <c r="F187" i="2"/>
  <c r="F188" i="2" s="1"/>
  <c r="L133" i="7"/>
  <c r="E111" i="3"/>
  <c r="K233" i="2"/>
  <c r="K244" i="3"/>
  <c r="H111" i="3"/>
  <c r="F117" i="6"/>
  <c r="H311" i="6"/>
  <c r="T184" i="38"/>
  <c r="L37" i="21"/>
  <c r="L41" i="21"/>
  <c r="L49" i="21"/>
  <c r="L38" i="21"/>
  <c r="L46" i="21"/>
  <c r="L39" i="21"/>
  <c r="L47" i="21"/>
  <c r="L36" i="21"/>
  <c r="L40" i="21"/>
  <c r="L44" i="21"/>
  <c r="L48" i="21"/>
  <c r="L45" i="21"/>
  <c r="L42" i="21"/>
  <c r="L35" i="21"/>
  <c r="L43" i="21"/>
  <c r="M35" i="21"/>
  <c r="M39" i="21"/>
  <c r="M43" i="21"/>
  <c r="M47" i="21"/>
  <c r="M40" i="21"/>
  <c r="M48" i="21"/>
  <c r="M41" i="21"/>
  <c r="M45" i="21"/>
  <c r="M38" i="21"/>
  <c r="M42" i="21"/>
  <c r="M36" i="21"/>
  <c r="M44" i="21"/>
  <c r="M37" i="21"/>
  <c r="M49" i="21"/>
  <c r="M46" i="21"/>
  <c r="J48" i="21"/>
  <c r="J46" i="21"/>
  <c r="J35" i="21"/>
  <c r="J43" i="21"/>
  <c r="J36" i="21"/>
  <c r="J44" i="21"/>
  <c r="J37" i="21"/>
  <c r="J41" i="21"/>
  <c r="J45" i="21"/>
  <c r="J49" i="21"/>
  <c r="J38" i="21"/>
  <c r="J42" i="21"/>
  <c r="J39" i="21"/>
  <c r="J47" i="21"/>
  <c r="J40" i="21"/>
  <c r="F42" i="21"/>
  <c r="F40" i="21"/>
  <c r="F48" i="21"/>
  <c r="F37" i="21"/>
  <c r="F45" i="21"/>
  <c r="F38" i="21"/>
  <c r="F46" i="21"/>
  <c r="F35" i="21"/>
  <c r="F39" i="21"/>
  <c r="F43" i="21"/>
  <c r="F47" i="21"/>
  <c r="F36" i="21"/>
  <c r="F44" i="21"/>
  <c r="F41" i="21"/>
  <c r="F49" i="21"/>
  <c r="N36" i="21"/>
  <c r="N44" i="21"/>
  <c r="N41" i="21"/>
  <c r="N49" i="21"/>
  <c r="N42" i="21"/>
  <c r="N35" i="21"/>
  <c r="N39" i="21"/>
  <c r="N43" i="21"/>
  <c r="N47" i="21"/>
  <c r="N40" i="21"/>
  <c r="N48" i="21"/>
  <c r="N37" i="21"/>
  <c r="N45" i="21"/>
  <c r="N38" i="21"/>
  <c r="N46" i="21"/>
  <c r="N72" i="21"/>
  <c r="H35" i="21"/>
  <c r="H39" i="21"/>
  <c r="H43" i="21"/>
  <c r="H40" i="21"/>
  <c r="H48" i="21"/>
  <c r="H41" i="21"/>
  <c r="H38" i="21"/>
  <c r="H42" i="21"/>
  <c r="H46" i="21"/>
  <c r="H47" i="21"/>
  <c r="H36" i="21"/>
  <c r="H44" i="21"/>
  <c r="H37" i="21"/>
  <c r="H45" i="21"/>
  <c r="H49" i="21"/>
  <c r="I37" i="21"/>
  <c r="I41" i="21"/>
  <c r="I45" i="21"/>
  <c r="I49" i="21"/>
  <c r="I42" i="21"/>
  <c r="I47" i="21"/>
  <c r="I36" i="21"/>
  <c r="I40" i="21"/>
  <c r="I44" i="21"/>
  <c r="I38" i="21"/>
  <c r="I46" i="21"/>
  <c r="I35" i="21"/>
  <c r="I39" i="21"/>
  <c r="I43" i="21"/>
  <c r="I48" i="21"/>
  <c r="K36" i="21"/>
  <c r="K40" i="21"/>
  <c r="K44" i="21"/>
  <c r="K48" i="21"/>
  <c r="K45" i="21"/>
  <c r="K38" i="21"/>
  <c r="K42" i="21"/>
  <c r="K47" i="21"/>
  <c r="K37" i="21"/>
  <c r="K41" i="21"/>
  <c r="K49" i="21"/>
  <c r="K46" i="21"/>
  <c r="K35" i="21"/>
  <c r="K39" i="21"/>
  <c r="K43" i="21"/>
  <c r="G38" i="21"/>
  <c r="G42" i="21"/>
  <c r="G46" i="21"/>
  <c r="G39" i="21"/>
  <c r="G47" i="21"/>
  <c r="G36" i="21"/>
  <c r="G40" i="21"/>
  <c r="G44" i="21"/>
  <c r="G41" i="21"/>
  <c r="G49" i="21"/>
  <c r="G35" i="21"/>
  <c r="G43" i="21"/>
  <c r="G48" i="21"/>
  <c r="G37" i="21"/>
  <c r="G45" i="21"/>
  <c r="F119" i="3"/>
  <c r="H120" i="3"/>
  <c r="H121" i="3"/>
  <c r="H123" i="3"/>
  <c r="F254" i="3"/>
  <c r="I111" i="3"/>
  <c r="E194" i="7"/>
  <c r="K132" i="7"/>
  <c r="L132" i="7"/>
  <c r="L134" i="7" s="1"/>
  <c r="K117" i="6"/>
  <c r="O234" i="2"/>
  <c r="H233" i="2"/>
  <c r="L234" i="2"/>
  <c r="J185" i="2"/>
  <c r="N185" i="2"/>
  <c r="N188" i="2" s="1"/>
  <c r="J186" i="2"/>
  <c r="H178" i="2"/>
  <c r="L56" i="3"/>
  <c r="N204" i="3"/>
  <c r="M111" i="3"/>
  <c r="L50" i="8"/>
  <c r="K106" i="5"/>
  <c r="N97" i="5"/>
  <c r="L106" i="5"/>
  <c r="N108" i="5"/>
  <c r="L109" i="5"/>
  <c r="N110" i="5"/>
  <c r="K111" i="5"/>
  <c r="L111" i="5"/>
  <c r="H109" i="5"/>
  <c r="I107" i="5"/>
  <c r="J97" i="5"/>
  <c r="K112" i="5"/>
  <c r="L107" i="5"/>
  <c r="H110" i="5"/>
  <c r="L112" i="5"/>
  <c r="H107" i="5"/>
  <c r="J109" i="5"/>
  <c r="H106" i="5"/>
  <c r="I110" i="5"/>
  <c r="I113" i="5"/>
  <c r="G109" i="5"/>
  <c r="I97" i="5"/>
  <c r="H112" i="5"/>
  <c r="I106" i="5"/>
  <c r="L110" i="5"/>
  <c r="K119" i="3"/>
  <c r="G120" i="3"/>
  <c r="L122" i="3"/>
  <c r="J120" i="3"/>
  <c r="J123" i="3"/>
  <c r="G119" i="3"/>
  <c r="K120" i="3"/>
  <c r="K123" i="3"/>
  <c r="H119" i="3"/>
  <c r="J119" i="3"/>
  <c r="G121" i="3"/>
  <c r="K254" i="3"/>
  <c r="K253" i="3"/>
  <c r="K205" i="3"/>
  <c r="I206" i="3"/>
  <c r="F195" i="3"/>
  <c r="J111" i="3"/>
  <c r="F252" i="3"/>
  <c r="F255" i="3" s="1"/>
  <c r="G254" i="3"/>
  <c r="G244" i="3"/>
  <c r="N235" i="3"/>
  <c r="H252" i="3"/>
  <c r="H254" i="3"/>
  <c r="F244" i="3"/>
  <c r="G253" i="3"/>
  <c r="J207" i="3"/>
  <c r="F203" i="3"/>
  <c r="J203" i="3"/>
  <c r="J205" i="3"/>
  <c r="E207" i="3"/>
  <c r="F207" i="3"/>
  <c r="M203" i="3"/>
  <c r="N203" i="3"/>
  <c r="F204" i="3"/>
  <c r="N205" i="3"/>
  <c r="N183" i="3"/>
  <c r="E206" i="3"/>
  <c r="F205" i="3"/>
  <c r="K204" i="3"/>
  <c r="J195" i="3"/>
  <c r="M204" i="3"/>
  <c r="L111" i="3"/>
  <c r="D111" i="3"/>
  <c r="H330" i="7"/>
  <c r="D332" i="7"/>
  <c r="I180" i="7"/>
  <c r="J180" i="7"/>
  <c r="D133" i="7"/>
  <c r="D131" i="7"/>
  <c r="J330" i="7"/>
  <c r="K330" i="7"/>
  <c r="J332" i="7"/>
  <c r="K328" i="7"/>
  <c r="L332" i="7"/>
  <c r="J329" i="7"/>
  <c r="J327" i="7"/>
  <c r="D329" i="7"/>
  <c r="D319" i="7"/>
  <c r="E329" i="7"/>
  <c r="M332" i="7"/>
  <c r="H319" i="7"/>
  <c r="H329" i="7"/>
  <c r="E333" i="7"/>
  <c r="L319" i="7"/>
  <c r="K331" i="7"/>
  <c r="I333" i="7"/>
  <c r="I327" i="7"/>
  <c r="L329" i="7"/>
  <c r="J333" i="7"/>
  <c r="M329" i="7"/>
  <c r="M333" i="7"/>
  <c r="K327" i="7"/>
  <c r="E330" i="7"/>
  <c r="E332" i="7"/>
  <c r="D193" i="7"/>
  <c r="M190" i="7"/>
  <c r="E193" i="7"/>
  <c r="E191" i="7"/>
  <c r="L193" i="7"/>
  <c r="E188" i="7"/>
  <c r="J191" i="7"/>
  <c r="M193" i="7"/>
  <c r="D189" i="7"/>
  <c r="D192" i="7"/>
  <c r="E189" i="7"/>
  <c r="L194" i="7"/>
  <c r="M189" i="7"/>
  <c r="M194" i="7"/>
  <c r="E192" i="7"/>
  <c r="N188" i="7"/>
  <c r="N191" i="7"/>
  <c r="G188" i="7"/>
  <c r="H191" i="7"/>
  <c r="H188" i="7"/>
  <c r="D180" i="7"/>
  <c r="L180" i="7"/>
  <c r="E180" i="7"/>
  <c r="M188" i="7"/>
  <c r="M191" i="7"/>
  <c r="L192" i="7"/>
  <c r="D194" i="7"/>
  <c r="F194" i="7"/>
  <c r="G180" i="7"/>
  <c r="M180" i="7"/>
  <c r="H189" i="7"/>
  <c r="F191" i="7"/>
  <c r="G192" i="7"/>
  <c r="G193" i="7"/>
  <c r="L189" i="7"/>
  <c r="G191" i="7"/>
  <c r="H192" i="7"/>
  <c r="H193" i="7"/>
  <c r="F131" i="7"/>
  <c r="G131" i="7"/>
  <c r="N131" i="7"/>
  <c r="I123" i="7"/>
  <c r="D123" i="7"/>
  <c r="L123" i="7"/>
  <c r="K123" i="7"/>
  <c r="F123" i="7"/>
  <c r="G123" i="7"/>
  <c r="H123" i="7"/>
  <c r="H301" i="6"/>
  <c r="D125" i="6"/>
  <c r="J117" i="6"/>
  <c r="I301" i="6"/>
  <c r="E126" i="6"/>
  <c r="E301" i="6"/>
  <c r="E125" i="6"/>
  <c r="D117" i="6"/>
  <c r="L117" i="6"/>
  <c r="F301" i="6"/>
  <c r="M177" i="6"/>
  <c r="D180" i="6"/>
  <c r="K301" i="6"/>
  <c r="D301" i="6"/>
  <c r="L301" i="6"/>
  <c r="M126" i="6"/>
  <c r="E180" i="6"/>
  <c r="M301" i="6"/>
  <c r="G301" i="6"/>
  <c r="J301" i="6"/>
  <c r="M124" i="6"/>
  <c r="E177" i="6"/>
  <c r="I311" i="6"/>
  <c r="J310" i="6"/>
  <c r="K178" i="6"/>
  <c r="L178" i="6"/>
  <c r="L180" i="6"/>
  <c r="M180" i="6"/>
  <c r="H126" i="6"/>
  <c r="L125" i="6"/>
  <c r="G124" i="6"/>
  <c r="H124" i="6"/>
  <c r="K125" i="6"/>
  <c r="I315" i="6"/>
  <c r="M315" i="6"/>
  <c r="E312" i="6"/>
  <c r="E309" i="6"/>
  <c r="I312" i="6"/>
  <c r="M309" i="6"/>
  <c r="E315" i="6"/>
  <c r="F312" i="6"/>
  <c r="F314" i="6"/>
  <c r="F309" i="6"/>
  <c r="H314" i="6"/>
  <c r="N315" i="6"/>
  <c r="G309" i="6"/>
  <c r="F311" i="6"/>
  <c r="M312" i="6"/>
  <c r="I314" i="6"/>
  <c r="N313" i="6"/>
  <c r="J309" i="6"/>
  <c r="N314" i="6"/>
  <c r="N309" i="6"/>
  <c r="N311" i="6"/>
  <c r="I313" i="6"/>
  <c r="F315" i="6"/>
  <c r="N312" i="6"/>
  <c r="F313" i="6"/>
  <c r="G310" i="6"/>
  <c r="D312" i="6"/>
  <c r="H315" i="6"/>
  <c r="I181" i="6"/>
  <c r="G179" i="6"/>
  <c r="H179" i="6"/>
  <c r="H182" i="6"/>
  <c r="H183" i="6"/>
  <c r="I183" i="6"/>
  <c r="F182" i="6"/>
  <c r="I179" i="6"/>
  <c r="I182" i="6"/>
  <c r="N177" i="6"/>
  <c r="N180" i="6"/>
  <c r="J183" i="6"/>
  <c r="D178" i="6"/>
  <c r="N179" i="6"/>
  <c r="F181" i="6"/>
  <c r="K182" i="6"/>
  <c r="M183" i="6"/>
  <c r="J181" i="6"/>
  <c r="F177" i="6"/>
  <c r="D179" i="6"/>
  <c r="F180" i="6"/>
  <c r="E183" i="6"/>
  <c r="N182" i="6"/>
  <c r="N183" i="6"/>
  <c r="F179" i="6"/>
  <c r="I180" i="6"/>
  <c r="N181" i="6"/>
  <c r="F183" i="6"/>
  <c r="H170" i="6"/>
  <c r="L170" i="6"/>
  <c r="G117" i="6"/>
  <c r="E117" i="6"/>
  <c r="M117" i="6"/>
  <c r="H117" i="6"/>
  <c r="D170" i="6"/>
  <c r="I170" i="6"/>
  <c r="K170" i="6"/>
  <c r="J170" i="6"/>
  <c r="O232" i="2"/>
  <c r="L233" i="2"/>
  <c r="L235" i="2" s="1"/>
  <c r="K232" i="2"/>
  <c r="G234" i="2"/>
  <c r="K186" i="2"/>
  <c r="K185" i="2"/>
  <c r="G224" i="2"/>
  <c r="H224" i="2"/>
  <c r="I224" i="2"/>
  <c r="L224" i="2"/>
  <c r="E224" i="2"/>
  <c r="M224" i="2"/>
  <c r="L178" i="2"/>
  <c r="F178" i="2"/>
  <c r="L101" i="2"/>
  <c r="J224" i="2"/>
  <c r="M178" i="2"/>
  <c r="J178" i="2"/>
  <c r="E178" i="2"/>
  <c r="L114" i="2"/>
  <c r="M112" i="2"/>
  <c r="G110" i="2"/>
  <c r="F101" i="2"/>
  <c r="F115" i="2"/>
  <c r="L110" i="2"/>
  <c r="N112" i="2"/>
  <c r="G113" i="2"/>
  <c r="N111" i="2"/>
  <c r="G109" i="2"/>
  <c r="N110" i="2"/>
  <c r="K113" i="2"/>
  <c r="N109" i="2"/>
  <c r="M101" i="2"/>
  <c r="N101" i="2"/>
  <c r="L109" i="2"/>
  <c r="L111" i="2"/>
  <c r="N113" i="2"/>
  <c r="G114" i="2"/>
  <c r="L72" i="21"/>
  <c r="M50" i="21"/>
  <c r="M72" i="21"/>
  <c r="N50" i="21"/>
  <c r="F72" i="21"/>
  <c r="G50" i="21"/>
  <c r="G72" i="21"/>
  <c r="H50" i="21"/>
  <c r="E72" i="21"/>
  <c r="F50" i="21"/>
  <c r="I72" i="21"/>
  <c r="J50" i="21"/>
  <c r="H72" i="21"/>
  <c r="I50" i="21"/>
  <c r="J72" i="21"/>
  <c r="K50" i="21"/>
  <c r="K72" i="21"/>
  <c r="L50" i="21"/>
  <c r="S24" i="21"/>
  <c r="N234" i="2"/>
  <c r="N233" i="2"/>
  <c r="O187" i="2"/>
  <c r="M170" i="6"/>
  <c r="N333" i="7"/>
  <c r="N332" i="7"/>
  <c r="N329" i="7"/>
  <c r="M319" i="7"/>
  <c r="N330" i="7"/>
  <c r="D204" i="3"/>
  <c r="D207" i="3"/>
  <c r="D206" i="3"/>
  <c r="D205" i="3"/>
  <c r="D203" i="3"/>
  <c r="F170" i="6"/>
  <c r="J123" i="7"/>
  <c r="I132" i="7"/>
  <c r="I131" i="7"/>
  <c r="I192" i="7"/>
  <c r="I189" i="7"/>
  <c r="I191" i="7"/>
  <c r="I188" i="7"/>
  <c r="H180" i="7"/>
  <c r="I194" i="7"/>
  <c r="G333" i="7"/>
  <c r="G330" i="7"/>
  <c r="G327" i="7"/>
  <c r="G332" i="7"/>
  <c r="G329" i="7"/>
  <c r="F319" i="7"/>
  <c r="G331" i="7"/>
  <c r="G328" i="7"/>
  <c r="O115" i="2"/>
  <c r="F234" i="2"/>
  <c r="F233" i="2"/>
  <c r="E170" i="6"/>
  <c r="K312" i="6"/>
  <c r="K309" i="6"/>
  <c r="K311" i="6"/>
  <c r="K313" i="6"/>
  <c r="H132" i="7"/>
  <c r="H131" i="7"/>
  <c r="H133" i="7"/>
  <c r="N327" i="7"/>
  <c r="F111" i="3"/>
  <c r="G111" i="3"/>
  <c r="I254" i="3"/>
  <c r="I253" i="3"/>
  <c r="I252" i="3"/>
  <c r="H244" i="3"/>
  <c r="O186" i="2"/>
  <c r="D309" i="6"/>
  <c r="D314" i="6"/>
  <c r="D313" i="6"/>
  <c r="D310" i="6"/>
  <c r="D315" i="6"/>
  <c r="H109" i="2"/>
  <c r="G101" i="2"/>
  <c r="H111" i="2"/>
  <c r="H110" i="2"/>
  <c r="H112" i="2"/>
  <c r="F126" i="6"/>
  <c r="F125" i="6"/>
  <c r="N126" i="6"/>
  <c r="N125" i="6"/>
  <c r="N124" i="6"/>
  <c r="J133" i="7"/>
  <c r="J132" i="7"/>
  <c r="N328" i="7"/>
  <c r="L206" i="3"/>
  <c r="E234" i="2"/>
  <c r="E233" i="2"/>
  <c r="I120" i="3"/>
  <c r="I119" i="3"/>
  <c r="I123" i="3"/>
  <c r="I121" i="3"/>
  <c r="I122" i="3"/>
  <c r="K178" i="2"/>
  <c r="K124" i="6"/>
  <c r="L309" i="6"/>
  <c r="L314" i="6"/>
  <c r="L313" i="6"/>
  <c r="L312" i="6"/>
  <c r="I114" i="2"/>
  <c r="I113" i="2"/>
  <c r="I109" i="2"/>
  <c r="H101" i="2"/>
  <c r="N178" i="2"/>
  <c r="K224" i="2"/>
  <c r="I110" i="2"/>
  <c r="K111" i="2"/>
  <c r="I112" i="2"/>
  <c r="G187" i="2"/>
  <c r="N232" i="2"/>
  <c r="I117" i="6"/>
  <c r="G183" i="6"/>
  <c r="G181" i="6"/>
  <c r="G180" i="6"/>
  <c r="G182" i="6"/>
  <c r="G178" i="6"/>
  <c r="K315" i="6"/>
  <c r="K194" i="7"/>
  <c r="K191" i="7"/>
  <c r="K193" i="7"/>
  <c r="K190" i="7"/>
  <c r="K188" i="7"/>
  <c r="K189" i="7"/>
  <c r="I193" i="7"/>
  <c r="E121" i="3"/>
  <c r="E123" i="3"/>
  <c r="E120" i="3"/>
  <c r="E122" i="3"/>
  <c r="E119" i="3"/>
  <c r="M121" i="3"/>
  <c r="M123" i="3"/>
  <c r="M120" i="3"/>
  <c r="M122" i="3"/>
  <c r="H186" i="2"/>
  <c r="H185" i="2"/>
  <c r="H235" i="2"/>
  <c r="J111" i="2"/>
  <c r="J110" i="2"/>
  <c r="J109" i="2"/>
  <c r="I101" i="2"/>
  <c r="M53" i="2"/>
  <c r="K109" i="2"/>
  <c r="J112" i="2"/>
  <c r="H113" i="2"/>
  <c r="H114" i="2"/>
  <c r="G185" i="2"/>
  <c r="H187" i="2"/>
  <c r="E232" i="2"/>
  <c r="G170" i="6"/>
  <c r="G313" i="6"/>
  <c r="G315" i="6"/>
  <c r="G312" i="6"/>
  <c r="G311" i="6"/>
  <c r="L315" i="6"/>
  <c r="J131" i="7"/>
  <c r="H204" i="3"/>
  <c r="H207" i="3"/>
  <c r="H206" i="3"/>
  <c r="H205" i="3"/>
  <c r="H203" i="3"/>
  <c r="G195" i="3"/>
  <c r="E254" i="3"/>
  <c r="E253" i="3"/>
  <c r="D244" i="3"/>
  <c r="M254" i="3"/>
  <c r="M253" i="3"/>
  <c r="M252" i="3"/>
  <c r="L244" i="3"/>
  <c r="M234" i="2"/>
  <c r="M233" i="2"/>
  <c r="M110" i="2"/>
  <c r="M109" i="2"/>
  <c r="M114" i="2"/>
  <c r="M113" i="2"/>
  <c r="N99" i="3"/>
  <c r="N120" i="3" s="1"/>
  <c r="F333" i="7"/>
  <c r="F330" i="7"/>
  <c r="F332" i="7"/>
  <c r="F329" i="7"/>
  <c r="F331" i="7"/>
  <c r="F328" i="7"/>
  <c r="E319" i="7"/>
  <c r="L204" i="3"/>
  <c r="L207" i="3"/>
  <c r="L195" i="3"/>
  <c r="K195" i="3"/>
  <c r="L205" i="3"/>
  <c r="J101" i="2"/>
  <c r="K101" i="2"/>
  <c r="K114" i="2"/>
  <c r="M111" i="2"/>
  <c r="K112" i="2"/>
  <c r="J113" i="2"/>
  <c r="J114" i="2"/>
  <c r="I185" i="2"/>
  <c r="I186" i="2"/>
  <c r="F232" i="2"/>
  <c r="L311" i="6"/>
  <c r="K314" i="6"/>
  <c r="E109" i="5"/>
  <c r="E110" i="5"/>
  <c r="E111" i="5"/>
  <c r="E108" i="5"/>
  <c r="E107" i="5"/>
  <c r="E106" i="5"/>
  <c r="E112" i="5"/>
  <c r="M110" i="5"/>
  <c r="M112" i="5"/>
  <c r="L97" i="5"/>
  <c r="M109" i="5"/>
  <c r="M113" i="5"/>
  <c r="M108" i="5"/>
  <c r="M107" i="5"/>
  <c r="M106" i="5"/>
  <c r="M111" i="5"/>
  <c r="E113" i="5"/>
  <c r="J189" i="7"/>
  <c r="J194" i="7"/>
  <c r="J188" i="7"/>
  <c r="J193" i="7"/>
  <c r="J190" i="7"/>
  <c r="H327" i="7"/>
  <c r="G319" i="7"/>
  <c r="H333" i="7"/>
  <c r="G203" i="3"/>
  <c r="G207" i="3"/>
  <c r="G206" i="3"/>
  <c r="G205" i="3"/>
  <c r="G204" i="3"/>
  <c r="D253" i="3"/>
  <c r="D252" i="3"/>
  <c r="L253" i="3"/>
  <c r="L254" i="3"/>
  <c r="D119" i="3"/>
  <c r="D123" i="3"/>
  <c r="L119" i="3"/>
  <c r="L123" i="3"/>
  <c r="D120" i="3"/>
  <c r="F112" i="5"/>
  <c r="F110" i="5"/>
  <c r="F106" i="5"/>
  <c r="F111" i="5"/>
  <c r="F109" i="5"/>
  <c r="F108" i="5"/>
  <c r="F107" i="5"/>
  <c r="E97" i="5"/>
  <c r="F113" i="5"/>
  <c r="N112" i="5"/>
  <c r="N113" i="5"/>
  <c r="N111" i="5"/>
  <c r="N106" i="5"/>
  <c r="M97" i="5"/>
  <c r="G112" i="5"/>
  <c r="G107" i="5"/>
  <c r="G106" i="5"/>
  <c r="F97" i="5"/>
  <c r="G113" i="5"/>
  <c r="O112" i="5"/>
  <c r="O110" i="5"/>
  <c r="O107" i="5"/>
  <c r="O109" i="5"/>
  <c r="O108" i="5"/>
  <c r="O111" i="5"/>
  <c r="O113" i="5"/>
  <c r="F224" i="2"/>
  <c r="N224" i="2"/>
  <c r="L185" i="2"/>
  <c r="I233" i="2"/>
  <c r="I232" i="2"/>
  <c r="J232" i="2"/>
  <c r="J233" i="2"/>
  <c r="J180" i="6"/>
  <c r="J182" i="6"/>
  <c r="J179" i="6"/>
  <c r="E123" i="7"/>
  <c r="M123" i="7"/>
  <c r="H332" i="7"/>
  <c r="K111" i="3"/>
  <c r="I205" i="3"/>
  <c r="I204" i="3"/>
  <c r="I203" i="3"/>
  <c r="H195" i="3"/>
  <c r="E244" i="3"/>
  <c r="M244" i="3"/>
  <c r="N254" i="3"/>
  <c r="N253" i="3"/>
  <c r="N252" i="3"/>
  <c r="F121" i="3"/>
  <c r="F120" i="3"/>
  <c r="L121" i="3"/>
  <c r="F123" i="3"/>
  <c r="G108" i="5"/>
  <c r="N109" i="5"/>
  <c r="D122" i="3"/>
  <c r="L186" i="2"/>
  <c r="I125" i="6"/>
  <c r="I124" i="6"/>
  <c r="I126" i="6"/>
  <c r="K180" i="6"/>
  <c r="K177" i="6"/>
  <c r="K179" i="6"/>
  <c r="K183" i="6"/>
  <c r="J319" i="7"/>
  <c r="K333" i="7"/>
  <c r="K329" i="7"/>
  <c r="G110" i="5"/>
  <c r="E187" i="2"/>
  <c r="E186" i="2"/>
  <c r="M187" i="2"/>
  <c r="M186" i="2"/>
  <c r="E185" i="2"/>
  <c r="L65" i="6"/>
  <c r="J125" i="6"/>
  <c r="J124" i="6"/>
  <c r="J126" i="6"/>
  <c r="D177" i="6"/>
  <c r="D182" i="6"/>
  <c r="D183" i="6"/>
  <c r="D181" i="6"/>
  <c r="L177" i="6"/>
  <c r="L182" i="6"/>
  <c r="L183" i="6"/>
  <c r="L181" i="6"/>
  <c r="J178" i="6"/>
  <c r="L179" i="6"/>
  <c r="J315" i="6"/>
  <c r="J312" i="6"/>
  <c r="J314" i="6"/>
  <c r="J311" i="6"/>
  <c r="E133" i="7"/>
  <c r="E132" i="7"/>
  <c r="E134" i="7" s="1"/>
  <c r="M133" i="7"/>
  <c r="M132" i="7"/>
  <c r="F193" i="7"/>
  <c r="F190" i="7"/>
  <c r="F192" i="7"/>
  <c r="F189" i="7"/>
  <c r="N193" i="7"/>
  <c r="N190" i="7"/>
  <c r="N192" i="7"/>
  <c r="N189" i="7"/>
  <c r="H328" i="7"/>
  <c r="K332" i="7"/>
  <c r="J111" i="5"/>
  <c r="J106" i="5"/>
  <c r="J110" i="5"/>
  <c r="J112" i="5"/>
  <c r="J113" i="5"/>
  <c r="G97" i="5"/>
  <c r="O106" i="5"/>
  <c r="J108" i="5"/>
  <c r="L56" i="6"/>
  <c r="H177" i="6"/>
  <c r="E178" i="6"/>
  <c r="M178" i="6"/>
  <c r="H309" i="6"/>
  <c r="E310" i="6"/>
  <c r="M310" i="6"/>
  <c r="K180" i="7"/>
  <c r="G194" i="7"/>
  <c r="D327" i="7"/>
  <c r="L327" i="7"/>
  <c r="I328" i="7"/>
  <c r="L330" i="7"/>
  <c r="I331" i="7"/>
  <c r="I195" i="3"/>
  <c r="J206" i="3"/>
  <c r="J121" i="3"/>
  <c r="G122" i="3"/>
  <c r="D195" i="3"/>
  <c r="M206" i="3"/>
  <c r="M207" i="3"/>
  <c r="K97" i="5"/>
  <c r="K108" i="5"/>
  <c r="K109" i="5"/>
  <c r="I50" i="8"/>
  <c r="G51" i="8"/>
  <c r="E52" i="8"/>
  <c r="K53" i="8"/>
  <c r="I54" i="8"/>
  <c r="G55" i="8"/>
  <c r="E115" i="2"/>
  <c r="G111" i="2"/>
  <c r="L112" i="2"/>
  <c r="G125" i="6"/>
  <c r="D126" i="6"/>
  <c r="L126" i="6"/>
  <c r="I177" i="6"/>
  <c r="H180" i="6"/>
  <c r="E181" i="6"/>
  <c r="M181" i="6"/>
  <c r="I309" i="6"/>
  <c r="H312" i="6"/>
  <c r="E313" i="6"/>
  <c r="M313" i="6"/>
  <c r="L48" i="7"/>
  <c r="L57" i="7"/>
  <c r="L66" i="7"/>
  <c r="F132" i="7"/>
  <c r="N132" i="7"/>
  <c r="K133" i="7"/>
  <c r="G189" i="7"/>
  <c r="D190" i="7"/>
  <c r="L190" i="7"/>
  <c r="H194" i="7"/>
  <c r="E327" i="7"/>
  <c r="M327" i="7"/>
  <c r="J328" i="7"/>
  <c r="D330" i="7"/>
  <c r="M330" i="7"/>
  <c r="D333" i="7"/>
  <c r="L333" i="7"/>
  <c r="K207" i="3"/>
  <c r="K203" i="3"/>
  <c r="K121" i="3"/>
  <c r="E195" i="3"/>
  <c r="E203" i="3"/>
  <c r="E204" i="3"/>
  <c r="J244" i="3"/>
  <c r="J252" i="3"/>
  <c r="J253" i="3"/>
  <c r="I111" i="5"/>
  <c r="I109" i="5"/>
  <c r="I112" i="5"/>
  <c r="H97" i="5"/>
  <c r="O81" i="5"/>
  <c r="H47" i="8"/>
  <c r="F48" i="8"/>
  <c r="L49" i="8"/>
  <c r="M49" i="8"/>
  <c r="H178" i="6"/>
  <c r="E179" i="6"/>
  <c r="M179" i="6"/>
  <c r="H310" i="6"/>
  <c r="E311" i="6"/>
  <c r="M311" i="6"/>
  <c r="F180" i="7"/>
  <c r="D188" i="7"/>
  <c r="L188" i="7"/>
  <c r="I319" i="7"/>
  <c r="D328" i="7"/>
  <c r="L328" i="7"/>
  <c r="I329" i="7"/>
  <c r="I332" i="7"/>
  <c r="I244" i="3"/>
  <c r="K113" i="5"/>
  <c r="K107" i="5"/>
  <c r="Q38" i="15"/>
  <c r="E328" i="7"/>
  <c r="M328" i="7"/>
  <c r="N206" i="3"/>
  <c r="M195" i="3"/>
  <c r="L44" i="3"/>
  <c r="M39" i="5"/>
  <c r="H108" i="5"/>
  <c r="H111" i="5"/>
  <c r="L108" i="5"/>
  <c r="I47" i="8"/>
  <c r="G48" i="8"/>
  <c r="E49" i="8"/>
  <c r="J50" i="8"/>
  <c r="H51" i="8"/>
  <c r="F52" i="8"/>
  <c r="L53" i="8"/>
  <c r="H48" i="8"/>
  <c r="F55" i="8"/>
  <c r="F49" i="8"/>
  <c r="E54" i="8"/>
  <c r="K55" i="8"/>
  <c r="K48" i="8"/>
  <c r="I49" i="8"/>
  <c r="F50" i="8"/>
  <c r="L51" i="8"/>
  <c r="J52" i="8"/>
  <c r="H53" i="8"/>
  <c r="K50" i="8"/>
  <c r="I51" i="8"/>
  <c r="G52" i="8"/>
  <c r="E53" i="8"/>
  <c r="M53" i="8"/>
  <c r="J54" i="8"/>
  <c r="H55" i="8"/>
  <c r="K47" i="8"/>
  <c r="I48" i="8"/>
  <c r="G49" i="8"/>
  <c r="J51" i="8"/>
  <c r="H52" i="8"/>
  <c r="F53" i="8"/>
  <c r="K54" i="8"/>
  <c r="I55" i="8"/>
  <c r="L47" i="8"/>
  <c r="J48" i="8"/>
  <c r="H49" i="8"/>
  <c r="E50" i="8"/>
  <c r="K51" i="8"/>
  <c r="I52" i="8"/>
  <c r="G53" i="8"/>
  <c r="L54" i="8"/>
  <c r="G47" i="8"/>
  <c r="E48" i="8"/>
  <c r="K49" i="8"/>
  <c r="H50" i="8"/>
  <c r="F51" i="8"/>
  <c r="L52" i="8"/>
  <c r="J53" i="8"/>
  <c r="G54" i="8"/>
  <c r="E55" i="8"/>
  <c r="F47" i="8"/>
  <c r="L48" i="8"/>
  <c r="J49" i="8"/>
  <c r="G50" i="8"/>
  <c r="E51" i="8"/>
  <c r="K52" i="8"/>
  <c r="I53" i="8"/>
  <c r="F54" i="8"/>
  <c r="L55" i="8"/>
  <c r="H54" i="8"/>
  <c r="M50" i="8"/>
  <c r="M54" i="8"/>
  <c r="M47" i="8"/>
  <c r="M51" i="8"/>
  <c r="M55" i="8"/>
  <c r="J47" i="8"/>
  <c r="J55" i="8"/>
  <c r="M48" i="8"/>
  <c r="M52" i="8"/>
  <c r="G41" i="38"/>
  <c r="G18" i="38"/>
  <c r="G57" i="38"/>
  <c r="G23" i="38"/>
  <c r="G64" i="38"/>
  <c r="G24" i="38"/>
  <c r="G65" i="38"/>
  <c r="G25" i="38"/>
  <c r="G66" i="38"/>
  <c r="G34" i="38"/>
  <c r="G39" i="38"/>
  <c r="G40" i="38"/>
  <c r="G47" i="38"/>
  <c r="G15" i="38"/>
  <c r="G31" i="38"/>
  <c r="G48" i="38"/>
  <c r="G16" i="38"/>
  <c r="G32" i="38"/>
  <c r="G49" i="38"/>
  <c r="G26" i="38"/>
  <c r="G17" i="38"/>
  <c r="G33" i="38"/>
  <c r="G55" i="38"/>
  <c r="D29" i="16"/>
  <c r="D43" i="16"/>
  <c r="D30" i="16"/>
  <c r="D31" i="16"/>
  <c r="G56" i="38"/>
  <c r="S1522" i="11"/>
  <c r="L51" i="3"/>
  <c r="G42" i="38"/>
  <c r="G58" i="38"/>
  <c r="G19" i="38"/>
  <c r="G27" i="38"/>
  <c r="G35" i="38"/>
  <c r="G43" i="38"/>
  <c r="G51" i="38"/>
  <c r="G59" i="38"/>
  <c r="G67" i="38"/>
  <c r="G20" i="38"/>
  <c r="G28" i="38"/>
  <c r="G36" i="38"/>
  <c r="G44" i="38"/>
  <c r="G52" i="38"/>
  <c r="G60" i="38"/>
  <c r="G50" i="38"/>
  <c r="G21" i="38"/>
  <c r="G29" i="38"/>
  <c r="G37" i="38"/>
  <c r="G45" i="38"/>
  <c r="G53" i="38"/>
  <c r="G61" i="38"/>
  <c r="G22" i="38"/>
  <c r="G30" i="38"/>
  <c r="G38" i="38"/>
  <c r="G46" i="38"/>
  <c r="G54" i="38"/>
  <c r="G62" i="38"/>
  <c r="S125" i="38"/>
  <c r="T88" i="38" s="1"/>
  <c r="Q20" i="20"/>
  <c r="K134" i="7" l="1"/>
  <c r="G235" i="2"/>
  <c r="E127" i="6"/>
  <c r="O235" i="2"/>
  <c r="K235" i="2"/>
  <c r="D127" i="6"/>
  <c r="D134" i="7"/>
  <c r="G134" i="7"/>
  <c r="O188" i="2"/>
  <c r="M235" i="2"/>
  <c r="G188" i="2"/>
  <c r="K255" i="3"/>
  <c r="H32" i="16"/>
  <c r="I255" i="3"/>
  <c r="H124" i="3"/>
  <c r="G124" i="3"/>
  <c r="K124" i="3"/>
  <c r="M134" i="7"/>
  <c r="I235" i="2"/>
  <c r="E235" i="2"/>
  <c r="M188" i="2"/>
  <c r="J188" i="2"/>
  <c r="K114" i="5"/>
  <c r="I114" i="5"/>
  <c r="L114" i="5"/>
  <c r="O114" i="5"/>
  <c r="E114" i="5"/>
  <c r="H114" i="5"/>
  <c r="J124" i="3"/>
  <c r="G255" i="3"/>
  <c r="H255" i="3"/>
  <c r="F208" i="3"/>
  <c r="E255" i="3"/>
  <c r="N208" i="3"/>
  <c r="J208" i="3"/>
  <c r="I208" i="3"/>
  <c r="N121" i="3"/>
  <c r="M124" i="3"/>
  <c r="F124" i="3"/>
  <c r="L255" i="3"/>
  <c r="J255" i="3"/>
  <c r="L208" i="3"/>
  <c r="M208" i="3"/>
  <c r="J334" i="7"/>
  <c r="E195" i="7"/>
  <c r="L195" i="7"/>
  <c r="F134" i="7"/>
  <c r="J134" i="7"/>
  <c r="K334" i="7"/>
  <c r="L334" i="7"/>
  <c r="H334" i="7"/>
  <c r="I334" i="7"/>
  <c r="F334" i="7"/>
  <c r="J195" i="7"/>
  <c r="N195" i="7"/>
  <c r="M195" i="7"/>
  <c r="H195" i="7"/>
  <c r="G195" i="7"/>
  <c r="F195" i="7"/>
  <c r="N134" i="7"/>
  <c r="G127" i="6"/>
  <c r="M127" i="6"/>
  <c r="H127" i="6"/>
  <c r="N184" i="6"/>
  <c r="L127" i="6"/>
  <c r="K127" i="6"/>
  <c r="F127" i="6"/>
  <c r="N316" i="6"/>
  <c r="F316" i="6"/>
  <c r="I316" i="6"/>
  <c r="G316" i="6"/>
  <c r="F184" i="6"/>
  <c r="G184" i="6"/>
  <c r="I184" i="6"/>
  <c r="E316" i="6"/>
  <c r="J316" i="6"/>
  <c r="J184" i="6"/>
  <c r="M184" i="6"/>
  <c r="E184" i="6"/>
  <c r="I127" i="6"/>
  <c r="N127" i="6"/>
  <c r="K188" i="2"/>
  <c r="L115" i="2"/>
  <c r="N115" i="2"/>
  <c r="G115" i="2"/>
  <c r="K115" i="2"/>
  <c r="N114" i="5"/>
  <c r="D334" i="7"/>
  <c r="H184" i="6"/>
  <c r="J127" i="6"/>
  <c r="G114" i="5"/>
  <c r="D124" i="3"/>
  <c r="N122" i="3"/>
  <c r="N123" i="3"/>
  <c r="N119" i="3"/>
  <c r="K195" i="7"/>
  <c r="H115" i="2"/>
  <c r="H134" i="7"/>
  <c r="G208" i="3"/>
  <c r="E124" i="3"/>
  <c r="E208" i="3"/>
  <c r="L184" i="6"/>
  <c r="J115" i="2"/>
  <c r="L316" i="6"/>
  <c r="I124" i="3"/>
  <c r="F114" i="5"/>
  <c r="I195" i="7"/>
  <c r="E32" i="16"/>
  <c r="M316" i="6"/>
  <c r="E188" i="2"/>
  <c r="J235" i="2"/>
  <c r="D255" i="3"/>
  <c r="F235" i="2"/>
  <c r="H188" i="2"/>
  <c r="D208" i="3"/>
  <c r="H208" i="3"/>
  <c r="M334" i="7"/>
  <c r="H316" i="6"/>
  <c r="I188" i="2"/>
  <c r="M255" i="3"/>
  <c r="N235" i="2"/>
  <c r="M115" i="2"/>
  <c r="K316" i="6"/>
  <c r="G334" i="7"/>
  <c r="D195" i="7"/>
  <c r="K208" i="3"/>
  <c r="E334" i="7"/>
  <c r="J114" i="5"/>
  <c r="D184" i="6"/>
  <c r="K184" i="6"/>
  <c r="N255" i="3"/>
  <c r="L188" i="2"/>
  <c r="L124" i="3"/>
  <c r="M114" i="5"/>
  <c r="I115" i="2"/>
  <c r="D316" i="6"/>
  <c r="N334" i="7"/>
  <c r="I134" i="7"/>
  <c r="T79" i="38"/>
  <c r="T106" i="38"/>
  <c r="T94" i="38"/>
  <c r="T86" i="38"/>
  <c r="O32" i="16"/>
  <c r="F32" i="16"/>
  <c r="K32" i="16"/>
  <c r="D32" i="16"/>
  <c r="I32" i="16"/>
  <c r="M32" i="16"/>
  <c r="G32" i="16"/>
  <c r="J32" i="16"/>
  <c r="L32" i="16"/>
  <c r="T111" i="38"/>
  <c r="T80" i="38"/>
  <c r="T110" i="38"/>
  <c r="T104" i="38"/>
  <c r="T109" i="38"/>
  <c r="T89" i="38"/>
  <c r="T75" i="38"/>
  <c r="T102" i="38"/>
  <c r="T101" i="38"/>
  <c r="T112" i="38"/>
  <c r="T92" i="38"/>
  <c r="T82" i="38"/>
  <c r="T93" i="38"/>
  <c r="T99" i="38"/>
  <c r="T122" i="38"/>
  <c r="T97" i="38"/>
  <c r="T103" i="38"/>
  <c r="T84" i="38"/>
  <c r="T114" i="38"/>
  <c r="T105" i="38"/>
  <c r="T107" i="38"/>
  <c r="T76" i="38"/>
  <c r="T74" i="38"/>
  <c r="T81" i="38"/>
  <c r="T121" i="38"/>
  <c r="T91" i="38"/>
  <c r="T123" i="38"/>
  <c r="T108" i="38"/>
  <c r="T118" i="38"/>
  <c r="T85" i="38"/>
  <c r="T77" i="38"/>
  <c r="T95" i="38"/>
  <c r="T125" i="38"/>
  <c r="T100" i="38"/>
  <c r="T120" i="38"/>
  <c r="T98" i="38"/>
  <c r="T78" i="38"/>
  <c r="T113" i="38"/>
  <c r="T83" i="38"/>
  <c r="T115" i="38"/>
  <c r="T124" i="38"/>
  <c r="T96" i="38"/>
  <c r="T90" i="38"/>
  <c r="T73" i="38"/>
  <c r="T117" i="38"/>
  <c r="T87" i="38"/>
  <c r="T119" i="38"/>
  <c r="T116" i="38"/>
  <c r="N124" i="3" l="1"/>
</calcChain>
</file>

<file path=xl/sharedStrings.xml><?xml version="1.0" encoding="utf-8"?>
<sst xmlns="http://schemas.openxmlformats.org/spreadsheetml/2006/main" count="11119" uniqueCount="614">
  <si>
    <t>HORA</t>
  </si>
  <si>
    <t>JUL</t>
  </si>
  <si>
    <t>AGO</t>
  </si>
  <si>
    <t>SET</t>
  </si>
  <si>
    <t>OUT</t>
  </si>
  <si>
    <t>NOV</t>
  </si>
  <si>
    <t>DEZ</t>
  </si>
  <si>
    <t>TOTAL</t>
  </si>
  <si>
    <t/>
  </si>
  <si>
    <t>Entre 00:00 e 01:00</t>
  </si>
  <si>
    <t>Entre 01:00 e 02:00</t>
  </si>
  <si>
    <t>Entre 02:00 e 03:00</t>
  </si>
  <si>
    <t>Entre 03:00 e 04:00</t>
  </si>
  <si>
    <t>Entre 04:00 e 05:00</t>
  </si>
  <si>
    <t>Entre 05:00 e 06:00</t>
  </si>
  <si>
    <t>Entre 06:00 e 07:00</t>
  </si>
  <si>
    <t>Entre 07:00 e 08:00</t>
  </si>
  <si>
    <t>Entre 08:00 e 09:00</t>
  </si>
  <si>
    <t>Entre 09:00 e 10:00</t>
  </si>
  <si>
    <t>Entre 10:00 e 11:00</t>
  </si>
  <si>
    <t>Entre 11:00 e 12:00</t>
  </si>
  <si>
    <t>Entre 12:00 e 13:00</t>
  </si>
  <si>
    <t>Entre 13:00 e 14:00</t>
  </si>
  <si>
    <t>Entre 14:00 e 15:00</t>
  </si>
  <si>
    <t>Entre 15:00 e 16:00</t>
  </si>
  <si>
    <t>Entre 16:00 e 17:00</t>
  </si>
  <si>
    <t>Entre 17:00 e 18:00</t>
  </si>
  <si>
    <t>Entre 18:00 e 19:00</t>
  </si>
  <si>
    <t>Entre 19:00 e 20:00</t>
  </si>
  <si>
    <t>Entre 20:00 e 21:00</t>
  </si>
  <si>
    <t>Entre 21:00 e 22:00</t>
  </si>
  <si>
    <t>Entre 22:00 e 23:00</t>
  </si>
  <si>
    <t>Entre 23:00 e 00:00</t>
  </si>
  <si>
    <t>Não Informado</t>
  </si>
  <si>
    <t>GOVERNO DO ESTADO DE RONDÔNIA</t>
  </si>
  <si>
    <t>DEPARTAMENTO ESTADUAL DE TRÂNSITO</t>
  </si>
  <si>
    <t>INÍCIO</t>
  </si>
  <si>
    <t>COORDENADORIA DO RENAEST</t>
  </si>
  <si>
    <t>AVANÇAR &gt;&gt;</t>
  </si>
  <si>
    <t xml:space="preserve">QUADRO COMPARATIVO DE ACIDENTES DE TRÂNSITO </t>
  </si>
  <si>
    <t xml:space="preserve">&lt;&lt; VOLTAR </t>
  </si>
  <si>
    <t>COM VÍTIMAS NO ESTADO DE RONDÔNIA</t>
  </si>
  <si>
    <t>CATEGORIA</t>
  </si>
  <si>
    <t>ANO</t>
  </si>
  <si>
    <t>COLISÃO/ABALROAM.</t>
  </si>
  <si>
    <t>TOMBAM./CAPOTAGEM</t>
  </si>
  <si>
    <t>ATROPELAMENTO</t>
  </si>
  <si>
    <t>CHOQUE C/ OBJETO FIXO</t>
  </si>
  <si>
    <t>OUTRA</t>
  </si>
  <si>
    <t>NÃO INFORMADA</t>
  </si>
  <si>
    <t>DIA</t>
  </si>
  <si>
    <t>NOITE</t>
  </si>
  <si>
    <t>URBANA</t>
  </si>
  <si>
    <t>RURAL</t>
  </si>
  <si>
    <t xml:space="preserve"> ACIDENTES COM VÍTIMAS NO ESTADO DE RONDÔNIA SEGUNDO TIPO</t>
  </si>
  <si>
    <t xml:space="preserve">GRUPO </t>
  </si>
  <si>
    <t>AUMENTO TOTAL ANUAL</t>
  </si>
  <si>
    <t>ACIDENTES COM VÍTIMAS NO ESTADO DE RONDÔNIA SEGUNDO A FASE DO DIA</t>
  </si>
  <si>
    <t xml:space="preserve">ACIDENTES  NO ESTADO DE RONDÔNIA SEGUNDO A FASE DO DIA </t>
  </si>
  <si>
    <t xml:space="preserve"> ACIDENTES COM VÍTIMAS NO ESTADO DE RONDÔNIA SEGUNDO A ÁREA</t>
  </si>
  <si>
    <t>ACIDENTES  NO ESTADO DE RONDÔNIA SEGUNDO A ÁREA</t>
  </si>
  <si>
    <t>AVANÇAR  &gt;&gt;</t>
  </si>
  <si>
    <t>&lt;&lt;  VOLTAR</t>
  </si>
  <si>
    <t>QUADRO COMPARATIVO DE CONDUTORES ENVOLVIDOS</t>
  </si>
  <si>
    <t>EM ACIDENTES DE TRÂNSITO COM VÍTIMAS NO ESTADO DE RONDÔNIA</t>
  </si>
  <si>
    <t>HABILITADO</t>
  </si>
  <si>
    <t>INABILITADO</t>
  </si>
  <si>
    <t>PERMISSIONADO</t>
  </si>
  <si>
    <t>NÃO EXIGÍVEL</t>
  </si>
  <si>
    <t>NÃO INFORMADO</t>
  </si>
  <si>
    <t>MENORES DE 18 ANOS</t>
  </si>
  <si>
    <t>18 A 29 ANOS</t>
  </si>
  <si>
    <t>30 A 59 ANOS</t>
  </si>
  <si>
    <t>60 ANOS OU MAIS</t>
  </si>
  <si>
    <t>MASCULINO</t>
  </si>
  <si>
    <t>FEMININO</t>
  </si>
  <si>
    <t xml:space="preserve"> CONDUTORES ENVOLVIDOS EM ACIDENTES COM VÍTIMAS NO ESTADO DE RONDÔNIA SEGUNDO A HABILITAÇÃO</t>
  </si>
  <si>
    <t>-</t>
  </si>
  <si>
    <t>TAXA ANUAL TOTAL</t>
  </si>
  <si>
    <t xml:space="preserve"> CONDUTORES ENVOLVIDOS EM ACIDENTES COM VÍTIMAS NO ESTADO DE RONDÔNIA SEGUNDO A FAIXA ETÁRIA</t>
  </si>
  <si>
    <t xml:space="preserve"> CONDUTORES ENVOLVIDOS EM ACIDENTES COM VÍTIMAS NO ESTADO DE RONDÔNIA SEGUNDO SEXO</t>
  </si>
  <si>
    <t>&lt;&lt; VOLTAR</t>
  </si>
  <si>
    <t>QUADRO COMPARATIVO DE VEÍCULOS ENVOLVIDOS</t>
  </si>
  <si>
    <t>AUTOMÓVEL/CAMIONETA</t>
  </si>
  <si>
    <t>CAMINHÃO/CAMINHONETE</t>
  </si>
  <si>
    <t>REBOQUE/SEMI-REBOQUE</t>
  </si>
  <si>
    <t>MOTOCICLETA</t>
  </si>
  <si>
    <t>BICICLETA</t>
  </si>
  <si>
    <t>OUTRO</t>
  </si>
  <si>
    <t xml:space="preserve">VEÍCULOS ENVOLVIDOS EM ACIDENTES DE TRÂNSITO COM VÍTIMAS </t>
  </si>
  <si>
    <t xml:space="preserve"> </t>
  </si>
  <si>
    <t xml:space="preserve">DE TRÂNSITO COM VÍTIMAS SEGUNDO O TIPO </t>
  </si>
  <si>
    <t>DE TRÂNSITO COM VÍTIMAS SEGUNDO O TIPO</t>
  </si>
  <si>
    <t xml:space="preserve">  VEÍCULOS ENVOLVIDO EM ACIDENTE DE TRÂNSITO COM VÍTIMAS SEGUNDO TIPO</t>
  </si>
  <si>
    <t>0 A 9 ANOS</t>
  </si>
  <si>
    <t>10 A 12 ANOS</t>
  </si>
  <si>
    <t>13 A 17 ANOS</t>
  </si>
  <si>
    <t>CONDUTOR</t>
  </si>
  <si>
    <t>PASSAGEIRO</t>
  </si>
  <si>
    <t>PEDESTRE</t>
  </si>
  <si>
    <t xml:space="preserve"> VÍTIMAS NÃO FATAIS NO ESTADO DE RONDÔNIA</t>
  </si>
  <si>
    <t>10 A 12ANOS</t>
  </si>
  <si>
    <t>QUADRO COMPARATIVO DE ACIDENTES DE TRÂNSITO</t>
  </si>
  <si>
    <t>VÍTIMAS  FATAIS NO ESTADO DE RONDÔNIA</t>
  </si>
  <si>
    <t xml:space="preserve"> RESUMO DOS ANOS ANTERIORES NO ESTADO DE RONDÔNIA </t>
  </si>
  <si>
    <t xml:space="preserve"> População</t>
  </si>
  <si>
    <t xml:space="preserve"> Frota*</t>
  </si>
  <si>
    <t xml:space="preserve"> Acidentes com Vítimas</t>
  </si>
  <si>
    <t xml:space="preserve"> Vítimas Fatais</t>
  </si>
  <si>
    <t>Atropelamento /10.000 Veículos*</t>
  </si>
  <si>
    <t>Atropelamento /100.000 habitantes</t>
  </si>
  <si>
    <t>TOTAL ANUAL</t>
  </si>
  <si>
    <t>AVAÇAR &gt;&gt;</t>
  </si>
  <si>
    <t>QUADRO COMPARATIVO DE MULTAS NO ESTADO DE RONDÔNIA</t>
  </si>
  <si>
    <t>AUTUAÇÕES</t>
  </si>
  <si>
    <t xml:space="preserve">LEVE </t>
  </si>
  <si>
    <t xml:space="preserve">MÉDIA </t>
  </si>
  <si>
    <t>GRAVE</t>
  </si>
  <si>
    <t>QUADRO COMPARATIVO PERCENTUAL DE MULTAS NO ESTADO DE RONDÔNIA</t>
  </si>
  <si>
    <t>QUADRO EVOLUTIVO PERCENTUAL DE MULTAS EM RONDÔNIA</t>
  </si>
  <si>
    <t xml:space="preserve"> EVOLUÇÃO  DE MULTAS EM RONDÔNIA</t>
  </si>
  <si>
    <t xml:space="preserve"> EVOLUÇÃO  DE MULTAS EM RONDÔNIA SEGUNDO O TIPO </t>
  </si>
  <si>
    <t>DESCRIÇÃO</t>
  </si>
  <si>
    <t>ÍNDICE</t>
  </si>
  <si>
    <t xml:space="preserve"> EVOLUÇÃO DA TAXA ANUAL DE CONDUTORES ENVOLVIDOS EM ACIDENTES COM VÍTIMAS NO ESTADO DE RONDÔNIA SEGUNDO A HABILITAÇÃO</t>
  </si>
  <si>
    <t xml:space="preserve"> PERCENTUAL  ANUAL DE CONDUTORES ENVOLVIDOS EM ACIDENTES COM VÍTIMAS NO ESTADO DE RONDÔNIA SEGUNDO HABILITAÇÃO</t>
  </si>
  <si>
    <t xml:space="preserve"> EVOLUÇÃO DA TAXA ANUAL DE CONDUTORES ENVOLVIDOS EM ACIDENTES COM VÍTIMAS NO ESTADO DE RONDÔNIA SEGUNDO A FAIXA ETÁRIA</t>
  </si>
  <si>
    <t xml:space="preserve"> PERCENTUAL  ANUAL DE CONDUTORES ENVOLVIDOS EM ACIDENTES COM VÍTIMAS NO ESTADO DE RONDÔNIA SEGUNDO A FAIXA ETÁRIA</t>
  </si>
  <si>
    <t xml:space="preserve"> EVOLUÇÃO DA TAXA  ANUAL DE CONDUTORES ENVOLVIDOS EM ACIDENTES COM VÍTIMAS NO ESTADO DE RONDÔNIA SEGUNDO SEXO</t>
  </si>
  <si>
    <t xml:space="preserve">  EVOLUÇÃO ANUAL DE ACIDENTES COM VÍTIMAS NO ESTADO DE RONDÔNIA SEGUNDO TIPO</t>
  </si>
  <si>
    <t xml:space="preserve">  EVOLUÇÃO DA TAXA  ANUAL DE ACIDENTES COM VÍTIMAS NO ESTADO DE RONDÔNIA SEGUNDO A FASE DO DIA</t>
  </si>
  <si>
    <t xml:space="preserve"> EVOLUÇÃO DA TAXA  ANUAL DE ACIDENTES COM VÍTIMAS NO ESTADO DE RONDÔNIA SEGUNDO A ÁREA</t>
  </si>
  <si>
    <t>PERCENTUAL  ANUAL DE ACIDENTES COM VÍTIMAS NO ESTADO DE RONDÔNIA SEGUNDO A ÁREA</t>
  </si>
  <si>
    <t xml:space="preserve"> EVOLUÇÃO DA TAXA  ANUAL DE ACIDENTES COM VÍTIMAS NO ESTADO DE RONDÔNIA SEGUNDO TIPO</t>
  </si>
  <si>
    <t xml:space="preserve">  PERCENTUAL ANUAL DE ACIDENTES COM VÍTIMAS NO ESTADO DE RONDÔNIA SEGUNDO TIPO</t>
  </si>
  <si>
    <t xml:space="preserve"> VEÍCULOS ENVOLVIDO EM ACIDENTE DE TRÂNSITO COM VÍTIMAS SEGUNDO O TIPO</t>
  </si>
  <si>
    <t xml:space="preserve"> EVOLUÇÃO DA TAXA  ANUAL DE VEÍCULOS ENVOLVIDO EM ACIDENTE </t>
  </si>
  <si>
    <t xml:space="preserve"> PERCENTUAL  ANUAL DE VEÍCULOS ENVOLVIDO EM ACIDENTE </t>
  </si>
  <si>
    <t xml:space="preserve">  VÍTIMAS NÃO FATAIS NO ESTADO DE RONDÔNIA SEGUNDO SEXO</t>
  </si>
  <si>
    <t xml:space="preserve"> EVOLUÇÃO DA TAXA  ANUAL DE VÍTIMAS NÃO FATAIS NO ESTADO DE RONDÔNIA SEGUNDO SEXO</t>
  </si>
  <si>
    <t xml:space="preserve"> PERCENTUAL  ANUAL DE VÍTIMAS NÃO  FATAIS NO ESTADO DE RONDÔNIA SEGUNDO SEXO</t>
  </si>
  <si>
    <t xml:space="preserve"> VÍTIMAS NÃO FATAIS NO ESTADO DE RONDÔNIA SEGUNDO FAIXA ETÁRIA</t>
  </si>
  <si>
    <t xml:space="preserve"> EVOLUÇÃO DA TAXA  ANUAL DE VÍTIMAS NÃO FATAIS NO ESTADO DE RONDÔNIA SEGUNDO FAIXA ETÁRIA</t>
  </si>
  <si>
    <t xml:space="preserve"> PERCENTUAL ANUAL DE VÍTIMAS NÃO FATAIS NO ESTADO DE RONDÔNIA SEGUNDO FAIXA ETÁRIA</t>
  </si>
  <si>
    <t xml:space="preserve"> VÍTIMAS NÃO FATAIS NO ESTADO DE RONDÔNIA SEGUNDO TIPO</t>
  </si>
  <si>
    <t xml:space="preserve"> EVOLUÇÃO DA TAXA  ANUAL DE VÍTIMAS NÃO FATAIS NO ESTADO DE RONDÔNIA SEGUNDO TIPO</t>
  </si>
  <si>
    <t>PERCENTUAL  ANUAL DE VÍTIMAS NÃO  FATAIS NO ESTADO DE RONDÔNIA SEGUNDO TIPO</t>
  </si>
  <si>
    <t xml:space="preserve"> VÍTIMAS  FATAIS NO ESTADO DE RONDÔNIA SEGUNDO SEXO</t>
  </si>
  <si>
    <t>EVOLUÇÃO DA TAXA ANUAL DE VÍTIMAS  FATAIS NO ESTADO DE RONDÔNIA SEGUNDO SEXO</t>
  </si>
  <si>
    <t xml:space="preserve"> PERCENTUAL  ANUAL DE VÍTIMAS  FATAIS NO ESTADO DE RONDÔNIA SEGUNDO SEXO</t>
  </si>
  <si>
    <t xml:space="preserve">  VÍTIMAS  FATAIS NO ESTADO DE RONDÔNIA SEGUNDO FAIXA ETÁRIA</t>
  </si>
  <si>
    <t xml:space="preserve"> EVOLUÇÃO DA TAXA ANUAL DE VÍTIMAS  FATAIS NO ESTADO DE RONDÔNIA SEGUNDO FAIXA ETÁRIA</t>
  </si>
  <si>
    <t xml:space="preserve"> VÍTIMAS  FATAIS NO ESTADO DE RONDÔNIA SEGUNDO TIPO</t>
  </si>
  <si>
    <t xml:space="preserve"> EVOLUÇÃO DA TAXA  ANUAL DE VÍTIMAS  FATAIS NO ESTADO DE RONDÔNIA SEGUNDO TIPO</t>
  </si>
  <si>
    <t xml:space="preserve"> EVOLUÇÃO DA TAXA ANUAL  NO ESTADO DE RONDÔNIA </t>
  </si>
  <si>
    <t>Domingo</t>
  </si>
  <si>
    <t>VEÍCULOS</t>
  </si>
  <si>
    <t>CAMINHÃO</t>
  </si>
  <si>
    <t>Fonte: Detran-RO</t>
  </si>
  <si>
    <t xml:space="preserve">CAMINHONETE </t>
  </si>
  <si>
    <t xml:space="preserve">CICLOMOTOR </t>
  </si>
  <si>
    <t xml:space="preserve">REBOQUE </t>
  </si>
  <si>
    <t xml:space="preserve">SEMI-REBOQUE </t>
  </si>
  <si>
    <t xml:space="preserve">SIDE-CAR </t>
  </si>
  <si>
    <t xml:space="preserve">TRATOR DE RODAS </t>
  </si>
  <si>
    <t xml:space="preserve">TRICICLO </t>
  </si>
  <si>
    <t xml:space="preserve">MOTO </t>
  </si>
  <si>
    <t xml:space="preserve">AUTOMÓVEL/CAMIONETA </t>
  </si>
  <si>
    <t xml:space="preserve">ÔNIBUS </t>
  </si>
  <si>
    <t xml:space="preserve">UTILITÁRIO </t>
  </si>
  <si>
    <t>RESUMO DA FROTA EM RONDÔNIA</t>
  </si>
  <si>
    <t>EVOLUÇÃO DA TAXA DE CRESCIMENTO DA FROTA EM RONDÔNIA</t>
  </si>
  <si>
    <t xml:space="preserve"> PERCENTUAL DA FROTA SEGUNDO TIPO DE VEÍCULO</t>
  </si>
  <si>
    <t>* A categoria moto engloba motocicleta e motoneta.</t>
  </si>
  <si>
    <t>PROJETOS DETRAN-RO</t>
  </si>
  <si>
    <t>OUTROS</t>
  </si>
  <si>
    <t>AUTOMÓVEL</t>
  </si>
  <si>
    <t>MOTOCICLISTA</t>
  </si>
  <si>
    <t>CICLISTA</t>
  </si>
  <si>
    <t>Motorização (Veículos /100 hab)*</t>
  </si>
  <si>
    <t xml:space="preserve"> ÍNDICES DO ESTADO DE RONDÔNIA </t>
  </si>
  <si>
    <t>Motorização (Veículos /100 hab)</t>
  </si>
  <si>
    <t>JAN</t>
  </si>
  <si>
    <t>FEV</t>
  </si>
  <si>
    <t>MAR</t>
  </si>
  <si>
    <t>ABR</t>
  </si>
  <si>
    <t>MAI</t>
  </si>
  <si>
    <t>JUN</t>
  </si>
  <si>
    <t>DIA DA SEMANA</t>
  </si>
  <si>
    <t>ALTA FLORESTA D'OESTE</t>
  </si>
  <si>
    <t>MASC</t>
  </si>
  <si>
    <t>FEM</t>
  </si>
  <si>
    <t>A</t>
  </si>
  <si>
    <t>AB</t>
  </si>
  <si>
    <t>AC</t>
  </si>
  <si>
    <t>AD</t>
  </si>
  <si>
    <t>AE</t>
  </si>
  <si>
    <t>B</t>
  </si>
  <si>
    <t>C</t>
  </si>
  <si>
    <t>D</t>
  </si>
  <si>
    <t>E</t>
  </si>
  <si>
    <t>TOTAL GERAL</t>
  </si>
  <si>
    <t>ALTO ALEGRE DOS PARECIS</t>
  </si>
  <si>
    <t>ALTO PARAISO</t>
  </si>
  <si>
    <t>ALVORADA D'OESTE</t>
  </si>
  <si>
    <t>ARIQUEMES</t>
  </si>
  <si>
    <t>BURITIS</t>
  </si>
  <si>
    <t>CABIXI</t>
  </si>
  <si>
    <t>CACAULÂNDIA</t>
  </si>
  <si>
    <t>CACOAL</t>
  </si>
  <si>
    <t>CAMPO NOVO DE RONDÔNIA</t>
  </si>
  <si>
    <t>CANDEIAS DO JAMARI</t>
  </si>
  <si>
    <t>CASTANHEIRAS</t>
  </si>
  <si>
    <t>CEREJEIRAS</t>
  </si>
  <si>
    <t>CHUPINGUAIA</t>
  </si>
  <si>
    <t>COLORADO D'OESTE</t>
  </si>
  <si>
    <t>CORUMBIARA</t>
  </si>
  <si>
    <t>COSTA MARQUES</t>
  </si>
  <si>
    <t>CUJUBIM</t>
  </si>
  <si>
    <t>ESPIGÃO D'OESTE</t>
  </si>
  <si>
    <t>GOVERNADOR JORGE TEIXEIRA</t>
  </si>
  <si>
    <t>GUAJARÁ-MIRIM</t>
  </si>
  <si>
    <t>ITAPUÃ DO OESTE</t>
  </si>
  <si>
    <t>JARU</t>
  </si>
  <si>
    <t>JI-PARANÁ</t>
  </si>
  <si>
    <t>MACHADINHO D'OESTE</t>
  </si>
  <si>
    <t>MINISTRO ANDREAZZA</t>
  </si>
  <si>
    <t>MIRANTE DA SERRA</t>
  </si>
  <si>
    <t>MONTE NEGRO</t>
  </si>
  <si>
    <t>NOVA BRASILÂNDIA D'OESTE</t>
  </si>
  <si>
    <t>NOVA MAMORÉ</t>
  </si>
  <si>
    <t>NOVA UNIÃO</t>
  </si>
  <si>
    <t>NOVO HORIZONTE</t>
  </si>
  <si>
    <t>OURO PRETO D'OESTE</t>
  </si>
  <si>
    <t>PARECIS</t>
  </si>
  <si>
    <t>PIMENTA BUENO</t>
  </si>
  <si>
    <t>PIMENTEIRAS D'OESTE</t>
  </si>
  <si>
    <t>PORTO VELHO</t>
  </si>
  <si>
    <t>PRESIDENTE MÉDICI</t>
  </si>
  <si>
    <t>PRIMAVERA DE RONDÔNIA</t>
  </si>
  <si>
    <t>RIO CRESPO</t>
  </si>
  <si>
    <t>ROLIM DE MOURA</t>
  </si>
  <si>
    <t>SANTA LUZIA DO OESTE</t>
  </si>
  <si>
    <t>SÃO FELIPE D'OESTE</t>
  </si>
  <si>
    <t>SÃO FRANCISCO DO GUAPORÉ</t>
  </si>
  <si>
    <t>SÃO MIGUEL DO GUAPORÉ</t>
  </si>
  <si>
    <t>SERINGUEIRAS</t>
  </si>
  <si>
    <t>TEIXEIRÓPOLIS</t>
  </si>
  <si>
    <t>THEOBROMA</t>
  </si>
  <si>
    <t>URUPÁ</t>
  </si>
  <si>
    <t>VALE DO ANARI</t>
  </si>
  <si>
    <t>VALE DO PARAISO</t>
  </si>
  <si>
    <t>VILHENA</t>
  </si>
  <si>
    <t>TOTAL GERAL PERCENTUAL</t>
  </si>
  <si>
    <t>EVOLUÇÃO PERCENTUAL ANUAL</t>
  </si>
  <si>
    <t>EVOLUÇÃO GERAL PERCENTUAL</t>
  </si>
  <si>
    <t>MUNICÍPIO</t>
  </si>
  <si>
    <t>ALTA FLORESTA DO OESTE</t>
  </si>
  <si>
    <t>ALTO PARAÍSO</t>
  </si>
  <si>
    <t>ALVORADA DO OESTE</t>
  </si>
  <si>
    <t>COLORADO DO OESTE</t>
  </si>
  <si>
    <t>ESPIGÃO DO OESTE</t>
  </si>
  <si>
    <t>MACHADINHO DO OESTE</t>
  </si>
  <si>
    <t>OURO PRETO DO OESTE</t>
  </si>
  <si>
    <t>PIMENTEIRAS DO OESTE</t>
  </si>
  <si>
    <t>SÃO FELIPE DO OESTE</t>
  </si>
  <si>
    <t>VALE DO PARAÍSO</t>
  </si>
  <si>
    <t>População</t>
  </si>
  <si>
    <t xml:space="preserve">  EVOLUÇÃO ANUAL DE ACIDENTES COM VÍTIMAS NO ESTADO DE RONDÔNIA </t>
  </si>
  <si>
    <t>* Frota Renavan</t>
  </si>
  <si>
    <t>Atropelamento /10.000 Veíc.*</t>
  </si>
  <si>
    <t>Atropelamento /100.000 hab.</t>
  </si>
  <si>
    <t>% Frota Envol. em Acid. c/ Vít.</t>
  </si>
  <si>
    <t>EVOLUÇÃO DA POPULAÇÃO EM RONDÔNIA</t>
  </si>
  <si>
    <t>Veículos Apreendidos</t>
  </si>
  <si>
    <t xml:space="preserve"> FEDERAL ( PRF )</t>
  </si>
  <si>
    <t>NOVA BRASILÂNDIA DO OESTE</t>
  </si>
  <si>
    <t>INDICE ESTADUAL</t>
  </si>
  <si>
    <t>URBANO</t>
  </si>
  <si>
    <t>TOMBAMENTO</t>
  </si>
  <si>
    <t>QUEDA</t>
  </si>
  <si>
    <t>ATROPELAMENTO DE PEDESTRE</t>
  </si>
  <si>
    <t>COLISÃO LATERAL</t>
  </si>
  <si>
    <t>COLISÃO TRANSVERSAL</t>
  </si>
  <si>
    <t>COLISÃO TRASEIRA</t>
  </si>
  <si>
    <t>ENGAVETAMENTO</t>
  </si>
  <si>
    <t>CAPOTAMENTO</t>
  </si>
  <si>
    <t>ALTA FLORESTA</t>
  </si>
  <si>
    <t>*Não constam dados da PRF.</t>
  </si>
  <si>
    <t>PRESIDENTE MEDICI</t>
  </si>
  <si>
    <t>ACIDENTES COM VÍTIMAS POR DIA DA SEMANA EM RONDÔNIA</t>
  </si>
  <si>
    <t xml:space="preserve">ACIDENTES COM VÍTIMAS POR MÊS EM RONDÔNIA </t>
  </si>
  <si>
    <t>NO  ESTADO DE RONDÔNIA</t>
  </si>
  <si>
    <t>ARTIGO / QUANT.</t>
  </si>
  <si>
    <t>CATEG.</t>
  </si>
  <si>
    <t xml:space="preserve"> PERCENTUAL  ANUAL DE ACIDENTES COM VÍTIMAS NO ESTADO DE RONDÔNIA SEGUNDO A FASE DO DIA</t>
  </si>
  <si>
    <t xml:space="preserve"> PERCENTUAL ANUAL DE VÍTIMAS  FATAIS NO ESTADO DE RONDÔNIA SEGUNDO FAIXA ETÁRIA</t>
  </si>
  <si>
    <t>PERCENTUAL  ANUAL DE VÍTIMAS  FATAIS NO ESTADO DE RONDÔNIA SEGUNDO TIPO</t>
  </si>
  <si>
    <t xml:space="preserve"> PERCENTUAL  ANUAL DE CONDUTORES ENVOLVIDOS EM ACIDENTES COM VÍTIMAS NO ESTADO DE RONDÔNIA SEGUNDO SEXO</t>
  </si>
  <si>
    <t>2010— 2011</t>
  </si>
  <si>
    <t>Segunda-feira</t>
  </si>
  <si>
    <t>AGRADECIMENTOS</t>
  </si>
  <si>
    <t>% DE CRES.</t>
  </si>
  <si>
    <t>18 À 29</t>
  </si>
  <si>
    <t>30 À 41</t>
  </si>
  <si>
    <t>42 À 53</t>
  </si>
  <si>
    <t>54 OU MAIS</t>
  </si>
  <si>
    <t>Ra*</t>
  </si>
  <si>
    <t>*Ranking</t>
  </si>
  <si>
    <t>INTERIOR</t>
  </si>
  <si>
    <t>CAPITAL</t>
  </si>
  <si>
    <t>RODOVIAS ESTADUAIS</t>
  </si>
  <si>
    <t>RODOVIAS FEDERAIS</t>
  </si>
  <si>
    <t>2011— 2012</t>
  </si>
  <si>
    <t>Frota</t>
  </si>
  <si>
    <t>ÍNDICE ESTADUAL</t>
  </si>
  <si>
    <t xml:space="preserve">EVOLUÇÃO DO ÍNDICE DE ACIDENTES COM VÍTIMAS POR 10.000 VEÍCULOS </t>
  </si>
  <si>
    <t xml:space="preserve">EVOLUÇÃO DO ÍNDICE DE VÍTIMAS NÃO FATAIS POR 10.000 VEICULOS </t>
  </si>
  <si>
    <t xml:space="preserve">EVOLUÇÃO DO ÍNDICE DE  VÍTIMAS  FATAIS POR 10.000 VEICULOS </t>
  </si>
  <si>
    <t xml:space="preserve">EVOLUÇÃO DO ÍNDICE DE ACIDENTES COM VÍTIMAS POR 100.000 HABITANTES </t>
  </si>
  <si>
    <t xml:space="preserve">EVOLUÇÃO DO ÍNDICE DE  VÍTIMAS NÃO FATAIS POR 100.000 HABITANTES </t>
  </si>
  <si>
    <t xml:space="preserve">EVOLUÇÃO DO ÍNDICE DE  VÍTIMAS  FATAIS POR 100.000 HABITANTES </t>
  </si>
  <si>
    <t xml:space="preserve">EVOLUÇÃO DO ÍNDICE DE MOTORIZAÇÃO POR 100 HABITANTES  </t>
  </si>
  <si>
    <t>2005—2006</t>
  </si>
  <si>
    <t>2006— 2007</t>
  </si>
  <si>
    <t>2007— 2008</t>
  </si>
  <si>
    <t>2008— 2009</t>
  </si>
  <si>
    <t>2009— 2010</t>
  </si>
  <si>
    <t>2012— 2013</t>
  </si>
  <si>
    <t>Autuações</t>
  </si>
  <si>
    <t>TOTAL GERAL DO ESTADO</t>
  </si>
  <si>
    <t>PROJETOS DE EDUCAÇÃO DE TRÂNSITO</t>
  </si>
  <si>
    <t>Ações Permanentes</t>
  </si>
  <si>
    <t>Ações Periódicas</t>
  </si>
  <si>
    <t>PROJETOS DE FISCALIZAÇÃO DE TRÂNSITO</t>
  </si>
  <si>
    <t xml:space="preserve">EVOLUÇÃO DE CONDUTORES  HABILITADOS POR FAIXA ETÁRIA NO ESTADO DE RONDÔNIA </t>
  </si>
  <si>
    <t>EVOLUÇÃO DOS CONDUTORES HABILITADOS NO ESTADO  DE RONDÔNIA</t>
  </si>
  <si>
    <t xml:space="preserve">QUADRO DE DADOS DOS MUNICÍPIOS </t>
  </si>
  <si>
    <t>DO  ESTADO DE RONDÔNIA</t>
  </si>
  <si>
    <t>QUADRO  DE EVOLUÇÃO DOS ÍNDICES NOS MUNICÍPIOS - RONDÔNIA</t>
  </si>
  <si>
    <t>2013— 2014</t>
  </si>
  <si>
    <t>* Em Ji-Paraná no ano de 2014 houve uma habilitação ACCB feminina que foi considerada AB.</t>
  </si>
  <si>
    <t xml:space="preserve"> Vítimas não Fatais</t>
  </si>
  <si>
    <t xml:space="preserve"> Atropelamentos</t>
  </si>
  <si>
    <t xml:space="preserve"> Veículos Envol. em Acid. c/ Vítima</t>
  </si>
  <si>
    <t>2008 — 2009</t>
  </si>
  <si>
    <t>2009 — 2010</t>
  </si>
  <si>
    <t>2010 — 2011</t>
  </si>
  <si>
    <t>2011 — 2012</t>
  </si>
  <si>
    <t>2012 — 2013</t>
  </si>
  <si>
    <t>2013 — 2014</t>
  </si>
  <si>
    <t>AUTUAÇÕES*</t>
  </si>
  <si>
    <t>DEIXAR O CONDUTOR OU PASSAGEIRO DE USAR O CINTO DE SEGURANÇA.</t>
  </si>
  <si>
    <t>DIRIGIR SOB A INFLUÊNCIA DE ÁLCOOL OU DE QUALQUER OUTRA SUBSTÂNCIA PSICOATIVA QUE DETERMINE DEPENDÊNCIA.</t>
  </si>
  <si>
    <t>AVANÇAR O SINAL VERMELHO DO SEMÁFORO OU O DE PARADA OBRIGATÓRIA.</t>
  </si>
  <si>
    <t>DIRIGIR O VEÍCULO UTILIZANDO-SE DE FONES NOS OUVIDOS CONECTADOS A APARELHAGEM SONORA OU DE TELEFONE CELULAR.</t>
  </si>
  <si>
    <t>CONDUZIR VEÍCULO SEM OS DOCUMENTOS DE PORTE OBRIGATÓRIO REFERIDOS NO CTB.</t>
  </si>
  <si>
    <t>CONDUZIR O VEÍCULO QUE NÃO ESTEJA REGISTRADO E DEVIDAMENTE LICENCIADO.</t>
  </si>
  <si>
    <t>DIRIGIR VEÍCULO SEM POSSUIR CARTEIRA NACIONAL DE HABILITAÇÃO OU PERMISSÃO PARA DIRIGIR.</t>
  </si>
  <si>
    <t>* A partir de 2014 considerou-se apenas autos válidos, para tanto fez-se a revisão da base comparativa dos anos anteriores.</t>
  </si>
  <si>
    <t>NOS MUNICÍPIOS DO ESTADO DE RONDÔNIA</t>
  </si>
  <si>
    <t>Total Agrupado</t>
  </si>
  <si>
    <t>SEMI-REBOQUE</t>
  </si>
  <si>
    <t>SIDE-CAR</t>
  </si>
  <si>
    <t>MOTONETA</t>
  </si>
  <si>
    <t>REBOQUE</t>
  </si>
  <si>
    <t>CHARRETE</t>
  </si>
  <si>
    <t>CAMIONETA</t>
  </si>
  <si>
    <t>TRATOR DE RODAS</t>
  </si>
  <si>
    <t>CICLOMOTOR</t>
  </si>
  <si>
    <t>MOTOR-CASA</t>
  </si>
  <si>
    <t>TRICICLO</t>
  </si>
  <si>
    <t>CAMINHONETE</t>
  </si>
  <si>
    <t>Passageiro</t>
  </si>
  <si>
    <t>Carga</t>
  </si>
  <si>
    <t>Misto</t>
  </si>
  <si>
    <t>Corrida</t>
  </si>
  <si>
    <t>Tração</t>
  </si>
  <si>
    <t>Especial</t>
  </si>
  <si>
    <t>Coleção</t>
  </si>
  <si>
    <t>N°</t>
  </si>
  <si>
    <t>Percentual da Frota</t>
  </si>
  <si>
    <t>PARTICULAR</t>
  </si>
  <si>
    <t>OFICIAL</t>
  </si>
  <si>
    <t>ALUGUEL</t>
  </si>
  <si>
    <t>APRENDIZAGEM</t>
  </si>
  <si>
    <t>ORGANISMOS INTERNACIONAIS</t>
  </si>
  <si>
    <t>FABRICANTE</t>
  </si>
  <si>
    <t>CORPO CONSULAR</t>
  </si>
  <si>
    <t>CHOQUE COM OBJETO FIXO</t>
  </si>
  <si>
    <t>ATROPELAMENTO DE ANIMAL</t>
  </si>
  <si>
    <t>%*</t>
  </si>
  <si>
    <t>*Evolução percentual da frota</t>
  </si>
  <si>
    <t>QUADRO EVOLUTIVO DA FROTA EM RONDÔNIA</t>
  </si>
  <si>
    <t>DIRETORIA TÉCNICA DE OPERAÇÕES - DTO</t>
  </si>
  <si>
    <t xml:space="preserve"> EVOLUÇÃO DOS ACIDENTES DE TRÂNSITO COM VÍTIMA NOS MUNICÍPIOS EM RONDÔNIA </t>
  </si>
  <si>
    <t>Campanhas Permanentes</t>
  </si>
  <si>
    <t>Escola Pública de Trânsito</t>
  </si>
  <si>
    <t>QUADRO COMPARATIVO DE</t>
  </si>
  <si>
    <t>VÍTIMAS NÃO FATAIS NO ESTADO DE RONDÔNIA</t>
  </si>
  <si>
    <t xml:space="preserve"> VÍTIMAS  FATAIS NO ESTADO DE RONDÔNIA</t>
  </si>
  <si>
    <t>CONDUTOR DE AUTO</t>
  </si>
  <si>
    <t>CONDUTOR DE AUTO*</t>
  </si>
  <si>
    <t>*A partir de 2009 a categoria condutor foi dividida em Condutor de Auto, Motociclista e Ciclista.</t>
  </si>
  <si>
    <t>CONDUTOR DE AUTOR*</t>
  </si>
  <si>
    <t>Fonte: PC (Polícia Civil), PRF (Polícia Rodoviária Federal) e PM (Polícia Militar).</t>
  </si>
  <si>
    <t>* Os registros "não informados" em "consequência da vítima" são computados em vítimas não fatais conforme metodologia do RENAEST.</t>
  </si>
  <si>
    <t xml:space="preserve">CAMINHÃO TRATOR </t>
  </si>
  <si>
    <t xml:space="preserve">MICRO-ÔNIBUS </t>
  </si>
  <si>
    <t>UTILITÁRIO</t>
  </si>
  <si>
    <t>ÔNIBUS</t>
  </si>
  <si>
    <t>CAMINHÃO TRATOR</t>
  </si>
  <si>
    <t>MICRO-ÔNIBUS</t>
  </si>
  <si>
    <t>EXPERIÊNCIA</t>
  </si>
  <si>
    <t>COLISÃO/ABALROAMENTO</t>
  </si>
  <si>
    <t>TOMBAMENTO/CAPOTAGEM</t>
  </si>
  <si>
    <t>*A partir de agosto/2009 a PFR passou a enviar a lista de vítimas fatais, o que possibitou cadastrar vítimas fatais posterior.</t>
  </si>
  <si>
    <t>Fonte: IML(Instituto Médico Legal), PC (Polícia Civil), PRF (Polícia Rodoviária Federal), PM (Polícia Militar) e SIM (Sistema de Informação de Mortalidade).</t>
  </si>
  <si>
    <t>CONDUTORES ENVOLVIDOS EM ACIDENTES COM VÍTIMAS NO ESTADO DE RONDÔNIA</t>
  </si>
  <si>
    <t xml:space="preserve">  EVOLUÇÃO ANUAL DE CONDUTORES ENVOLVIDOS EM ACIDENTES DE TRÂNSITO COM VÍTIMAS NO ESTADO DE RONDÔNIA SEGUNDO HABILITAÇÃO</t>
  </si>
  <si>
    <t xml:space="preserve">  EVOLUÇÃO ANUAL DE CONDUTORES ENVOLVIDOS EM ACIDENTES DE TRÂNSITO COM VÍTIMAS NO ESTADO DE RONDÔNIA SEM POSSUIR HABILITAÇÃO</t>
  </si>
  <si>
    <t>ÔNIBUS/ MICRO-ÔNIBUS</t>
  </si>
  <si>
    <t>QUADRO COMPARATIVO DE ÍNDICES DE TRÂNSITO</t>
  </si>
  <si>
    <t>Fonte: IML (Instituto Médico Legal), PC (Polícia Civil), PRF (Polícia Rodoviária Federal), PM (Polícia Militar), DENATRAN (Departamento Nacional de Trânsito), IBGE (Instituto Brasileiro de Geografia e estatística), SIM (Sistema de Informação de Mortalidade do Ministério da Saúde).</t>
  </si>
  <si>
    <t>Acid. com Vítimas /10.000 Veíc.*</t>
  </si>
  <si>
    <t>Acid. com Vítimas/100.000 hab</t>
  </si>
  <si>
    <t>Vítimas Fatais /10.000 Veículos</t>
  </si>
  <si>
    <t>Vítimas Fatais /100.000 hab</t>
  </si>
  <si>
    <t>Vítimas Fatais /10.000 Veículos*</t>
  </si>
  <si>
    <t>Vítimas Fatais /100.000 hab.</t>
  </si>
  <si>
    <t>Vítimas Não Fatais  /10.000 Veíc.*</t>
  </si>
  <si>
    <t>Vítimas Não Fatais /100.000 hab</t>
  </si>
  <si>
    <t>VítimasNão Fatais /100.000 hab</t>
  </si>
  <si>
    <t>EVOLUÇÃO DO ÍNDICE MOTORIZAÇÃO EM RONDÔNIA</t>
  </si>
  <si>
    <t xml:space="preserve">EVOLUÇÃO DO ÍNDICE  DE VÍTIMAS FATAIS / 10.000 VEÍCULOS </t>
  </si>
  <si>
    <t xml:space="preserve">EVOLUÇÃO DO ÍNDICE DE VÍTIMAS FATAIS / 100.000 HABITANTES </t>
  </si>
  <si>
    <t xml:space="preserve">EVOLUÇÃO DO ÍNDICE  DE VÍTIMAS NÃO FATAIS / 10.000 VEÍCULOS </t>
  </si>
  <si>
    <t>MUNICÍPIOS*</t>
  </si>
  <si>
    <t>Fonte: IML (Instituto Médico Legal), PC (Polícia Civil), PRF (Polícia Rodoviária Federal), PM (Polícia Militar),  IBGE (Instituto Brasileiro de Geografia e Estatística, SIM (Sistema de Informação de Mortalidade do Ministério da Saúde).</t>
  </si>
  <si>
    <t>COLISÃO FRONTAL</t>
  </si>
  <si>
    <t>Fonte: PM (Polícia Militar), IML (Instituto Médico Legal) e PRF (Polícia Rodoviária Federal).</t>
  </si>
  <si>
    <t>** Não constam os dados da PRF nos municípios, apenas no índice estadual.</t>
  </si>
  <si>
    <t>Fonte: DEDT (Delegacia Especializado em Delitos de Trânsito) e PM (Polícia Militar).</t>
  </si>
  <si>
    <t>TOTAL*</t>
  </si>
  <si>
    <t>Terça-feira</t>
  </si>
  <si>
    <t>Quarta-feira</t>
  </si>
  <si>
    <t>Quinta-feira</t>
  </si>
  <si>
    <t>Sexta-feira</t>
  </si>
  <si>
    <t>Sábado</t>
  </si>
  <si>
    <t>CONDUTORES DO ESTADO DE RONDÔNIA SEGUNDO SEXO E CATEGORIA</t>
  </si>
  <si>
    <t>Fonte: INTERPRINT / DETRAN / RO</t>
  </si>
  <si>
    <t>GRAVÍSSIMA</t>
  </si>
  <si>
    <t>2014— 2015</t>
  </si>
  <si>
    <t>ALTA FLORESTA DOESTE</t>
  </si>
  <si>
    <t>1º Emplacamento</t>
  </si>
  <si>
    <t>2ª Via CRLV</t>
  </si>
  <si>
    <t>2ª VIA CRLV - ROUBO/FURTO</t>
  </si>
  <si>
    <t>2ª Via CRV</t>
  </si>
  <si>
    <t>2ª VIA CRV - ROUBO/FURTO</t>
  </si>
  <si>
    <t>Acerto Ano de Emissão do Licenciamento</t>
  </si>
  <si>
    <t>Acerto de Característica</t>
  </si>
  <si>
    <t>Alienação Fiduciária</t>
  </si>
  <si>
    <t>Alteração de Características</t>
  </si>
  <si>
    <t>Alteração de Dados Cadastrais/Correção de CRV</t>
  </si>
  <si>
    <t>Atribuição/Alteração de Exceção</t>
  </si>
  <si>
    <t>Atualização de Endereço</t>
  </si>
  <si>
    <t>Autorização para Regravação / Gravar Chassi / motor</t>
  </si>
  <si>
    <t>Baixa de Restrição Administrativa, Tributária e Comunicação de Dados</t>
  </si>
  <si>
    <t>Baixa de Veículo</t>
  </si>
  <si>
    <t>Cancelamento de Comunicação de Venda</t>
  </si>
  <si>
    <t>Comunicação de Venda</t>
  </si>
  <si>
    <t>Correção de Ano Pagamento Licenciamento</t>
  </si>
  <si>
    <t>Correção de Dados Cadastrais/Correção de CRV</t>
  </si>
  <si>
    <t>Desalienação</t>
  </si>
  <si>
    <t>Emissão de Via Original de CRLV (Cópia Autêntica)</t>
  </si>
  <si>
    <t>Gravação de Motor</t>
  </si>
  <si>
    <t>Inclusão de Bloqueios (Adm/Jud/Trib)</t>
  </si>
  <si>
    <t>Licenciamento Anual por Exercício</t>
  </si>
  <si>
    <t>Licenciamento Provisório</t>
  </si>
  <si>
    <t>Mudança de Categoria</t>
  </si>
  <si>
    <t>Mudança de Município - Estado de Rondônia</t>
  </si>
  <si>
    <t>Recadastramento (Veíc. Renavam - 3 letras)</t>
  </si>
  <si>
    <t>Relacre de Placa e Tarjeta (RO)</t>
  </si>
  <si>
    <t>Transferência Propriedade de Veículo</t>
  </si>
  <si>
    <t>Troca de Motor</t>
  </si>
  <si>
    <t>Leilão</t>
  </si>
  <si>
    <t>Reg. Caract. Alterada na Origem</t>
  </si>
  <si>
    <t>Certidão Negativa para Seguro</t>
  </si>
  <si>
    <t>Alteração Caracteristica Sist. Antigo</t>
  </si>
  <si>
    <t>Transf. Propriedade - Determ. Judicial</t>
  </si>
  <si>
    <t>Troca de Placa Veículo de Rondônia (de 2 para 3 letras)</t>
  </si>
  <si>
    <t>Alteração de Características sem Autorização Prévia</t>
  </si>
  <si>
    <t>Correção de Placa</t>
  </si>
  <si>
    <t>Ativação de Veiculo</t>
  </si>
  <si>
    <t>Correção de Chassi</t>
  </si>
  <si>
    <t>Correção de Marca Modelo</t>
  </si>
  <si>
    <t>Correção de Regravação de Chassi</t>
  </si>
  <si>
    <t>Correção de Renavam</t>
  </si>
  <si>
    <t>Recadastramento (Veículo ñ Renavam)</t>
  </si>
  <si>
    <t>Transformações</t>
  </si>
  <si>
    <t>Total Geral</t>
  </si>
  <si>
    <t>QDE ANO</t>
  </si>
  <si>
    <t>DESCRIÇÃO DO SERVIÇO</t>
  </si>
  <si>
    <t>Serviços totais de veículos</t>
  </si>
  <si>
    <t>Inadimplência (%)</t>
  </si>
  <si>
    <t>*Nos municípios não constam os dados da PRF.</t>
  </si>
  <si>
    <t>Condutores Habilitados</t>
  </si>
  <si>
    <t>Acidentes com vítimas</t>
  </si>
  <si>
    <t>Vítimas não Fatais</t>
  </si>
  <si>
    <t>Vítimas  Fatais</t>
  </si>
  <si>
    <t>Serviços totais de habilitação</t>
  </si>
  <si>
    <t>2014 — 2015</t>
  </si>
  <si>
    <t>TRANSITAR EM VELOCIDADE SUPERIOR A MÁXIMA PERMITIDA EM ATÉ 20%.</t>
  </si>
  <si>
    <t>ULTRAPASSAR PELA CONTRAMÃO LINHA DE DIVISÃO DE FLUXOS OPOSTOS, CONTINUA AMARELA.</t>
  </si>
  <si>
    <t xml:space="preserve">Fonte: CTI </t>
  </si>
  <si>
    <t xml:space="preserve"> QUADRO EVOLUTIVO DAS MULTAS DE TRÂNSITO EM RONDÔNIA</t>
  </si>
  <si>
    <t>Fonte: CTI - DETRAN - RO</t>
  </si>
  <si>
    <t>Fonte: CTI / DETRAN-RO</t>
  </si>
  <si>
    <t>Fonte: DETRAN - CTI</t>
  </si>
  <si>
    <t>ALTO ALEGRE DO PARECIS</t>
  </si>
  <si>
    <t>Fonte: CTI / DETRAN / RO</t>
  </si>
  <si>
    <t>2015— 2016</t>
  </si>
  <si>
    <t xml:space="preserve"> FROTA DE VEÍCULOS CADASTRADOS NO ESTADO DE RONDÔNIA, POR TIPO, SEGUNDO OS MUNICÍPIOS - ANO 2016</t>
  </si>
  <si>
    <t xml:space="preserve">EVOLUÇÃO DA FROTA DE VEÍCULOS CADASTRADOS NO ESTADO DE RONDÔNIA, POR MUNICÍPIO - PERÍODO 2012 / 2016  </t>
  </si>
  <si>
    <t>Inclusao / Alteracao de Observacao</t>
  </si>
  <si>
    <t>Inspeção/Vistoria Escolar</t>
  </si>
  <si>
    <t>1º Emplacamento CicloMotor</t>
  </si>
  <si>
    <t>916-Lacre/Relacre Terceira Placa  (RO)</t>
  </si>
  <si>
    <t>Cancelamento de Comunicação de Venda Eletronico</t>
  </si>
  <si>
    <t>Relacre de Placa (Outra UF)</t>
  </si>
  <si>
    <t>Acerto - Alteração no Endereço</t>
  </si>
  <si>
    <t>Cópias de Documentos de Processos de Veículos (por folha, frente e verso)</t>
  </si>
  <si>
    <t>Licença para Trânsito de Veículo (Licença de Parabrisa)</t>
  </si>
  <si>
    <t>Recadastramento Veículo não RENAVAM (Veículo de Outra UF - 02 letras)</t>
  </si>
  <si>
    <t>Transferência Propriedade de Veículo RO - COM Troca de Placa (Veículo 2 letras)</t>
  </si>
  <si>
    <t>QUADRO DE SERVIÇOS REALIZADOS POR CIRETRAN - VEÍCULOS - 2016</t>
  </si>
  <si>
    <t>DISTRIBUIÇÃO DOS ACIDENTES COM VÍTIMAS EM 2016 NO ESTADO DE  RONDÔNIA</t>
  </si>
  <si>
    <t>2015 - 2016</t>
  </si>
  <si>
    <t>DISTRIBUIÇÃO DE VÍTIMAS NÃO FATAIS EM 2016 NO ESTADO DE  RONDÔNIA</t>
  </si>
  <si>
    <t>DISTRIBUIÇÃO DOS CONDUTORES ENVOLVIDOS EM ACIDENTES DE TRÂNSITO COM VÍTIMAS  EM 2016 NO ESTADO DE  RONDÔNIA</t>
  </si>
  <si>
    <t>DISTRIBUIÇÃO DOS VEÍCULOS ENVOLVIDOS EM ACIDENTES COM VÍTIMAS EM 2016 NO ESTADO DE  RONDÔNIA</t>
  </si>
  <si>
    <t xml:space="preserve"> DADOS DOS MUNICÍPIOS DO ESTADO DE RONDÔNIA - 2016</t>
  </si>
  <si>
    <t>% 2016 x 2015</t>
  </si>
  <si>
    <t>HORÁRIO DE ACIDENTES DE TRÂNSITO EM RONDÔNIA  - 2016</t>
  </si>
  <si>
    <t>CONDUTORES DO ESTADO DE RODÔNIA SEGUNDO SEXO E FAIXA ETÁRIA - 2016</t>
  </si>
  <si>
    <t>QUADRO DE SERVIÇOS REALIZADOS POR CIRETRAN - HABILITAÇÃO - 2016</t>
  </si>
  <si>
    <t xml:space="preserve"> AS 10 AUTUAÇÕES MAIS APLICADAS EM RONDÔNIA  - 2016</t>
  </si>
  <si>
    <t xml:space="preserve"> FROTA DE VEÍCULOS, POR ESPÉCIE SEGUNDO OS MUNICÍPIOS - ANO 2016</t>
  </si>
  <si>
    <t xml:space="preserve"> FROTA DE VEÍCULOS, POR CATEGORIA SEGUNDO OS MUNICÍPIOS - ANO 2016</t>
  </si>
  <si>
    <t xml:space="preserve"> Art.  250 / 3.885</t>
  </si>
  <si>
    <t>EM MOVIMENTO DE DIA, DEIXAR DE MANTER ACESA LUZ BAIXA NAS RODOVIAS.</t>
  </si>
  <si>
    <t xml:space="preserve"> Art.  218, I / 4.618</t>
  </si>
  <si>
    <t xml:space="preserve"> Art.  165 / 5.724</t>
  </si>
  <si>
    <t xml:space="preserve"> Art.  203 / 4.341</t>
  </si>
  <si>
    <t xml:space="preserve"> Art.  208 / 7.961</t>
  </si>
  <si>
    <t xml:space="preserve"> Art.  252, VI /  8.147</t>
  </si>
  <si>
    <t xml:space="preserve"> Art.  232 / 11.524</t>
  </si>
  <si>
    <t xml:space="preserve"> Art.  162, I / 14.745</t>
  </si>
  <si>
    <t xml:space="preserve"> Art.  230, V / 17.271</t>
  </si>
  <si>
    <t xml:space="preserve"> Art.  167 / 13.032</t>
  </si>
  <si>
    <t>DISTRIBUIÇÃO DE VÍTIMAS  FATAIS EM 2016 NO ESTADO DE  RONDÔNIA</t>
  </si>
  <si>
    <t>ACIDENTES COM VÍTIMAS POR DIA DA SEMANA EM RONDÔNIA  - 2016</t>
  </si>
  <si>
    <t>ESPIGÃO D OOESTE</t>
  </si>
  <si>
    <t>TEXEIROPÓLIS</t>
  </si>
  <si>
    <t xml:space="preserve">      SELECIONE UM MUNICÍPIO AO LADO</t>
  </si>
  <si>
    <t>2015 — 2016</t>
  </si>
  <si>
    <t>Fonte: DETRANET / RO</t>
  </si>
  <si>
    <t xml:space="preserve">                    SELECIONE UM MUNICÍPIO AO LADO</t>
  </si>
  <si>
    <t>SELECIONE UM MUNICÍPIO ABAIXO</t>
  </si>
  <si>
    <t>*Ranking - Quanto maior MELHOR</t>
  </si>
  <si>
    <t>SELECIONE UM MUNICÍPIO AO LADO</t>
  </si>
  <si>
    <t xml:space="preserve"> PERCENTUAL</t>
  </si>
  <si>
    <t xml:space="preserve"> DADOS EVOLUTIVOS DOS MUNICÍPIOS DO ESTADO DE RONDÔNIA </t>
  </si>
  <si>
    <t>Serviços totais de veículos**</t>
  </si>
  <si>
    <t>**Dado não disponível para o ano de 2013.</t>
  </si>
  <si>
    <t>NOVO HORIZONTE DO OESTE</t>
  </si>
  <si>
    <t>%</t>
  </si>
  <si>
    <t>QDE</t>
  </si>
  <si>
    <t>% NO ESTADO</t>
  </si>
  <si>
    <t>OUTROS (SIDE-CAR,CHARRETE, MOTOR-CASA, TRATOR DE RODAS)</t>
  </si>
  <si>
    <t>CARGA</t>
  </si>
  <si>
    <t>MISTO</t>
  </si>
  <si>
    <t>CORRIDA</t>
  </si>
  <si>
    <t>TRAÇÃO</t>
  </si>
  <si>
    <t>ESPECIAL</t>
  </si>
  <si>
    <t>COLEÇÃO</t>
  </si>
  <si>
    <t>% DE CRES. 2015 X2016</t>
  </si>
  <si>
    <t xml:space="preserve">       SELECIONE UM MUNICÍPIO AO LADO</t>
  </si>
  <si>
    <t>PRIMEIRA HABILITAÇÃO</t>
  </si>
  <si>
    <t>SEGUNDA VIA</t>
  </si>
  <si>
    <t>REGISTRO DE ESTRANGEIRO</t>
  </si>
  <si>
    <t>REGISTRO</t>
  </si>
  <si>
    <t>RENOVAÇÃO DE EXAMES</t>
  </si>
  <si>
    <t>MUDANÇA DE CATEGORIA</t>
  </si>
  <si>
    <t>ADIÇÃO DE CATEGORIA</t>
  </si>
  <si>
    <t>ALTERAÇÃO DE DADOS</t>
  </si>
  <si>
    <t>REABILITAÇÃO</t>
  </si>
  <si>
    <t>CHN DEFINITIVA</t>
  </si>
  <si>
    <t>NOVO PROCESSO DE HABILITAÇÃO</t>
  </si>
  <si>
    <t>ALVORDA D'OESTE</t>
  </si>
  <si>
    <t>CACAULANDIA</t>
  </si>
  <si>
    <t>CAMPO NOVO DE RONDONIA</t>
  </si>
  <si>
    <t>GUAJARA-MIRIM</t>
  </si>
  <si>
    <t>ITAPUA DO OESTE</t>
  </si>
  <si>
    <t>JI-PARANA</t>
  </si>
  <si>
    <t>NOVA BRASILANDIA D'OESTE</t>
  </si>
  <si>
    <t>NOVA MAMORE</t>
  </si>
  <si>
    <t>PRIMAVERA DE RONDONIA</t>
  </si>
  <si>
    <t>SANTA LUZIA D'OESTE</t>
  </si>
  <si>
    <t>SÃO FRANCISCO DO GUAPORE</t>
  </si>
  <si>
    <t>SÃO MIGUEL DO GUAPORE</t>
  </si>
  <si>
    <t>TEIXEIROPOLIS</t>
  </si>
  <si>
    <t>URUPA</t>
  </si>
  <si>
    <t xml:space="preserve">  ANUÁRIO ESTATÍSTICO DE ACIDENTES DE TRÂNSITO  RONDÔNIA 2016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</si>
</sst>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164" formatCode="_-* #,##0.00_-;\-* #,##0.00_-;_-* &quot;-&quot;??_-;_-@_-"/>
    <numFmt numFmtId="165" formatCode="_-&quot;R$&quot;* #,##0.00_-;\-&quot;R$&quot;* #,##0.00_-;_-&quot;R$&quot;* &quot;-&quot;??_-;_-@_-"/>
    <numFmt numFmtId="166" formatCode="_(* #,##0.00_);_(* \(#,##0.00\);_(* &quot;-&quot;??_);_(@_)"/>
    <numFmt numFmtId="167" formatCode="0_);\(0\)"/>
    <numFmt numFmtId="168" formatCode="0.0%"/>
    <numFmt numFmtId="169" formatCode="0.0"/>
    <numFmt numFmtId="170" formatCode="#,##0.0"/>
    <numFmt numFmtId="171" formatCode="0\º"/>
    <numFmt numFmtId="172" formatCode="&quot;R$&quot;#,##0.00"/>
  </numFmts>
  <fonts count="127" x14ac:knownFonts="1">
    <font>
      <sz val="11"/>
      <color theme="1"/>
      <name val="Calibri"/>
      <family val="2"/>
      <scheme val="minor"/>
    </font>
    <font>
      <sz val="8"/>
      <color indexed="8"/>
      <name val="Arial"/>
      <family val="2"/>
    </font>
    <font>
      <sz val="10"/>
      <name val="Arial"/>
      <family val="2"/>
    </font>
    <font>
      <sz val="11"/>
      <color indexed="8"/>
      <name val="Times New Roman"/>
      <family val="1"/>
    </font>
    <font>
      <b/>
      <sz val="13"/>
      <name val="Arial"/>
      <family val="2"/>
    </font>
    <font>
      <b/>
      <sz val="12"/>
      <name val="Arial"/>
      <family val="2"/>
    </font>
    <font>
      <sz val="12"/>
      <name val="Arial"/>
      <family val="2"/>
    </font>
    <font>
      <b/>
      <sz val="10"/>
      <name val="Arial"/>
      <family val="2"/>
    </font>
    <font>
      <b/>
      <sz val="14"/>
      <name val="Arial"/>
      <family val="2"/>
    </font>
    <font>
      <sz val="11"/>
      <name val="Times New Roman"/>
      <family val="1"/>
    </font>
    <font>
      <sz val="10"/>
      <color indexed="8"/>
      <name val="Arial"/>
      <family val="2"/>
    </font>
    <font>
      <b/>
      <sz val="12"/>
      <name val="Times New Roman"/>
      <family val="1"/>
    </font>
    <font>
      <sz val="11"/>
      <color theme="1"/>
      <name val="Calibri"/>
      <family val="2"/>
      <scheme val="minor"/>
    </font>
    <font>
      <sz val="11"/>
      <color theme="0"/>
      <name val="Calibri"/>
      <family val="2"/>
      <scheme val="minor"/>
    </font>
    <font>
      <b/>
      <sz val="11"/>
      <color theme="0"/>
      <name val="Calibri"/>
      <family val="2"/>
      <scheme val="minor"/>
    </font>
    <font>
      <u/>
      <sz val="11"/>
      <color theme="10"/>
      <name val="Calibri"/>
      <family val="2"/>
    </font>
    <font>
      <b/>
      <sz val="11"/>
      <color theme="1"/>
      <name val="Calibri"/>
      <family val="2"/>
      <scheme val="minor"/>
    </font>
    <font>
      <sz val="12"/>
      <color rgb="FF000000"/>
      <name val="Times New Roman"/>
      <family val="1"/>
    </font>
    <font>
      <sz val="12"/>
      <color theme="1"/>
      <name val="Calibri"/>
      <family val="2"/>
      <scheme val="minor"/>
    </font>
    <font>
      <b/>
      <sz val="12"/>
      <color rgb="FF000000"/>
      <name val="Times New Roman"/>
      <family val="1"/>
    </font>
    <font>
      <sz val="9"/>
      <color theme="1"/>
      <name val="Times New Roman"/>
      <family val="1"/>
    </font>
    <font>
      <sz val="10"/>
      <color theme="1"/>
      <name val="Times New Roman"/>
      <family val="1"/>
    </font>
    <font>
      <b/>
      <sz val="11"/>
      <color rgb="FF000000"/>
      <name val="Times New Roman"/>
      <family val="1"/>
    </font>
    <font>
      <b/>
      <sz val="10"/>
      <color theme="1"/>
      <name val="Calibri"/>
      <family val="2"/>
      <scheme val="minor"/>
    </font>
    <font>
      <b/>
      <sz val="16"/>
      <color theme="0"/>
      <name val="Calibri"/>
      <family val="2"/>
      <scheme val="minor"/>
    </font>
    <font>
      <sz val="10"/>
      <color theme="1"/>
      <name val="Calibri"/>
      <family val="2"/>
      <scheme val="minor"/>
    </font>
    <font>
      <b/>
      <sz val="15"/>
      <color theme="0"/>
      <name val="Calibri"/>
      <family val="2"/>
      <scheme val="minor"/>
    </font>
    <font>
      <u/>
      <sz val="10"/>
      <color theme="10"/>
      <name val="Britannic Bold"/>
      <family val="2"/>
    </font>
    <font>
      <sz val="10"/>
      <color rgb="FF000000"/>
      <name val="Times New Roman"/>
      <family val="1"/>
    </font>
    <font>
      <b/>
      <sz val="10"/>
      <color rgb="FF000000"/>
      <name val="Times New Roman"/>
      <family val="1"/>
    </font>
    <font>
      <sz val="12"/>
      <color theme="1"/>
      <name val="Times New Roman"/>
      <family val="1"/>
    </font>
    <font>
      <sz val="11"/>
      <color rgb="FF000000"/>
      <name val="Times New Roman"/>
      <family val="1"/>
    </font>
    <font>
      <sz val="11"/>
      <color theme="1"/>
      <name val="Times New Roman"/>
      <family val="1"/>
    </font>
    <font>
      <b/>
      <sz val="12"/>
      <color theme="1"/>
      <name val="Times New Roman"/>
      <family val="1"/>
    </font>
    <font>
      <b/>
      <sz val="20"/>
      <color rgb="FFFFFF00"/>
      <name val="Times New Roman"/>
      <family val="1"/>
    </font>
    <font>
      <b/>
      <sz val="14"/>
      <color rgb="FF000000"/>
      <name val="Times New Roman"/>
      <family val="1"/>
    </font>
    <font>
      <sz val="8"/>
      <color theme="1"/>
      <name val="Calibri"/>
      <family val="2"/>
      <scheme val="minor"/>
    </font>
    <font>
      <b/>
      <sz val="12"/>
      <color theme="1"/>
      <name val="Calibri"/>
      <family val="2"/>
      <scheme val="minor"/>
    </font>
    <font>
      <sz val="10"/>
      <color indexed="8"/>
      <name val="Calibri"/>
      <family val="2"/>
      <scheme val="minor"/>
    </font>
    <font>
      <sz val="9"/>
      <color theme="1"/>
      <name val="Calibri"/>
      <family val="2"/>
      <scheme val="minor"/>
    </font>
    <font>
      <sz val="10"/>
      <color rgb="FF000000"/>
      <name val="Calibri"/>
      <family val="2"/>
      <scheme val="minor"/>
    </font>
    <font>
      <sz val="11"/>
      <color rgb="FFFFFF00"/>
      <name val="Calibri"/>
      <family val="2"/>
      <scheme val="minor"/>
    </font>
    <font>
      <b/>
      <sz val="12"/>
      <color rgb="FF000000"/>
      <name val="Calibri"/>
      <family val="2"/>
      <scheme val="minor"/>
    </font>
    <font>
      <b/>
      <sz val="11"/>
      <color theme="1"/>
      <name val="Times New Roman"/>
      <family val="1"/>
    </font>
    <font>
      <b/>
      <sz val="14"/>
      <color theme="1"/>
      <name val="Times New Roman"/>
      <family val="1"/>
    </font>
    <font>
      <b/>
      <sz val="12"/>
      <color theme="0"/>
      <name val="Calibri"/>
      <family val="2"/>
      <scheme val="minor"/>
    </font>
    <font>
      <sz val="11"/>
      <color indexed="8"/>
      <name val="Calibri"/>
      <family val="2"/>
      <scheme val="minor"/>
    </font>
    <font>
      <b/>
      <sz val="11"/>
      <color rgb="FF000000"/>
      <name val="Calibri"/>
      <family val="2"/>
      <scheme val="minor"/>
    </font>
    <font>
      <sz val="8"/>
      <color theme="1"/>
      <name val="Times New Roman"/>
      <family val="1"/>
    </font>
    <font>
      <b/>
      <sz val="22"/>
      <color theme="1"/>
      <name val="Calibri"/>
      <family val="2"/>
      <scheme val="minor"/>
    </font>
    <font>
      <b/>
      <sz val="10"/>
      <color rgb="FF000000"/>
      <name val="Calibri"/>
      <family val="2"/>
      <scheme val="minor"/>
    </font>
    <font>
      <b/>
      <sz val="13"/>
      <color theme="1"/>
      <name val="Cambria"/>
      <family val="1"/>
      <scheme val="major"/>
    </font>
    <font>
      <b/>
      <sz val="14"/>
      <color theme="1"/>
      <name val="Calibri"/>
      <family val="2"/>
      <scheme val="minor"/>
    </font>
    <font>
      <b/>
      <sz val="11"/>
      <color indexed="8"/>
      <name val="Calibri"/>
      <family val="2"/>
      <scheme val="minor"/>
    </font>
    <font>
      <b/>
      <u/>
      <sz val="11"/>
      <color theme="10"/>
      <name val="Calibri"/>
      <family val="2"/>
    </font>
    <font>
      <sz val="11"/>
      <name val="Calibri"/>
      <family val="2"/>
      <scheme val="minor"/>
    </font>
    <font>
      <sz val="11"/>
      <color theme="1"/>
      <name val="Cambria"/>
      <family val="1"/>
      <scheme val="major"/>
    </font>
    <font>
      <b/>
      <sz val="14"/>
      <color theme="0"/>
      <name val="Calibri"/>
      <family val="2"/>
      <scheme val="minor"/>
    </font>
    <font>
      <b/>
      <sz val="12"/>
      <color theme="1"/>
      <name val="Cambria"/>
      <family val="1"/>
      <scheme val="major"/>
    </font>
    <font>
      <sz val="9"/>
      <color rgb="FF000000"/>
      <name val="Calibri"/>
      <family val="2"/>
      <scheme val="minor"/>
    </font>
    <font>
      <sz val="12"/>
      <color indexed="8"/>
      <name val="Cambria"/>
      <family val="1"/>
      <scheme val="major"/>
    </font>
    <font>
      <sz val="12"/>
      <color theme="1"/>
      <name val="Cambria"/>
      <family val="1"/>
      <scheme val="major"/>
    </font>
    <font>
      <b/>
      <sz val="12"/>
      <color indexed="8"/>
      <name val="Calibri"/>
      <family val="2"/>
      <scheme val="minor"/>
    </font>
    <font>
      <b/>
      <sz val="10"/>
      <color theme="0"/>
      <name val="Calibri"/>
      <family val="2"/>
      <scheme val="minor"/>
    </font>
    <font>
      <u/>
      <sz val="10"/>
      <color theme="0"/>
      <name val="Britannic Bold"/>
      <family val="2"/>
    </font>
    <font>
      <u/>
      <sz val="12"/>
      <color theme="10"/>
      <name val="Britannic Bold"/>
      <family val="2"/>
    </font>
    <font>
      <b/>
      <sz val="11"/>
      <name val="Cambria"/>
      <family val="1"/>
      <scheme val="major"/>
    </font>
    <font>
      <b/>
      <sz val="20"/>
      <color theme="1"/>
      <name val="Calibri"/>
      <family val="2"/>
      <scheme val="minor"/>
    </font>
    <font>
      <b/>
      <sz val="14"/>
      <color rgb="FF000000"/>
      <name val="Calibri"/>
      <family val="2"/>
      <scheme val="minor"/>
    </font>
    <font>
      <b/>
      <sz val="26"/>
      <color rgb="FFFFFF00"/>
      <name val="Times New Roman"/>
      <family val="1"/>
    </font>
    <font>
      <b/>
      <sz val="26"/>
      <color rgb="FFE33C0F"/>
      <name val="Britannic Bold"/>
      <family val="2"/>
    </font>
    <font>
      <b/>
      <sz val="11"/>
      <name val="Calibri"/>
      <family val="2"/>
      <scheme val="minor"/>
    </font>
    <font>
      <b/>
      <sz val="14"/>
      <color theme="1"/>
      <name val="Cambria"/>
      <family val="1"/>
      <scheme val="major"/>
    </font>
    <font>
      <b/>
      <sz val="16"/>
      <color theme="1"/>
      <name val="Calibri"/>
      <family val="2"/>
      <scheme val="minor"/>
    </font>
    <font>
      <b/>
      <sz val="20"/>
      <color theme="1"/>
      <name val="Cambria"/>
      <family val="1"/>
      <scheme val="major"/>
    </font>
    <font>
      <b/>
      <sz val="9"/>
      <color theme="1"/>
      <name val="Calibri"/>
      <family val="2"/>
      <scheme val="minor"/>
    </font>
    <font>
      <b/>
      <sz val="9"/>
      <color theme="1"/>
      <name val="Calibri"/>
      <family val="2"/>
    </font>
    <font>
      <sz val="10"/>
      <name val="Calibri"/>
      <family val="2"/>
      <scheme val="minor"/>
    </font>
    <font>
      <b/>
      <sz val="14"/>
      <color theme="0"/>
      <name val="Calibri"/>
      <family val="2"/>
    </font>
    <font>
      <sz val="11"/>
      <color rgb="FF000000"/>
      <name val="Calibri"/>
      <family val="2"/>
      <scheme val="minor"/>
    </font>
    <font>
      <sz val="11"/>
      <color rgb="FFFF0000"/>
      <name val="Calibri"/>
      <family val="2"/>
      <scheme val="minor"/>
    </font>
    <font>
      <sz val="10"/>
      <color rgb="FFFF0000"/>
      <name val="Calibri"/>
      <family val="2"/>
      <scheme val="minor"/>
    </font>
    <font>
      <b/>
      <sz val="22"/>
      <color theme="1"/>
      <name val="Calibri"/>
      <family val="2"/>
    </font>
    <font>
      <b/>
      <sz val="14"/>
      <color theme="1"/>
      <name val="Calibri"/>
      <family val="2"/>
    </font>
    <font>
      <b/>
      <sz val="12"/>
      <color theme="1"/>
      <name val="Calibri"/>
      <family val="2"/>
    </font>
    <font>
      <b/>
      <sz val="10"/>
      <color theme="1"/>
      <name val="Calibri"/>
      <family val="2"/>
    </font>
    <font>
      <b/>
      <sz val="11"/>
      <color theme="1"/>
      <name val="Calibri"/>
      <family val="2"/>
    </font>
    <font>
      <sz val="11"/>
      <color theme="1"/>
      <name val="Calibri"/>
      <family val="2"/>
    </font>
    <font>
      <b/>
      <sz val="12"/>
      <name val="Calibri"/>
      <family val="2"/>
      <scheme val="minor"/>
    </font>
    <font>
      <b/>
      <sz val="13"/>
      <name val="Calibri"/>
      <family val="2"/>
      <scheme val="minor"/>
    </font>
    <font>
      <b/>
      <sz val="14"/>
      <name val="Calibri"/>
      <family val="2"/>
      <scheme val="minor"/>
    </font>
    <font>
      <sz val="11"/>
      <color theme="1"/>
      <name val="Arial Narrow"/>
      <family val="2"/>
    </font>
    <font>
      <u/>
      <sz val="10"/>
      <color theme="10"/>
      <name val="Mongolian Baiti"/>
      <family val="4"/>
    </font>
    <font>
      <sz val="11"/>
      <color theme="1"/>
      <name val="Mongolian Baiti"/>
      <family val="4"/>
    </font>
    <font>
      <b/>
      <sz val="16"/>
      <color theme="2" tint="-0.89999084444715716"/>
      <name val="Arial Narrow"/>
      <family val="2"/>
    </font>
    <font>
      <b/>
      <sz val="14"/>
      <color theme="2" tint="-0.89999084444715716"/>
      <name val="Cambria"/>
      <family val="1"/>
      <scheme val="major"/>
    </font>
    <font>
      <b/>
      <sz val="12"/>
      <color theme="2" tint="-0.89999084444715716"/>
      <name val="Times New Roman"/>
      <family val="1"/>
    </font>
    <font>
      <b/>
      <sz val="11"/>
      <color theme="2" tint="-0.89999084444715716"/>
      <name val="Cambria"/>
      <family val="1"/>
      <scheme val="major"/>
    </font>
    <font>
      <b/>
      <sz val="20"/>
      <color theme="2" tint="-0.89999084444715716"/>
      <name val="Calibri"/>
      <family val="2"/>
      <scheme val="minor"/>
    </font>
    <font>
      <b/>
      <sz val="16"/>
      <color theme="2" tint="-0.89999084444715716"/>
      <name val="Cambria"/>
      <family val="1"/>
      <scheme val="major"/>
    </font>
    <font>
      <b/>
      <sz val="16"/>
      <color theme="2" tint="-0.89999084444715716"/>
      <name val="Calibri"/>
      <family val="2"/>
      <scheme val="minor"/>
    </font>
    <font>
      <b/>
      <sz val="11"/>
      <color theme="2" tint="-0.89999084444715716"/>
      <name val="Calibri"/>
      <family val="2"/>
      <scheme val="minor"/>
    </font>
    <font>
      <b/>
      <sz val="11"/>
      <color theme="2" tint="-0.89999084444715716"/>
      <name val="Britannic Bold"/>
      <family val="2"/>
    </font>
    <font>
      <b/>
      <u/>
      <sz val="11"/>
      <color theme="2" tint="-0.89999084444715716"/>
      <name val="Britannic Bold"/>
      <family val="2"/>
    </font>
    <font>
      <b/>
      <sz val="9"/>
      <color theme="2" tint="-0.89999084444715716"/>
      <name val="Britannic Bold"/>
      <family val="2"/>
    </font>
    <font>
      <b/>
      <sz val="22"/>
      <color theme="0"/>
      <name val="Calibri"/>
      <family val="2"/>
      <scheme val="minor"/>
    </font>
    <font>
      <b/>
      <u/>
      <sz val="10"/>
      <color theme="10"/>
      <name val="Britannic Bold"/>
      <family val="2"/>
    </font>
    <font>
      <b/>
      <u/>
      <sz val="10"/>
      <color theme="10"/>
      <name val="Britannic Bold"/>
      <family val="2"/>
    </font>
    <font>
      <b/>
      <sz val="10"/>
      <color indexed="8"/>
      <name val="Arial"/>
      <family val="2"/>
    </font>
    <font>
      <b/>
      <sz val="9"/>
      <color theme="1"/>
      <name val="Times New Roman"/>
      <family val="1"/>
    </font>
    <font>
      <b/>
      <sz val="20"/>
      <color rgb="FFFFFF00"/>
      <name val="Monotype Corsiva"/>
      <family val="4"/>
    </font>
    <font>
      <b/>
      <sz val="20"/>
      <color theme="0"/>
      <name val="Monotype Corsiva"/>
      <family val="4"/>
    </font>
    <font>
      <b/>
      <sz val="9"/>
      <name val="Calibri"/>
      <family val="2"/>
      <scheme val="minor"/>
    </font>
    <font>
      <b/>
      <sz val="13"/>
      <color theme="1"/>
      <name val="Calibri"/>
      <family val="2"/>
      <scheme val="minor"/>
    </font>
    <font>
      <b/>
      <sz val="12"/>
      <color indexed="8"/>
      <name val="Arial"/>
      <family val="2"/>
    </font>
    <font>
      <b/>
      <sz val="11"/>
      <color indexed="8"/>
      <name val="Arial"/>
      <family val="2"/>
    </font>
    <font>
      <b/>
      <sz val="11"/>
      <color indexed="8"/>
      <name val="Calibri"/>
      <family val="2"/>
    </font>
    <font>
      <b/>
      <sz val="14"/>
      <color indexed="8"/>
      <name val="Calibri"/>
      <family val="2"/>
    </font>
    <font>
      <sz val="11"/>
      <color indexed="8"/>
      <name val="Calibri"/>
      <family val="2"/>
    </font>
    <font>
      <b/>
      <u/>
      <sz val="16"/>
      <color theme="10"/>
      <name val="Britannic Bold"/>
      <family val="2"/>
    </font>
    <font>
      <b/>
      <sz val="12"/>
      <name val="Calibri"/>
      <family val="2"/>
    </font>
    <font>
      <b/>
      <sz val="18"/>
      <name val="Calibri"/>
      <family val="2"/>
      <scheme val="minor"/>
    </font>
    <font>
      <sz val="10"/>
      <color rgb="FFFFFFFF"/>
      <name val="Segoe Print"/>
    </font>
    <font>
      <b/>
      <i/>
      <sz val="9"/>
      <color rgb="FFC00000"/>
      <name val="Calibri"/>
      <family val="2"/>
    </font>
    <font>
      <b/>
      <sz val="12"/>
      <color rgb="FFFF0000"/>
      <name val="Calibri"/>
      <family val="2"/>
    </font>
    <font>
      <sz val="11.5"/>
      <color theme="1"/>
      <name val="Calibri"/>
      <family val="2"/>
      <scheme val="minor"/>
    </font>
    <font>
      <b/>
      <sz val="13"/>
      <color theme="0"/>
      <name val="Calibri"/>
      <family val="2"/>
      <scheme val="minor"/>
    </font>
  </fonts>
  <fills count="19">
    <fill>
      <patternFill patternType="none"/>
    </fill>
    <fill>
      <patternFill patternType="gray125"/>
    </fill>
    <fill>
      <patternFill patternType="solid">
        <fgColor indexed="9"/>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1"/>
        <bgColor indexed="64"/>
      </patternFill>
    </fill>
    <fill>
      <patternFill patternType="solid">
        <fgColor theme="0"/>
        <bgColor indexed="64"/>
      </patternFill>
    </fill>
    <fill>
      <patternFill patternType="solid">
        <fgColor theme="8" tint="0.79998168889431442"/>
        <bgColor indexed="64"/>
      </patternFill>
    </fill>
    <fill>
      <patternFill patternType="solid">
        <fgColor theme="3" tint="-0.249977111117893"/>
        <bgColor indexed="64"/>
      </patternFill>
    </fill>
    <fill>
      <patternFill patternType="solid">
        <fgColor theme="2" tint="-0.249977111117893"/>
        <bgColor indexed="64"/>
      </patternFill>
    </fill>
    <fill>
      <patternFill patternType="solid">
        <fgColor theme="4" tint="-0.249977111117893"/>
        <bgColor indexed="64"/>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tint="0.79998168889431442"/>
        <bgColor indexed="0"/>
      </patternFill>
    </fill>
    <fill>
      <patternFill patternType="solid">
        <fgColor rgb="FFFFFF00"/>
        <bgColor indexed="64"/>
      </patternFill>
    </fill>
    <fill>
      <patternFill patternType="solid">
        <fgColor theme="4" tint="0.39997558519241921"/>
        <bgColor indexed="64"/>
      </patternFill>
    </fill>
  </fills>
  <borders count="180">
    <border>
      <left/>
      <right/>
      <top/>
      <bottom/>
      <diagonal/>
    </border>
    <border>
      <left/>
      <right style="medium">
        <color indexed="64"/>
      </right>
      <top/>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right/>
      <top/>
      <bottom style="thick">
        <color indexed="64"/>
      </bottom>
      <diagonal/>
    </border>
    <border>
      <left/>
      <right style="thick">
        <color indexed="64"/>
      </right>
      <top/>
      <bottom/>
      <diagonal/>
    </border>
    <border>
      <left/>
      <right style="medium">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thin">
        <color indexed="64"/>
      </top>
      <bottom style="medium">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n">
        <color indexed="64"/>
      </left>
      <right style="thick">
        <color indexed="64"/>
      </right>
      <top style="thin">
        <color indexed="64"/>
      </top>
      <bottom style="thin">
        <color indexed="64"/>
      </bottom>
      <diagonal/>
    </border>
    <border>
      <left style="medium">
        <color indexed="64"/>
      </left>
      <right style="medium">
        <color indexed="64"/>
      </right>
      <top style="thick">
        <color indexed="64"/>
      </top>
      <bottom/>
      <diagonal/>
    </border>
    <border>
      <left style="medium">
        <color indexed="64"/>
      </left>
      <right style="medium">
        <color indexed="64"/>
      </right>
      <top/>
      <bottom style="medium">
        <color indexed="64"/>
      </bottom>
      <diagonal/>
    </border>
    <border>
      <left style="thick">
        <color indexed="64"/>
      </left>
      <right/>
      <top/>
      <bottom style="thick">
        <color indexed="64"/>
      </bottom>
      <diagonal/>
    </border>
    <border>
      <left/>
      <right style="thick">
        <color indexed="64"/>
      </right>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top style="thick">
        <color indexed="64"/>
      </top>
      <bottom style="medium">
        <color indexed="64"/>
      </bottom>
      <diagonal/>
    </border>
    <border>
      <left style="thin">
        <color indexed="64"/>
      </left>
      <right style="thick">
        <color indexed="64"/>
      </right>
      <top style="thin">
        <color indexed="64"/>
      </top>
      <bottom style="medium">
        <color indexed="64"/>
      </bottom>
      <diagonal/>
    </border>
    <border>
      <left style="thick">
        <color indexed="64"/>
      </left>
      <right style="medium">
        <color indexed="64"/>
      </right>
      <top/>
      <bottom style="medium">
        <color indexed="64"/>
      </bottom>
      <diagonal/>
    </border>
    <border>
      <left style="thick">
        <color indexed="64"/>
      </left>
      <right style="medium">
        <color indexed="64"/>
      </right>
      <top style="medium">
        <color indexed="64"/>
      </top>
      <bottom style="thick">
        <color indexed="64"/>
      </bottom>
      <diagonal/>
    </border>
    <border>
      <left/>
      <right style="thick">
        <color indexed="64"/>
      </right>
      <top style="thick">
        <color indexed="64"/>
      </top>
      <bottom style="medium">
        <color indexed="64"/>
      </bottom>
      <diagonal/>
    </border>
    <border>
      <left style="medium">
        <color indexed="64"/>
      </left>
      <right style="medium">
        <color indexed="64"/>
      </right>
      <top style="medium">
        <color indexed="64"/>
      </top>
      <bottom style="thick">
        <color indexed="64"/>
      </bottom>
      <diagonal/>
    </border>
    <border>
      <left/>
      <right style="thick">
        <color indexed="64"/>
      </right>
      <top/>
      <bottom style="thick">
        <color indexed="64"/>
      </bottom>
      <diagonal/>
    </border>
    <border>
      <left style="medium">
        <color indexed="64"/>
      </left>
      <right style="thick">
        <color indexed="64"/>
      </right>
      <top style="thick">
        <color indexed="64"/>
      </top>
      <bottom style="medium">
        <color indexed="64"/>
      </bottom>
      <diagonal/>
    </border>
    <border>
      <left style="medium">
        <color indexed="64"/>
      </left>
      <right style="thick">
        <color indexed="64"/>
      </right>
      <top style="medium">
        <color indexed="64"/>
      </top>
      <bottom style="thick">
        <color indexed="64"/>
      </bottom>
      <diagonal/>
    </border>
    <border>
      <left style="thin">
        <color indexed="64"/>
      </left>
      <right style="thick">
        <color indexed="64"/>
      </right>
      <top style="thin">
        <color indexed="64"/>
      </top>
      <bottom/>
      <diagonal/>
    </border>
    <border>
      <left style="thick">
        <color indexed="64"/>
      </left>
      <right style="medium">
        <color indexed="64"/>
      </right>
      <top style="thick">
        <color indexed="64"/>
      </top>
      <bottom style="medium">
        <color indexed="64"/>
      </bottom>
      <diagonal/>
    </border>
    <border>
      <left style="thick">
        <color indexed="64"/>
      </left>
      <right style="medium">
        <color indexed="64"/>
      </right>
      <top style="medium">
        <color indexed="64"/>
      </top>
      <bottom/>
      <diagonal/>
    </border>
    <border>
      <left style="thin">
        <color indexed="64"/>
      </left>
      <right style="thick">
        <color indexed="64"/>
      </right>
      <top style="medium">
        <color indexed="64"/>
      </top>
      <bottom style="thin">
        <color indexed="64"/>
      </bottom>
      <diagonal/>
    </border>
    <border>
      <left/>
      <right style="thick">
        <color indexed="64"/>
      </right>
      <top style="medium">
        <color indexed="64"/>
      </top>
      <bottom style="thin">
        <color indexed="64"/>
      </bottom>
      <diagonal/>
    </border>
    <border>
      <left/>
      <right style="thick">
        <color indexed="64"/>
      </right>
      <top style="thin">
        <color indexed="64"/>
      </top>
      <bottom style="thin">
        <color indexed="64"/>
      </bottom>
      <diagonal/>
    </border>
    <border>
      <left style="medium">
        <color indexed="64"/>
      </left>
      <right style="thick">
        <color indexed="64"/>
      </right>
      <top/>
      <bottom style="thick">
        <color indexed="64"/>
      </bottom>
      <diagonal/>
    </border>
    <border>
      <left/>
      <right style="thick">
        <color indexed="64"/>
      </right>
      <top style="medium">
        <color indexed="64"/>
      </top>
      <bottom style="thick">
        <color indexed="64"/>
      </bottom>
      <diagonal/>
    </border>
    <border>
      <left style="thick">
        <color indexed="64"/>
      </left>
      <right/>
      <top/>
      <bottom/>
      <diagonal/>
    </border>
    <border>
      <left style="medium">
        <color indexed="64"/>
      </left>
      <right style="medium">
        <color indexed="64"/>
      </right>
      <top/>
      <bottom/>
      <diagonal/>
    </border>
    <border>
      <left/>
      <right style="thick">
        <color indexed="64"/>
      </right>
      <top style="thin">
        <color indexed="64"/>
      </top>
      <bottom style="thick">
        <color indexed="64"/>
      </bottom>
      <diagonal/>
    </border>
    <border>
      <left style="thick">
        <color indexed="64"/>
      </left>
      <right style="medium">
        <color indexed="64"/>
      </right>
      <top style="medium">
        <color indexed="64"/>
      </top>
      <bottom style="medium">
        <color indexed="64"/>
      </bottom>
      <diagonal/>
    </border>
    <border>
      <left style="thick">
        <color indexed="64"/>
      </left>
      <right/>
      <top/>
      <bottom style="thin">
        <color indexed="64"/>
      </bottom>
      <diagonal/>
    </border>
    <border>
      <left style="thick">
        <color indexed="64"/>
      </left>
      <right/>
      <top style="thin">
        <color indexed="64"/>
      </top>
      <bottom style="thin">
        <color indexed="64"/>
      </bottom>
      <diagonal/>
    </border>
    <border>
      <left style="thick">
        <color indexed="64"/>
      </left>
      <right/>
      <top style="medium">
        <color indexed="64"/>
      </top>
      <bottom style="thin">
        <color indexed="64"/>
      </bottom>
      <diagonal/>
    </border>
    <border>
      <left style="thick">
        <color indexed="64"/>
      </left>
      <right/>
      <top style="thin">
        <color indexed="64"/>
      </top>
      <bottom style="medium">
        <color indexed="64"/>
      </bottom>
      <diagonal/>
    </border>
    <border>
      <left style="thin">
        <color indexed="64"/>
      </left>
      <right style="medium">
        <color indexed="64"/>
      </right>
      <top/>
      <bottom/>
      <diagonal/>
    </border>
    <border>
      <left/>
      <right style="medium">
        <color indexed="64"/>
      </right>
      <top style="thick">
        <color indexed="64"/>
      </top>
      <bottom/>
      <diagonal/>
    </border>
    <border>
      <left style="thick">
        <color indexed="64"/>
      </left>
      <right style="medium">
        <color indexed="64"/>
      </right>
      <top style="thick">
        <color indexed="64"/>
      </top>
      <bottom/>
      <diagonal/>
    </border>
    <border>
      <left/>
      <right style="medium">
        <color indexed="64"/>
      </right>
      <top/>
      <bottom style="medium">
        <color indexed="64"/>
      </bottom>
      <diagonal/>
    </border>
    <border>
      <left style="thick">
        <color indexed="64"/>
      </left>
      <right style="medium">
        <color indexed="64"/>
      </right>
      <top/>
      <bottom style="thick">
        <color indexed="64"/>
      </bottom>
      <diagonal/>
    </border>
    <border>
      <left/>
      <right style="medium">
        <color indexed="64"/>
      </right>
      <top style="medium">
        <color indexed="64"/>
      </top>
      <bottom style="thick">
        <color indexed="64"/>
      </bottom>
      <diagonal/>
    </border>
    <border>
      <left style="medium">
        <color indexed="64"/>
      </left>
      <right style="medium">
        <color indexed="64"/>
      </right>
      <top/>
      <bottom style="thick">
        <color indexed="64"/>
      </bottom>
      <diagonal/>
    </border>
    <border>
      <left style="thick">
        <color indexed="64"/>
      </left>
      <right/>
      <top style="medium">
        <color indexed="64"/>
      </top>
      <bottom style="thick">
        <color indexed="64"/>
      </bottom>
      <diagonal/>
    </border>
    <border>
      <left style="thick">
        <color indexed="64"/>
      </left>
      <right style="medium">
        <color indexed="64"/>
      </right>
      <top/>
      <bottom style="thin">
        <color indexed="64"/>
      </bottom>
      <diagonal/>
    </border>
    <border>
      <left style="thick">
        <color indexed="64"/>
      </left>
      <right style="medium">
        <color indexed="64"/>
      </right>
      <top style="thin">
        <color indexed="64"/>
      </top>
      <bottom style="thin">
        <color indexed="64"/>
      </bottom>
      <diagonal/>
    </border>
    <border>
      <left style="thick">
        <color indexed="64"/>
      </left>
      <right style="medium">
        <color indexed="64"/>
      </right>
      <top style="thin">
        <color indexed="64"/>
      </top>
      <bottom style="medium">
        <color indexed="64"/>
      </bottom>
      <diagonal/>
    </border>
    <border>
      <left/>
      <right style="medium">
        <color indexed="64"/>
      </right>
      <top/>
      <bottom style="thick">
        <color indexed="64"/>
      </bottom>
      <diagonal/>
    </border>
    <border>
      <left style="thick">
        <color indexed="64"/>
      </left>
      <right style="medium">
        <color indexed="64"/>
      </right>
      <top style="thick">
        <color indexed="64"/>
      </top>
      <bottom style="thin">
        <color indexed="64"/>
      </bottom>
      <diagonal/>
    </border>
    <border>
      <left/>
      <right style="thick">
        <color indexed="64"/>
      </right>
      <top/>
      <bottom style="thin">
        <color indexed="64"/>
      </bottom>
      <diagonal/>
    </border>
    <border>
      <left/>
      <right style="thick">
        <color indexed="64"/>
      </right>
      <top style="thin">
        <color indexed="64"/>
      </top>
      <bottom style="medium">
        <color indexed="64"/>
      </bottom>
      <diagonal/>
    </border>
    <border>
      <left style="medium">
        <color indexed="64"/>
      </left>
      <right style="medium">
        <color indexed="64"/>
      </right>
      <top style="thick">
        <color indexed="64"/>
      </top>
      <bottom style="thin">
        <color indexed="64"/>
      </bottom>
      <diagonal/>
    </border>
    <border>
      <left/>
      <right style="thick">
        <color indexed="64"/>
      </right>
      <top style="thick">
        <color indexed="64"/>
      </top>
      <bottom style="thin">
        <color indexed="64"/>
      </bottom>
      <diagonal/>
    </border>
    <border>
      <left style="medium">
        <color indexed="64"/>
      </left>
      <right style="thick">
        <color indexed="64"/>
      </right>
      <top style="medium">
        <color indexed="64"/>
      </top>
      <bottom style="thin">
        <color indexed="64"/>
      </bottom>
      <diagonal/>
    </border>
    <border>
      <left style="medium">
        <color indexed="64"/>
      </left>
      <right style="thick">
        <color indexed="64"/>
      </right>
      <top style="thin">
        <color indexed="64"/>
      </top>
      <bottom style="thin">
        <color indexed="64"/>
      </bottom>
      <diagonal/>
    </border>
    <border>
      <left style="medium">
        <color indexed="64"/>
      </left>
      <right style="thick">
        <color indexed="64"/>
      </right>
      <top style="thin">
        <color indexed="64"/>
      </top>
      <bottom style="medium">
        <color indexed="64"/>
      </bottom>
      <diagonal/>
    </border>
    <border>
      <left style="thick">
        <color indexed="64"/>
      </left>
      <right style="medium">
        <color indexed="64"/>
      </right>
      <top style="medium">
        <color indexed="64"/>
      </top>
      <bottom style="thin">
        <color indexed="64"/>
      </bottom>
      <diagonal/>
    </border>
    <border>
      <left/>
      <right/>
      <top style="medium">
        <color indexed="64"/>
      </top>
      <bottom/>
      <diagonal/>
    </border>
    <border>
      <left/>
      <right/>
      <top style="thin">
        <color indexed="64"/>
      </top>
      <bottom style="thin">
        <color indexed="64"/>
      </bottom>
      <diagonal/>
    </border>
    <border>
      <left/>
      <right/>
      <top/>
      <bottom style="medium">
        <color indexed="64"/>
      </bottom>
      <diagonal/>
    </border>
    <border>
      <left/>
      <right style="medium">
        <color indexed="64"/>
      </right>
      <top style="thick">
        <color indexed="64"/>
      </top>
      <bottom style="medium">
        <color indexed="64"/>
      </bottom>
      <diagonal/>
    </border>
    <border>
      <left style="medium">
        <color indexed="64"/>
      </left>
      <right style="medium">
        <color indexed="64"/>
      </right>
      <top style="thin">
        <color indexed="64"/>
      </top>
      <bottom/>
      <diagonal/>
    </border>
    <border>
      <left/>
      <right/>
      <top style="thick">
        <color indexed="64"/>
      </top>
      <bottom style="thin">
        <color indexed="64"/>
      </bottom>
      <diagonal/>
    </border>
    <border>
      <left/>
      <right/>
      <top style="thin">
        <color indexed="64"/>
      </top>
      <bottom/>
      <diagonal/>
    </border>
    <border>
      <left/>
      <right/>
      <top/>
      <bottom style="thin">
        <color indexed="64"/>
      </bottom>
      <diagonal/>
    </border>
    <border>
      <left style="medium">
        <color indexed="64"/>
      </left>
      <right/>
      <top style="thick">
        <color indexed="64"/>
      </top>
      <bottom style="thin">
        <color indexed="64"/>
      </bottom>
      <diagonal/>
    </border>
    <border>
      <left/>
      <right style="medium">
        <color indexed="64"/>
      </right>
      <top/>
      <bottom style="thin">
        <color indexed="64"/>
      </bottom>
      <diagonal/>
    </border>
    <border>
      <left style="medium">
        <color indexed="64"/>
      </left>
      <right/>
      <top style="thin">
        <color indexed="64"/>
      </top>
      <bottom/>
      <diagonal/>
    </border>
    <border>
      <left/>
      <right/>
      <top style="medium">
        <color indexed="64"/>
      </top>
      <bottom style="thin">
        <color indexed="64"/>
      </bottom>
      <diagonal/>
    </border>
    <border>
      <left/>
      <right/>
      <top style="medium">
        <color indexed="64"/>
      </top>
      <bottom style="thick">
        <color indexed="64"/>
      </bottom>
      <diagonal/>
    </border>
    <border>
      <left style="thick">
        <color indexed="64"/>
      </left>
      <right style="medium">
        <color indexed="64"/>
      </right>
      <top/>
      <bottom/>
      <diagonal/>
    </border>
    <border>
      <left style="thick">
        <color indexed="64"/>
      </left>
      <right style="medium">
        <color indexed="64"/>
      </right>
      <top style="thin">
        <color indexed="64"/>
      </top>
      <bottom/>
      <diagonal/>
    </border>
    <border>
      <left style="medium">
        <color indexed="64"/>
      </left>
      <right/>
      <top style="medium">
        <color indexed="64"/>
      </top>
      <bottom style="thick">
        <color indexed="64"/>
      </bottom>
      <diagonal/>
    </border>
    <border>
      <left/>
      <right style="thin">
        <color indexed="64"/>
      </right>
      <top style="thin">
        <color indexed="64"/>
      </top>
      <bottom/>
      <diagonal/>
    </border>
    <border>
      <left/>
      <right/>
      <top style="thin">
        <color indexed="64"/>
      </top>
      <bottom style="thick">
        <color indexed="64"/>
      </bottom>
      <diagonal/>
    </border>
    <border>
      <left style="medium">
        <color indexed="64"/>
      </left>
      <right style="medium">
        <color indexed="64"/>
      </right>
      <top style="thin">
        <color indexed="64"/>
      </top>
      <bottom style="thick">
        <color indexed="64"/>
      </bottom>
      <diagonal/>
    </border>
    <border>
      <left/>
      <right/>
      <top style="thick">
        <color indexed="64"/>
      </top>
      <bottom style="medium">
        <color indexed="64"/>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diagonal/>
    </border>
    <border>
      <left style="thin">
        <color indexed="64"/>
      </left>
      <right/>
      <top style="medium">
        <color indexed="64"/>
      </top>
      <bottom/>
      <diagonal/>
    </border>
    <border>
      <left/>
      <right style="thin">
        <color indexed="64"/>
      </right>
      <top/>
      <bottom/>
      <diagonal/>
    </border>
    <border>
      <left style="medium">
        <color indexed="64"/>
      </left>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bottom style="thick">
        <color indexed="64"/>
      </bottom>
      <diagonal/>
    </border>
    <border>
      <left style="thin">
        <color indexed="64"/>
      </left>
      <right style="thick">
        <color indexed="64"/>
      </right>
      <top style="medium">
        <color indexed="64"/>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thin">
        <color indexed="64"/>
      </top>
      <bottom style="medium">
        <color indexed="64"/>
      </bottom>
      <diagonal/>
    </border>
    <border>
      <left style="medium">
        <color indexed="64"/>
      </left>
      <right style="thick">
        <color indexed="64"/>
      </right>
      <top/>
      <bottom style="thin">
        <color indexed="64"/>
      </bottom>
      <diagonal/>
    </border>
    <border>
      <left/>
      <right/>
      <top style="thick">
        <color indexed="64"/>
      </top>
      <bottom style="thick">
        <color indexed="64"/>
      </bottom>
      <diagonal/>
    </border>
    <border>
      <left style="thick">
        <color indexed="64"/>
      </left>
      <right/>
      <top style="thick">
        <color indexed="64"/>
      </top>
      <bottom style="medium">
        <color indexed="64"/>
      </bottom>
      <diagonal/>
    </border>
    <border>
      <left style="medium">
        <color indexed="64"/>
      </left>
      <right style="thin">
        <color indexed="64"/>
      </right>
      <top style="medium">
        <color indexed="64"/>
      </top>
      <bottom style="thick">
        <color indexed="64"/>
      </bottom>
      <diagonal/>
    </border>
    <border>
      <left style="medium">
        <color indexed="64"/>
      </left>
      <right style="thin">
        <color indexed="64"/>
      </right>
      <top style="thick">
        <color indexed="64"/>
      </top>
      <bottom style="medium">
        <color indexed="64"/>
      </bottom>
      <diagonal/>
    </border>
    <border>
      <left style="thin">
        <color indexed="64"/>
      </left>
      <right style="medium">
        <color indexed="64"/>
      </right>
      <top style="thick">
        <color indexed="64"/>
      </top>
      <bottom style="medium">
        <color indexed="64"/>
      </bottom>
      <diagonal/>
    </border>
    <border>
      <left/>
      <right style="thin">
        <color indexed="64"/>
      </right>
      <top style="thick">
        <color indexed="64"/>
      </top>
      <bottom style="medium">
        <color indexed="64"/>
      </bottom>
      <diagonal/>
    </border>
    <border>
      <left style="thin">
        <color indexed="64"/>
      </left>
      <right/>
      <top style="thick">
        <color indexed="64"/>
      </top>
      <bottom style="medium">
        <color indexed="64"/>
      </bottom>
      <diagonal/>
    </border>
    <border>
      <left style="thin">
        <color indexed="64"/>
      </left>
      <right style="medium">
        <color indexed="64"/>
      </right>
      <top style="medium">
        <color indexed="64"/>
      </top>
      <bottom style="thick">
        <color indexed="64"/>
      </bottom>
      <diagonal/>
    </border>
    <border>
      <left style="medium">
        <color indexed="64"/>
      </left>
      <right style="thin">
        <color indexed="64"/>
      </right>
      <top/>
      <bottom style="thick">
        <color indexed="64"/>
      </bottom>
      <diagonal/>
    </border>
    <border>
      <left style="thin">
        <color indexed="64"/>
      </left>
      <right style="medium">
        <color indexed="64"/>
      </right>
      <top/>
      <bottom style="thick">
        <color indexed="64"/>
      </bottom>
      <diagonal/>
    </border>
    <border>
      <left style="medium">
        <color indexed="64"/>
      </left>
      <right/>
      <top style="thick">
        <color indexed="64"/>
      </top>
      <bottom/>
      <diagonal/>
    </border>
    <border>
      <left style="thick">
        <color indexed="64"/>
      </left>
      <right/>
      <top/>
      <bottom style="medium">
        <color indexed="64"/>
      </bottom>
      <diagonal/>
    </border>
    <border>
      <left style="thin">
        <color indexed="64"/>
      </left>
      <right style="thick">
        <color indexed="64"/>
      </right>
      <top style="thick">
        <color indexed="64"/>
      </top>
      <bottom style="medium">
        <color indexed="64"/>
      </bottom>
      <diagonal/>
    </border>
    <border>
      <left style="thin">
        <color indexed="64"/>
      </left>
      <right style="thick">
        <color indexed="64"/>
      </right>
      <top/>
      <bottom style="medium">
        <color indexed="64"/>
      </bottom>
      <diagonal/>
    </border>
    <border>
      <left/>
      <right style="thin">
        <color indexed="64"/>
      </right>
      <top/>
      <bottom style="thick">
        <color indexed="64"/>
      </bottom>
      <diagonal/>
    </border>
    <border>
      <left style="thin">
        <color indexed="64"/>
      </left>
      <right style="thick">
        <color indexed="64"/>
      </right>
      <top/>
      <bottom style="thick">
        <color indexed="64"/>
      </bottom>
      <diagonal/>
    </border>
    <border>
      <left/>
      <right/>
      <top style="medium">
        <color indexed="64"/>
      </top>
      <bottom style="medium">
        <color indexed="64"/>
      </bottom>
      <diagonal/>
    </border>
    <border>
      <left/>
      <right style="thick">
        <color indexed="64"/>
      </right>
      <top style="medium">
        <color indexed="64"/>
      </top>
      <bottom style="medium">
        <color indexed="64"/>
      </bottom>
      <diagonal/>
    </border>
    <border>
      <left style="thick">
        <color indexed="64"/>
      </left>
      <right style="thin">
        <color indexed="64"/>
      </right>
      <top style="thick">
        <color indexed="64"/>
      </top>
      <bottom style="thin">
        <color indexed="64"/>
      </bottom>
      <diagonal/>
    </border>
    <border>
      <left style="thick">
        <color indexed="64"/>
      </left>
      <right style="thin">
        <color indexed="64"/>
      </right>
      <top style="thin">
        <color indexed="64"/>
      </top>
      <bottom style="thin">
        <color indexed="64"/>
      </bottom>
      <diagonal/>
    </border>
    <border>
      <left/>
      <right style="thin">
        <color indexed="64"/>
      </right>
      <top/>
      <bottom style="thin">
        <color indexed="64"/>
      </bottom>
      <diagonal/>
    </border>
    <border>
      <left style="thick">
        <color indexed="64"/>
      </left>
      <right style="thick">
        <color indexed="64"/>
      </right>
      <top style="thin">
        <color indexed="64"/>
      </top>
      <bottom style="medium">
        <color indexed="64"/>
      </bottom>
      <diagonal/>
    </border>
    <border>
      <left style="thick">
        <color indexed="64"/>
      </left>
      <right style="thick">
        <color indexed="64"/>
      </right>
      <top style="thick">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ck">
        <color indexed="64"/>
      </top>
      <bottom style="medium">
        <color indexed="64"/>
      </bottom>
      <diagonal/>
    </border>
    <border>
      <left style="thin">
        <color indexed="64"/>
      </left>
      <right style="thin">
        <color indexed="64"/>
      </right>
      <top/>
      <bottom style="thick">
        <color indexed="64"/>
      </bottom>
      <diagonal/>
    </border>
    <border>
      <left/>
      <right style="medium">
        <color indexed="64"/>
      </right>
      <top style="thick">
        <color indexed="64"/>
      </top>
      <bottom style="thin">
        <color indexed="64"/>
      </bottom>
      <diagonal/>
    </border>
    <border>
      <left style="thick">
        <color indexed="64"/>
      </left>
      <right/>
      <top style="thick">
        <color indexed="64"/>
      </top>
      <bottom style="thin">
        <color indexed="64"/>
      </bottom>
      <diagonal/>
    </border>
    <border>
      <left style="medium">
        <color indexed="64"/>
      </left>
      <right style="thick">
        <color indexed="64"/>
      </right>
      <top style="medium">
        <color indexed="64"/>
      </top>
      <bottom/>
      <diagonal/>
    </border>
    <border>
      <left style="medium">
        <color indexed="64"/>
      </left>
      <right style="thick">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ck">
        <color indexed="64"/>
      </bottom>
      <diagonal/>
    </border>
    <border>
      <left style="thick">
        <color indexed="64"/>
      </left>
      <right style="medium">
        <color indexed="64"/>
      </right>
      <top style="thick">
        <color indexed="64"/>
      </top>
      <bottom style="thick">
        <color indexed="64"/>
      </bottom>
      <diagonal/>
    </border>
    <border>
      <left style="thick">
        <color indexed="64"/>
      </left>
      <right/>
      <top style="thick">
        <color indexed="64"/>
      </top>
      <bottom style="thick">
        <color indexed="64"/>
      </bottom>
      <diagonal/>
    </border>
    <border>
      <left/>
      <right style="thick">
        <color indexed="64"/>
      </right>
      <top style="thick">
        <color indexed="64"/>
      </top>
      <bottom style="thick">
        <color indexed="64"/>
      </bottom>
      <diagonal/>
    </border>
    <border>
      <left style="thick">
        <color indexed="64"/>
      </left>
      <right style="thick">
        <color indexed="64"/>
      </right>
      <top style="thick">
        <color indexed="64"/>
      </top>
      <bottom style="medium">
        <color indexed="64"/>
      </bottom>
      <diagonal/>
    </border>
    <border>
      <left style="thick">
        <color indexed="64"/>
      </left>
      <right style="thick">
        <color indexed="64"/>
      </right>
      <top/>
      <bottom style="thick">
        <color indexed="64"/>
      </bottom>
      <diagonal/>
    </border>
    <border>
      <left style="medium">
        <color indexed="64"/>
      </left>
      <right style="medium">
        <color indexed="64"/>
      </right>
      <top style="thick">
        <color indexed="64"/>
      </top>
      <bottom style="thick">
        <color indexed="64"/>
      </bottom>
      <diagonal/>
    </border>
    <border>
      <left style="medium">
        <color indexed="64"/>
      </left>
      <right style="thick">
        <color indexed="64"/>
      </right>
      <top style="thick">
        <color indexed="64"/>
      </top>
      <bottom style="thick">
        <color indexed="64"/>
      </bottom>
      <diagonal/>
    </border>
    <border>
      <left/>
      <right style="thin">
        <color indexed="64"/>
      </right>
      <top style="medium">
        <color indexed="64"/>
      </top>
      <bottom style="medium">
        <color indexed="64"/>
      </bottom>
      <diagonal/>
    </border>
    <border>
      <left style="thin">
        <color indexed="64"/>
      </left>
      <right/>
      <top/>
      <bottom style="medium">
        <color indexed="64"/>
      </bottom>
      <diagonal/>
    </border>
    <border>
      <left style="thin">
        <color indexed="64"/>
      </left>
      <right/>
      <top style="medium">
        <color indexed="64"/>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style="thick">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top style="thin">
        <color indexed="64"/>
      </top>
      <bottom/>
      <diagonal/>
    </border>
    <border>
      <left style="medium">
        <color indexed="64"/>
      </left>
      <right style="medium">
        <color indexed="64"/>
      </right>
      <top style="medium">
        <color indexed="64"/>
      </top>
      <bottom/>
      <diagonal/>
    </border>
    <border>
      <left style="medium">
        <color indexed="64"/>
      </left>
      <right/>
      <top/>
      <bottom/>
      <diagonal/>
    </border>
    <border>
      <left/>
      <right style="medium">
        <color indexed="64"/>
      </right>
      <top style="medium">
        <color indexed="64"/>
      </top>
      <bottom style="medium">
        <color indexed="64"/>
      </bottom>
      <diagonal/>
    </border>
    <border>
      <left style="thick">
        <color indexed="64"/>
      </left>
      <right style="thick">
        <color indexed="64"/>
      </right>
      <top style="thick">
        <color indexed="64"/>
      </top>
      <bottom/>
      <diagonal/>
    </border>
    <border>
      <left/>
      <right style="thick">
        <color indexed="64"/>
      </right>
      <top style="thin">
        <color indexed="64"/>
      </top>
      <bottom/>
      <diagonal/>
    </border>
    <border>
      <left style="medium">
        <color indexed="64"/>
      </left>
      <right style="thick">
        <color indexed="64"/>
      </right>
      <top style="thick">
        <color indexed="64"/>
      </top>
      <bottom style="thin">
        <color indexed="64"/>
      </bottom>
      <diagonal/>
    </border>
    <border>
      <left style="thick">
        <color indexed="64"/>
      </left>
      <right style="thin">
        <color indexed="64"/>
      </right>
      <top style="medium">
        <color indexed="64"/>
      </top>
      <bottom style="medium">
        <color indexed="64"/>
      </bottom>
      <diagonal/>
    </border>
    <border>
      <left/>
      <right style="medium">
        <color indexed="64"/>
      </right>
      <top style="thin">
        <color indexed="64"/>
      </top>
      <bottom/>
      <diagonal/>
    </border>
    <border>
      <left style="thin">
        <color indexed="64"/>
      </left>
      <right style="thick">
        <color indexed="64"/>
      </right>
      <top style="medium">
        <color indexed="64"/>
      </top>
      <bottom style="medium">
        <color indexed="64"/>
      </bottom>
      <diagonal/>
    </border>
    <border>
      <left style="thick">
        <color indexed="64"/>
      </left>
      <right/>
      <top style="thin">
        <color indexed="64"/>
      </top>
      <bottom style="thick">
        <color indexed="64"/>
      </bottom>
      <diagonal/>
    </border>
    <border>
      <left style="medium">
        <color indexed="64"/>
      </left>
      <right style="thick">
        <color indexed="64"/>
      </right>
      <top/>
      <bottom/>
      <diagonal/>
    </border>
    <border>
      <left style="medium">
        <color indexed="64"/>
      </left>
      <right style="thick">
        <color indexed="64"/>
      </right>
      <top style="thin">
        <color indexed="64"/>
      </top>
      <bottom style="thick">
        <color indexed="64"/>
      </bottom>
      <diagonal/>
    </border>
    <border>
      <left style="medium">
        <color indexed="64"/>
      </left>
      <right style="thick">
        <color indexed="64"/>
      </right>
      <top style="medium">
        <color indexed="64"/>
      </top>
      <bottom style="medium">
        <color indexed="64"/>
      </bottom>
      <diagonal/>
    </border>
  </borders>
  <cellStyleXfs count="8">
    <xf numFmtId="0" fontId="0" fillId="0" borderId="0"/>
    <xf numFmtId="0" fontId="15" fillId="0" borderId="0" applyNumberFormat="0" applyFill="0" applyBorder="0" applyAlignment="0" applyProtection="0">
      <alignment vertical="top"/>
      <protection locked="0"/>
    </xf>
    <xf numFmtId="0" fontId="10" fillId="0" borderId="0">
      <alignment vertical="top"/>
    </xf>
    <xf numFmtId="166" fontId="12" fillId="0" borderId="0" applyFont="0" applyFill="0" applyBorder="0" applyAlignment="0" applyProtection="0"/>
    <xf numFmtId="9"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5" fontId="12" fillId="0" borderId="0" applyFont="0" applyFill="0" applyBorder="0" applyAlignment="0" applyProtection="0"/>
  </cellStyleXfs>
  <cellXfs count="1861">
    <xf numFmtId="0" fontId="0" fillId="0" borderId="0" xfId="0"/>
    <xf numFmtId="0" fontId="0" fillId="0" borderId="0" xfId="0" applyAlignment="1">
      <alignment vertical="top"/>
    </xf>
    <xf numFmtId="0" fontId="1" fillId="0" borderId="0" xfId="0" applyFont="1" applyAlignment="1">
      <alignment vertical="top"/>
    </xf>
    <xf numFmtId="0" fontId="17" fillId="0" borderId="0" xfId="0" applyFont="1" applyFill="1" applyBorder="1" applyAlignment="1">
      <alignment horizontal="center" wrapText="1"/>
    </xf>
    <xf numFmtId="0" fontId="0" fillId="0" borderId="0" xfId="0" applyAlignment="1">
      <alignment horizontal="center"/>
    </xf>
    <xf numFmtId="0" fontId="18" fillId="0" borderId="0" xfId="0" applyFont="1" applyFill="1" applyBorder="1" applyAlignment="1">
      <alignment horizontal="center"/>
    </xf>
    <xf numFmtId="3" fontId="19" fillId="0" borderId="0" xfId="0" applyNumberFormat="1" applyFont="1" applyFill="1" applyBorder="1" applyAlignment="1">
      <alignment horizontal="center" vertical="center" wrapText="1"/>
    </xf>
    <xf numFmtId="0" fontId="19" fillId="0" borderId="0" xfId="0" applyFont="1" applyFill="1" applyBorder="1" applyAlignment="1">
      <alignment horizontal="center" vertical="center" wrapText="1"/>
    </xf>
    <xf numFmtId="0" fontId="20" fillId="0" borderId="0" xfId="0" applyFont="1" applyBorder="1" applyAlignment="1"/>
    <xf numFmtId="0" fontId="21" fillId="0" borderId="0" xfId="0" applyFont="1" applyBorder="1" applyAlignment="1"/>
    <xf numFmtId="0" fontId="0" fillId="0" borderId="0" xfId="0" applyBorder="1"/>
    <xf numFmtId="0" fontId="19" fillId="0" borderId="0" xfId="0" applyFont="1" applyFill="1" applyBorder="1" applyAlignment="1">
      <alignment vertical="center" wrapText="1"/>
    </xf>
    <xf numFmtId="3" fontId="22" fillId="0" borderId="0" xfId="0" applyNumberFormat="1" applyFont="1" applyFill="1" applyBorder="1" applyAlignment="1">
      <alignment horizontal="center" vertical="center" wrapText="1"/>
    </xf>
    <xf numFmtId="0" fontId="13" fillId="0" borderId="0" xfId="0" applyFont="1" applyFill="1"/>
    <xf numFmtId="0" fontId="23" fillId="0" borderId="0" xfId="0" applyFont="1" applyFill="1" applyBorder="1" applyAlignment="1">
      <alignment horizontal="center" vertical="center" textRotation="30"/>
    </xf>
    <xf numFmtId="0" fontId="0" fillId="0" borderId="0" xfId="0" applyAlignment="1">
      <alignment horizontal="center" vertical="center"/>
    </xf>
    <xf numFmtId="168" fontId="16" fillId="0" borderId="0" xfId="0" applyNumberFormat="1" applyFont="1" applyFill="1" applyBorder="1" applyAlignment="1">
      <alignment horizontal="center"/>
    </xf>
    <xf numFmtId="0" fontId="24" fillId="0" borderId="0" xfId="0" applyFont="1" applyFill="1" applyAlignment="1"/>
    <xf numFmtId="168" fontId="0" fillId="0" borderId="0" xfId="0" applyNumberFormat="1" applyFont="1" applyFill="1" applyBorder="1" applyAlignment="1">
      <alignment horizontal="center"/>
    </xf>
    <xf numFmtId="9" fontId="22" fillId="0" borderId="0" xfId="0" applyNumberFormat="1" applyFont="1" applyFill="1" applyBorder="1" applyAlignment="1">
      <alignment horizontal="center" wrapText="1"/>
    </xf>
    <xf numFmtId="3" fontId="21" fillId="0" borderId="0" xfId="0" applyNumberFormat="1" applyFont="1" applyBorder="1" applyAlignment="1"/>
    <xf numFmtId="0" fontId="24" fillId="0" borderId="0" xfId="0" applyFont="1" applyFill="1" applyAlignment="1">
      <alignment wrapText="1"/>
    </xf>
    <xf numFmtId="0" fontId="17" fillId="0" borderId="0" xfId="0" applyFont="1" applyFill="1" applyBorder="1" applyAlignment="1">
      <alignment vertical="center" wrapText="1"/>
    </xf>
    <xf numFmtId="0" fontId="17" fillId="0" borderId="0" xfId="0" applyFont="1" applyFill="1" applyBorder="1" applyAlignment="1">
      <alignment wrapText="1"/>
    </xf>
    <xf numFmtId="3" fontId="17" fillId="0" borderId="0" xfId="0" applyNumberFormat="1" applyFont="1" applyFill="1" applyBorder="1" applyAlignment="1">
      <alignment horizontal="center" wrapText="1"/>
    </xf>
    <xf numFmtId="0" fontId="19" fillId="0" borderId="0" xfId="0" applyFont="1" applyFill="1" applyBorder="1" applyAlignment="1">
      <alignment wrapText="1"/>
    </xf>
    <xf numFmtId="3" fontId="19" fillId="0" borderId="0" xfId="0" applyNumberFormat="1" applyFont="1" applyFill="1" applyBorder="1" applyAlignment="1">
      <alignment horizontal="center" wrapText="1"/>
    </xf>
    <xf numFmtId="0" fontId="21" fillId="0" borderId="0" xfId="0" applyFont="1" applyFill="1" applyBorder="1" applyAlignment="1"/>
    <xf numFmtId="0" fontId="0" fillId="0" borderId="0" xfId="0" applyFill="1" applyBorder="1"/>
    <xf numFmtId="0" fontId="16" fillId="0" borderId="0" xfId="0" applyFont="1" applyFill="1" applyBorder="1" applyAlignment="1">
      <alignment horizontal="center"/>
    </xf>
    <xf numFmtId="0" fontId="22" fillId="0" borderId="0" xfId="0" applyFont="1" applyFill="1" applyBorder="1" applyAlignment="1">
      <alignment horizontal="center" wrapText="1"/>
    </xf>
    <xf numFmtId="0" fontId="19" fillId="0" borderId="0" xfId="0" applyFont="1" applyFill="1" applyBorder="1" applyAlignment="1">
      <alignment horizontal="center" wrapText="1"/>
    </xf>
    <xf numFmtId="0" fontId="0" fillId="0" borderId="1" xfId="0" applyBorder="1"/>
    <xf numFmtId="168" fontId="22" fillId="0" borderId="0" xfId="0" applyNumberFormat="1" applyFont="1" applyFill="1" applyBorder="1" applyAlignment="1">
      <alignment horizontal="center" wrapText="1"/>
    </xf>
    <xf numFmtId="0" fontId="25" fillId="0" borderId="0" xfId="0" applyFont="1"/>
    <xf numFmtId="0" fontId="0" fillId="0" borderId="0" xfId="0" applyAlignment="1">
      <alignment horizontal="left"/>
    </xf>
    <xf numFmtId="0" fontId="26" fillId="0" borderId="0" xfId="0" applyFont="1" applyFill="1" applyAlignment="1">
      <alignment wrapText="1"/>
    </xf>
    <xf numFmtId="0" fontId="26" fillId="0" borderId="0" xfId="0" applyFont="1" applyFill="1" applyAlignment="1"/>
    <xf numFmtId="0" fontId="26" fillId="0" borderId="0" xfId="0" applyFont="1" applyFill="1" applyAlignment="1">
      <alignment horizontal="center" wrapText="1"/>
    </xf>
    <xf numFmtId="0" fontId="0" fillId="0" borderId="0" xfId="0" applyAlignment="1">
      <alignment wrapText="1"/>
    </xf>
    <xf numFmtId="0" fontId="21" fillId="0" borderId="0" xfId="0" applyFont="1" applyBorder="1" applyAlignment="1">
      <alignment horizontal="left"/>
    </xf>
    <xf numFmtId="168" fontId="18" fillId="0" borderId="0" xfId="0" applyNumberFormat="1" applyFont="1" applyFill="1" applyBorder="1" applyAlignment="1">
      <alignment horizontal="center"/>
    </xf>
    <xf numFmtId="168" fontId="19" fillId="0" borderId="0" xfId="0" applyNumberFormat="1" applyFont="1" applyFill="1" applyBorder="1" applyAlignment="1">
      <alignment horizontal="center" wrapText="1"/>
    </xf>
    <xf numFmtId="0" fontId="18" fillId="0" borderId="0" xfId="0" applyFont="1" applyFill="1" applyBorder="1" applyAlignment="1">
      <alignment horizontal="center" wrapText="1"/>
    </xf>
    <xf numFmtId="3" fontId="18" fillId="0" borderId="0" xfId="0" applyNumberFormat="1" applyFont="1" applyFill="1" applyBorder="1" applyAlignment="1">
      <alignment horizontal="center"/>
    </xf>
    <xf numFmtId="0" fontId="0" fillId="0" borderId="0" xfId="0" applyFill="1"/>
    <xf numFmtId="3" fontId="22" fillId="0" borderId="0" xfId="0" applyNumberFormat="1" applyFont="1" applyFill="1" applyBorder="1" applyAlignment="1">
      <alignment horizontal="center" wrapText="1"/>
    </xf>
    <xf numFmtId="9" fontId="19" fillId="0" borderId="0" xfId="0" applyNumberFormat="1" applyFont="1" applyFill="1" applyBorder="1" applyAlignment="1">
      <alignment horizontal="center" wrapText="1"/>
    </xf>
    <xf numFmtId="0" fontId="27" fillId="0" borderId="0" xfId="1" applyFont="1" applyAlignment="1" applyProtection="1">
      <alignment horizontal="center" vertical="center"/>
    </xf>
    <xf numFmtId="0" fontId="28" fillId="0" borderId="0" xfId="0" applyFont="1" applyBorder="1" applyAlignment="1">
      <alignment wrapText="1"/>
    </xf>
    <xf numFmtId="0" fontId="28" fillId="0" borderId="0" xfId="0" applyFont="1" applyBorder="1" applyAlignment="1">
      <alignment horizontal="center" wrapText="1"/>
    </xf>
    <xf numFmtId="0" fontId="29" fillId="0" borderId="0" xfId="0" applyFont="1" applyBorder="1" applyAlignment="1">
      <alignment horizontal="center" wrapText="1"/>
    </xf>
    <xf numFmtId="0" fontId="30" fillId="0" borderId="0" xfId="0" applyFont="1" applyFill="1" applyBorder="1" applyAlignment="1">
      <alignment horizontal="center" wrapText="1"/>
    </xf>
    <xf numFmtId="0" fontId="21" fillId="0" borderId="0" xfId="0" applyFont="1" applyBorder="1" applyAlignment="1">
      <alignment horizontal="center" wrapText="1"/>
    </xf>
    <xf numFmtId="0" fontId="31" fillId="0" borderId="0" xfId="0" applyFont="1" applyFill="1" applyBorder="1" applyAlignment="1">
      <alignment horizontal="center" wrapText="1"/>
    </xf>
    <xf numFmtId="168" fontId="31" fillId="0" borderId="0" xfId="0" applyNumberFormat="1" applyFont="1" applyFill="1" applyBorder="1" applyAlignment="1">
      <alignment horizontal="center" wrapText="1"/>
    </xf>
    <xf numFmtId="0" fontId="32" fillId="0" borderId="0" xfId="0" applyFont="1" applyFill="1" applyBorder="1" applyAlignment="1">
      <alignment horizontal="center" wrapText="1"/>
    </xf>
    <xf numFmtId="0" fontId="26" fillId="0" borderId="0" xfId="0" applyFont="1" applyFill="1" applyAlignment="1">
      <alignment horizontal="center"/>
    </xf>
    <xf numFmtId="0" fontId="27" fillId="0" borderId="0" xfId="1" applyFont="1" applyAlignment="1" applyProtection="1">
      <alignment horizontal="center"/>
    </xf>
    <xf numFmtId="0" fontId="28" fillId="0" borderId="0" xfId="0" applyFont="1" applyFill="1" applyBorder="1" applyAlignment="1">
      <alignment vertical="center" wrapText="1"/>
    </xf>
    <xf numFmtId="0" fontId="31" fillId="0" borderId="0" xfId="0" applyFont="1" applyFill="1" applyBorder="1" applyAlignment="1">
      <alignment horizontal="center"/>
    </xf>
    <xf numFmtId="168" fontId="0" fillId="0" borderId="0" xfId="0" applyNumberFormat="1" applyAlignment="1">
      <alignment horizontal="center"/>
    </xf>
    <xf numFmtId="0" fontId="33" fillId="0" borderId="0" xfId="0" applyFont="1" applyBorder="1" applyAlignment="1">
      <alignment horizontal="center" vertical="top" wrapText="1"/>
    </xf>
    <xf numFmtId="0" fontId="33" fillId="0" borderId="0" xfId="0" applyFont="1" applyAlignment="1">
      <alignment horizontal="center"/>
    </xf>
    <xf numFmtId="3" fontId="33" fillId="0" borderId="0" xfId="0" applyNumberFormat="1" applyFont="1" applyBorder="1" applyAlignment="1">
      <alignment horizontal="center" vertical="top" wrapText="1"/>
    </xf>
    <xf numFmtId="0" fontId="34" fillId="0" borderId="0" xfId="0" applyFont="1" applyFill="1" applyAlignment="1">
      <alignment horizontal="center"/>
    </xf>
    <xf numFmtId="0" fontId="33" fillId="0" borderId="0" xfId="0" applyFont="1" applyBorder="1" applyAlignment="1">
      <alignment horizontal="center"/>
    </xf>
    <xf numFmtId="0" fontId="33" fillId="0" borderId="0" xfId="0" applyFont="1" applyFill="1" applyBorder="1" applyAlignment="1">
      <alignment horizontal="center" vertical="top" wrapText="1"/>
    </xf>
    <xf numFmtId="3" fontId="30" fillId="0" borderId="0" xfId="0" applyNumberFormat="1" applyFont="1" applyFill="1" applyBorder="1" applyAlignment="1">
      <alignment horizontal="center" vertical="top" wrapText="1"/>
    </xf>
    <xf numFmtId="0" fontId="20" fillId="0" borderId="0" xfId="0" applyFont="1" applyBorder="1"/>
    <xf numFmtId="169" fontId="30" fillId="0" borderId="0" xfId="0" applyNumberFormat="1" applyFont="1" applyFill="1" applyBorder="1" applyAlignment="1">
      <alignment horizontal="center" vertical="top" wrapText="1"/>
    </xf>
    <xf numFmtId="168" fontId="30" fillId="0" borderId="0" xfId="0" applyNumberFormat="1" applyFont="1" applyFill="1" applyBorder="1" applyAlignment="1">
      <alignment horizontal="center"/>
    </xf>
    <xf numFmtId="168" fontId="0" fillId="0" borderId="0" xfId="0" applyNumberFormat="1" applyFont="1" applyFill="1" applyBorder="1"/>
    <xf numFmtId="168" fontId="30" fillId="0" borderId="0" xfId="0" applyNumberFormat="1" applyFont="1" applyFill="1" applyBorder="1" applyAlignment="1">
      <alignment horizontal="center" vertical="top" wrapText="1"/>
    </xf>
    <xf numFmtId="168" fontId="30" fillId="0" borderId="0" xfId="0" applyNumberFormat="1" applyFont="1" applyFill="1" applyBorder="1" applyAlignment="1">
      <alignment vertical="top" wrapText="1"/>
    </xf>
    <xf numFmtId="0" fontId="0" fillId="0" borderId="0" xfId="0" applyAlignment="1"/>
    <xf numFmtId="3" fontId="0" fillId="0" borderId="0" xfId="0" applyNumberFormat="1"/>
    <xf numFmtId="0" fontId="2" fillId="0" borderId="0" xfId="0" applyFont="1"/>
    <xf numFmtId="0" fontId="2" fillId="2" borderId="0" xfId="0" applyFont="1" applyFill="1" applyBorder="1" applyAlignment="1">
      <alignment horizontal="left" vertical="center"/>
    </xf>
    <xf numFmtId="0" fontId="7" fillId="0" borderId="0" xfId="0" applyFont="1" applyAlignment="1">
      <alignment horizontal="right"/>
    </xf>
    <xf numFmtId="0" fontId="7" fillId="0" borderId="0" xfId="0" applyFont="1" applyAlignment="1">
      <alignment horizontal="center"/>
    </xf>
    <xf numFmtId="0" fontId="6" fillId="0" borderId="0" xfId="0" applyFont="1" applyFill="1" applyBorder="1" applyAlignment="1">
      <alignment horizontal="center" vertical="center" wrapText="1"/>
    </xf>
    <xf numFmtId="3" fontId="5" fillId="0" borderId="0" xfId="0" applyNumberFormat="1" applyFont="1" applyFill="1" applyBorder="1" applyAlignment="1">
      <alignment horizontal="right" vertical="center"/>
    </xf>
    <xf numFmtId="3" fontId="3" fillId="0" borderId="0" xfId="0" applyNumberFormat="1" applyFont="1" applyFill="1" applyBorder="1" applyAlignment="1">
      <alignment horizontal="center" vertical="center"/>
    </xf>
    <xf numFmtId="3" fontId="3" fillId="0" borderId="0" xfId="3" applyNumberFormat="1" applyFont="1" applyFill="1" applyBorder="1" applyAlignment="1">
      <alignment horizontal="center" vertical="center"/>
    </xf>
    <xf numFmtId="3" fontId="3" fillId="0" borderId="0" xfId="0" applyNumberFormat="1" applyFont="1" applyFill="1" applyBorder="1" applyAlignment="1">
      <alignment horizontal="center" vertical="center" wrapText="1"/>
    </xf>
    <xf numFmtId="170" fontId="3" fillId="0" borderId="0" xfId="0" applyNumberFormat="1" applyFont="1" applyFill="1" applyBorder="1" applyAlignment="1">
      <alignment horizontal="center" vertical="center"/>
    </xf>
    <xf numFmtId="170" fontId="3" fillId="0" borderId="0" xfId="3" applyNumberFormat="1" applyFont="1" applyFill="1" applyBorder="1" applyAlignment="1">
      <alignment horizontal="center" vertical="center"/>
    </xf>
    <xf numFmtId="169" fontId="9" fillId="0" borderId="0" xfId="3" applyNumberFormat="1" applyFont="1" applyFill="1" applyBorder="1" applyAlignment="1">
      <alignment horizontal="center" vertical="center"/>
    </xf>
    <xf numFmtId="0" fontId="33" fillId="0" borderId="0" xfId="0" applyFont="1" applyFill="1" applyBorder="1" applyAlignment="1">
      <alignment horizontal="center"/>
    </xf>
    <xf numFmtId="3" fontId="32" fillId="0" borderId="0" xfId="0" applyNumberFormat="1" applyFont="1" applyFill="1" applyBorder="1" applyAlignment="1">
      <alignment horizontal="center" vertical="top" wrapText="1"/>
    </xf>
    <xf numFmtId="3" fontId="33" fillId="0" borderId="0" xfId="0" applyNumberFormat="1" applyFont="1" applyFill="1" applyBorder="1" applyAlignment="1">
      <alignment horizontal="center" vertical="top" wrapText="1"/>
    </xf>
    <xf numFmtId="0" fontId="33" fillId="0" borderId="0" xfId="0" applyFont="1" applyAlignment="1"/>
    <xf numFmtId="0" fontId="33" fillId="0" borderId="0" xfId="0" applyFont="1" applyAlignment="1">
      <alignment horizontal="center" wrapText="1"/>
    </xf>
    <xf numFmtId="0" fontId="33" fillId="0" borderId="0" xfId="0" applyFont="1" applyFill="1" applyBorder="1" applyAlignment="1">
      <alignment horizontal="center" vertical="center" wrapText="1"/>
    </xf>
    <xf numFmtId="0" fontId="20" fillId="0" borderId="0" xfId="0" applyFont="1" applyFill="1" applyBorder="1" applyAlignment="1">
      <alignment horizontal="center" wrapText="1"/>
    </xf>
    <xf numFmtId="0" fontId="19" fillId="0" borderId="0" xfId="0" applyFont="1" applyFill="1" applyBorder="1" applyAlignment="1">
      <alignment horizontal="center" vertical="top" wrapText="1"/>
    </xf>
    <xf numFmtId="0" fontId="30" fillId="0" borderId="0" xfId="0" applyFont="1" applyFill="1" applyBorder="1" applyAlignment="1">
      <alignment horizontal="center" vertical="center" wrapText="1"/>
    </xf>
    <xf numFmtId="0" fontId="33" fillId="0" borderId="0" xfId="0" applyFont="1" applyFill="1" applyBorder="1" applyAlignment="1">
      <alignment horizontal="center" wrapText="1"/>
    </xf>
    <xf numFmtId="0" fontId="29" fillId="0" borderId="0" xfId="0" applyFont="1" applyFill="1" applyBorder="1" applyAlignment="1"/>
    <xf numFmtId="0" fontId="33" fillId="0" borderId="0" xfId="0" applyFont="1" applyFill="1" applyBorder="1" applyAlignment="1"/>
    <xf numFmtId="0" fontId="19" fillId="0" borderId="0" xfId="0" applyFont="1" applyFill="1" applyBorder="1" applyAlignment="1"/>
    <xf numFmtId="0" fontId="30" fillId="0" borderId="0" xfId="0" applyFont="1" applyFill="1" applyBorder="1"/>
    <xf numFmtId="3" fontId="0" fillId="0" borderId="0" xfId="0" applyNumberFormat="1" applyFill="1" applyBorder="1"/>
    <xf numFmtId="0" fontId="19" fillId="0" borderId="0" xfId="0" applyFont="1" applyFill="1" applyBorder="1" applyAlignment="1">
      <alignment horizontal="center"/>
    </xf>
    <xf numFmtId="0" fontId="28" fillId="0" borderId="0" xfId="0" applyFont="1" applyFill="1" applyBorder="1" applyAlignment="1">
      <alignment horizontal="center"/>
    </xf>
    <xf numFmtId="0" fontId="33" fillId="0" borderId="0" xfId="0" applyFont="1" applyFill="1" applyBorder="1"/>
    <xf numFmtId="0" fontId="21" fillId="0" borderId="0" xfId="0" applyFont="1" applyFill="1" applyBorder="1"/>
    <xf numFmtId="0" fontId="22" fillId="0" borderId="0" xfId="0" applyFont="1" applyFill="1" applyBorder="1" applyAlignment="1"/>
    <xf numFmtId="0" fontId="22" fillId="0" borderId="0" xfId="0" applyFont="1" applyFill="1" applyBorder="1" applyAlignment="1">
      <alignment horizontal="center"/>
    </xf>
    <xf numFmtId="0" fontId="0" fillId="0" borderId="0" xfId="0" applyFill="1" applyBorder="1" applyAlignment="1">
      <alignment horizontal="center"/>
    </xf>
    <xf numFmtId="0" fontId="33" fillId="0" borderId="0" xfId="0" applyFont="1" applyFill="1" applyBorder="1" applyAlignment="1">
      <alignment vertical="top" wrapText="1"/>
    </xf>
    <xf numFmtId="3" fontId="16" fillId="0" borderId="0" xfId="0" applyNumberFormat="1" applyFont="1" applyFill="1" applyBorder="1"/>
    <xf numFmtId="3" fontId="33" fillId="0" borderId="0" xfId="0" applyNumberFormat="1" applyFont="1" applyFill="1" applyBorder="1" applyAlignment="1">
      <alignment vertical="top" wrapText="1"/>
    </xf>
    <xf numFmtId="169" fontId="0" fillId="0" borderId="0" xfId="0" applyNumberFormat="1" applyFont="1" applyFill="1" applyBorder="1"/>
    <xf numFmtId="0" fontId="30" fillId="0" borderId="0" xfId="0" applyFont="1" applyFill="1" applyBorder="1" applyAlignment="1">
      <alignment vertical="top" wrapText="1"/>
    </xf>
    <xf numFmtId="0" fontId="35" fillId="0" borderId="0" xfId="0" applyFont="1" applyFill="1" applyBorder="1" applyAlignment="1"/>
    <xf numFmtId="0" fontId="36" fillId="0" borderId="0" xfId="0" applyFont="1"/>
    <xf numFmtId="3" fontId="0" fillId="0" borderId="0" xfId="0" applyNumberFormat="1" applyAlignment="1"/>
    <xf numFmtId="0" fontId="0" fillId="0" borderId="0" xfId="0" applyFont="1"/>
    <xf numFmtId="0" fontId="10" fillId="0" borderId="0" xfId="2">
      <alignment vertical="top"/>
    </xf>
    <xf numFmtId="0" fontId="10" fillId="0" borderId="0" xfId="2" applyAlignment="1">
      <alignment horizontal="center" vertical="top"/>
    </xf>
    <xf numFmtId="0" fontId="37" fillId="0" borderId="0" xfId="0" applyFont="1" applyAlignment="1">
      <alignment vertical="center" wrapText="1"/>
    </xf>
    <xf numFmtId="37" fontId="10" fillId="0" borderId="0" xfId="2" applyNumberFormat="1">
      <alignment vertical="top"/>
    </xf>
    <xf numFmtId="0" fontId="33" fillId="3" borderId="0" xfId="0" applyFont="1" applyFill="1" applyBorder="1" applyAlignment="1">
      <alignment horizontal="center"/>
    </xf>
    <xf numFmtId="0" fontId="0" fillId="3" borderId="0" xfId="0" applyFill="1"/>
    <xf numFmtId="0" fontId="0" fillId="3" borderId="0" xfId="0" applyFill="1" applyBorder="1"/>
    <xf numFmtId="0" fontId="33" fillId="3" borderId="0" xfId="0" applyFont="1" applyFill="1" applyBorder="1" applyAlignment="1">
      <alignment horizontal="center" vertical="top" wrapText="1"/>
    </xf>
    <xf numFmtId="3" fontId="32" fillId="3" borderId="0" xfId="0" applyNumberFormat="1" applyFont="1" applyFill="1" applyBorder="1" applyAlignment="1">
      <alignment horizontal="center" vertical="top" wrapText="1"/>
    </xf>
    <xf numFmtId="0" fontId="0" fillId="3" borderId="0" xfId="0" applyFont="1" applyFill="1" applyBorder="1"/>
    <xf numFmtId="3" fontId="38" fillId="0" borderId="0" xfId="3" applyNumberFormat="1" applyFont="1" applyFill="1" applyBorder="1" applyAlignment="1">
      <alignment horizontal="center" vertical="center"/>
    </xf>
    <xf numFmtId="0" fontId="39" fillId="0" borderId="0" xfId="0" applyFont="1"/>
    <xf numFmtId="3" fontId="40" fillId="0" borderId="0" xfId="0" applyNumberFormat="1" applyFont="1" applyFill="1" applyBorder="1" applyAlignment="1">
      <alignment horizontal="center" wrapText="1"/>
    </xf>
    <xf numFmtId="0" fontId="0" fillId="0" borderId="0" xfId="0" applyFont="1" applyFill="1" applyBorder="1"/>
    <xf numFmtId="3" fontId="16" fillId="0" borderId="0" xfId="0" applyNumberFormat="1" applyFont="1" applyFill="1" applyBorder="1" applyAlignment="1">
      <alignment horizontal="center" vertical="center"/>
    </xf>
    <xf numFmtId="0" fontId="0" fillId="0" borderId="0" xfId="0" applyAlignment="1">
      <alignment vertical="center"/>
    </xf>
    <xf numFmtId="0" fontId="37" fillId="0" borderId="0" xfId="0" applyFont="1" applyAlignment="1"/>
    <xf numFmtId="0" fontId="10" fillId="0" borderId="0" xfId="2" applyFill="1">
      <alignment vertical="top"/>
    </xf>
    <xf numFmtId="0" fontId="27" fillId="0" borderId="0" xfId="1" applyFont="1" applyAlignment="1" applyProtection="1">
      <alignment horizontal="center"/>
    </xf>
    <xf numFmtId="0" fontId="0" fillId="4" borderId="0" xfId="0" applyFill="1"/>
    <xf numFmtId="0" fontId="0" fillId="4" borderId="0" xfId="0" applyFill="1" applyBorder="1"/>
    <xf numFmtId="0" fontId="11" fillId="0" borderId="0" xfId="0" applyFont="1" applyFill="1" applyAlignment="1"/>
    <xf numFmtId="0" fontId="42" fillId="0" borderId="0" xfId="0" applyFont="1" applyFill="1" applyAlignment="1">
      <alignment horizontal="left" wrapText="1"/>
    </xf>
    <xf numFmtId="0" fontId="43" fillId="0" borderId="0" xfId="0" applyFont="1" applyFill="1" applyBorder="1" applyAlignment="1">
      <alignment horizontal="center" vertical="center" wrapText="1"/>
    </xf>
    <xf numFmtId="0" fontId="26" fillId="0" borderId="0" xfId="0" applyFont="1" applyFill="1" applyAlignment="1">
      <alignment horizontal="center"/>
    </xf>
    <xf numFmtId="0" fontId="39" fillId="0" borderId="0" xfId="0" applyFont="1" applyAlignment="1"/>
    <xf numFmtId="0" fontId="39" fillId="0" borderId="0" xfId="0" applyFont="1" applyAlignment="1">
      <alignment vertical="top"/>
    </xf>
    <xf numFmtId="0" fontId="0" fillId="0" borderId="0" xfId="0" applyBorder="1" applyAlignment="1"/>
    <xf numFmtId="0" fontId="33" fillId="0" borderId="0" xfId="0" applyFont="1" applyFill="1" applyBorder="1" applyAlignment="1">
      <alignment vertical="center"/>
    </xf>
    <xf numFmtId="0" fontId="32" fillId="0" borderId="0" xfId="0" applyFont="1" applyFill="1" applyBorder="1" applyAlignment="1">
      <alignment vertical="center"/>
    </xf>
    <xf numFmtId="0" fontId="44" fillId="0" borderId="0" xfId="0" applyFont="1" applyFill="1" applyBorder="1" applyAlignment="1">
      <alignment vertical="center"/>
    </xf>
    <xf numFmtId="0" fontId="32" fillId="0" borderId="0" xfId="0" applyFont="1" applyFill="1" applyBorder="1" applyAlignment="1">
      <alignment horizontal="center" vertical="center"/>
    </xf>
    <xf numFmtId="0" fontId="20" fillId="0" borderId="0" xfId="0" applyFont="1" applyBorder="1" applyAlignment="1">
      <alignment vertical="center" wrapText="1"/>
    </xf>
    <xf numFmtId="0" fontId="45" fillId="0" borderId="0" xfId="0" applyFont="1" applyFill="1" applyAlignment="1">
      <alignment vertical="center" readingOrder="1"/>
    </xf>
    <xf numFmtId="0" fontId="0" fillId="0" borderId="0" xfId="0" applyAlignment="1">
      <alignment horizontal="center"/>
    </xf>
    <xf numFmtId="3" fontId="0" fillId="0" borderId="8" xfId="0" applyNumberFormat="1" applyBorder="1" applyAlignment="1">
      <alignment horizontal="right"/>
    </xf>
    <xf numFmtId="3" fontId="0" fillId="0" borderId="2" xfId="0" applyNumberFormat="1" applyBorder="1" applyAlignment="1">
      <alignment horizontal="right"/>
    </xf>
    <xf numFmtId="3" fontId="0" fillId="0" borderId="9" xfId="0" applyNumberFormat="1" applyBorder="1" applyAlignment="1">
      <alignment horizontal="right"/>
    </xf>
    <xf numFmtId="3" fontId="0" fillId="0" borderId="10" xfId="0" applyNumberFormat="1" applyBorder="1" applyAlignment="1">
      <alignment horizontal="right"/>
    </xf>
    <xf numFmtId="3" fontId="0" fillId="0" borderId="12" xfId="0" applyNumberFormat="1" applyBorder="1" applyAlignment="1">
      <alignment horizontal="right"/>
    </xf>
    <xf numFmtId="3" fontId="0" fillId="0" borderId="3" xfId="0" applyNumberFormat="1" applyBorder="1" applyAlignment="1">
      <alignment horizontal="right"/>
    </xf>
    <xf numFmtId="3" fontId="0" fillId="0" borderId="13" xfId="0" applyNumberFormat="1" applyBorder="1" applyAlignment="1">
      <alignment horizontal="right"/>
    </xf>
    <xf numFmtId="3" fontId="0" fillId="0" borderId="14" xfId="0" applyNumberFormat="1" applyBorder="1" applyAlignment="1">
      <alignment horizontal="right"/>
    </xf>
    <xf numFmtId="0" fontId="16" fillId="0" borderId="0" xfId="0" applyFont="1" applyFill="1" applyBorder="1" applyAlignment="1">
      <alignment horizontal="center" vertical="center" textRotation="90"/>
    </xf>
    <xf numFmtId="0" fontId="47" fillId="0" borderId="0" xfId="0" applyFont="1" applyFill="1" applyBorder="1" applyAlignment="1">
      <alignment horizontal="center" vertical="center" wrapText="1"/>
    </xf>
    <xf numFmtId="0" fontId="16" fillId="5" borderId="0" xfId="0" applyFont="1" applyFill="1" applyBorder="1" applyAlignment="1">
      <alignment horizontal="center" vertical="center" textRotation="90"/>
    </xf>
    <xf numFmtId="0" fontId="47" fillId="5" borderId="0" xfId="0" applyFont="1" applyFill="1" applyBorder="1" applyAlignment="1">
      <alignment horizontal="center" vertical="center" wrapText="1"/>
    </xf>
    <xf numFmtId="3" fontId="16" fillId="5" borderId="0" xfId="0" applyNumberFormat="1" applyFont="1" applyFill="1" applyBorder="1" applyAlignment="1">
      <alignment horizontal="center" vertical="center"/>
    </xf>
    <xf numFmtId="168" fontId="0" fillId="0" borderId="8" xfId="0" applyNumberFormat="1" applyBorder="1" applyAlignment="1">
      <alignment horizontal="right"/>
    </xf>
    <xf numFmtId="168" fontId="0" fillId="0" borderId="2" xfId="0" applyNumberFormat="1" applyBorder="1" applyAlignment="1">
      <alignment horizontal="right"/>
    </xf>
    <xf numFmtId="168" fontId="0" fillId="0" borderId="9" xfId="0" applyNumberFormat="1" applyBorder="1" applyAlignment="1">
      <alignment horizontal="right"/>
    </xf>
    <xf numFmtId="168" fontId="0" fillId="0" borderId="12" xfId="0" applyNumberFormat="1" applyBorder="1" applyAlignment="1">
      <alignment horizontal="right"/>
    </xf>
    <xf numFmtId="168" fontId="0" fillId="0" borderId="3" xfId="0" applyNumberFormat="1" applyBorder="1" applyAlignment="1">
      <alignment horizontal="right"/>
    </xf>
    <xf numFmtId="168" fontId="0" fillId="0" borderId="13" xfId="0" applyNumberFormat="1" applyBorder="1" applyAlignment="1">
      <alignment horizontal="right"/>
    </xf>
    <xf numFmtId="168" fontId="16" fillId="0" borderId="0" xfId="0" applyNumberFormat="1" applyFont="1" applyFill="1" applyBorder="1" applyAlignment="1">
      <alignment horizontal="center" vertical="center"/>
    </xf>
    <xf numFmtId="168" fontId="0" fillId="0" borderId="8" xfId="0" applyNumberFormat="1" applyBorder="1" applyAlignment="1"/>
    <xf numFmtId="168" fontId="0" fillId="0" borderId="10" xfId="0" applyNumberFormat="1" applyBorder="1" applyAlignment="1"/>
    <xf numFmtId="168" fontId="0" fillId="0" borderId="2" xfId="0" applyNumberFormat="1" applyBorder="1" applyAlignment="1"/>
    <xf numFmtId="168" fontId="0" fillId="0" borderId="9" xfId="0" applyNumberFormat="1" applyBorder="1" applyAlignment="1"/>
    <xf numFmtId="168" fontId="0" fillId="0" borderId="12" xfId="0" applyNumberFormat="1" applyBorder="1" applyAlignment="1"/>
    <xf numFmtId="168" fontId="0" fillId="0" borderId="14" xfId="0" applyNumberFormat="1" applyBorder="1" applyAlignment="1"/>
    <xf numFmtId="168" fontId="0" fillId="0" borderId="3" xfId="0" applyNumberFormat="1" applyBorder="1" applyAlignment="1"/>
    <xf numFmtId="168" fontId="0" fillId="0" borderId="13" xfId="0" applyNumberFormat="1" applyBorder="1" applyAlignment="1"/>
    <xf numFmtId="0" fontId="0" fillId="0" borderId="0" xfId="0" quotePrefix="1"/>
    <xf numFmtId="0" fontId="49" fillId="0" borderId="0" xfId="0" applyFont="1" applyAlignment="1">
      <alignment vertical="center"/>
    </xf>
    <xf numFmtId="0" fontId="27" fillId="0" borderId="0" xfId="1" applyFont="1" applyAlignment="1" applyProtection="1"/>
    <xf numFmtId="0" fontId="27" fillId="0" borderId="0" xfId="1" applyFont="1" applyAlignment="1" applyProtection="1">
      <alignment vertical="center"/>
    </xf>
    <xf numFmtId="0" fontId="16" fillId="0" borderId="0" xfId="0" applyFont="1" applyFill="1" applyBorder="1" applyAlignment="1">
      <alignment horizontal="center" vertical="center"/>
    </xf>
    <xf numFmtId="0" fontId="27" fillId="0" borderId="0" xfId="1" applyFont="1" applyAlignment="1" applyProtection="1">
      <alignment horizontal="center"/>
    </xf>
    <xf numFmtId="0" fontId="27" fillId="0" borderId="0" xfId="1" applyFont="1" applyAlignment="1" applyProtection="1">
      <alignment horizontal="center"/>
    </xf>
    <xf numFmtId="0" fontId="27" fillId="0" borderId="0" xfId="1" applyFont="1" applyAlignment="1" applyProtection="1">
      <alignment horizontal="center" vertical="center"/>
    </xf>
    <xf numFmtId="0" fontId="26" fillId="0" borderId="0" xfId="0" applyFont="1" applyFill="1" applyAlignment="1">
      <alignment horizontal="center"/>
    </xf>
    <xf numFmtId="0" fontId="27" fillId="0" borderId="0" xfId="1" applyFont="1" applyAlignment="1" applyProtection="1">
      <alignment horizontal="center"/>
    </xf>
    <xf numFmtId="0" fontId="27" fillId="0" borderId="0" xfId="1" applyFont="1" applyAlignment="1" applyProtection="1">
      <alignment horizontal="center" vertical="center"/>
    </xf>
    <xf numFmtId="0" fontId="26" fillId="0" borderId="0" xfId="0" applyFont="1" applyFill="1" applyAlignment="1">
      <alignment horizontal="center"/>
    </xf>
    <xf numFmtId="0" fontId="50" fillId="0" borderId="0" xfId="0" applyFont="1" applyFill="1" applyBorder="1" applyAlignment="1">
      <alignment vertical="center" wrapText="1"/>
    </xf>
    <xf numFmtId="3" fontId="50" fillId="0" borderId="0" xfId="0" applyNumberFormat="1" applyFont="1" applyFill="1" applyBorder="1" applyAlignment="1">
      <alignment horizontal="right" vertical="center" wrapText="1"/>
    </xf>
    <xf numFmtId="0" fontId="41" fillId="0" borderId="0" xfId="0" applyFont="1"/>
    <xf numFmtId="3" fontId="23" fillId="0" borderId="0" xfId="0" applyNumberFormat="1" applyFont="1" applyFill="1" applyBorder="1" applyAlignment="1">
      <alignment horizontal="right" vertical="center"/>
    </xf>
    <xf numFmtId="0" fontId="50" fillId="0" borderId="0" xfId="0" applyFont="1" applyFill="1" applyBorder="1" applyAlignment="1">
      <alignment wrapText="1"/>
    </xf>
    <xf numFmtId="0" fontId="50" fillId="0" borderId="0" xfId="0" applyFont="1" applyFill="1" applyBorder="1" applyAlignment="1">
      <alignment horizontal="right" vertical="center" wrapText="1"/>
    </xf>
    <xf numFmtId="0" fontId="29" fillId="0" borderId="0" xfId="0" applyFont="1" applyFill="1" applyBorder="1" applyAlignment="1">
      <alignment horizontal="center" wrapText="1"/>
    </xf>
    <xf numFmtId="0" fontId="45" fillId="0" borderId="0" xfId="0" applyFont="1" applyFill="1" applyAlignment="1">
      <alignment vertical="center" wrapText="1"/>
    </xf>
    <xf numFmtId="0" fontId="0" fillId="0" borderId="0" xfId="0" applyFont="1" applyAlignment="1">
      <alignment vertical="top"/>
    </xf>
    <xf numFmtId="3" fontId="38" fillId="0" borderId="0" xfId="0" applyNumberFormat="1" applyFont="1" applyAlignment="1">
      <alignment vertical="top"/>
    </xf>
    <xf numFmtId="0" fontId="51" fillId="0" borderId="0" xfId="0" applyFont="1" applyFill="1" applyBorder="1" applyAlignment="1">
      <alignment vertical="center" wrapText="1"/>
    </xf>
    <xf numFmtId="0" fontId="0" fillId="0" borderId="17" xfId="0" applyBorder="1" applyAlignment="1">
      <alignment vertical="top"/>
    </xf>
    <xf numFmtId="0" fontId="10" fillId="0" borderId="0" xfId="2" applyBorder="1">
      <alignment vertical="top"/>
    </xf>
    <xf numFmtId="0" fontId="37" fillId="0" borderId="0" xfId="0" applyFont="1" applyBorder="1" applyAlignment="1"/>
    <xf numFmtId="0" fontId="37" fillId="0" borderId="0" xfId="0" applyFont="1" applyBorder="1" applyAlignment="1">
      <alignment vertical="center" wrapText="1"/>
    </xf>
    <xf numFmtId="0" fontId="0" fillId="0" borderId="0" xfId="0" applyBorder="1" applyAlignment="1">
      <alignment vertical="top"/>
    </xf>
    <xf numFmtId="0" fontId="0" fillId="0" borderId="0" xfId="0" applyBorder="1" applyAlignment="1">
      <alignment horizontal="center" vertical="top"/>
    </xf>
    <xf numFmtId="0" fontId="10" fillId="0" borderId="0" xfId="2" applyBorder="1" applyAlignment="1">
      <alignment horizontal="center" vertical="top"/>
    </xf>
    <xf numFmtId="0" fontId="0" fillId="0" borderId="18" xfId="0" applyBorder="1" applyAlignment="1">
      <alignment vertical="top"/>
    </xf>
    <xf numFmtId="0" fontId="37" fillId="0" borderId="0" xfId="0" applyFont="1" applyFill="1" applyBorder="1" applyAlignment="1">
      <alignment horizontal="center"/>
    </xf>
    <xf numFmtId="0" fontId="45" fillId="0" borderId="0" xfId="0" applyFont="1" applyFill="1" applyBorder="1" applyAlignment="1"/>
    <xf numFmtId="0" fontId="46" fillId="0" borderId="13" xfId="2" applyFont="1" applyBorder="1" applyAlignment="1">
      <alignment horizontal="right" vertical="center"/>
    </xf>
    <xf numFmtId="0" fontId="46" fillId="0" borderId="20" xfId="2" applyFont="1" applyBorder="1" applyAlignment="1">
      <alignment horizontal="right" vertical="center"/>
    </xf>
    <xf numFmtId="167" fontId="46" fillId="0" borderId="20" xfId="2" applyNumberFormat="1" applyFont="1" applyBorder="1" applyAlignment="1">
      <alignment horizontal="right" vertical="center"/>
    </xf>
    <xf numFmtId="0" fontId="46" fillId="0" borderId="22" xfId="2" applyFont="1" applyBorder="1" applyAlignment="1">
      <alignment horizontal="right" vertical="center"/>
    </xf>
    <xf numFmtId="0" fontId="46" fillId="0" borderId="23" xfId="2" applyFont="1" applyBorder="1" applyAlignment="1">
      <alignment horizontal="right" vertical="center"/>
    </xf>
    <xf numFmtId="167" fontId="46" fillId="0" borderId="23" xfId="2" applyNumberFormat="1" applyFont="1" applyBorder="1" applyAlignment="1">
      <alignment horizontal="right" vertical="center"/>
    </xf>
    <xf numFmtId="0" fontId="27" fillId="0" borderId="0" xfId="1" applyFont="1" applyAlignment="1" applyProtection="1">
      <alignment horizontal="center"/>
    </xf>
    <xf numFmtId="0" fontId="54" fillId="0" borderId="0" xfId="1" applyFont="1" applyFill="1" applyBorder="1" applyAlignment="1" applyProtection="1">
      <alignment horizontal="center"/>
    </xf>
    <xf numFmtId="0" fontId="54" fillId="0" borderId="0" xfId="1" applyFont="1" applyFill="1" applyBorder="1" applyAlignment="1" applyProtection="1"/>
    <xf numFmtId="0" fontId="27" fillId="0" borderId="0" xfId="1" applyFont="1" applyAlignment="1" applyProtection="1">
      <alignment horizontal="center" vertical="center"/>
    </xf>
    <xf numFmtId="0" fontId="27" fillId="0" borderId="0" xfId="1" applyFont="1" applyAlignment="1" applyProtection="1">
      <alignment horizontal="center"/>
    </xf>
    <xf numFmtId="0" fontId="26" fillId="0" borderId="0" xfId="0" applyFont="1" applyFill="1" applyAlignment="1">
      <alignment horizontal="center"/>
    </xf>
    <xf numFmtId="0" fontId="27" fillId="0" borderId="0" xfId="1" applyFont="1" applyAlignment="1" applyProtection="1">
      <alignment horizontal="center"/>
    </xf>
    <xf numFmtId="0" fontId="27" fillId="0" borderId="0" xfId="1" applyFont="1" applyAlignment="1" applyProtection="1">
      <alignment horizontal="center" vertical="center"/>
    </xf>
    <xf numFmtId="0" fontId="20" fillId="0" borderId="0" xfId="0" applyFont="1" applyBorder="1" applyAlignment="1">
      <alignment horizontal="left" wrapText="1"/>
    </xf>
    <xf numFmtId="0" fontId="26" fillId="0" borderId="0" xfId="0" applyFont="1" applyFill="1" applyAlignment="1">
      <alignment horizontal="center"/>
    </xf>
    <xf numFmtId="0" fontId="20" fillId="0" borderId="0" xfId="0" applyFont="1" applyBorder="1" applyAlignment="1">
      <alignment horizontal="left"/>
    </xf>
    <xf numFmtId="0" fontId="33" fillId="0" borderId="0" xfId="0" applyFont="1" applyAlignment="1">
      <alignment horizontal="center"/>
    </xf>
    <xf numFmtId="0" fontId="23" fillId="6" borderId="0" xfId="0" applyFont="1" applyFill="1" applyBorder="1" applyAlignment="1">
      <alignment horizontal="center" vertical="center" textRotation="30"/>
    </xf>
    <xf numFmtId="0" fontId="47" fillId="0" borderId="46" xfId="0" applyFont="1" applyBorder="1" applyAlignment="1">
      <alignment wrapText="1"/>
    </xf>
    <xf numFmtId="0" fontId="47" fillId="0" borderId="37" xfId="0" applyFont="1" applyBorder="1" applyAlignment="1">
      <alignment wrapText="1"/>
    </xf>
    <xf numFmtId="168" fontId="40" fillId="0" borderId="48" xfId="0" applyNumberFormat="1" applyFont="1" applyBorder="1" applyAlignment="1">
      <alignment horizontal="right" wrapText="1"/>
    </xf>
    <xf numFmtId="168" fontId="40" fillId="0" borderId="48" xfId="0" applyNumberFormat="1" applyFont="1" applyBorder="1" applyAlignment="1">
      <alignment horizontal="right" vertical="center" wrapText="1"/>
    </xf>
    <xf numFmtId="168" fontId="40" fillId="0" borderId="49" xfId="0" applyNumberFormat="1" applyFont="1" applyBorder="1" applyAlignment="1">
      <alignment horizontal="right" vertical="center" wrapText="1"/>
    </xf>
    <xf numFmtId="168" fontId="25" fillId="0" borderId="48" xfId="0" applyNumberFormat="1" applyFont="1" applyFill="1" applyBorder="1" applyAlignment="1">
      <alignment horizontal="right" vertical="center"/>
    </xf>
    <xf numFmtId="168" fontId="25" fillId="0" borderId="49" xfId="0" applyNumberFormat="1" applyFont="1" applyFill="1" applyBorder="1" applyAlignment="1">
      <alignment horizontal="right" vertical="center" wrapText="1"/>
    </xf>
    <xf numFmtId="0" fontId="49" fillId="0" borderId="0" xfId="0" applyFont="1" applyBorder="1" applyAlignment="1">
      <alignment vertical="center"/>
    </xf>
    <xf numFmtId="0" fontId="0" fillId="0" borderId="6" xfId="0" applyBorder="1" applyAlignment="1">
      <alignment vertical="center"/>
    </xf>
    <xf numFmtId="0" fontId="16" fillId="0" borderId="0" xfId="0" applyFont="1" applyAlignment="1">
      <alignment vertical="top"/>
    </xf>
    <xf numFmtId="0" fontId="53" fillId="0" borderId="62" xfId="0" applyFont="1" applyBorder="1" applyAlignment="1">
      <alignment vertical="top"/>
    </xf>
    <xf numFmtId="0" fontId="0" fillId="0" borderId="0" xfId="0" applyBorder="1"/>
    <xf numFmtId="0" fontId="50" fillId="6" borderId="68" xfId="0" applyFont="1" applyFill="1" applyBorder="1" applyAlignment="1">
      <alignment wrapText="1"/>
    </xf>
    <xf numFmtId="0" fontId="50" fillId="6" borderId="69" xfId="0" applyFont="1" applyFill="1" applyBorder="1" applyAlignment="1">
      <alignment wrapText="1"/>
    </xf>
    <xf numFmtId="0" fontId="50" fillId="6" borderId="72" xfId="0" applyFont="1" applyFill="1" applyBorder="1" applyAlignment="1">
      <alignment wrapText="1"/>
    </xf>
    <xf numFmtId="0" fontId="50" fillId="6" borderId="70" xfId="0" applyFont="1" applyFill="1" applyBorder="1" applyAlignment="1">
      <alignment wrapText="1"/>
    </xf>
    <xf numFmtId="3" fontId="40" fillId="0" borderId="16" xfId="0" applyNumberFormat="1" applyFont="1" applyBorder="1" applyAlignment="1">
      <alignment horizontal="right" wrapText="1"/>
    </xf>
    <xf numFmtId="3" fontId="40" fillId="0" borderId="5" xfId="0" applyNumberFormat="1" applyFont="1" applyBorder="1" applyAlignment="1">
      <alignment horizontal="right" wrapText="1"/>
    </xf>
    <xf numFmtId="3" fontId="40" fillId="0" borderId="5" xfId="0" applyNumberFormat="1" applyFont="1" applyFill="1" applyBorder="1" applyAlignment="1">
      <alignment horizontal="right" wrapText="1"/>
    </xf>
    <xf numFmtId="3" fontId="40" fillId="0" borderId="73" xfId="0" applyNumberFormat="1" applyFont="1" applyBorder="1" applyAlignment="1">
      <alignment horizontal="right" wrapText="1"/>
    </xf>
    <xf numFmtId="3" fontId="40" fillId="0" borderId="49" xfId="0" applyNumberFormat="1" applyFont="1" applyFill="1" applyBorder="1" applyAlignment="1">
      <alignment horizontal="right" wrapText="1"/>
    </xf>
    <xf numFmtId="3" fontId="40" fillId="0" borderId="75" xfId="0" applyNumberFormat="1" applyFont="1" applyBorder="1" applyAlignment="1">
      <alignment horizontal="right" wrapText="1"/>
    </xf>
    <xf numFmtId="3" fontId="40" fillId="0" borderId="15" xfId="0" applyNumberFormat="1" applyFont="1" applyBorder="1" applyAlignment="1">
      <alignment horizontal="right" wrapText="1"/>
    </xf>
    <xf numFmtId="3" fontId="40" fillId="0" borderId="76" xfId="0" applyNumberFormat="1" applyFont="1" applyBorder="1" applyAlignment="1">
      <alignment horizontal="right" wrapText="1"/>
    </xf>
    <xf numFmtId="3" fontId="40" fillId="0" borderId="74" xfId="0" applyNumberFormat="1" applyFont="1" applyBorder="1" applyAlignment="1">
      <alignment horizontal="right" wrapText="1"/>
    </xf>
    <xf numFmtId="0" fontId="50" fillId="0" borderId="46" xfId="0" applyFont="1" applyFill="1" applyBorder="1" applyAlignment="1">
      <alignment wrapText="1"/>
    </xf>
    <xf numFmtId="168" fontId="25" fillId="0" borderId="4" xfId="0" applyNumberFormat="1" applyFont="1" applyBorder="1" applyAlignment="1">
      <alignment horizontal="right"/>
    </xf>
    <xf numFmtId="168" fontId="25" fillId="0" borderId="5" xfId="0" applyNumberFormat="1" applyFont="1" applyBorder="1" applyAlignment="1">
      <alignment horizontal="right"/>
    </xf>
    <xf numFmtId="168" fontId="25" fillId="0" borderId="21" xfId="0" applyNumberFormat="1" applyFont="1" applyBorder="1" applyAlignment="1">
      <alignment horizontal="right"/>
    </xf>
    <xf numFmtId="168" fontId="25" fillId="0" borderId="19" xfId="0" applyNumberFormat="1" applyFont="1" applyBorder="1" applyAlignment="1">
      <alignment horizontal="right"/>
    </xf>
    <xf numFmtId="168" fontId="25" fillId="0" borderId="77" xfId="0" applyNumberFormat="1" applyFont="1" applyBorder="1" applyAlignment="1">
      <alignment horizontal="right"/>
    </xf>
    <xf numFmtId="0" fontId="50" fillId="0" borderId="69" xfId="0" applyFont="1" applyFill="1" applyBorder="1" applyAlignment="1">
      <alignment wrapText="1"/>
    </xf>
    <xf numFmtId="168" fontId="25" fillId="0" borderId="78" xfId="0" applyNumberFormat="1" applyFont="1" applyBorder="1" applyAlignment="1">
      <alignment horizontal="right"/>
    </xf>
    <xf numFmtId="3" fontId="40" fillId="0" borderId="4" xfId="0" applyNumberFormat="1" applyFont="1" applyBorder="1" applyAlignment="1">
      <alignment horizontal="right" wrapText="1"/>
    </xf>
    <xf numFmtId="168" fontId="40" fillId="0" borderId="4" xfId="0" applyNumberFormat="1" applyFont="1" applyBorder="1" applyAlignment="1">
      <alignment horizontal="right" wrapText="1"/>
    </xf>
    <xf numFmtId="3" fontId="40" fillId="0" borderId="4" xfId="0" applyNumberFormat="1" applyFont="1" applyBorder="1" applyAlignment="1">
      <alignment horizontal="right" vertical="center" wrapText="1"/>
    </xf>
    <xf numFmtId="0" fontId="40" fillId="0" borderId="15" xfId="0" applyFont="1" applyBorder="1" applyAlignment="1">
      <alignment horizontal="right" vertical="center" wrapText="1"/>
    </xf>
    <xf numFmtId="0" fontId="40" fillId="0" borderId="5" xfId="0" applyFont="1" applyBorder="1" applyAlignment="1">
      <alignment horizontal="right" vertical="center" wrapText="1"/>
    </xf>
    <xf numFmtId="0" fontId="40" fillId="0" borderId="86" xfId="0" applyFont="1" applyBorder="1" applyAlignment="1">
      <alignment horizontal="right" vertical="center" wrapText="1"/>
    </xf>
    <xf numFmtId="3" fontId="40" fillId="0" borderId="82" xfId="0" applyNumberFormat="1" applyFont="1" applyBorder="1" applyAlignment="1">
      <alignment horizontal="right" vertical="center" wrapText="1"/>
    </xf>
    <xf numFmtId="0" fontId="40" fillId="0" borderId="82" xfId="0" applyFont="1" applyBorder="1" applyAlignment="1">
      <alignment horizontal="right" vertical="center" wrapText="1"/>
    </xf>
    <xf numFmtId="3" fontId="40" fillId="0" borderId="5" xfId="0" applyNumberFormat="1" applyFont="1" applyBorder="1" applyAlignment="1">
      <alignment horizontal="right" vertical="center" wrapText="1"/>
    </xf>
    <xf numFmtId="0" fontId="40" fillId="0" borderId="76" xfId="0" applyFont="1" applyBorder="1" applyAlignment="1">
      <alignment horizontal="right" vertical="center" wrapText="1"/>
    </xf>
    <xf numFmtId="3" fontId="40" fillId="0" borderId="49" xfId="0" applyNumberFormat="1" applyFont="1" applyBorder="1" applyAlignment="1">
      <alignment horizontal="right" vertical="center" wrapText="1"/>
    </xf>
    <xf numFmtId="0" fontId="40" fillId="0" borderId="75" xfId="0" applyFont="1" applyBorder="1" applyAlignment="1">
      <alignment horizontal="right" vertical="center" wrapText="1"/>
    </xf>
    <xf numFmtId="0" fontId="40" fillId="0" borderId="88" xfId="0" applyFont="1" applyBorder="1" applyAlignment="1">
      <alignment horizontal="right" vertical="center" wrapText="1"/>
    </xf>
    <xf numFmtId="3" fontId="40" fillId="0" borderId="73" xfId="0" applyNumberFormat="1" applyFont="1" applyBorder="1" applyAlignment="1">
      <alignment horizontal="right" vertical="center" wrapText="1"/>
    </xf>
    <xf numFmtId="168" fontId="40" fillId="0" borderId="85" xfId="0" applyNumberFormat="1" applyFont="1" applyBorder="1" applyAlignment="1">
      <alignment horizontal="right" wrapText="1"/>
    </xf>
    <xf numFmtId="168" fontId="40" fillId="0" borderId="15" xfId="0" applyNumberFormat="1" applyFont="1" applyBorder="1" applyAlignment="1">
      <alignment horizontal="right" wrapText="1"/>
    </xf>
    <xf numFmtId="168" fontId="40" fillId="0" borderId="73" xfId="0" applyNumberFormat="1" applyFont="1" applyBorder="1" applyAlignment="1">
      <alignment horizontal="right" wrapText="1"/>
    </xf>
    <xf numFmtId="168" fontId="40" fillId="0" borderId="4" xfId="0" applyNumberFormat="1" applyFont="1" applyBorder="1" applyAlignment="1" applyProtection="1">
      <alignment horizontal="right" wrapText="1"/>
      <protection locked="0"/>
    </xf>
    <xf numFmtId="168" fontId="40" fillId="0" borderId="15" xfId="0" applyNumberFormat="1" applyFont="1" applyBorder="1" applyAlignment="1" applyProtection="1">
      <alignment horizontal="right" wrapText="1"/>
      <protection locked="0"/>
    </xf>
    <xf numFmtId="168" fontId="40" fillId="0" borderId="77" xfId="0" applyNumberFormat="1" applyFont="1" applyBorder="1" applyAlignment="1" applyProtection="1">
      <alignment horizontal="right" wrapText="1"/>
      <protection locked="0"/>
    </xf>
    <xf numFmtId="0" fontId="40" fillId="0" borderId="73" xfId="0" applyFont="1" applyBorder="1" applyAlignment="1">
      <alignment horizontal="right" vertical="center" wrapText="1"/>
    </xf>
    <xf numFmtId="168" fontId="40" fillId="0" borderId="4" xfId="0" applyNumberFormat="1" applyFont="1" applyBorder="1" applyAlignment="1">
      <alignment horizontal="right" vertical="center" wrapText="1"/>
    </xf>
    <xf numFmtId="168" fontId="40" fillId="0" borderId="5" xfId="0" applyNumberFormat="1" applyFont="1" applyBorder="1" applyAlignment="1">
      <alignment horizontal="right" vertical="center" wrapText="1"/>
    </xf>
    <xf numFmtId="168" fontId="40" fillId="0" borderId="16" xfId="0" applyNumberFormat="1" applyFont="1" applyBorder="1" applyAlignment="1">
      <alignment horizontal="center" vertical="center" wrapText="1"/>
    </xf>
    <xf numFmtId="168" fontId="40" fillId="0" borderId="5" xfId="0" applyNumberFormat="1" applyFont="1" applyBorder="1" applyAlignment="1">
      <alignment horizontal="center" vertical="center" wrapText="1"/>
    </xf>
    <xf numFmtId="168" fontId="40" fillId="0" borderId="4" xfId="0" applyNumberFormat="1" applyFont="1" applyBorder="1" applyAlignment="1">
      <alignment horizontal="center" vertical="center" wrapText="1"/>
    </xf>
    <xf numFmtId="168" fontId="40" fillId="0" borderId="4" xfId="0" applyNumberFormat="1" applyFont="1" applyBorder="1" applyAlignment="1" applyProtection="1">
      <alignment horizontal="right" vertical="center" wrapText="1"/>
      <protection locked="0"/>
    </xf>
    <xf numFmtId="168" fontId="40" fillId="0" borderId="5" xfId="0" applyNumberFormat="1" applyFont="1" applyBorder="1" applyAlignment="1" applyProtection="1">
      <alignment horizontal="right" vertical="center" wrapText="1"/>
      <protection locked="0"/>
    </xf>
    <xf numFmtId="168" fontId="40" fillId="0" borderId="15" xfId="0" applyNumberFormat="1" applyFont="1" applyBorder="1" applyAlignment="1" applyProtection="1">
      <alignment horizontal="right" vertical="center" wrapText="1"/>
      <protection locked="0"/>
    </xf>
    <xf numFmtId="0" fontId="47" fillId="0" borderId="80" xfId="0" applyFont="1" applyBorder="1" applyAlignment="1">
      <alignment wrapText="1"/>
    </xf>
    <xf numFmtId="0" fontId="47" fillId="0" borderId="72" xfId="0" applyFont="1" applyBorder="1" applyAlignment="1">
      <alignment wrapText="1"/>
    </xf>
    <xf numFmtId="0" fontId="47" fillId="0" borderId="69" xfId="0" applyFont="1" applyBorder="1" applyAlignment="1">
      <alignment wrapText="1"/>
    </xf>
    <xf numFmtId="0" fontId="47" fillId="0" borderId="94" xfId="0" applyFont="1" applyBorder="1" applyAlignment="1">
      <alignment wrapText="1"/>
    </xf>
    <xf numFmtId="0" fontId="47" fillId="0" borderId="70" xfId="0" applyFont="1" applyBorder="1" applyAlignment="1">
      <alignment wrapText="1"/>
    </xf>
    <xf numFmtId="0" fontId="47" fillId="0" borderId="95" xfId="0" applyFont="1" applyBorder="1" applyAlignment="1">
      <alignment wrapText="1"/>
    </xf>
    <xf numFmtId="0" fontId="47" fillId="0" borderId="68" xfId="0" applyFont="1" applyBorder="1" applyAlignment="1">
      <alignment wrapText="1"/>
    </xf>
    <xf numFmtId="0" fontId="47" fillId="0" borderId="62" xfId="0" applyFont="1" applyBorder="1" applyAlignment="1">
      <alignment wrapText="1"/>
    </xf>
    <xf numFmtId="168" fontId="40" fillId="0" borderId="5" xfId="0" applyNumberFormat="1" applyFont="1" applyBorder="1" applyAlignment="1">
      <alignment horizontal="right" wrapText="1"/>
    </xf>
    <xf numFmtId="168" fontId="40" fillId="0" borderId="49" xfId="0" applyNumberFormat="1" applyFont="1" applyBorder="1" applyAlignment="1">
      <alignment horizontal="right" wrapText="1"/>
    </xf>
    <xf numFmtId="0" fontId="40" fillId="0" borderId="5" xfId="0" applyFont="1" applyBorder="1" applyAlignment="1">
      <alignment horizontal="right" wrapText="1"/>
    </xf>
    <xf numFmtId="0" fontId="40" fillId="0" borderId="4" xfId="0" applyFont="1" applyBorder="1" applyAlignment="1">
      <alignment horizontal="right" wrapText="1"/>
    </xf>
    <xf numFmtId="3" fontId="40" fillId="0" borderId="92" xfId="0" applyNumberFormat="1" applyFont="1" applyBorder="1" applyAlignment="1">
      <alignment horizontal="right" wrapText="1"/>
    </xf>
    <xf numFmtId="0" fontId="40" fillId="0" borderId="82" xfId="0" applyFont="1" applyBorder="1" applyAlignment="1">
      <alignment horizontal="right" wrapText="1"/>
    </xf>
    <xf numFmtId="0" fontId="40" fillId="0" borderId="49" xfId="0" applyFont="1" applyBorder="1" applyAlignment="1">
      <alignment horizontal="right" wrapText="1"/>
    </xf>
    <xf numFmtId="0" fontId="40" fillId="0" borderId="75" xfId="0" applyFont="1" applyBorder="1" applyAlignment="1">
      <alignment horizontal="right" wrapText="1"/>
    </xf>
    <xf numFmtId="0" fontId="40" fillId="0" borderId="76" xfId="0" applyFont="1" applyBorder="1" applyAlignment="1">
      <alignment horizontal="right" wrapText="1"/>
    </xf>
    <xf numFmtId="3" fontId="40" fillId="0" borderId="49" xfId="0" applyNumberFormat="1" applyFont="1" applyBorder="1" applyAlignment="1">
      <alignment horizontal="right" wrapText="1"/>
    </xf>
    <xf numFmtId="0" fontId="40" fillId="0" borderId="15" xfId="0" applyFont="1" applyBorder="1" applyAlignment="1">
      <alignment horizontal="right" wrapText="1"/>
    </xf>
    <xf numFmtId="0" fontId="40" fillId="0" borderId="73" xfId="0" applyFont="1" applyBorder="1" applyAlignment="1">
      <alignment horizontal="right" wrapText="1"/>
    </xf>
    <xf numFmtId="168" fontId="40" fillId="0" borderId="74" xfId="0" applyNumberFormat="1" applyFont="1" applyBorder="1" applyAlignment="1">
      <alignment horizontal="right" wrapText="1"/>
    </xf>
    <xf numFmtId="0" fontId="58" fillId="0" borderId="0" xfId="0" applyFont="1" applyFill="1" applyBorder="1" applyAlignment="1">
      <alignment horizontal="center"/>
    </xf>
    <xf numFmtId="0" fontId="47" fillId="0" borderId="95" xfId="0" applyFont="1" applyBorder="1" applyAlignment="1"/>
    <xf numFmtId="168" fontId="40" fillId="0" borderId="19" xfId="0" applyNumberFormat="1" applyFont="1" applyBorder="1" applyAlignment="1">
      <alignment horizontal="right" vertical="center" wrapText="1"/>
    </xf>
    <xf numFmtId="168" fontId="40" fillId="0" borderId="21" xfId="0" applyNumberFormat="1" applyFont="1" applyBorder="1" applyAlignment="1">
      <alignment horizontal="right" vertical="center" wrapText="1"/>
    </xf>
    <xf numFmtId="3" fontId="25" fillId="0" borderId="5" xfId="0" applyNumberFormat="1" applyFont="1" applyFill="1" applyBorder="1" applyAlignment="1">
      <alignment horizontal="right" vertical="center" wrapText="1"/>
    </xf>
    <xf numFmtId="3" fontId="25" fillId="0" borderId="88" xfId="0" applyNumberFormat="1" applyFont="1" applyFill="1" applyBorder="1" applyAlignment="1">
      <alignment horizontal="right" vertical="center" wrapText="1"/>
    </xf>
    <xf numFmtId="3" fontId="25" fillId="0" borderId="82" xfId="0" applyNumberFormat="1" applyFont="1" applyFill="1" applyBorder="1" applyAlignment="1">
      <alignment horizontal="right" vertical="center" wrapText="1"/>
    </xf>
    <xf numFmtId="3" fontId="25" fillId="0" borderId="98" xfId="0" applyNumberFormat="1" applyFont="1" applyFill="1" applyBorder="1" applyAlignment="1">
      <alignment horizontal="right" vertical="center" wrapText="1"/>
    </xf>
    <xf numFmtId="3" fontId="25" fillId="0" borderId="4" xfId="0" applyNumberFormat="1" applyFont="1" applyFill="1" applyBorder="1" applyAlignment="1">
      <alignment horizontal="right" vertical="center" wrapText="1"/>
    </xf>
    <xf numFmtId="3" fontId="25" fillId="0" borderId="73" xfId="0" applyNumberFormat="1" applyFont="1" applyFill="1" applyBorder="1" applyAlignment="1">
      <alignment horizontal="right" vertical="center" wrapText="1"/>
    </xf>
    <xf numFmtId="3" fontId="25" fillId="0" borderId="49" xfId="0" applyNumberFormat="1" applyFont="1" applyFill="1" applyBorder="1" applyAlignment="1">
      <alignment horizontal="right" vertical="center" wrapText="1"/>
    </xf>
    <xf numFmtId="3" fontId="25" fillId="0" borderId="54" xfId="0" applyNumberFormat="1" applyFont="1" applyFill="1" applyBorder="1" applyAlignment="1">
      <alignment horizontal="right" vertical="center" wrapText="1"/>
    </xf>
    <xf numFmtId="3" fontId="25" fillId="0" borderId="99" xfId="0" applyNumberFormat="1" applyFont="1" applyFill="1" applyBorder="1" applyAlignment="1">
      <alignment horizontal="right" vertical="center" wrapText="1"/>
    </xf>
    <xf numFmtId="169" fontId="25" fillId="0" borderId="16" xfId="0" applyNumberFormat="1" applyFont="1" applyFill="1" applyBorder="1" applyAlignment="1">
      <alignment horizontal="right" vertical="center" wrapText="1"/>
    </xf>
    <xf numFmtId="169" fontId="25" fillId="0" borderId="5" xfId="0" applyNumberFormat="1" applyFont="1" applyFill="1" applyBorder="1" applyAlignment="1">
      <alignment horizontal="right" vertical="center" wrapText="1"/>
    </xf>
    <xf numFmtId="169" fontId="25" fillId="0" borderId="4" xfId="0" applyNumberFormat="1" applyFont="1" applyFill="1" applyBorder="1" applyAlignment="1">
      <alignment horizontal="right" vertical="center" wrapText="1"/>
    </xf>
    <xf numFmtId="169" fontId="25" fillId="0" borderId="73" xfId="0" applyNumberFormat="1" applyFont="1" applyFill="1" applyBorder="1" applyAlignment="1">
      <alignment horizontal="right" vertical="center" wrapText="1"/>
    </xf>
    <xf numFmtId="169" fontId="25" fillId="0" borderId="49" xfId="0" applyNumberFormat="1" applyFont="1" applyFill="1" applyBorder="1" applyAlignment="1">
      <alignment horizontal="right" vertical="center" wrapText="1"/>
    </xf>
    <xf numFmtId="168" fontId="25" fillId="0" borderId="4" xfId="0" applyNumberFormat="1" applyFont="1" applyFill="1" applyBorder="1" applyAlignment="1">
      <alignment horizontal="right" vertical="center"/>
    </xf>
    <xf numFmtId="168" fontId="25" fillId="0" borderId="5" xfId="0" applyNumberFormat="1" applyFont="1" applyFill="1" applyBorder="1" applyAlignment="1">
      <alignment horizontal="right" vertical="center" wrapText="1"/>
    </xf>
    <xf numFmtId="168" fontId="25" fillId="0" borderId="92" xfId="0" applyNumberFormat="1" applyFont="1" applyFill="1" applyBorder="1" applyAlignment="1">
      <alignment horizontal="right" vertical="center"/>
    </xf>
    <xf numFmtId="168" fontId="25" fillId="0" borderId="82" xfId="0" applyNumberFormat="1" applyFont="1" applyFill="1" applyBorder="1" applyAlignment="1">
      <alignment horizontal="right" vertical="center" wrapText="1"/>
    </xf>
    <xf numFmtId="3" fontId="38" fillId="0" borderId="15" xfId="0" applyNumberFormat="1" applyFont="1" applyBorder="1" applyAlignment="1">
      <alignment vertical="top"/>
    </xf>
    <xf numFmtId="0" fontId="53" fillId="0" borderId="72" xfId="0" applyFont="1" applyBorder="1" applyAlignment="1">
      <alignment vertical="top"/>
    </xf>
    <xf numFmtId="3" fontId="38" fillId="0" borderId="75" xfId="0" applyNumberFormat="1" applyFont="1" applyBorder="1" applyAlignment="1">
      <alignment vertical="top"/>
    </xf>
    <xf numFmtId="0" fontId="53" fillId="0" borderId="70" xfId="0" applyFont="1" applyFill="1" applyBorder="1" applyAlignment="1">
      <alignment vertical="top"/>
    </xf>
    <xf numFmtId="0" fontId="53" fillId="0" borderId="37" xfId="0" applyFont="1" applyBorder="1" applyAlignment="1">
      <alignment vertical="top"/>
    </xf>
    <xf numFmtId="3" fontId="38" fillId="0" borderId="85" xfId="0" applyNumberFormat="1" applyFont="1" applyFill="1" applyBorder="1" applyAlignment="1">
      <alignment vertical="top"/>
    </xf>
    <xf numFmtId="3" fontId="38" fillId="0" borderId="15" xfId="0" applyNumberFormat="1" applyFont="1" applyFill="1" applyBorder="1" applyAlignment="1">
      <alignment vertical="top"/>
    </xf>
    <xf numFmtId="3" fontId="38" fillId="0" borderId="5" xfId="0" applyNumberFormat="1" applyFont="1" applyBorder="1" applyAlignment="1">
      <alignment vertical="top"/>
    </xf>
    <xf numFmtId="0" fontId="53" fillId="0" borderId="69" xfId="0" applyFont="1" applyBorder="1" applyAlignment="1">
      <alignment vertical="top"/>
    </xf>
    <xf numFmtId="0" fontId="53" fillId="0" borderId="56" xfId="0" applyFont="1" applyBorder="1" applyAlignment="1">
      <alignment vertical="top"/>
    </xf>
    <xf numFmtId="0" fontId="53" fillId="0" borderId="57" xfId="0" applyFont="1" applyBorder="1" applyAlignment="1">
      <alignment vertical="top"/>
    </xf>
    <xf numFmtId="0" fontId="0" fillId="0" borderId="0" xfId="0"/>
    <xf numFmtId="168" fontId="0" fillId="0" borderId="47" xfId="0" applyNumberFormat="1" applyBorder="1" applyAlignment="1"/>
    <xf numFmtId="168" fontId="0" fillId="0" borderId="29" xfId="0" applyNumberFormat="1" applyBorder="1" applyAlignment="1"/>
    <xf numFmtId="168" fontId="0" fillId="0" borderId="47" xfId="0" applyNumberFormat="1" applyBorder="1" applyAlignment="1">
      <alignment horizontal="right"/>
    </xf>
    <xf numFmtId="168" fontId="0" fillId="0" borderId="29" xfId="0" applyNumberFormat="1" applyBorder="1" applyAlignment="1">
      <alignment horizontal="right"/>
    </xf>
    <xf numFmtId="0" fontId="60" fillId="0" borderId="0" xfId="2" applyFont="1" applyFill="1" applyBorder="1" applyAlignment="1">
      <alignment horizontal="center" vertical="top"/>
    </xf>
    <xf numFmtId="0" fontId="58" fillId="0" borderId="0" xfId="0" applyFont="1" applyFill="1" applyBorder="1" applyAlignment="1"/>
    <xf numFmtId="3" fontId="40" fillId="0" borderId="19" xfId="0" applyNumberFormat="1" applyFont="1" applyBorder="1" applyAlignment="1">
      <alignment horizontal="right" wrapText="1"/>
    </xf>
    <xf numFmtId="3" fontId="40" fillId="0" borderId="21" xfId="0" applyNumberFormat="1" applyFont="1" applyFill="1" applyBorder="1" applyAlignment="1">
      <alignment horizontal="right" wrapText="1"/>
    </xf>
    <xf numFmtId="168" fontId="40" fillId="0" borderId="5" xfId="0" applyNumberFormat="1" applyFont="1" applyFill="1" applyBorder="1" applyAlignment="1">
      <alignment horizontal="right" wrapText="1"/>
    </xf>
    <xf numFmtId="168" fontId="25" fillId="0" borderId="4" xfId="0" applyNumberFormat="1" applyFont="1" applyBorder="1" applyAlignment="1">
      <alignment horizontal="right" vertical="top" wrapText="1"/>
    </xf>
    <xf numFmtId="168" fontId="25" fillId="0" borderId="5" xfId="0" applyNumberFormat="1" applyFont="1" applyBorder="1" applyAlignment="1">
      <alignment horizontal="right" vertical="top" wrapText="1"/>
    </xf>
    <xf numFmtId="3" fontId="40" fillId="0" borderId="4" xfId="0" applyNumberFormat="1" applyFont="1" applyFill="1" applyBorder="1" applyAlignment="1">
      <alignment horizontal="right" vertical="center" wrapText="1"/>
    </xf>
    <xf numFmtId="3" fontId="40" fillId="0" borderId="5" xfId="0" applyNumberFormat="1" applyFont="1" applyFill="1" applyBorder="1" applyAlignment="1">
      <alignment horizontal="right" vertical="center" wrapText="1"/>
    </xf>
    <xf numFmtId="3" fontId="40" fillId="0" borderId="92" xfId="0" applyNumberFormat="1" applyFont="1" applyFill="1" applyBorder="1" applyAlignment="1">
      <alignment horizontal="right" vertical="center" wrapText="1"/>
    </xf>
    <xf numFmtId="3" fontId="40" fillId="0" borderId="82" xfId="0" applyNumberFormat="1" applyFont="1" applyFill="1" applyBorder="1" applyAlignment="1">
      <alignment horizontal="right" vertical="center" wrapText="1"/>
    </xf>
    <xf numFmtId="3" fontId="40" fillId="0" borderId="48" xfId="0" applyNumberFormat="1" applyFont="1" applyFill="1" applyBorder="1" applyAlignment="1">
      <alignment horizontal="right" vertical="center" wrapText="1"/>
    </xf>
    <xf numFmtId="3" fontId="40" fillId="0" borderId="49" xfId="0" applyNumberFormat="1" applyFont="1" applyFill="1" applyBorder="1" applyAlignment="1">
      <alignment horizontal="right" vertical="center" wrapText="1"/>
    </xf>
    <xf numFmtId="10" fontId="40" fillId="0" borderId="4" xfId="0" applyNumberFormat="1" applyFont="1" applyFill="1" applyBorder="1" applyAlignment="1">
      <alignment horizontal="right" vertical="center" wrapText="1"/>
    </xf>
    <xf numFmtId="10" fontId="40" fillId="0" borderId="5" xfId="0" applyNumberFormat="1" applyFont="1" applyFill="1" applyBorder="1" applyAlignment="1">
      <alignment horizontal="right" vertical="center" wrapText="1"/>
    </xf>
    <xf numFmtId="10" fontId="40" fillId="0" borderId="92" xfId="0" applyNumberFormat="1" applyFont="1" applyFill="1" applyBorder="1" applyAlignment="1">
      <alignment horizontal="right" vertical="center" wrapText="1"/>
    </xf>
    <xf numFmtId="10" fontId="40" fillId="0" borderId="82" xfId="0" applyNumberFormat="1" applyFont="1" applyFill="1" applyBorder="1" applyAlignment="1">
      <alignment horizontal="right" vertical="center" wrapText="1"/>
    </xf>
    <xf numFmtId="10" fontId="40" fillId="0" borderId="5" xfId="0" applyNumberFormat="1" applyFont="1" applyFill="1" applyBorder="1" applyAlignment="1">
      <alignment horizontal="right" wrapText="1"/>
    </xf>
    <xf numFmtId="10" fontId="40" fillId="0" borderId="16" xfId="0" applyNumberFormat="1" applyFont="1" applyFill="1" applyBorder="1" applyAlignment="1">
      <alignment horizontal="right" wrapText="1"/>
    </xf>
    <xf numFmtId="10" fontId="40" fillId="0" borderId="88" xfId="0" applyNumberFormat="1" applyFont="1" applyFill="1" applyBorder="1" applyAlignment="1">
      <alignment horizontal="right" wrapText="1"/>
    </xf>
    <xf numFmtId="10" fontId="40" fillId="0" borderId="82" xfId="0" applyNumberFormat="1" applyFont="1" applyFill="1" applyBorder="1" applyAlignment="1">
      <alignment horizontal="right" wrapText="1"/>
    </xf>
    <xf numFmtId="10" fontId="40" fillId="0" borderId="73" xfId="0" applyNumberFormat="1" applyFont="1" applyFill="1" applyBorder="1" applyAlignment="1">
      <alignment horizontal="right" wrapText="1"/>
    </xf>
    <xf numFmtId="10" fontId="40" fillId="0" borderId="49" xfId="0" applyNumberFormat="1" applyFont="1" applyFill="1" applyBorder="1" applyAlignment="1">
      <alignment horizontal="right" wrapText="1"/>
    </xf>
    <xf numFmtId="3" fontId="38" fillId="0" borderId="16" xfId="0" applyNumberFormat="1" applyFont="1" applyBorder="1" applyAlignment="1">
      <alignment vertical="top"/>
    </xf>
    <xf numFmtId="3" fontId="38" fillId="0" borderId="85" xfId="0" applyNumberFormat="1" applyFont="1" applyBorder="1" applyAlignment="1">
      <alignment vertical="top"/>
    </xf>
    <xf numFmtId="0" fontId="53" fillId="0" borderId="68" xfId="0" applyFont="1" applyBorder="1" applyAlignment="1">
      <alignment vertical="top"/>
    </xf>
    <xf numFmtId="0" fontId="53" fillId="0" borderId="95" xfId="0" applyFont="1" applyBorder="1" applyAlignment="1">
      <alignment vertical="top"/>
    </xf>
    <xf numFmtId="0" fontId="0" fillId="0" borderId="0" xfId="0" applyBorder="1" applyAlignment="1">
      <alignment vertical="center"/>
    </xf>
    <xf numFmtId="0" fontId="0" fillId="0" borderId="0" xfId="0" applyFill="1" applyBorder="1" applyAlignment="1"/>
    <xf numFmtId="0" fontId="0" fillId="0" borderId="0" xfId="0" quotePrefix="1" applyFill="1" applyBorder="1"/>
    <xf numFmtId="0" fontId="58" fillId="0" borderId="0" xfId="0" applyFont="1" applyFill="1" applyBorder="1" applyAlignment="1">
      <alignment vertical="center" wrapText="1"/>
    </xf>
    <xf numFmtId="3" fontId="38" fillId="0" borderId="117" xfId="0" applyNumberFormat="1" applyFont="1" applyBorder="1" applyAlignment="1">
      <alignment vertical="top"/>
    </xf>
    <xf numFmtId="168" fontId="38" fillId="0" borderId="73" xfId="0" applyNumberFormat="1" applyFont="1" applyBorder="1" applyAlignment="1">
      <alignment horizontal="center" vertical="top"/>
    </xf>
    <xf numFmtId="0" fontId="51" fillId="0" borderId="0" xfId="0" applyFont="1" applyFill="1" applyBorder="1" applyAlignment="1">
      <alignment horizontal="center" vertical="center" wrapText="1"/>
    </xf>
    <xf numFmtId="168" fontId="38" fillId="0" borderId="74" xfId="0" applyNumberFormat="1" applyFont="1" applyBorder="1" applyAlignment="1">
      <alignment horizontal="center" vertical="top"/>
    </xf>
    <xf numFmtId="167" fontId="10" fillId="0" borderId="117" xfId="0" applyNumberFormat="1" applyFont="1" applyBorder="1" applyAlignment="1">
      <alignment horizontal="center" vertical="top"/>
    </xf>
    <xf numFmtId="3" fontId="38" fillId="0" borderId="117" xfId="0" applyNumberFormat="1" applyFont="1" applyBorder="1" applyAlignment="1">
      <alignment horizontal="center" vertical="top"/>
    </xf>
    <xf numFmtId="0" fontId="54" fillId="0" borderId="0" xfId="1" applyFont="1" applyAlignment="1" applyProtection="1">
      <alignment horizontal="center"/>
    </xf>
    <xf numFmtId="168" fontId="0" fillId="0" borderId="7" xfId="0" applyNumberFormat="1" applyBorder="1" applyAlignment="1">
      <alignment horizontal="right"/>
    </xf>
    <xf numFmtId="168" fontId="0" fillId="0" borderId="11" xfId="0" applyNumberFormat="1" applyBorder="1" applyAlignment="1">
      <alignment horizontal="right"/>
    </xf>
    <xf numFmtId="3" fontId="13" fillId="0" borderId="0" xfId="0" applyNumberFormat="1" applyFont="1"/>
    <xf numFmtId="0" fontId="48" fillId="0" borderId="0" xfId="0" applyFont="1" applyFill="1" applyBorder="1" applyAlignment="1">
      <alignment vertical="top"/>
    </xf>
    <xf numFmtId="0" fontId="13" fillId="0" borderId="0" xfId="0" applyFont="1"/>
    <xf numFmtId="0" fontId="0" fillId="0" borderId="52" xfId="0" applyBorder="1"/>
    <xf numFmtId="168" fontId="13" fillId="0" borderId="0" xfId="0" applyNumberFormat="1" applyFont="1" applyFill="1"/>
    <xf numFmtId="0" fontId="14" fillId="5" borderId="0" xfId="0" applyFont="1" applyFill="1" applyBorder="1" applyAlignment="1">
      <alignment horizontal="center" vertical="center" wrapText="1"/>
    </xf>
    <xf numFmtId="3" fontId="14" fillId="5" borderId="0" xfId="0" applyNumberFormat="1" applyFont="1" applyFill="1" applyBorder="1" applyAlignment="1">
      <alignment horizontal="center" vertical="center"/>
    </xf>
    <xf numFmtId="10" fontId="40" fillId="0" borderId="7" xfId="0" applyNumberFormat="1" applyFont="1" applyFill="1" applyBorder="1" applyAlignment="1">
      <alignment horizontal="right" vertical="center" wrapText="1"/>
    </xf>
    <xf numFmtId="10" fontId="40" fillId="0" borderId="11" xfId="0" applyNumberFormat="1" applyFont="1" applyFill="1" applyBorder="1" applyAlignment="1">
      <alignment horizontal="right" vertical="center" wrapText="1"/>
    </xf>
    <xf numFmtId="0" fontId="47" fillId="0" borderId="58" xfId="0" applyFont="1" applyBorder="1" applyAlignment="1">
      <alignment wrapText="1"/>
    </xf>
    <xf numFmtId="0" fontId="47" fillId="0" borderId="57" xfId="0" applyFont="1" applyFill="1" applyBorder="1" applyAlignment="1">
      <alignment wrapText="1"/>
    </xf>
    <xf numFmtId="0" fontId="16" fillId="0" borderId="55" xfId="0" applyFont="1" applyFill="1" applyBorder="1" applyAlignment="1">
      <alignment horizontal="left" vertical="center"/>
    </xf>
    <xf numFmtId="0" fontId="16" fillId="0" borderId="55" xfId="0" applyFont="1" applyBorder="1" applyAlignment="1">
      <alignment horizontal="left" vertical="center"/>
    </xf>
    <xf numFmtId="0" fontId="50" fillId="0" borderId="19" xfId="0" applyFont="1" applyFill="1" applyBorder="1" applyAlignment="1">
      <alignment vertical="center" wrapText="1"/>
    </xf>
    <xf numFmtId="0" fontId="50" fillId="0" borderId="21" xfId="0" applyFont="1" applyFill="1" applyBorder="1" applyAlignment="1">
      <alignment vertical="center" wrapText="1"/>
    </xf>
    <xf numFmtId="0" fontId="27" fillId="0" borderId="18" xfId="1" applyFont="1" applyBorder="1" applyAlignment="1" applyProtection="1">
      <alignment horizontal="center" vertical="center"/>
    </xf>
    <xf numFmtId="0" fontId="55" fillId="0" borderId="0" xfId="0" applyFont="1"/>
    <xf numFmtId="3" fontId="55" fillId="0" borderId="0" xfId="0" applyNumberFormat="1" applyFont="1"/>
    <xf numFmtId="3" fontId="77" fillId="0" borderId="0" xfId="0" applyNumberFormat="1" applyFont="1" applyFill="1" applyBorder="1" applyAlignment="1">
      <alignment horizontal="center" vertical="center"/>
    </xf>
    <xf numFmtId="0" fontId="27" fillId="0" borderId="0" xfId="1" applyFont="1" applyAlignment="1" applyProtection="1">
      <alignment horizontal="center"/>
    </xf>
    <xf numFmtId="0" fontId="0" fillId="0" borderId="0" xfId="0"/>
    <xf numFmtId="0" fontId="0" fillId="0" borderId="0" xfId="0"/>
    <xf numFmtId="10" fontId="40" fillId="0" borderId="48" xfId="0" applyNumberFormat="1" applyFont="1" applyFill="1" applyBorder="1" applyAlignment="1">
      <alignment horizontal="right" vertical="center" wrapText="1"/>
    </xf>
    <xf numFmtId="10" fontId="40" fillId="0" borderId="49" xfId="0" applyNumberFormat="1" applyFont="1" applyFill="1" applyBorder="1" applyAlignment="1">
      <alignment horizontal="right" vertical="center" wrapText="1"/>
    </xf>
    <xf numFmtId="0" fontId="0" fillId="0" borderId="0" xfId="0"/>
    <xf numFmtId="0" fontId="0" fillId="0" borderId="0" xfId="0" applyFill="1" applyBorder="1"/>
    <xf numFmtId="0" fontId="75" fillId="0" borderId="0" xfId="0" applyFont="1" applyAlignment="1">
      <alignment horizontal="left"/>
    </xf>
    <xf numFmtId="0" fontId="76" fillId="0" borderId="0" xfId="0" applyFont="1" applyFill="1" applyBorder="1" applyAlignment="1">
      <alignment horizontal="left" vertical="top" wrapText="1"/>
    </xf>
    <xf numFmtId="0" fontId="0" fillId="0" borderId="0" xfId="0"/>
    <xf numFmtId="0" fontId="0" fillId="0" borderId="18" xfId="0" applyBorder="1"/>
    <xf numFmtId="0" fontId="0" fillId="0" borderId="0" xfId="0" applyFill="1" applyBorder="1"/>
    <xf numFmtId="0" fontId="0" fillId="0" borderId="0" xfId="0"/>
    <xf numFmtId="0" fontId="0" fillId="0" borderId="0" xfId="0" applyFill="1" applyBorder="1"/>
    <xf numFmtId="0" fontId="56" fillId="0" borderId="0" xfId="0" applyFont="1" applyFill="1" applyBorder="1"/>
    <xf numFmtId="0" fontId="72" fillId="0" borderId="0" xfId="0" applyFont="1" applyFill="1" applyBorder="1" applyAlignment="1">
      <alignment vertical="center"/>
    </xf>
    <xf numFmtId="0" fontId="27" fillId="0" borderId="18" xfId="1" applyFont="1" applyBorder="1" applyAlignment="1" applyProtection="1">
      <alignment horizontal="center"/>
    </xf>
    <xf numFmtId="3" fontId="50" fillId="0" borderId="117" xfId="0" applyNumberFormat="1" applyFont="1" applyFill="1" applyBorder="1" applyAlignment="1">
      <alignment horizontal="right" vertical="center" wrapText="1"/>
    </xf>
    <xf numFmtId="0" fontId="50" fillId="0" borderId="117" xfId="0" applyFont="1" applyFill="1" applyBorder="1" applyAlignment="1">
      <alignment vertical="center" wrapText="1"/>
    </xf>
    <xf numFmtId="0" fontId="78" fillId="0" borderId="0" xfId="0" applyFont="1" applyFill="1" applyBorder="1" applyAlignment="1">
      <alignment vertical="center"/>
    </xf>
    <xf numFmtId="168" fontId="25" fillId="0" borderId="15" xfId="0" applyNumberFormat="1" applyFont="1" applyBorder="1" applyAlignment="1">
      <alignment horizontal="right"/>
    </xf>
    <xf numFmtId="3" fontId="40" fillId="0" borderId="15" xfId="0" applyNumberFormat="1" applyFont="1" applyFill="1" applyBorder="1" applyAlignment="1">
      <alignment horizontal="right" wrapText="1"/>
    </xf>
    <xf numFmtId="3" fontId="40" fillId="0" borderId="74" xfId="0" applyNumberFormat="1" applyFont="1" applyFill="1" applyBorder="1" applyAlignment="1">
      <alignment horizontal="right" wrapText="1"/>
    </xf>
    <xf numFmtId="0" fontId="0" fillId="0" borderId="0" xfId="0" applyAlignment="1">
      <alignment horizontal="left"/>
    </xf>
    <xf numFmtId="0" fontId="0" fillId="0" borderId="0" xfId="0"/>
    <xf numFmtId="0" fontId="45" fillId="0" borderId="0" xfId="0" applyFont="1" applyFill="1" applyBorder="1" applyAlignment="1">
      <alignment horizontal="center" vertical="center"/>
    </xf>
    <xf numFmtId="0" fontId="47" fillId="0" borderId="0" xfId="0" applyFont="1" applyFill="1" applyBorder="1" applyAlignment="1">
      <alignment horizontal="center" wrapText="1"/>
    </xf>
    <xf numFmtId="0" fontId="45" fillId="0" borderId="0" xfId="0" applyFont="1" applyFill="1" applyBorder="1" applyAlignment="1">
      <alignment vertical="center"/>
    </xf>
    <xf numFmtId="0" fontId="42" fillId="0" borderId="0" xfId="0" applyFont="1" applyFill="1" applyBorder="1" applyAlignment="1">
      <alignment vertical="center" wrapText="1"/>
    </xf>
    <xf numFmtId="0" fontId="40" fillId="0" borderId="115" xfId="0" applyFont="1" applyBorder="1" applyAlignment="1">
      <alignment horizontal="right" vertical="center" wrapText="1"/>
    </xf>
    <xf numFmtId="0" fontId="40" fillId="0" borderId="74" xfId="0" applyFont="1" applyBorder="1" applyAlignment="1">
      <alignment horizontal="right" vertical="center" wrapText="1"/>
    </xf>
    <xf numFmtId="0" fontId="39" fillId="0" borderId="117" xfId="0" applyFont="1" applyBorder="1" applyAlignment="1"/>
    <xf numFmtId="0" fontId="0" fillId="0" borderId="117" xfId="0" applyBorder="1"/>
    <xf numFmtId="0" fontId="50" fillId="0" borderId="117" xfId="0" applyFont="1" applyFill="1" applyBorder="1" applyAlignment="1">
      <alignment wrapText="1"/>
    </xf>
    <xf numFmtId="168" fontId="40" fillId="0" borderId="79" xfId="0" applyNumberFormat="1" applyFont="1" applyBorder="1" applyAlignment="1">
      <alignment horizontal="right" wrapText="1"/>
    </xf>
    <xf numFmtId="168" fontId="40" fillId="0" borderId="79" xfId="0" applyNumberFormat="1" applyFont="1" applyBorder="1" applyAlignment="1" applyProtection="1">
      <alignment horizontal="right" wrapText="1"/>
      <protection locked="0"/>
    </xf>
    <xf numFmtId="0" fontId="40" fillId="0" borderId="16" xfId="0" applyFont="1" applyBorder="1" applyAlignment="1">
      <alignment horizontal="right" vertical="center" wrapText="1"/>
    </xf>
    <xf numFmtId="168" fontId="40" fillId="0" borderId="79" xfId="0" applyNumberFormat="1" applyFont="1" applyBorder="1" applyAlignment="1" applyProtection="1">
      <alignment horizontal="right" vertical="center" wrapText="1"/>
      <protection locked="0"/>
    </xf>
    <xf numFmtId="0" fontId="20" fillId="0" borderId="0" xfId="0" applyFont="1" applyFill="1" applyBorder="1" applyAlignment="1">
      <alignment horizontal="left" wrapText="1"/>
    </xf>
    <xf numFmtId="0" fontId="20" fillId="0" borderId="0" xfId="0" applyFont="1" applyFill="1" applyBorder="1" applyAlignment="1">
      <alignment wrapText="1"/>
    </xf>
    <xf numFmtId="9" fontId="40" fillId="0" borderId="15" xfId="0" applyNumberFormat="1" applyFont="1" applyBorder="1" applyAlignment="1">
      <alignment horizontal="right" wrapText="1"/>
    </xf>
    <xf numFmtId="0" fontId="40" fillId="0" borderId="77" xfId="0" applyFont="1" applyBorder="1" applyAlignment="1">
      <alignment horizontal="right" vertical="center" wrapText="1"/>
    </xf>
    <xf numFmtId="0" fontId="47" fillId="6" borderId="68" xfId="0" applyFont="1" applyFill="1" applyBorder="1" applyAlignment="1">
      <alignment wrapText="1"/>
    </xf>
    <xf numFmtId="0" fontId="47" fillId="6" borderId="70" xfId="0" applyFont="1" applyFill="1" applyBorder="1" applyAlignment="1">
      <alignment wrapText="1"/>
    </xf>
    <xf numFmtId="0" fontId="47" fillId="0" borderId="70" xfId="0" applyFont="1" applyFill="1" applyBorder="1" applyAlignment="1">
      <alignment wrapText="1"/>
    </xf>
    <xf numFmtId="0" fontId="45" fillId="0" borderId="0" xfId="0" applyFont="1" applyFill="1" applyAlignment="1">
      <alignment vertical="center"/>
    </xf>
    <xf numFmtId="0" fontId="21" fillId="0" borderId="117" xfId="0" applyFont="1" applyBorder="1" applyAlignment="1"/>
    <xf numFmtId="0" fontId="47" fillId="0" borderId="138" xfId="0" applyFont="1" applyBorder="1" applyAlignment="1">
      <alignment wrapText="1"/>
    </xf>
    <xf numFmtId="3" fontId="40" fillId="0" borderId="82" xfId="0" applyNumberFormat="1" applyFont="1" applyBorder="1" applyAlignment="1">
      <alignment horizontal="right" wrapText="1"/>
    </xf>
    <xf numFmtId="9" fontId="40" fillId="0" borderId="4" xfId="0" applyNumberFormat="1" applyFont="1" applyBorder="1" applyAlignment="1">
      <alignment horizontal="right" wrapText="1"/>
    </xf>
    <xf numFmtId="0" fontId="40" fillId="0" borderId="16" xfId="0" applyFont="1" applyBorder="1" applyAlignment="1">
      <alignment horizontal="right" wrapText="1"/>
    </xf>
    <xf numFmtId="0" fontId="33" fillId="0" borderId="0" xfId="0" quotePrefix="1" applyFont="1" applyFill="1" applyBorder="1" applyAlignment="1">
      <alignment vertical="center"/>
    </xf>
    <xf numFmtId="3" fontId="38" fillId="0" borderId="53" xfId="0" applyNumberFormat="1" applyFont="1" applyBorder="1" applyAlignment="1">
      <alignment vertical="top"/>
    </xf>
    <xf numFmtId="3" fontId="38" fillId="0" borderId="30" xfId="0" applyNumberFormat="1" applyFont="1" applyBorder="1" applyAlignment="1">
      <alignment vertical="top"/>
    </xf>
    <xf numFmtId="168" fontId="38" fillId="0" borderId="76" xfId="0" applyNumberFormat="1" applyFont="1" applyBorder="1" applyAlignment="1">
      <alignment horizontal="center" vertical="top"/>
    </xf>
    <xf numFmtId="168" fontId="38" fillId="0" borderId="49" xfId="0" applyNumberFormat="1" applyFont="1" applyBorder="1" applyAlignment="1">
      <alignment horizontal="center" vertical="top"/>
    </xf>
    <xf numFmtId="0" fontId="75" fillId="0" borderId="0" xfId="0" applyFont="1"/>
    <xf numFmtId="0" fontId="16" fillId="0" borderId="0" xfId="0" applyFont="1"/>
    <xf numFmtId="3" fontId="0" fillId="0" borderId="5" xfId="0" applyNumberFormat="1" applyFont="1" applyFill="1" applyBorder="1" applyAlignment="1">
      <alignment horizontal="right" vertical="center" wrapText="1"/>
    </xf>
    <xf numFmtId="3" fontId="0" fillId="6" borderId="5" xfId="0" applyNumberFormat="1" applyFont="1" applyFill="1" applyBorder="1" applyAlignment="1">
      <alignment horizontal="right" vertical="center" wrapText="1"/>
    </xf>
    <xf numFmtId="3" fontId="0" fillId="0" borderId="5" xfId="0" applyNumberFormat="1" applyFont="1" applyFill="1" applyBorder="1" applyAlignment="1">
      <alignment horizontal="right" vertical="center"/>
    </xf>
    <xf numFmtId="3" fontId="0" fillId="6" borderId="5" xfId="0" applyNumberFormat="1" applyFont="1" applyFill="1" applyBorder="1" applyAlignment="1">
      <alignment horizontal="right" vertical="center"/>
    </xf>
    <xf numFmtId="3" fontId="0" fillId="0" borderId="82" xfId="0" applyNumberFormat="1" applyFont="1" applyFill="1" applyBorder="1" applyAlignment="1">
      <alignment horizontal="right" vertical="center"/>
    </xf>
    <xf numFmtId="3" fontId="0" fillId="6" borderId="82" xfId="0" applyNumberFormat="1" applyFont="1" applyFill="1" applyBorder="1" applyAlignment="1">
      <alignment horizontal="right" vertical="center"/>
    </xf>
    <xf numFmtId="3" fontId="0" fillId="0" borderId="82" xfId="0" applyNumberFormat="1" applyFont="1" applyFill="1" applyBorder="1" applyAlignment="1">
      <alignment horizontal="right" vertical="center" wrapText="1"/>
    </xf>
    <xf numFmtId="3" fontId="0" fillId="6" borderId="82" xfId="0" applyNumberFormat="1" applyFont="1" applyFill="1" applyBorder="1" applyAlignment="1">
      <alignment horizontal="right" vertical="center" wrapText="1"/>
    </xf>
    <xf numFmtId="0" fontId="16" fillId="0" borderId="5" xfId="0" applyFont="1" applyFill="1" applyBorder="1" applyAlignment="1">
      <alignment horizontal="justify" vertical="center" wrapText="1"/>
    </xf>
    <xf numFmtId="0" fontId="16" fillId="6" borderId="5" xfId="0" applyFont="1" applyFill="1" applyBorder="1" applyAlignment="1">
      <alignment horizontal="justify" vertical="center" wrapText="1"/>
    </xf>
    <xf numFmtId="0" fontId="23" fillId="0" borderId="57" xfId="0" applyFont="1" applyFill="1" applyBorder="1" applyAlignment="1">
      <alignment horizontal="center" vertical="center" wrapText="1"/>
    </xf>
    <xf numFmtId="3" fontId="0" fillId="0" borderId="49" xfId="0" applyNumberFormat="1" applyFont="1" applyFill="1" applyBorder="1" applyAlignment="1">
      <alignment horizontal="right" vertical="center"/>
    </xf>
    <xf numFmtId="3" fontId="0" fillId="6" borderId="49" xfId="0" applyNumberFormat="1" applyFont="1" applyFill="1" applyBorder="1" applyAlignment="1">
      <alignment horizontal="right" vertical="center"/>
    </xf>
    <xf numFmtId="3" fontId="0" fillId="0" borderId="16" xfId="0" applyNumberFormat="1" applyFont="1" applyFill="1" applyBorder="1" applyAlignment="1">
      <alignment horizontal="right" vertical="center"/>
    </xf>
    <xf numFmtId="3" fontId="0" fillId="0" borderId="88" xfId="0" applyNumberFormat="1" applyFont="1" applyFill="1" applyBorder="1" applyAlignment="1">
      <alignment horizontal="right" vertical="center"/>
    </xf>
    <xf numFmtId="3" fontId="0" fillId="0" borderId="73" xfId="0" applyNumberFormat="1" applyFont="1" applyFill="1" applyBorder="1" applyAlignment="1">
      <alignment horizontal="right" vertical="center"/>
    </xf>
    <xf numFmtId="3" fontId="0" fillId="0" borderId="88" xfId="0" applyNumberFormat="1" applyFont="1" applyFill="1" applyBorder="1" applyAlignment="1">
      <alignment horizontal="right" vertical="center" wrapText="1"/>
    </xf>
    <xf numFmtId="3" fontId="0" fillId="0" borderId="16" xfId="0" applyNumberFormat="1" applyFont="1" applyFill="1" applyBorder="1" applyAlignment="1">
      <alignment horizontal="right" vertical="center" wrapText="1"/>
    </xf>
    <xf numFmtId="0" fontId="23" fillId="0" borderId="56" xfId="0" applyFont="1" applyFill="1" applyBorder="1" applyAlignment="1">
      <alignment horizontal="center" vertical="center" wrapText="1"/>
    </xf>
    <xf numFmtId="0" fontId="16" fillId="0" borderId="16" xfId="0" applyFont="1" applyFill="1" applyBorder="1" applyAlignment="1">
      <alignment horizontal="justify" vertical="center" wrapText="1"/>
    </xf>
    <xf numFmtId="0" fontId="0" fillId="0" borderId="0" xfId="0" quotePrefix="1" applyAlignment="1">
      <alignment vertical="center"/>
    </xf>
    <xf numFmtId="0" fontId="0" fillId="0" borderId="0" xfId="0" applyBorder="1"/>
    <xf numFmtId="0" fontId="46" fillId="0" borderId="137" xfId="2" applyFont="1" applyBorder="1" applyAlignment="1">
      <alignment horizontal="right" vertical="center"/>
    </xf>
    <xf numFmtId="0" fontId="46" fillId="0" borderId="140" xfId="2" applyFont="1" applyBorder="1" applyAlignment="1">
      <alignment horizontal="right" vertical="center"/>
    </xf>
    <xf numFmtId="167" fontId="46" fillId="0" borderId="140" xfId="2" applyNumberFormat="1" applyFont="1" applyBorder="1" applyAlignment="1">
      <alignment horizontal="right" vertical="center"/>
    </xf>
    <xf numFmtId="0" fontId="53" fillId="0" borderId="80" xfId="2" applyFont="1" applyBorder="1" applyAlignment="1">
      <alignment horizontal="left" vertical="center"/>
    </xf>
    <xf numFmtId="37" fontId="53" fillId="0" borderId="73" xfId="2" applyNumberFormat="1" applyFont="1" applyBorder="1" applyAlignment="1">
      <alignment horizontal="right" vertical="center"/>
    </xf>
    <xf numFmtId="0" fontId="53" fillId="0" borderId="69" xfId="2" applyFont="1" applyBorder="1" applyAlignment="1">
      <alignment horizontal="left" vertical="center"/>
    </xf>
    <xf numFmtId="0" fontId="53" fillId="0" borderId="70" xfId="2" applyFont="1" applyBorder="1" applyAlignment="1">
      <alignment horizontal="left" vertical="center"/>
    </xf>
    <xf numFmtId="37" fontId="53" fillId="0" borderId="77" xfId="0" applyNumberFormat="1" applyFont="1" applyBorder="1" applyAlignment="1">
      <alignment horizontal="right" vertical="top"/>
    </xf>
    <xf numFmtId="37" fontId="53" fillId="0" borderId="78" xfId="0" applyNumberFormat="1" applyFont="1" applyBorder="1" applyAlignment="1">
      <alignment horizontal="right" vertical="top"/>
    </xf>
    <xf numFmtId="37" fontId="53" fillId="0" borderId="116" xfId="0" applyNumberFormat="1" applyFont="1" applyBorder="1" applyAlignment="1">
      <alignment horizontal="right" vertical="top"/>
    </xf>
    <xf numFmtId="0" fontId="61" fillId="0" borderId="0" xfId="0" applyFont="1" applyFill="1" applyBorder="1" applyAlignment="1">
      <alignment vertical="top"/>
    </xf>
    <xf numFmtId="3" fontId="0" fillId="0" borderId="47" xfId="0" applyNumberFormat="1" applyBorder="1" applyAlignment="1">
      <alignment horizontal="right"/>
    </xf>
    <xf numFmtId="3" fontId="0" fillId="0" borderId="29" xfId="0" applyNumberFormat="1" applyBorder="1" applyAlignment="1">
      <alignment horizontal="right"/>
    </xf>
    <xf numFmtId="0" fontId="0" fillId="0" borderId="17" xfId="0" applyBorder="1"/>
    <xf numFmtId="168" fontId="0" fillId="0" borderId="48" xfId="0" applyNumberFormat="1" applyBorder="1" applyAlignment="1">
      <alignment horizontal="right"/>
    </xf>
    <xf numFmtId="168" fontId="0" fillId="0" borderId="49" xfId="0" applyNumberFormat="1" applyBorder="1" applyAlignment="1">
      <alignment horizontal="right"/>
    </xf>
    <xf numFmtId="0" fontId="27" fillId="0" borderId="0" xfId="1" applyFont="1" applyAlignment="1" applyProtection="1">
      <alignment horizontal="center"/>
    </xf>
    <xf numFmtId="3" fontId="40" fillId="0" borderId="48" xfId="0" applyNumberFormat="1" applyFont="1" applyBorder="1" applyAlignment="1">
      <alignment horizontal="right" wrapText="1"/>
    </xf>
    <xf numFmtId="0" fontId="47" fillId="0" borderId="46" xfId="0" applyFont="1" applyFill="1" applyBorder="1" applyAlignment="1">
      <alignment wrapText="1"/>
    </xf>
    <xf numFmtId="0" fontId="47" fillId="0" borderId="4" xfId="0" applyFont="1" applyFill="1" applyBorder="1" applyAlignment="1">
      <alignment horizontal="center" wrapText="1"/>
    </xf>
    <xf numFmtId="0" fontId="47" fillId="0" borderId="5" xfId="0" applyFont="1" applyFill="1" applyBorder="1" applyAlignment="1">
      <alignment horizontal="center" wrapText="1"/>
    </xf>
    <xf numFmtId="0" fontId="27" fillId="0" borderId="0" xfId="1" applyFont="1" applyAlignment="1" applyProtection="1">
      <alignment horizontal="center"/>
    </xf>
    <xf numFmtId="0" fontId="80" fillId="0" borderId="0" xfId="0" applyFont="1"/>
    <xf numFmtId="3" fontId="80" fillId="0" borderId="0" xfId="0" applyNumberFormat="1" applyFont="1"/>
    <xf numFmtId="3" fontId="81" fillId="0" borderId="0" xfId="0" applyNumberFormat="1" applyFont="1" applyFill="1" applyBorder="1" applyAlignment="1">
      <alignment horizontal="center" vertical="center"/>
    </xf>
    <xf numFmtId="0" fontId="18" fillId="0" borderId="26" xfId="0" applyFont="1" applyFill="1" applyBorder="1" applyAlignment="1"/>
    <xf numFmtId="0" fontId="18" fillId="0" borderId="27" xfId="0" applyFont="1" applyFill="1" applyBorder="1" applyAlignment="1"/>
    <xf numFmtId="0" fontId="18" fillId="0" borderId="28" xfId="0" applyFont="1" applyFill="1" applyBorder="1" applyAlignment="1"/>
    <xf numFmtId="0" fontId="27" fillId="0" borderId="0" xfId="1" applyFont="1" applyBorder="1" applyAlignment="1" applyProtection="1">
      <alignment horizontal="center"/>
    </xf>
    <xf numFmtId="0" fontId="27" fillId="0" borderId="0" xfId="1" applyFont="1" applyAlignment="1" applyProtection="1">
      <alignment horizontal="center"/>
    </xf>
    <xf numFmtId="3" fontId="38" fillId="0" borderId="4" xfId="0" applyNumberFormat="1" applyFont="1" applyBorder="1" applyAlignment="1">
      <alignment vertical="top"/>
    </xf>
    <xf numFmtId="0" fontId="56" fillId="0" borderId="27" xfId="0" applyFont="1" applyFill="1" applyBorder="1" applyAlignment="1">
      <alignment vertical="center"/>
    </xf>
    <xf numFmtId="0" fontId="33" fillId="0" borderId="27" xfId="0" applyFont="1" applyFill="1" applyBorder="1" applyAlignment="1">
      <alignment horizontal="center" vertical="center" wrapText="1"/>
    </xf>
    <xf numFmtId="0" fontId="33" fillId="0" borderId="28" xfId="0" applyFont="1" applyFill="1" applyBorder="1" applyAlignment="1">
      <alignment horizontal="center" vertical="center" wrapText="1"/>
    </xf>
    <xf numFmtId="0" fontId="56" fillId="0" borderId="0" xfId="0" applyFont="1" applyFill="1" applyBorder="1" applyAlignment="1">
      <alignment vertical="center"/>
    </xf>
    <xf numFmtId="0" fontId="32" fillId="0" borderId="18" xfId="0" applyFont="1" applyFill="1" applyBorder="1" applyAlignment="1">
      <alignment vertical="center"/>
    </xf>
    <xf numFmtId="0" fontId="60" fillId="0" borderId="26" xfId="2" applyFont="1" applyFill="1" applyBorder="1" applyAlignment="1">
      <alignment horizontal="center" vertical="top"/>
    </xf>
    <xf numFmtId="0" fontId="61" fillId="0" borderId="27" xfId="0" applyFont="1" applyFill="1" applyBorder="1" applyAlignment="1">
      <alignment vertical="top"/>
    </xf>
    <xf numFmtId="0" fontId="61" fillId="0" borderId="27" xfId="0" applyFont="1" applyFill="1" applyBorder="1" applyAlignment="1">
      <alignment horizontal="center" vertical="top"/>
    </xf>
    <xf numFmtId="0" fontId="60" fillId="0" borderId="27" xfId="2" applyFont="1" applyFill="1" applyBorder="1" applyAlignment="1">
      <alignment horizontal="center" vertical="top"/>
    </xf>
    <xf numFmtId="0" fontId="60" fillId="0" borderId="28" xfId="2" applyFont="1" applyFill="1" applyBorder="1" applyAlignment="1">
      <alignment horizontal="center" vertical="top"/>
    </xf>
    <xf numFmtId="0" fontId="60" fillId="0" borderId="52" xfId="2" applyFont="1" applyFill="1" applyBorder="1" applyAlignment="1">
      <alignment horizontal="center" vertical="top"/>
    </xf>
    <xf numFmtId="0" fontId="61" fillId="0" borderId="0" xfId="0" applyFont="1" applyFill="1" applyBorder="1" applyAlignment="1">
      <alignment horizontal="center" vertical="top"/>
    </xf>
    <xf numFmtId="0" fontId="60" fillId="0" borderId="18" xfId="2" applyFont="1" applyFill="1" applyBorder="1" applyAlignment="1">
      <alignment horizontal="center" vertical="top"/>
    </xf>
    <xf numFmtId="0" fontId="58" fillId="0" borderId="52" xfId="0" applyFont="1" applyFill="1" applyBorder="1" applyAlignment="1">
      <alignment horizontal="center"/>
    </xf>
    <xf numFmtId="0" fontId="58" fillId="0" borderId="18" xfId="0" applyFont="1" applyFill="1" applyBorder="1" applyAlignment="1">
      <alignment horizontal="center"/>
    </xf>
    <xf numFmtId="0" fontId="58" fillId="0" borderId="32" xfId="0" applyFont="1" applyFill="1" applyBorder="1" applyAlignment="1">
      <alignment vertical="center" wrapText="1"/>
    </xf>
    <xf numFmtId="0" fontId="56" fillId="0" borderId="0" xfId="0" applyFont="1" applyFill="1" applyBorder="1" applyAlignment="1">
      <alignment vertical="top"/>
    </xf>
    <xf numFmtId="0" fontId="56" fillId="0" borderId="18" xfId="0" applyFont="1" applyFill="1" applyBorder="1" applyAlignment="1">
      <alignment vertical="top"/>
    </xf>
    <xf numFmtId="0" fontId="56" fillId="0" borderId="0" xfId="0" applyFont="1" applyFill="1" applyBorder="1" applyAlignment="1"/>
    <xf numFmtId="0" fontId="56" fillId="0" borderId="26" xfId="0" applyFont="1" applyFill="1" applyBorder="1"/>
    <xf numFmtId="0" fontId="56" fillId="0" borderId="27" xfId="0" applyFont="1" applyFill="1" applyBorder="1"/>
    <xf numFmtId="0" fontId="56" fillId="0" borderId="28" xfId="0" applyFont="1" applyFill="1" applyBorder="1"/>
    <xf numFmtId="0" fontId="0" fillId="0" borderId="0" xfId="0" applyFill="1" applyBorder="1"/>
    <xf numFmtId="0" fontId="27" fillId="0" borderId="0" xfId="1" applyFont="1" applyAlignment="1" applyProtection="1">
      <alignment horizontal="center"/>
    </xf>
    <xf numFmtId="0" fontId="0" fillId="0" borderId="0" xfId="0" applyFill="1" applyBorder="1"/>
    <xf numFmtId="0" fontId="56" fillId="0" borderId="27" xfId="0" applyFont="1" applyFill="1" applyBorder="1" applyAlignment="1">
      <alignment horizontal="center"/>
    </xf>
    <xf numFmtId="0" fontId="56" fillId="0" borderId="0" xfId="0" applyFont="1" applyFill="1" applyBorder="1" applyAlignment="1">
      <alignment horizontal="center"/>
    </xf>
    <xf numFmtId="0" fontId="56" fillId="0" borderId="18" xfId="0" applyFont="1" applyFill="1" applyBorder="1" applyAlignment="1">
      <alignment horizontal="center"/>
    </xf>
    <xf numFmtId="0" fontId="0" fillId="0" borderId="0" xfId="0" applyFill="1" applyBorder="1"/>
    <xf numFmtId="0" fontId="82" fillId="5" borderId="0" xfId="0" applyFont="1" applyFill="1" applyAlignment="1">
      <alignment horizontal="center" vertical="center"/>
    </xf>
    <xf numFmtId="1" fontId="85" fillId="0" borderId="80" xfId="0" applyNumberFormat="1" applyFont="1" applyFill="1" applyBorder="1" applyAlignment="1">
      <alignment horizontal="justify" vertical="top" wrapText="1"/>
    </xf>
    <xf numFmtId="0" fontId="86" fillId="0" borderId="90" xfId="0" applyFont="1" applyFill="1" applyBorder="1" applyAlignment="1">
      <alignment horizontal="justify" vertical="top" wrapText="1"/>
    </xf>
    <xf numFmtId="1" fontId="85" fillId="0" borderId="69" xfId="0" applyNumberFormat="1" applyFont="1" applyFill="1" applyBorder="1" applyAlignment="1">
      <alignment horizontal="justify" vertical="top" wrapText="1"/>
    </xf>
    <xf numFmtId="0" fontId="86" fillId="0" borderId="21" xfId="0" applyFont="1" applyFill="1" applyBorder="1" applyAlignment="1">
      <alignment horizontal="justify" vertical="top" wrapText="1"/>
    </xf>
    <xf numFmtId="0" fontId="87" fillId="0" borderId="0" xfId="0" applyFont="1"/>
    <xf numFmtId="0" fontId="76" fillId="0" borderId="0" xfId="0" applyFont="1" applyAlignment="1">
      <alignment horizontal="left"/>
    </xf>
    <xf numFmtId="170" fontId="86" fillId="0" borderId="16" xfId="0" applyNumberFormat="1" applyFont="1" applyFill="1" applyBorder="1" applyAlignment="1">
      <alignment horizontal="right"/>
    </xf>
    <xf numFmtId="171" fontId="86" fillId="0" borderId="16" xfId="0" applyNumberFormat="1" applyFont="1" applyFill="1" applyBorder="1" applyAlignment="1">
      <alignment horizontal="center"/>
    </xf>
    <xf numFmtId="169" fontId="86" fillId="0" borderId="4" xfId="0" applyNumberFormat="1" applyFont="1" applyFill="1" applyBorder="1" applyAlignment="1">
      <alignment vertical="center"/>
    </xf>
    <xf numFmtId="169" fontId="86" fillId="0" borderId="16" xfId="0" applyNumberFormat="1" applyFont="1" applyFill="1" applyBorder="1" applyAlignment="1">
      <alignment vertical="center"/>
    </xf>
    <xf numFmtId="168" fontId="86" fillId="0" borderId="73" xfId="0" applyNumberFormat="1" applyFont="1" applyFill="1" applyBorder="1" applyAlignment="1">
      <alignment vertical="center"/>
    </xf>
    <xf numFmtId="170" fontId="86" fillId="0" borderId="5" xfId="0" applyNumberFormat="1" applyFont="1" applyFill="1" applyBorder="1" applyAlignment="1">
      <alignment horizontal="right"/>
    </xf>
    <xf numFmtId="171" fontId="86" fillId="0" borderId="5" xfId="0" applyNumberFormat="1" applyFont="1" applyFill="1" applyBorder="1" applyAlignment="1">
      <alignment horizontal="center"/>
    </xf>
    <xf numFmtId="169" fontId="86" fillId="0" borderId="5" xfId="0" applyNumberFormat="1" applyFont="1" applyFill="1" applyBorder="1" applyAlignment="1">
      <alignment vertical="center"/>
    </xf>
    <xf numFmtId="0" fontId="50" fillId="6" borderId="70" xfId="0" applyFont="1" applyFill="1" applyBorder="1" applyAlignment="1">
      <alignment vertical="center" wrapText="1"/>
    </xf>
    <xf numFmtId="168" fontId="59" fillId="0" borderId="15" xfId="0" applyNumberFormat="1" applyFont="1" applyBorder="1" applyAlignment="1">
      <alignment horizontal="right" wrapText="1"/>
    </xf>
    <xf numFmtId="0" fontId="39" fillId="0" borderId="0" xfId="0" applyFont="1" applyBorder="1" applyAlignment="1">
      <alignment vertical="top"/>
    </xf>
    <xf numFmtId="0" fontId="39" fillId="0" borderId="0" xfId="0" applyFont="1" applyBorder="1"/>
    <xf numFmtId="3" fontId="18" fillId="0" borderId="0" xfId="0" applyNumberFormat="1" applyFont="1" applyFill="1" applyBorder="1" applyAlignment="1">
      <alignment horizontal="center" vertical="top" wrapText="1"/>
    </xf>
    <xf numFmtId="0" fontId="0" fillId="0" borderId="0" xfId="0" applyFont="1" applyBorder="1"/>
    <xf numFmtId="0" fontId="16" fillId="0" borderId="0" xfId="0" applyFont="1" applyFill="1" applyBorder="1" applyAlignment="1">
      <alignment horizontal="left" vertical="center"/>
    </xf>
    <xf numFmtId="0" fontId="16" fillId="0" borderId="0" xfId="0" applyFont="1" applyFill="1" applyBorder="1" applyAlignment="1">
      <alignment vertical="center"/>
    </xf>
    <xf numFmtId="0" fontId="27" fillId="0" borderId="0" xfId="1" applyFont="1" applyAlignment="1" applyProtection="1">
      <alignment horizontal="center"/>
    </xf>
    <xf numFmtId="168" fontId="59" fillId="0" borderId="4" xfId="0" applyNumberFormat="1" applyFont="1" applyBorder="1" applyAlignment="1">
      <alignment horizontal="right" wrapText="1"/>
    </xf>
    <xf numFmtId="0" fontId="57" fillId="0" borderId="0" xfId="0" applyFont="1" applyFill="1" applyAlignment="1">
      <alignment vertical="center" wrapText="1"/>
    </xf>
    <xf numFmtId="0" fontId="88" fillId="6" borderId="26" xfId="0" applyFont="1" applyFill="1" applyBorder="1" applyAlignment="1">
      <alignment vertical="top" wrapText="1"/>
    </xf>
    <xf numFmtId="0" fontId="88" fillId="6" borderId="27" xfId="0" applyFont="1" applyFill="1" applyBorder="1" applyAlignment="1">
      <alignment vertical="top" wrapText="1"/>
    </xf>
    <xf numFmtId="0" fontId="88" fillId="6" borderId="28" xfId="0" applyFont="1" applyFill="1" applyBorder="1" applyAlignment="1">
      <alignment vertical="top" wrapText="1"/>
    </xf>
    <xf numFmtId="0" fontId="91" fillId="0" borderId="0" xfId="0" applyFont="1" applyBorder="1"/>
    <xf numFmtId="0" fontId="93" fillId="0" borderId="0" xfId="0" applyFont="1"/>
    <xf numFmtId="168" fontId="25" fillId="0" borderId="48" xfId="0" applyNumberFormat="1" applyFont="1" applyBorder="1" applyAlignment="1">
      <alignment horizontal="right"/>
    </xf>
    <xf numFmtId="168" fontId="25" fillId="0" borderId="49" xfId="0" applyNumberFormat="1" applyFont="1" applyBorder="1" applyAlignment="1">
      <alignment horizontal="right"/>
    </xf>
    <xf numFmtId="168" fontId="40" fillId="0" borderId="77" xfId="0" applyNumberFormat="1" applyFont="1" applyBorder="1" applyAlignment="1">
      <alignment horizontal="right" wrapText="1"/>
    </xf>
    <xf numFmtId="168" fontId="40" fillId="0" borderId="49" xfId="4" applyNumberFormat="1" applyFont="1" applyBorder="1" applyAlignment="1">
      <alignment horizontal="right" vertical="center" wrapText="1"/>
    </xf>
    <xf numFmtId="168" fontId="40" fillId="0" borderId="88" xfId="4" applyNumberFormat="1" applyFont="1" applyBorder="1" applyAlignment="1">
      <alignment horizontal="right" vertical="center" wrapText="1"/>
    </xf>
    <xf numFmtId="168" fontId="40" fillId="0" borderId="82" xfId="4" applyNumberFormat="1" applyFont="1" applyBorder="1" applyAlignment="1">
      <alignment horizontal="right" vertical="center" wrapText="1"/>
    </xf>
    <xf numFmtId="168" fontId="40" fillId="0" borderId="77" xfId="4" applyNumberFormat="1" applyFont="1" applyBorder="1" applyAlignment="1">
      <alignment horizontal="right" vertical="center" wrapText="1"/>
    </xf>
    <xf numFmtId="168" fontId="40" fillId="0" borderId="78" xfId="4" applyNumberFormat="1" applyFont="1" applyBorder="1" applyAlignment="1">
      <alignment horizontal="right" vertical="center" wrapText="1"/>
    </xf>
    <xf numFmtId="168" fontId="40" fillId="0" borderId="4" xfId="4" applyNumberFormat="1" applyFont="1" applyBorder="1" applyAlignment="1">
      <alignment horizontal="right" vertical="center" wrapText="1"/>
    </xf>
    <xf numFmtId="168" fontId="40" fillId="0" borderId="5" xfId="4" applyNumberFormat="1" applyFont="1" applyBorder="1" applyAlignment="1">
      <alignment horizontal="right" vertical="center" wrapText="1"/>
    </xf>
    <xf numFmtId="168" fontId="40" fillId="0" borderId="77" xfId="0" applyNumberFormat="1" applyFont="1" applyBorder="1" applyAlignment="1">
      <alignment horizontal="center" vertical="center" wrapText="1"/>
    </xf>
    <xf numFmtId="168" fontId="40" fillId="0" borderId="116" xfId="0" applyNumberFormat="1" applyFont="1" applyBorder="1" applyAlignment="1">
      <alignment horizontal="center" vertical="center" wrapText="1"/>
    </xf>
    <xf numFmtId="168" fontId="40" fillId="0" borderId="77" xfId="0" applyNumberFormat="1" applyFont="1" applyBorder="1" applyAlignment="1" applyProtection="1">
      <alignment horizontal="right" vertical="center" wrapText="1"/>
      <protection locked="0"/>
    </xf>
    <xf numFmtId="168" fontId="40" fillId="0" borderId="78" xfId="0" applyNumberFormat="1" applyFont="1" applyBorder="1" applyAlignment="1" applyProtection="1">
      <alignment horizontal="right" vertical="center" wrapText="1"/>
      <protection locked="0"/>
    </xf>
    <xf numFmtId="168" fontId="31" fillId="0" borderId="52" xfId="0" applyNumberFormat="1" applyFont="1" applyFill="1" applyBorder="1" applyAlignment="1">
      <alignment horizontal="center" wrapText="1"/>
    </xf>
    <xf numFmtId="168" fontId="40" fillId="0" borderId="16" xfId="4" applyNumberFormat="1" applyFont="1" applyBorder="1" applyAlignment="1">
      <alignment horizontal="right" vertical="center" wrapText="1"/>
    </xf>
    <xf numFmtId="168" fontId="40" fillId="0" borderId="115" xfId="4" applyNumberFormat="1" applyFont="1" applyBorder="1" applyAlignment="1">
      <alignment horizontal="right" vertical="center" wrapText="1"/>
    </xf>
    <xf numFmtId="168" fontId="40" fillId="0" borderId="15" xfId="4" applyNumberFormat="1" applyFont="1" applyBorder="1" applyAlignment="1">
      <alignment horizontal="right" vertical="center" wrapText="1"/>
    </xf>
    <xf numFmtId="168" fontId="40" fillId="0" borderId="79" xfId="4" applyNumberFormat="1" applyFont="1" applyBorder="1" applyAlignment="1">
      <alignment horizontal="right" vertical="center" wrapText="1"/>
    </xf>
    <xf numFmtId="168" fontId="40" fillId="0" borderId="74" xfId="4" applyNumberFormat="1" applyFont="1" applyBorder="1" applyAlignment="1">
      <alignment horizontal="right" vertical="center" wrapText="1"/>
    </xf>
    <xf numFmtId="168" fontId="40" fillId="0" borderId="78" xfId="0" applyNumberFormat="1" applyFont="1" applyBorder="1" applyAlignment="1">
      <alignment horizontal="right" wrapText="1"/>
    </xf>
    <xf numFmtId="9" fontId="40" fillId="0" borderId="5" xfId="0" applyNumberFormat="1" applyFont="1" applyBorder="1" applyAlignment="1">
      <alignment horizontal="center" vertical="center" wrapText="1"/>
    </xf>
    <xf numFmtId="168" fontId="59" fillId="0" borderId="5" xfId="0" applyNumberFormat="1" applyFont="1" applyBorder="1" applyAlignment="1">
      <alignment horizontal="center" vertical="center" wrapText="1"/>
    </xf>
    <xf numFmtId="168" fontId="40" fillId="0" borderId="5" xfId="4" applyNumberFormat="1" applyFont="1" applyFill="1" applyBorder="1" applyAlignment="1">
      <alignment horizontal="center" vertical="center" wrapText="1"/>
    </xf>
    <xf numFmtId="168" fontId="25" fillId="0" borderId="16" xfId="0" applyNumberFormat="1" applyFont="1" applyFill="1" applyBorder="1" applyAlignment="1">
      <alignment horizontal="right" vertical="center"/>
    </xf>
    <xf numFmtId="0" fontId="16" fillId="7" borderId="83" xfId="0" applyFont="1" applyFill="1" applyBorder="1" applyAlignment="1">
      <alignment horizontal="center" vertical="center"/>
    </xf>
    <xf numFmtId="0" fontId="16" fillId="7" borderId="31" xfId="0" applyFont="1" applyFill="1" applyBorder="1" applyAlignment="1">
      <alignment horizontal="center" vertical="center"/>
    </xf>
    <xf numFmtId="37" fontId="53" fillId="0" borderId="36" xfId="2" applyNumberFormat="1" applyFont="1" applyBorder="1" applyAlignment="1">
      <alignment horizontal="right" vertical="center"/>
    </xf>
    <xf numFmtId="0" fontId="36" fillId="0" borderId="0" xfId="0" applyFont="1" applyAlignment="1">
      <alignment horizontal="left"/>
    </xf>
    <xf numFmtId="168" fontId="0" fillId="0" borderId="0" xfId="4" applyNumberFormat="1" applyFont="1"/>
    <xf numFmtId="0" fontId="0" fillId="0" borderId="0" xfId="0" applyAlignment="1">
      <alignment horizontal="left"/>
    </xf>
    <xf numFmtId="0" fontId="0" fillId="0" borderId="0" xfId="0" applyAlignment="1">
      <alignment horizontal="center" vertical="center" textRotation="90"/>
    </xf>
    <xf numFmtId="0" fontId="0" fillId="0" borderId="0" xfId="0" applyAlignment="1">
      <alignment horizontal="right" vertical="center"/>
    </xf>
    <xf numFmtId="0" fontId="23" fillId="0" borderId="56" xfId="0" applyFont="1" applyFill="1" applyBorder="1" applyAlignment="1">
      <alignment horizontal="left" vertical="center" wrapText="1"/>
    </xf>
    <xf numFmtId="0" fontId="23" fillId="0" borderId="57" xfId="0" applyFont="1" applyFill="1" applyBorder="1" applyAlignment="1">
      <alignment horizontal="left" vertical="center" wrapText="1"/>
    </xf>
    <xf numFmtId="0" fontId="0" fillId="0" borderId="17" xfId="0" applyBorder="1" applyAlignment="1"/>
    <xf numFmtId="0" fontId="58" fillId="0" borderId="0" xfId="0" applyFont="1" applyFill="1" applyBorder="1" applyAlignment="1">
      <alignment vertical="center"/>
    </xf>
    <xf numFmtId="0" fontId="0" fillId="0" borderId="0" xfId="0" quotePrefix="1" applyBorder="1"/>
    <xf numFmtId="0" fontId="0" fillId="0" borderId="0" xfId="0" applyBorder="1" applyAlignment="1">
      <alignment horizontal="left"/>
    </xf>
    <xf numFmtId="0" fontId="0" fillId="0" borderId="0" xfId="0" applyBorder="1" applyAlignment="1">
      <alignment horizontal="right" vertical="center"/>
    </xf>
    <xf numFmtId="0" fontId="63" fillId="6" borderId="0" xfId="0" applyFont="1" applyFill="1" applyBorder="1" applyAlignment="1">
      <alignment vertical="center" wrapText="1"/>
    </xf>
    <xf numFmtId="3" fontId="0" fillId="0" borderId="5" xfId="0" applyNumberFormat="1" applyFont="1" applyFill="1" applyBorder="1" applyAlignment="1">
      <alignment horizontal="right" vertical="center" wrapText="1"/>
    </xf>
    <xf numFmtId="0" fontId="57" fillId="0" borderId="0" xfId="0" applyFont="1" applyFill="1" applyAlignment="1">
      <alignment vertical="center" wrapText="1"/>
    </xf>
    <xf numFmtId="3" fontId="0" fillId="0" borderId="85" xfId="0" applyNumberFormat="1" applyFont="1" applyFill="1" applyBorder="1" applyAlignment="1">
      <alignment horizontal="right" vertical="center" wrapText="1"/>
    </xf>
    <xf numFmtId="3" fontId="16" fillId="0" borderId="90" xfId="0" applyNumberFormat="1" applyFont="1" applyFill="1" applyBorder="1" applyAlignment="1">
      <alignment horizontal="right" vertical="center" wrapText="1"/>
    </xf>
    <xf numFmtId="3" fontId="0" fillId="0" borderId="4" xfId="0" applyNumberFormat="1" applyFont="1" applyFill="1" applyBorder="1" applyAlignment="1">
      <alignment horizontal="right" vertical="center" wrapText="1"/>
    </xf>
    <xf numFmtId="10" fontId="16" fillId="0" borderId="116" xfId="4" applyNumberFormat="1" applyFont="1" applyFill="1" applyBorder="1" applyAlignment="1">
      <alignment horizontal="right" vertical="center" wrapText="1"/>
    </xf>
    <xf numFmtId="0" fontId="0" fillId="0" borderId="0" xfId="0" applyAlignment="1">
      <alignment horizontal="left"/>
    </xf>
    <xf numFmtId="0" fontId="0" fillId="0" borderId="0" xfId="0" applyFill="1" applyBorder="1"/>
    <xf numFmtId="4" fontId="0" fillId="0" borderId="0" xfId="0" applyNumberFormat="1"/>
    <xf numFmtId="0" fontId="105" fillId="0" borderId="0" xfId="0" applyFont="1" applyFill="1" applyAlignment="1">
      <alignment vertical="center"/>
    </xf>
    <xf numFmtId="0" fontId="84" fillId="0" borderId="0" xfId="0" applyFont="1" applyAlignment="1">
      <alignment horizontal="center"/>
    </xf>
    <xf numFmtId="0" fontId="84" fillId="0" borderId="0" xfId="0" applyFont="1" applyFill="1" applyBorder="1" applyAlignment="1"/>
    <xf numFmtId="0" fontId="23" fillId="0" borderId="139" xfId="0" applyFont="1" applyFill="1" applyBorder="1" applyAlignment="1">
      <alignment horizontal="center" vertical="center" wrapText="1"/>
    </xf>
    <xf numFmtId="0" fontId="23" fillId="0" borderId="162" xfId="0" applyFont="1" applyFill="1" applyBorder="1" applyAlignment="1">
      <alignment horizontal="center" vertical="center" wrapText="1"/>
    </xf>
    <xf numFmtId="3" fontId="0" fillId="0" borderId="21" xfId="0" applyNumberFormat="1" applyFont="1" applyFill="1" applyBorder="1" applyAlignment="1">
      <alignment horizontal="right" vertical="center" wrapText="1"/>
    </xf>
    <xf numFmtId="0" fontId="0" fillId="0" borderId="17" xfId="0" applyBorder="1" applyAlignment="1">
      <alignment horizontal="right" vertical="center"/>
    </xf>
    <xf numFmtId="0" fontId="0" fillId="0" borderId="17" xfId="0" applyBorder="1" applyAlignment="1">
      <alignment horizontal="left"/>
    </xf>
    <xf numFmtId="3" fontId="0" fillId="0" borderId="90" xfId="0" applyNumberFormat="1" applyFont="1" applyFill="1" applyBorder="1" applyAlignment="1">
      <alignment horizontal="right" vertical="center" wrapText="1"/>
    </xf>
    <xf numFmtId="3" fontId="16" fillId="0" borderId="16" xfId="0" applyNumberFormat="1" applyFont="1" applyFill="1" applyBorder="1" applyAlignment="1">
      <alignment horizontal="right" vertical="center" wrapText="1"/>
    </xf>
    <xf numFmtId="168" fontId="0" fillId="0" borderId="16" xfId="4" applyNumberFormat="1" applyFont="1" applyFill="1" applyBorder="1" applyAlignment="1">
      <alignment horizontal="right" vertical="center" wrapText="1"/>
    </xf>
    <xf numFmtId="3" fontId="16" fillId="0" borderId="5" xfId="0" applyNumberFormat="1" applyFont="1" applyFill="1" applyBorder="1" applyAlignment="1">
      <alignment horizontal="right" vertical="center" wrapText="1"/>
    </xf>
    <xf numFmtId="168" fontId="0" fillId="0" borderId="5" xfId="4" applyNumberFormat="1" applyFont="1" applyFill="1" applyBorder="1" applyAlignment="1">
      <alignment horizontal="right" vertical="center" wrapText="1"/>
    </xf>
    <xf numFmtId="3" fontId="25" fillId="0" borderId="16" xfId="0" applyNumberFormat="1" applyFont="1" applyFill="1" applyBorder="1" applyAlignment="1">
      <alignment horizontal="right" vertical="center" wrapText="1"/>
    </xf>
    <xf numFmtId="3" fontId="25" fillId="0" borderId="16" xfId="0" applyNumberFormat="1" applyFont="1" applyFill="1" applyBorder="1" applyAlignment="1">
      <alignment horizontal="right" vertical="center"/>
    </xf>
    <xf numFmtId="3" fontId="25" fillId="0" borderId="88" xfId="0" applyNumberFormat="1" applyFont="1" applyFill="1" applyBorder="1" applyAlignment="1">
      <alignment horizontal="right" vertical="center"/>
    </xf>
    <xf numFmtId="3" fontId="25" fillId="0" borderId="4" xfId="0" applyNumberFormat="1" applyFont="1" applyFill="1" applyBorder="1" applyAlignment="1">
      <alignment horizontal="right" vertical="center"/>
    </xf>
    <xf numFmtId="3" fontId="25" fillId="0" borderId="5" xfId="0" applyNumberFormat="1" applyFont="1" applyFill="1" applyBorder="1" applyAlignment="1">
      <alignment horizontal="right" vertical="center"/>
    </xf>
    <xf numFmtId="3" fontId="25" fillId="0" borderId="82" xfId="0" applyNumberFormat="1" applyFont="1" applyFill="1" applyBorder="1" applyAlignment="1">
      <alignment horizontal="right" vertical="center"/>
    </xf>
    <xf numFmtId="3" fontId="25" fillId="0" borderId="21" xfId="0" applyNumberFormat="1" applyFont="1" applyFill="1" applyBorder="1" applyAlignment="1">
      <alignment horizontal="right" vertical="center" wrapText="1"/>
    </xf>
    <xf numFmtId="3" fontId="25" fillId="0" borderId="85" xfId="0" applyNumberFormat="1" applyFont="1" applyFill="1" applyBorder="1" applyAlignment="1">
      <alignment horizontal="right" vertical="center" wrapText="1"/>
    </xf>
    <xf numFmtId="3" fontId="25" fillId="0" borderId="137" xfId="0" applyNumberFormat="1" applyFont="1" applyFill="1" applyBorder="1" applyAlignment="1">
      <alignment horizontal="right" vertical="center" wrapText="1"/>
    </xf>
    <xf numFmtId="168" fontId="25" fillId="0" borderId="88" xfId="4" applyNumberFormat="1" applyFont="1" applyFill="1" applyBorder="1" applyAlignment="1">
      <alignment horizontal="right" vertical="center" wrapText="1"/>
    </xf>
    <xf numFmtId="3" fontId="25" fillId="0" borderId="135" xfId="0" applyNumberFormat="1" applyFont="1" applyFill="1" applyBorder="1" applyAlignment="1">
      <alignment horizontal="right" vertical="center" wrapText="1"/>
    </xf>
    <xf numFmtId="168" fontId="25" fillId="0" borderId="76" xfId="4" applyNumberFormat="1" applyFont="1" applyFill="1" applyBorder="1" applyAlignment="1">
      <alignment horizontal="right" vertical="center" wrapText="1"/>
    </xf>
    <xf numFmtId="3" fontId="25" fillId="0" borderId="13" xfId="0" applyNumberFormat="1" applyFont="1" applyFill="1" applyBorder="1" applyAlignment="1">
      <alignment horizontal="right" vertical="center" wrapText="1"/>
    </xf>
    <xf numFmtId="3" fontId="25" fillId="0" borderId="136" xfId="0" applyNumberFormat="1" applyFont="1" applyFill="1" applyBorder="1" applyAlignment="1">
      <alignment horizontal="right" vertical="center" wrapText="1"/>
    </xf>
    <xf numFmtId="168" fontId="25" fillId="0" borderId="49" xfId="4" applyNumberFormat="1" applyFont="1" applyFill="1" applyBorder="1" applyAlignment="1">
      <alignment horizontal="right" vertical="center" wrapText="1"/>
    </xf>
    <xf numFmtId="168" fontId="25" fillId="0" borderId="25" xfId="0" applyNumberFormat="1" applyFont="1" applyBorder="1" applyAlignment="1">
      <alignment horizontal="right"/>
    </xf>
    <xf numFmtId="168" fontId="25" fillId="0" borderId="79" xfId="0" applyNumberFormat="1" applyFont="1" applyBorder="1" applyAlignment="1">
      <alignment horizontal="right"/>
    </xf>
    <xf numFmtId="168" fontId="40" fillId="0" borderId="79" xfId="0" applyNumberFormat="1" applyFont="1" applyBorder="1" applyAlignment="1">
      <alignment horizontal="center" vertical="center" wrapText="1"/>
    </xf>
    <xf numFmtId="0" fontId="0" fillId="0" borderId="0" xfId="0" applyAlignment="1">
      <alignment horizontal="left"/>
    </xf>
    <xf numFmtId="0" fontId="106" fillId="0" borderId="0" xfId="1" applyFont="1" applyAlignment="1" applyProtection="1">
      <alignment horizontal="center"/>
    </xf>
    <xf numFmtId="0" fontId="107" fillId="0" borderId="0" xfId="1" applyFont="1" applyAlignment="1" applyProtection="1"/>
    <xf numFmtId="0" fontId="107" fillId="0" borderId="0" xfId="1" applyFont="1" applyAlignment="1" applyProtection="1">
      <alignment horizontal="center"/>
    </xf>
    <xf numFmtId="0" fontId="108" fillId="0" borderId="0" xfId="2" applyFont="1">
      <alignment vertical="top"/>
    </xf>
    <xf numFmtId="0" fontId="107" fillId="0" borderId="0" xfId="1" applyFont="1" applyAlignment="1" applyProtection="1">
      <alignment vertical="center"/>
    </xf>
    <xf numFmtId="0" fontId="106" fillId="0" borderId="0" xfId="1" applyFont="1" applyAlignment="1" applyProtection="1">
      <alignment horizontal="center" vertical="center"/>
    </xf>
    <xf numFmtId="0" fontId="16" fillId="0" borderId="0" xfId="0" applyFont="1" applyAlignment="1">
      <alignment wrapText="1"/>
    </xf>
    <xf numFmtId="0" fontId="107" fillId="0" borderId="0" xfId="1" applyFont="1" applyBorder="1" applyAlignment="1" applyProtection="1"/>
    <xf numFmtId="0" fontId="109" fillId="0" borderId="0" xfId="0" applyFont="1" applyFill="1" applyBorder="1" applyAlignment="1">
      <alignment horizontal="center" wrapText="1"/>
    </xf>
    <xf numFmtId="0" fontId="16" fillId="0" borderId="0" xfId="0" applyFont="1" applyFill="1" applyBorder="1"/>
    <xf numFmtId="0" fontId="15" fillId="0" borderId="0" xfId="1" applyFont="1" applyFill="1" applyBorder="1" applyAlignment="1" applyProtection="1">
      <alignment horizontal="center"/>
    </xf>
    <xf numFmtId="0" fontId="16" fillId="0" borderId="0" xfId="0" applyFont="1" applyBorder="1"/>
    <xf numFmtId="0" fontId="16" fillId="0" borderId="0" xfId="0" applyFont="1" applyFill="1"/>
    <xf numFmtId="0" fontId="107" fillId="0" borderId="0" xfId="1" applyFont="1" applyFill="1" applyBorder="1" applyAlignment="1" applyProtection="1">
      <alignment horizontal="center"/>
    </xf>
    <xf numFmtId="0" fontId="101" fillId="0" borderId="0" xfId="0" applyFont="1" applyFill="1"/>
    <xf numFmtId="0" fontId="94" fillId="0" borderId="0" xfId="0" applyFont="1" applyFill="1" applyAlignment="1">
      <alignment vertical="top" wrapText="1"/>
    </xf>
    <xf numFmtId="0" fontId="96" fillId="0" borderId="0" xfId="0" applyFont="1" applyFill="1" applyAlignment="1"/>
    <xf numFmtId="0" fontId="101" fillId="0" borderId="0" xfId="0" applyFont="1" applyFill="1" applyAlignment="1"/>
    <xf numFmtId="0" fontId="98" fillId="0" borderId="0" xfId="0" applyFont="1" applyFill="1" applyAlignment="1"/>
    <xf numFmtId="0" fontId="100" fillId="0" borderId="0" xfId="0" applyFont="1" applyFill="1" applyAlignment="1">
      <alignment horizontal="center"/>
    </xf>
    <xf numFmtId="0" fontId="102" fillId="0" borderId="0" xfId="0" applyFont="1" applyFill="1" applyAlignment="1">
      <alignment horizontal="left"/>
    </xf>
    <xf numFmtId="0" fontId="102" fillId="0" borderId="0" xfId="0" applyFont="1" applyFill="1"/>
    <xf numFmtId="0" fontId="103" fillId="0" borderId="0" xfId="1" applyFont="1" applyFill="1" applyAlignment="1" applyProtection="1">
      <alignment horizontal="left"/>
    </xf>
    <xf numFmtId="0" fontId="103" fillId="0" borderId="0" xfId="1" applyFont="1" applyFill="1" applyAlignment="1" applyProtection="1"/>
    <xf numFmtId="0" fontId="104" fillId="0" borderId="0" xfId="0" applyFont="1" applyFill="1" applyAlignment="1">
      <alignment horizontal="center"/>
    </xf>
    <xf numFmtId="0" fontId="104" fillId="0" borderId="0" xfId="0" applyFont="1" applyFill="1"/>
    <xf numFmtId="0" fontId="107" fillId="0" borderId="0" xfId="1" applyFont="1" applyAlignment="1" applyProtection="1">
      <alignment horizontal="center"/>
    </xf>
    <xf numFmtId="0" fontId="107" fillId="0" borderId="0" xfId="1" applyFont="1" applyAlignment="1" applyProtection="1">
      <alignment horizontal="center" vertical="center"/>
    </xf>
    <xf numFmtId="168" fontId="39" fillId="0" borderId="21" xfId="0" applyNumberFormat="1" applyFont="1" applyBorder="1" applyAlignment="1">
      <alignment horizontal="right"/>
    </xf>
    <xf numFmtId="0" fontId="106" fillId="0" borderId="0" xfId="1" applyFont="1" applyAlignment="1" applyProtection="1">
      <alignment horizontal="center"/>
    </xf>
    <xf numFmtId="0" fontId="106" fillId="0" borderId="0" xfId="1" applyFont="1" applyAlignment="1" applyProtection="1">
      <alignment horizontal="center" vertical="center"/>
    </xf>
    <xf numFmtId="0" fontId="25" fillId="0" borderId="0" xfId="0" applyFont="1" applyAlignment="1">
      <alignment vertical="top"/>
    </xf>
    <xf numFmtId="0" fontId="25" fillId="0" borderId="0" xfId="0" applyFont="1" applyAlignment="1">
      <alignment vertical="center"/>
    </xf>
    <xf numFmtId="0" fontId="0" fillId="0" borderId="27" xfId="0" applyBorder="1"/>
    <xf numFmtId="0" fontId="106" fillId="0" borderId="0" xfId="1" applyFont="1" applyBorder="1" applyAlignment="1" applyProtection="1">
      <alignment horizontal="center" vertical="center"/>
    </xf>
    <xf numFmtId="0" fontId="107" fillId="0" borderId="0" xfId="1" applyFont="1" applyAlignment="1" applyProtection="1">
      <alignment horizontal="center"/>
    </xf>
    <xf numFmtId="0" fontId="107" fillId="0" borderId="0" xfId="1" applyFont="1" applyAlignment="1" applyProtection="1">
      <alignment horizontal="center" vertical="center"/>
    </xf>
    <xf numFmtId="0" fontId="0" fillId="0" borderId="0" xfId="0" applyFill="1" applyBorder="1"/>
    <xf numFmtId="0" fontId="107" fillId="0" borderId="0" xfId="1" applyFont="1" applyAlignment="1" applyProtection="1">
      <alignment horizontal="center"/>
    </xf>
    <xf numFmtId="0" fontId="89" fillId="6" borderId="0" xfId="0" applyFont="1" applyFill="1" applyBorder="1" applyAlignment="1"/>
    <xf numFmtId="0" fontId="16" fillId="0" borderId="0" xfId="0" applyFont="1" applyAlignment="1">
      <alignment vertical="center"/>
    </xf>
    <xf numFmtId="0" fontId="16" fillId="9" borderId="0" xfId="0" applyFont="1" applyFill="1" applyBorder="1" applyAlignment="1">
      <alignment horizontal="center" vertical="center" textRotation="90"/>
    </xf>
    <xf numFmtId="0" fontId="47" fillId="9" borderId="0" xfId="0" applyFont="1" applyFill="1" applyBorder="1" applyAlignment="1">
      <alignment horizontal="center" vertical="center" wrapText="1"/>
    </xf>
    <xf numFmtId="3" fontId="16" fillId="9" borderId="0" xfId="0" applyNumberFormat="1" applyFont="1" applyFill="1" applyBorder="1" applyAlignment="1">
      <alignment horizontal="center" vertical="center"/>
    </xf>
    <xf numFmtId="0" fontId="107" fillId="0" borderId="0" xfId="1" applyFont="1" applyFill="1" applyAlignment="1" applyProtection="1">
      <alignment horizontal="center"/>
    </xf>
    <xf numFmtId="0" fontId="107" fillId="0" borderId="0" xfId="1" applyFont="1" applyAlignment="1" applyProtection="1">
      <alignment horizontal="center"/>
    </xf>
    <xf numFmtId="0" fontId="0" fillId="0" borderId="0" xfId="0" applyAlignment="1">
      <alignment horizontal="left"/>
    </xf>
    <xf numFmtId="0" fontId="107" fillId="0" borderId="0" xfId="1" applyFont="1" applyAlignment="1" applyProtection="1">
      <alignment horizontal="center"/>
    </xf>
    <xf numFmtId="0" fontId="106" fillId="0" borderId="0" xfId="1" applyFont="1" applyAlignment="1" applyProtection="1">
      <alignment horizontal="center" vertical="center"/>
    </xf>
    <xf numFmtId="0" fontId="106" fillId="0" borderId="0" xfId="1" applyFont="1" applyAlignment="1" applyProtection="1">
      <alignment horizontal="center"/>
    </xf>
    <xf numFmtId="168" fontId="59" fillId="0" borderId="5" xfId="0" applyNumberFormat="1" applyFont="1" applyBorder="1" applyAlignment="1">
      <alignment horizontal="right" wrapText="1"/>
    </xf>
    <xf numFmtId="0" fontId="106" fillId="0" borderId="0" xfId="1" applyFont="1" applyAlignment="1" applyProtection="1"/>
    <xf numFmtId="0" fontId="106" fillId="0" borderId="0" xfId="1" applyFont="1" applyAlignment="1" applyProtection="1">
      <alignment vertical="center"/>
    </xf>
    <xf numFmtId="0" fontId="108" fillId="0" borderId="0" xfId="2" applyFont="1" applyAlignment="1">
      <alignment horizontal="center" vertical="top"/>
    </xf>
    <xf numFmtId="0" fontId="0" fillId="0" borderId="26" xfId="0" applyBorder="1"/>
    <xf numFmtId="0" fontId="110" fillId="0" borderId="0" xfId="0" applyFont="1" applyFill="1" applyAlignment="1">
      <alignment vertical="center"/>
    </xf>
    <xf numFmtId="0" fontId="0" fillId="0" borderId="0" xfId="0" applyFill="1" applyBorder="1"/>
    <xf numFmtId="0" fontId="76" fillId="0" borderId="0" xfId="0" applyFont="1" applyAlignment="1">
      <alignment horizontal="left"/>
    </xf>
    <xf numFmtId="0" fontId="76" fillId="0" borderId="0" xfId="0" applyFont="1" applyAlignment="1"/>
    <xf numFmtId="0" fontId="87" fillId="0" borderId="0" xfId="0" applyFont="1" applyAlignment="1">
      <alignment horizontal="left"/>
    </xf>
    <xf numFmtId="0" fontId="0" fillId="0" borderId="0" xfId="0" applyFill="1" applyBorder="1" applyAlignment="1">
      <alignment horizontal="left"/>
    </xf>
    <xf numFmtId="0" fontId="48" fillId="0" borderId="0" xfId="0" applyFont="1" applyBorder="1" applyAlignment="1">
      <alignment horizontal="left" vertical="center"/>
    </xf>
    <xf numFmtId="0" fontId="0" fillId="0" borderId="0" xfId="0" applyAlignment="1">
      <alignment horizontal="left" vertical="center"/>
    </xf>
    <xf numFmtId="0" fontId="48" fillId="0" borderId="0" xfId="0" applyFont="1" applyBorder="1" applyAlignment="1">
      <alignment vertical="center"/>
    </xf>
    <xf numFmtId="0" fontId="48" fillId="0" borderId="0" xfId="0" applyFont="1" applyFill="1" applyBorder="1" applyAlignment="1">
      <alignment vertical="center"/>
    </xf>
    <xf numFmtId="0" fontId="75" fillId="0" borderId="0" xfId="0" applyFont="1" applyFill="1"/>
    <xf numFmtId="0" fontId="112" fillId="0" borderId="0" xfId="0" applyFont="1" applyFill="1"/>
    <xf numFmtId="0" fontId="27" fillId="0" borderId="0" xfId="1" applyFont="1" applyFill="1" applyAlignment="1" applyProtection="1">
      <alignment horizontal="center" vertical="center"/>
    </xf>
    <xf numFmtId="0" fontId="50" fillId="0" borderId="25" xfId="0" applyFont="1" applyFill="1" applyBorder="1" applyAlignment="1">
      <alignment vertical="center" wrapText="1"/>
    </xf>
    <xf numFmtId="3" fontId="40" fillId="0" borderId="115" xfId="0" applyNumberFormat="1" applyFont="1" applyFill="1" applyBorder="1" applyAlignment="1">
      <alignment horizontal="right" vertical="center" wrapText="1"/>
    </xf>
    <xf numFmtId="3" fontId="40" fillId="0" borderId="15" xfId="0" applyNumberFormat="1" applyFont="1" applyFill="1" applyBorder="1" applyAlignment="1">
      <alignment horizontal="right" vertical="center" wrapText="1"/>
    </xf>
    <xf numFmtId="3" fontId="40" fillId="0" borderId="74" xfId="0" applyNumberFormat="1" applyFont="1" applyFill="1" applyBorder="1" applyAlignment="1">
      <alignment horizontal="right" vertical="center" wrapText="1"/>
    </xf>
    <xf numFmtId="0" fontId="57" fillId="10" borderId="0" xfId="0" applyFont="1" applyFill="1" applyBorder="1" applyAlignment="1">
      <alignment horizontal="center" vertical="center" shrinkToFit="1"/>
    </xf>
    <xf numFmtId="10" fontId="40" fillId="0" borderId="15" xfId="0" applyNumberFormat="1" applyFont="1" applyFill="1" applyBorder="1" applyAlignment="1">
      <alignment horizontal="right" vertical="center" wrapText="1"/>
    </xf>
    <xf numFmtId="10" fontId="40" fillId="0" borderId="115" xfId="0" applyNumberFormat="1" applyFont="1" applyFill="1" applyBorder="1" applyAlignment="1">
      <alignment horizontal="right" vertical="center" wrapText="1"/>
    </xf>
    <xf numFmtId="10" fontId="40" fillId="0" borderId="108" xfId="0" applyNumberFormat="1" applyFont="1" applyFill="1" applyBorder="1" applyAlignment="1">
      <alignment horizontal="right" vertical="center" wrapText="1"/>
    </xf>
    <xf numFmtId="10" fontId="40" fillId="0" borderId="74" xfId="0" applyNumberFormat="1" applyFont="1" applyFill="1" applyBorder="1" applyAlignment="1">
      <alignment horizontal="right" vertical="center" wrapText="1"/>
    </xf>
    <xf numFmtId="10" fontId="40" fillId="0" borderId="21" xfId="0" applyNumberFormat="1" applyFont="1" applyFill="1" applyBorder="1" applyAlignment="1">
      <alignment horizontal="right" wrapText="1"/>
    </xf>
    <xf numFmtId="10" fontId="40" fillId="0" borderId="15" xfId="0" applyNumberFormat="1" applyFont="1" applyFill="1" applyBorder="1" applyAlignment="1">
      <alignment horizontal="right" wrapText="1"/>
    </xf>
    <xf numFmtId="10" fontId="40" fillId="0" borderId="115" xfId="0" applyNumberFormat="1" applyFont="1" applyFill="1" applyBorder="1" applyAlignment="1">
      <alignment horizontal="right" wrapText="1"/>
    </xf>
    <xf numFmtId="10" fontId="40" fillId="0" borderId="74" xfId="0" applyNumberFormat="1" applyFont="1" applyFill="1" applyBorder="1" applyAlignment="1">
      <alignment horizontal="right" wrapText="1"/>
    </xf>
    <xf numFmtId="0" fontId="50" fillId="0" borderId="17" xfId="0" applyFont="1" applyFill="1" applyBorder="1" applyAlignment="1">
      <alignment vertical="center" wrapText="1"/>
    </xf>
    <xf numFmtId="3" fontId="50" fillId="0" borderId="17" xfId="0" applyNumberFormat="1" applyFont="1" applyFill="1" applyBorder="1" applyAlignment="1">
      <alignment horizontal="right" vertical="center" wrapText="1"/>
    </xf>
    <xf numFmtId="0" fontId="16" fillId="0" borderId="18" xfId="0" applyFont="1" applyBorder="1"/>
    <xf numFmtId="3" fontId="40" fillId="0" borderId="25" xfId="0" applyNumberFormat="1" applyFont="1" applyFill="1" applyBorder="1" applyAlignment="1">
      <alignment horizontal="right" wrapText="1"/>
    </xf>
    <xf numFmtId="168" fontId="40" fillId="0" borderId="25" xfId="4" applyNumberFormat="1" applyFont="1" applyFill="1" applyBorder="1" applyAlignment="1">
      <alignment horizontal="right" wrapText="1"/>
    </xf>
    <xf numFmtId="168" fontId="40" fillId="0" borderId="15" xfId="4" applyNumberFormat="1" applyFont="1" applyFill="1" applyBorder="1" applyAlignment="1">
      <alignment horizontal="right" wrapText="1"/>
    </xf>
    <xf numFmtId="168" fontId="40" fillId="0" borderId="79" xfId="4" applyNumberFormat="1" applyFont="1" applyFill="1" applyBorder="1" applyAlignment="1">
      <alignment horizontal="right" wrapText="1"/>
    </xf>
    <xf numFmtId="0" fontId="33" fillId="0" borderId="17" xfId="0" applyFont="1" applyBorder="1" applyAlignment="1">
      <alignment horizontal="center"/>
    </xf>
    <xf numFmtId="3" fontId="30" fillId="0" borderId="17" xfId="0" applyNumberFormat="1" applyFont="1" applyFill="1" applyBorder="1" applyAlignment="1">
      <alignment horizontal="center" vertical="top" wrapText="1"/>
    </xf>
    <xf numFmtId="0" fontId="58" fillId="0" borderId="27" xfId="0" applyFont="1" applyFill="1" applyBorder="1" applyAlignment="1">
      <alignment vertical="center"/>
    </xf>
    <xf numFmtId="0" fontId="58" fillId="0" borderId="26" xfId="0" applyFont="1" applyFill="1" applyBorder="1" applyAlignment="1">
      <alignment vertical="center"/>
    </xf>
    <xf numFmtId="0" fontId="58" fillId="0" borderId="28" xfId="0" applyFont="1" applyFill="1" applyBorder="1" applyAlignment="1">
      <alignment vertical="center"/>
    </xf>
    <xf numFmtId="0" fontId="58" fillId="0" borderId="52" xfId="0" applyFont="1" applyFill="1" applyBorder="1" applyAlignment="1">
      <alignment vertical="center"/>
    </xf>
    <xf numFmtId="0" fontId="58" fillId="0" borderId="18" xfId="0" applyFont="1" applyFill="1" applyBorder="1" applyAlignment="1">
      <alignment vertical="center"/>
    </xf>
    <xf numFmtId="0" fontId="47" fillId="12" borderId="111" xfId="0" applyFont="1" applyFill="1" applyBorder="1" applyAlignment="1">
      <alignment horizontal="center" vertical="center" wrapText="1"/>
    </xf>
    <xf numFmtId="0" fontId="47" fillId="0" borderId="15" xfId="0" applyFont="1" applyFill="1" applyBorder="1" applyAlignment="1">
      <alignment horizontal="center" wrapText="1"/>
    </xf>
    <xf numFmtId="3" fontId="0" fillId="0" borderId="109" xfId="0" applyNumberFormat="1" applyFill="1" applyBorder="1" applyAlignment="1">
      <alignment horizontal="right"/>
    </xf>
    <xf numFmtId="3" fontId="0" fillId="0" borderId="24" xfId="0" applyNumberFormat="1" applyFill="1" applyBorder="1" applyAlignment="1">
      <alignment horizontal="right"/>
    </xf>
    <xf numFmtId="3" fontId="0" fillId="0" borderId="22" xfId="0" applyNumberFormat="1" applyFill="1" applyBorder="1" applyAlignment="1">
      <alignment horizontal="right"/>
    </xf>
    <xf numFmtId="3" fontId="0" fillId="0" borderId="110" xfId="0" applyNumberFormat="1" applyFill="1" applyBorder="1" applyAlignment="1">
      <alignment horizontal="right"/>
    </xf>
    <xf numFmtId="3" fontId="0" fillId="0" borderId="36" xfId="0" applyNumberFormat="1" applyFill="1" applyBorder="1" applyAlignment="1">
      <alignment horizontal="right"/>
    </xf>
    <xf numFmtId="168" fontId="0" fillId="0" borderId="109" xfId="0" applyNumberFormat="1" applyBorder="1" applyAlignment="1"/>
    <xf numFmtId="168" fontId="0" fillId="0" borderId="110" xfId="0" applyNumberFormat="1" applyBorder="1" applyAlignment="1"/>
    <xf numFmtId="168" fontId="0" fillId="0" borderId="24" xfId="0" applyNumberFormat="1" applyBorder="1" applyAlignment="1"/>
    <xf numFmtId="168" fontId="0" fillId="0" borderId="22" xfId="0" applyNumberFormat="1" applyBorder="1" applyAlignment="1"/>
    <xf numFmtId="168" fontId="0" fillId="0" borderId="36" xfId="0" applyNumberFormat="1" applyBorder="1" applyAlignment="1"/>
    <xf numFmtId="168" fontId="0" fillId="0" borderId="109" xfId="0" applyNumberFormat="1" applyBorder="1" applyAlignment="1">
      <alignment horizontal="right"/>
    </xf>
    <xf numFmtId="168" fontId="0" fillId="0" borderId="24" xfId="0" applyNumberFormat="1" applyBorder="1" applyAlignment="1">
      <alignment horizontal="right"/>
    </xf>
    <xf numFmtId="168" fontId="0" fillId="0" borderId="22" xfId="0" applyNumberFormat="1" applyBorder="1" applyAlignment="1">
      <alignment horizontal="right"/>
    </xf>
    <xf numFmtId="168" fontId="0" fillId="0" borderId="108" xfId="0" applyNumberFormat="1" applyBorder="1" applyAlignment="1">
      <alignment horizontal="right"/>
    </xf>
    <xf numFmtId="168" fontId="0" fillId="0" borderId="74" xfId="0" applyNumberFormat="1" applyBorder="1" applyAlignment="1">
      <alignment horizontal="right"/>
    </xf>
    <xf numFmtId="168" fontId="0" fillId="0" borderId="36" xfId="0" applyNumberFormat="1" applyBorder="1" applyAlignment="1">
      <alignment horizontal="right"/>
    </xf>
    <xf numFmtId="0" fontId="47" fillId="0" borderId="91" xfId="0" applyFont="1" applyFill="1" applyBorder="1" applyAlignment="1">
      <alignment horizontal="center" wrapText="1"/>
    </xf>
    <xf numFmtId="3" fontId="0" fillId="0" borderId="164" xfId="0" applyNumberFormat="1" applyFill="1" applyBorder="1" applyAlignment="1">
      <alignment horizontal="right"/>
    </xf>
    <xf numFmtId="3" fontId="0" fillId="0" borderId="165" xfId="0" applyNumberFormat="1" applyFill="1" applyBorder="1" applyAlignment="1">
      <alignment horizontal="right"/>
    </xf>
    <xf numFmtId="3" fontId="0" fillId="0" borderId="97" xfId="0" applyNumberFormat="1" applyFill="1" applyBorder="1" applyAlignment="1">
      <alignment horizontal="right"/>
    </xf>
    <xf numFmtId="3" fontId="0" fillId="0" borderId="166" xfId="0" applyNumberFormat="1" applyFill="1" applyBorder="1" applyAlignment="1">
      <alignment horizontal="right"/>
    </xf>
    <xf numFmtId="3" fontId="0" fillId="0" borderId="44" xfId="0" applyNumberFormat="1" applyFill="1" applyBorder="1" applyAlignment="1">
      <alignment horizontal="right"/>
    </xf>
    <xf numFmtId="0" fontId="118" fillId="0" borderId="7" xfId="0" applyFont="1" applyBorder="1" applyAlignment="1" applyProtection="1">
      <alignment horizontal="left" vertical="center" wrapText="1" readingOrder="1"/>
      <protection locked="0"/>
    </xf>
    <xf numFmtId="0" fontId="118" fillId="0" borderId="11" xfId="0" applyFont="1" applyBorder="1" applyAlignment="1" applyProtection="1">
      <alignment horizontal="left" vertical="center" wrapText="1" readingOrder="1"/>
      <protection locked="0"/>
    </xf>
    <xf numFmtId="3" fontId="118" fillId="0" borderId="4" xfId="0" applyNumberFormat="1" applyFont="1" applyBorder="1" applyAlignment="1" applyProtection="1">
      <alignment horizontal="right" vertical="center" wrapText="1" readingOrder="1"/>
      <protection locked="0"/>
    </xf>
    <xf numFmtId="3" fontId="118" fillId="0" borderId="5" xfId="0" applyNumberFormat="1" applyFont="1" applyBorder="1" applyAlignment="1" applyProtection="1">
      <alignment horizontal="right" vertical="center" wrapText="1" readingOrder="1"/>
      <protection locked="0"/>
    </xf>
    <xf numFmtId="3" fontId="118" fillId="0" borderId="15" xfId="0" applyNumberFormat="1" applyFont="1" applyBorder="1" applyAlignment="1" applyProtection="1">
      <alignment horizontal="right" vertical="center" wrapText="1" readingOrder="1"/>
      <protection locked="0"/>
    </xf>
    <xf numFmtId="3" fontId="118" fillId="0" borderId="85" xfId="0" applyNumberFormat="1" applyFont="1" applyBorder="1" applyAlignment="1" applyProtection="1">
      <alignment horizontal="right" vertical="center" wrapText="1" readingOrder="1"/>
      <protection locked="0"/>
    </xf>
    <xf numFmtId="0" fontId="56" fillId="0" borderId="17" xfId="0" applyFont="1" applyFill="1" applyBorder="1" applyAlignment="1">
      <alignment vertical="center"/>
    </xf>
    <xf numFmtId="0" fontId="58" fillId="0" borderId="27" xfId="0" applyFont="1" applyFill="1" applyBorder="1" applyAlignment="1">
      <alignment horizontal="center" vertical="center"/>
    </xf>
    <xf numFmtId="0" fontId="0" fillId="0" borderId="26" xfId="0" applyFill="1" applyBorder="1" applyAlignment="1"/>
    <xf numFmtId="0" fontId="0" fillId="0" borderId="52" xfId="0" applyFill="1" applyBorder="1" applyAlignment="1"/>
    <xf numFmtId="0" fontId="0" fillId="0" borderId="32" xfId="0" applyFill="1" applyBorder="1" applyAlignment="1"/>
    <xf numFmtId="168" fontId="40" fillId="0" borderId="15" xfId="0" applyNumberFormat="1" applyFont="1" applyBorder="1" applyAlignment="1">
      <alignment horizontal="center" vertical="center" wrapText="1"/>
    </xf>
    <xf numFmtId="168" fontId="59" fillId="0" borderId="79" xfId="0" applyNumberFormat="1" applyFont="1" applyBorder="1" applyAlignment="1">
      <alignment horizontal="center" vertical="center" wrapText="1"/>
    </xf>
    <xf numFmtId="0" fontId="107" fillId="0" borderId="0" xfId="1" applyFont="1" applyAlignment="1" applyProtection="1">
      <alignment horizontal="center"/>
    </xf>
    <xf numFmtId="0" fontId="0" fillId="0" borderId="0" xfId="0" applyFill="1" applyBorder="1"/>
    <xf numFmtId="0" fontId="16" fillId="7" borderId="6" xfId="0" applyFont="1" applyFill="1" applyBorder="1" applyAlignment="1">
      <alignment horizontal="center" vertical="center"/>
    </xf>
    <xf numFmtId="0" fontId="107" fillId="0" borderId="0" xfId="1" applyFont="1" applyAlignment="1" applyProtection="1">
      <alignment horizontal="center"/>
    </xf>
    <xf numFmtId="0" fontId="58" fillId="0" borderId="0" xfId="0" applyFont="1" applyFill="1" applyBorder="1" applyAlignment="1">
      <alignment horizontal="center" vertical="center"/>
    </xf>
    <xf numFmtId="0" fontId="72" fillId="0" borderId="0" xfId="0" applyFont="1" applyFill="1" applyBorder="1" applyAlignment="1">
      <alignment horizontal="center" vertical="center"/>
    </xf>
    <xf numFmtId="0" fontId="58" fillId="0" borderId="0" xfId="0" applyFont="1" applyFill="1" applyBorder="1" applyAlignment="1">
      <alignment horizontal="center"/>
    </xf>
    <xf numFmtId="0" fontId="0" fillId="0" borderId="0" xfId="0" applyFill="1" applyBorder="1"/>
    <xf numFmtId="0" fontId="105" fillId="0" borderId="0" xfId="0" applyFont="1" applyFill="1" applyAlignment="1">
      <alignment horizontal="center" vertical="center"/>
    </xf>
    <xf numFmtId="0" fontId="118" fillId="0" borderId="108" xfId="0" applyFont="1" applyBorder="1" applyAlignment="1" applyProtection="1">
      <alignment horizontal="left" vertical="center" wrapText="1" readingOrder="1"/>
      <protection locked="0"/>
    </xf>
    <xf numFmtId="0" fontId="0" fillId="0" borderId="81" xfId="0" applyBorder="1"/>
    <xf numFmtId="0" fontId="118" fillId="0" borderId="82" xfId="0" applyFont="1" applyBorder="1" applyAlignment="1" applyProtection="1">
      <alignment horizontal="left" vertical="center" wrapText="1" readingOrder="1"/>
      <protection locked="0"/>
    </xf>
    <xf numFmtId="0" fontId="16" fillId="4" borderId="45" xfId="0" applyFont="1" applyFill="1" applyBorder="1" applyAlignment="1">
      <alignment horizontal="center" vertical="center" wrapText="1"/>
    </xf>
    <xf numFmtId="0" fontId="16" fillId="4" borderId="30" xfId="0" applyFont="1" applyFill="1" applyBorder="1" applyAlignment="1">
      <alignment horizontal="center" vertical="center" wrapText="1"/>
    </xf>
    <xf numFmtId="0" fontId="16" fillId="4" borderId="34" xfId="0" applyFont="1" applyFill="1" applyBorder="1" applyAlignment="1">
      <alignment horizontal="center" vertical="center" wrapText="1"/>
    </xf>
    <xf numFmtId="0" fontId="16" fillId="4" borderId="28" xfId="0" applyFont="1" applyFill="1" applyBorder="1" applyAlignment="1">
      <alignment horizontal="center" vertical="center" wrapText="1"/>
    </xf>
    <xf numFmtId="0" fontId="50" fillId="14" borderId="21" xfId="0" applyFont="1" applyFill="1" applyBorder="1" applyAlignment="1">
      <alignment vertical="center" wrapText="1"/>
    </xf>
    <xf numFmtId="3" fontId="40" fillId="14" borderId="82" xfId="0" applyNumberFormat="1" applyFont="1" applyFill="1" applyBorder="1" applyAlignment="1">
      <alignment horizontal="right" vertical="center" wrapText="1"/>
    </xf>
    <xf numFmtId="3" fontId="40" fillId="14" borderId="5" xfId="0" applyNumberFormat="1" applyFont="1" applyFill="1" applyBorder="1" applyAlignment="1">
      <alignment horizontal="right" vertical="center" wrapText="1"/>
    </xf>
    <xf numFmtId="3" fontId="40" fillId="14" borderId="49" xfId="0" applyNumberFormat="1" applyFont="1" applyFill="1" applyBorder="1" applyAlignment="1">
      <alignment horizontal="right" vertical="center" wrapText="1"/>
    </xf>
    <xf numFmtId="0" fontId="47" fillId="4" borderId="64" xfId="0" applyFont="1" applyFill="1" applyBorder="1" applyAlignment="1">
      <alignment vertical="center" wrapText="1"/>
    </xf>
    <xf numFmtId="3" fontId="47" fillId="4" borderId="66" xfId="0" applyNumberFormat="1" applyFont="1" applyFill="1" applyBorder="1" applyAlignment="1">
      <alignment horizontal="right" vertical="center" wrapText="1"/>
    </xf>
    <xf numFmtId="3" fontId="47" fillId="4" borderId="40" xfId="0" applyNumberFormat="1" applyFont="1" applyFill="1" applyBorder="1" applyAlignment="1">
      <alignment horizontal="right" vertical="center" wrapText="1"/>
    </xf>
    <xf numFmtId="3" fontId="47" fillId="4" borderId="41" xfId="0" applyNumberFormat="1" applyFont="1" applyFill="1" applyBorder="1" applyAlignment="1">
      <alignment horizontal="right" vertical="center" wrapText="1"/>
    </xf>
    <xf numFmtId="10" fontId="40" fillId="14" borderId="5" xfId="0" applyNumberFormat="1" applyFont="1" applyFill="1" applyBorder="1" applyAlignment="1">
      <alignment horizontal="right" vertical="center" wrapText="1"/>
    </xf>
    <xf numFmtId="10" fontId="40" fillId="14" borderId="82" xfId="0" applyNumberFormat="1" applyFont="1" applyFill="1" applyBorder="1" applyAlignment="1">
      <alignment horizontal="right" vertical="center" wrapText="1"/>
    </xf>
    <xf numFmtId="10" fontId="40" fillId="14" borderId="11" xfId="0" applyNumberFormat="1" applyFont="1" applyFill="1" applyBorder="1" applyAlignment="1">
      <alignment horizontal="right" vertical="center" wrapText="1"/>
    </xf>
    <xf numFmtId="10" fontId="40" fillId="14" borderId="49" xfId="0" applyNumberFormat="1" applyFont="1" applyFill="1" applyBorder="1" applyAlignment="1">
      <alignment horizontal="right" vertical="center" wrapText="1"/>
    </xf>
    <xf numFmtId="0" fontId="23" fillId="0" borderId="170" xfId="0" applyFont="1" applyFill="1" applyBorder="1" applyAlignment="1">
      <alignment horizontal="center" vertical="center" textRotation="30"/>
    </xf>
    <xf numFmtId="0" fontId="18" fillId="0" borderId="0" xfId="0" quotePrefix="1" applyFont="1" applyFill="1" applyBorder="1" applyAlignment="1">
      <alignment horizontal="center"/>
    </xf>
    <xf numFmtId="3" fontId="38" fillId="0" borderId="88" xfId="0" applyNumberFormat="1" applyFont="1" applyBorder="1" applyAlignment="1">
      <alignment vertical="top"/>
    </xf>
    <xf numFmtId="3" fontId="38" fillId="0" borderId="86" xfId="0" applyNumberFormat="1" applyFont="1" applyBorder="1" applyAlignment="1">
      <alignment vertical="top"/>
    </xf>
    <xf numFmtId="3" fontId="38" fillId="0" borderId="82" xfId="0" applyNumberFormat="1" applyFont="1" applyBorder="1" applyAlignment="1">
      <alignment vertical="top"/>
    </xf>
    <xf numFmtId="3" fontId="38" fillId="0" borderId="115" xfId="0" applyNumberFormat="1" applyFont="1" applyBorder="1" applyAlignment="1">
      <alignment vertical="top"/>
    </xf>
    <xf numFmtId="168" fontId="39" fillId="0" borderId="5" xfId="0" applyNumberFormat="1" applyFont="1" applyBorder="1" applyAlignment="1">
      <alignment horizontal="right"/>
    </xf>
    <xf numFmtId="0" fontId="0" fillId="0" borderId="0" xfId="0" applyFill="1" applyBorder="1"/>
    <xf numFmtId="0" fontId="16" fillId="4" borderId="118" xfId="0" applyFont="1" applyFill="1" applyBorder="1" applyAlignment="1">
      <alignment horizontal="center" vertical="center" wrapText="1"/>
    </xf>
    <xf numFmtId="0" fontId="23" fillId="4" borderId="147" xfId="0" applyFont="1" applyFill="1" applyBorder="1" applyAlignment="1">
      <alignment horizontal="center" vertical="center" textRotation="30"/>
    </xf>
    <xf numFmtId="0" fontId="23" fillId="4" borderId="148" xfId="0" applyFont="1" applyFill="1" applyBorder="1" applyAlignment="1">
      <alignment horizontal="center" vertical="center" textRotation="30"/>
    </xf>
    <xf numFmtId="0" fontId="23" fillId="4" borderId="149" xfId="0" applyFont="1" applyFill="1" applyBorder="1" applyAlignment="1">
      <alignment horizontal="center" vertical="center" textRotation="30"/>
    </xf>
    <xf numFmtId="10" fontId="40" fillId="14" borderId="5" xfId="0" applyNumberFormat="1" applyFont="1" applyFill="1" applyBorder="1" applyAlignment="1">
      <alignment horizontal="right" wrapText="1"/>
    </xf>
    <xf numFmtId="10" fontId="40" fillId="14" borderId="82" xfId="0" applyNumberFormat="1" applyFont="1" applyFill="1" applyBorder="1" applyAlignment="1">
      <alignment horizontal="right" wrapText="1"/>
    </xf>
    <xf numFmtId="10" fontId="40" fillId="14" borderId="49" xfId="0" applyNumberFormat="1" applyFont="1" applyFill="1" applyBorder="1" applyAlignment="1">
      <alignment horizontal="right" wrapText="1"/>
    </xf>
    <xf numFmtId="0" fontId="16" fillId="4" borderId="71" xfId="0" applyFont="1" applyFill="1" applyBorder="1" applyAlignment="1">
      <alignment vertical="center"/>
    </xf>
    <xf numFmtId="10" fontId="47" fillId="4" borderId="71" xfId="0" applyNumberFormat="1" applyFont="1" applyFill="1" applyBorder="1" applyAlignment="1">
      <alignment horizontal="right" vertical="center" wrapText="1"/>
    </xf>
    <xf numFmtId="10" fontId="47" fillId="4" borderId="66" xfId="0" applyNumberFormat="1" applyFont="1" applyFill="1" applyBorder="1" applyAlignment="1">
      <alignment horizontal="right" vertical="center" wrapText="1"/>
    </xf>
    <xf numFmtId="10" fontId="47" fillId="4" borderId="41" xfId="0" applyNumberFormat="1" applyFont="1" applyFill="1" applyBorder="1" applyAlignment="1">
      <alignment horizontal="right" vertical="center" wrapText="1"/>
    </xf>
    <xf numFmtId="168" fontId="47" fillId="4" borderId="66" xfId="4" applyNumberFormat="1" applyFont="1" applyFill="1" applyBorder="1" applyAlignment="1">
      <alignment horizontal="right" vertical="center" wrapText="1"/>
    </xf>
    <xf numFmtId="168" fontId="47" fillId="4" borderId="40" xfId="4" applyNumberFormat="1" applyFont="1" applyFill="1" applyBorder="1" applyAlignment="1">
      <alignment horizontal="right" vertical="center" wrapText="1"/>
    </xf>
    <xf numFmtId="168" fontId="47" fillId="4" borderId="41" xfId="4" applyNumberFormat="1" applyFont="1" applyFill="1" applyBorder="1" applyAlignment="1">
      <alignment horizontal="right" vertical="center" wrapText="1"/>
    </xf>
    <xf numFmtId="0" fontId="16" fillId="4" borderId="34" xfId="0" applyFont="1" applyFill="1" applyBorder="1" applyAlignment="1">
      <alignment horizontal="center" vertical="center" textRotation="90" wrapText="1"/>
    </xf>
    <xf numFmtId="3" fontId="16" fillId="4" borderId="151" xfId="0" applyNumberFormat="1" applyFont="1" applyFill="1" applyBorder="1" applyAlignment="1">
      <alignment horizontal="right" vertical="center" wrapText="1"/>
    </xf>
    <xf numFmtId="168" fontId="16" fillId="4" borderId="151" xfId="4" applyNumberFormat="1" applyFont="1" applyFill="1" applyBorder="1" applyAlignment="1">
      <alignment horizontal="right" vertical="center" wrapText="1"/>
    </xf>
    <xf numFmtId="3" fontId="23" fillId="4" borderId="151" xfId="0" applyNumberFormat="1" applyFont="1" applyFill="1" applyBorder="1" applyAlignment="1">
      <alignment horizontal="right" vertical="center" wrapText="1"/>
    </xf>
    <xf numFmtId="0" fontId="16" fillId="4" borderId="45" xfId="0" applyFont="1" applyFill="1" applyBorder="1" applyAlignment="1">
      <alignment horizontal="center" vertical="center" textRotation="90" wrapText="1"/>
    </xf>
    <xf numFmtId="0" fontId="16" fillId="4" borderId="84" xfId="0" applyFont="1" applyFill="1" applyBorder="1" applyAlignment="1">
      <alignment horizontal="center" vertical="center" textRotation="90" wrapText="1"/>
    </xf>
    <xf numFmtId="0" fontId="16" fillId="4" borderId="42" xfId="0" applyFont="1" applyFill="1" applyBorder="1" applyAlignment="1">
      <alignment horizontal="center" vertical="center" textRotation="90" wrapText="1"/>
    </xf>
    <xf numFmtId="3" fontId="16" fillId="4" borderId="117" xfId="0" applyNumberFormat="1" applyFont="1" applyFill="1" applyBorder="1" applyAlignment="1">
      <alignment horizontal="right" vertical="center" wrapText="1"/>
    </xf>
    <xf numFmtId="3" fontId="16" fillId="4" borderId="156" xfId="0" applyNumberFormat="1" applyFont="1" applyFill="1" applyBorder="1" applyAlignment="1">
      <alignment horizontal="right" vertical="center" wrapText="1"/>
    </xf>
    <xf numFmtId="168" fontId="16" fillId="4" borderId="157" xfId="4" applyNumberFormat="1" applyFont="1" applyFill="1" applyBorder="1" applyAlignment="1">
      <alignment horizontal="right" vertical="center" wrapText="1"/>
    </xf>
    <xf numFmtId="3" fontId="16" fillId="4" borderId="161" xfId="0" applyNumberFormat="1" applyFont="1" applyFill="1" applyBorder="1" applyAlignment="1">
      <alignment horizontal="right" vertical="center" wrapText="1"/>
    </xf>
    <xf numFmtId="3" fontId="16" fillId="4" borderId="116" xfId="4" applyNumberFormat="1" applyFont="1" applyFill="1" applyBorder="1" applyAlignment="1">
      <alignment horizontal="right" vertical="center" wrapText="1"/>
    </xf>
    <xf numFmtId="0" fontId="16" fillId="4" borderId="154" xfId="0" applyFont="1" applyFill="1" applyBorder="1" applyAlignment="1">
      <alignment horizontal="center" vertical="center" wrapText="1"/>
    </xf>
    <xf numFmtId="0" fontId="16" fillId="4" borderId="155" xfId="0" applyFont="1" applyFill="1" applyBorder="1" applyAlignment="1">
      <alignment horizontal="center" vertical="center" wrapText="1"/>
    </xf>
    <xf numFmtId="0" fontId="16" fillId="4" borderId="150" xfId="0" applyFont="1" applyFill="1" applyBorder="1" applyAlignment="1">
      <alignment horizontal="center" vertical="center" wrapText="1"/>
    </xf>
    <xf numFmtId="0" fontId="16" fillId="4" borderId="41" xfId="0" applyFont="1" applyFill="1" applyBorder="1" applyAlignment="1">
      <alignment horizontal="center" vertical="center" wrapText="1"/>
    </xf>
    <xf numFmtId="0" fontId="16" fillId="4" borderId="119" xfId="0" applyFont="1" applyFill="1" applyBorder="1" applyAlignment="1">
      <alignment horizontal="center" vertical="center" wrapText="1"/>
    </xf>
    <xf numFmtId="3" fontId="23" fillId="4" borderId="153" xfId="0" applyNumberFormat="1" applyFont="1" applyFill="1" applyBorder="1" applyAlignment="1">
      <alignment horizontal="right" vertical="center" wrapText="1"/>
    </xf>
    <xf numFmtId="168" fontId="16" fillId="4" borderId="153" xfId="4" applyNumberFormat="1" applyFont="1" applyFill="1" applyBorder="1" applyAlignment="1">
      <alignment horizontal="right" vertical="center" wrapText="1"/>
    </xf>
    <xf numFmtId="0" fontId="47" fillId="4" borderId="30" xfId="0" applyFont="1" applyFill="1" applyBorder="1" applyAlignment="1">
      <alignment horizontal="center" wrapText="1"/>
    </xf>
    <xf numFmtId="0" fontId="47" fillId="4" borderId="28" xfId="0" applyFont="1" applyFill="1" applyBorder="1" applyAlignment="1">
      <alignment horizontal="center" wrapText="1"/>
    </xf>
    <xf numFmtId="0" fontId="47" fillId="4" borderId="31" xfId="0" applyFont="1" applyFill="1" applyBorder="1" applyAlignment="1">
      <alignment horizontal="center" wrapText="1"/>
    </xf>
    <xf numFmtId="0" fontId="47" fillId="4" borderId="33" xfId="0" applyFont="1" applyFill="1" applyBorder="1" applyAlignment="1">
      <alignment horizontal="center" wrapText="1"/>
    </xf>
    <xf numFmtId="3" fontId="47" fillId="4" borderId="71" xfId="0" applyNumberFormat="1" applyFont="1" applyFill="1" applyBorder="1" applyAlignment="1">
      <alignment horizontal="right" vertical="center" wrapText="1"/>
    </xf>
    <xf numFmtId="0" fontId="37" fillId="4" borderId="26" xfId="0" applyFont="1" applyFill="1" applyBorder="1" applyAlignment="1">
      <alignment horizontal="center" vertical="center"/>
    </xf>
    <xf numFmtId="0" fontId="23" fillId="4" borderId="34" xfId="0" applyFont="1" applyFill="1" applyBorder="1" applyAlignment="1">
      <alignment horizontal="center" vertical="center" textRotation="30"/>
    </xf>
    <xf numFmtId="0" fontId="23" fillId="4" borderId="35" xfId="0" applyFont="1" applyFill="1" applyBorder="1" applyAlignment="1">
      <alignment horizontal="center" vertical="center" textRotation="30"/>
    </xf>
    <xf numFmtId="0" fontId="23" fillId="4" borderId="6" xfId="0" applyFont="1" applyFill="1" applyBorder="1" applyAlignment="1">
      <alignment horizontal="center" vertical="center" textRotation="30"/>
    </xf>
    <xf numFmtId="0" fontId="23" fillId="4" borderId="33" xfId="0" applyFont="1" applyFill="1" applyBorder="1" applyAlignment="1">
      <alignment horizontal="center" vertical="center" textRotation="30"/>
    </xf>
    <xf numFmtId="0" fontId="47" fillId="4" borderId="32" xfId="0" applyFont="1" applyFill="1" applyBorder="1" applyAlignment="1">
      <alignment vertical="center" wrapText="1"/>
    </xf>
    <xf numFmtId="168" fontId="16" fillId="4" borderId="40" xfId="0" applyNumberFormat="1" applyFont="1" applyFill="1" applyBorder="1" applyAlignment="1">
      <alignment horizontal="right" vertical="center"/>
    </xf>
    <xf numFmtId="168" fontId="16" fillId="4" borderId="65" xfId="0" applyNumberFormat="1" applyFont="1" applyFill="1" applyBorder="1" applyAlignment="1">
      <alignment horizontal="right" vertical="center"/>
    </xf>
    <xf numFmtId="168" fontId="16" fillId="4" borderId="66" xfId="0" applyNumberFormat="1" applyFont="1" applyFill="1" applyBorder="1" applyAlignment="1">
      <alignment horizontal="right" vertical="center"/>
    </xf>
    <xf numFmtId="168" fontId="16" fillId="4" borderId="50" xfId="0" applyNumberFormat="1" applyFont="1" applyFill="1" applyBorder="1" applyAlignment="1">
      <alignment horizontal="right" vertical="center"/>
    </xf>
    <xf numFmtId="9" fontId="16" fillId="4" borderId="40" xfId="0" applyNumberFormat="1" applyFont="1" applyFill="1" applyBorder="1" applyAlignment="1">
      <alignment horizontal="right" vertical="center"/>
    </xf>
    <xf numFmtId="9" fontId="16" fillId="4" borderId="65" xfId="0" applyNumberFormat="1" applyFont="1" applyFill="1" applyBorder="1" applyAlignment="1">
      <alignment horizontal="right" vertical="center"/>
    </xf>
    <xf numFmtId="9" fontId="16" fillId="4" borderId="50" xfId="0" applyNumberFormat="1" applyFont="1" applyFill="1" applyBorder="1" applyAlignment="1">
      <alignment horizontal="right" vertical="center"/>
    </xf>
    <xf numFmtId="0" fontId="42" fillId="4" borderId="64" xfId="0" applyFont="1" applyFill="1" applyBorder="1" applyAlignment="1">
      <alignment vertical="center" wrapText="1"/>
    </xf>
    <xf numFmtId="0" fontId="23" fillId="4" borderId="39" xfId="0" applyFont="1" applyFill="1" applyBorder="1" applyAlignment="1">
      <alignment horizontal="center" vertical="center" textRotation="30"/>
    </xf>
    <xf numFmtId="0" fontId="47" fillId="4" borderId="31" xfId="0" applyFont="1" applyFill="1" applyBorder="1" applyAlignment="1">
      <alignment horizontal="center" vertical="center" wrapText="1"/>
    </xf>
    <xf numFmtId="0" fontId="47" fillId="4" borderId="33" xfId="0" applyFont="1" applyFill="1" applyBorder="1" applyAlignment="1">
      <alignment horizontal="center" vertical="center" wrapText="1"/>
    </xf>
    <xf numFmtId="0" fontId="47" fillId="4" borderId="67" xfId="0" applyFont="1" applyFill="1" applyBorder="1" applyAlignment="1">
      <alignment vertical="center" wrapText="1"/>
    </xf>
    <xf numFmtId="168" fontId="47" fillId="4" borderId="40" xfId="0" applyNumberFormat="1" applyFont="1" applyFill="1" applyBorder="1" applyAlignment="1">
      <alignment horizontal="right" vertical="center" wrapText="1"/>
    </xf>
    <xf numFmtId="168" fontId="47" fillId="4" borderId="65" xfId="0" applyNumberFormat="1" applyFont="1" applyFill="1" applyBorder="1" applyAlignment="1">
      <alignment horizontal="right" vertical="center" wrapText="1"/>
    </xf>
    <xf numFmtId="168" fontId="16" fillId="4" borderId="66" xfId="0" applyNumberFormat="1" applyFont="1" applyFill="1" applyBorder="1" applyAlignment="1">
      <alignment horizontal="right" vertical="center" wrapText="1"/>
    </xf>
    <xf numFmtId="0" fontId="114" fillId="16" borderId="167" xfId="0" applyFont="1" applyFill="1" applyBorder="1" applyAlignment="1" applyProtection="1">
      <alignment horizontal="center" vertical="center" wrapText="1" readingOrder="1"/>
      <protection locked="0"/>
    </xf>
    <xf numFmtId="0" fontId="115" fillId="16" borderId="167" xfId="0" applyFont="1" applyFill="1" applyBorder="1" applyAlignment="1" applyProtection="1">
      <alignment horizontal="center" vertical="center" wrapText="1" readingOrder="1"/>
      <protection locked="0"/>
    </xf>
    <xf numFmtId="0" fontId="116" fillId="4" borderId="6" xfId="0" applyFont="1" applyFill="1" applyBorder="1" applyAlignment="1" applyProtection="1">
      <alignment horizontal="left" vertical="center" wrapText="1" readingOrder="1"/>
      <protection locked="0"/>
    </xf>
    <xf numFmtId="3" fontId="116" fillId="4" borderId="6" xfId="0" applyNumberFormat="1" applyFont="1" applyFill="1" applyBorder="1" applyAlignment="1" applyProtection="1">
      <alignment horizontal="right" vertical="center" wrapText="1" readingOrder="1"/>
      <protection locked="0"/>
    </xf>
    <xf numFmtId="3" fontId="116" fillId="4" borderId="31" xfId="0" applyNumberFormat="1" applyFont="1" applyFill="1" applyBorder="1" applyAlignment="1" applyProtection="1">
      <alignment horizontal="right" vertical="center" wrapText="1" readingOrder="1"/>
      <protection locked="0"/>
    </xf>
    <xf numFmtId="0" fontId="117" fillId="4" borderId="6" xfId="0" applyFont="1" applyFill="1" applyBorder="1" applyAlignment="1" applyProtection="1">
      <alignment horizontal="left" vertical="center" wrapText="1" readingOrder="1"/>
      <protection locked="0"/>
    </xf>
    <xf numFmtId="0" fontId="116" fillId="4" borderId="169" xfId="0" applyFont="1" applyFill="1" applyBorder="1" applyAlignment="1" applyProtection="1">
      <alignment horizontal="left" vertical="center" wrapText="1" readingOrder="1"/>
      <protection locked="0"/>
    </xf>
    <xf numFmtId="0" fontId="16" fillId="4" borderId="103" xfId="0" applyFont="1" applyFill="1" applyBorder="1" applyAlignment="1">
      <alignment horizontal="center"/>
    </xf>
    <xf numFmtId="0" fontId="16" fillId="4" borderId="104" xfId="0" applyFont="1" applyFill="1" applyBorder="1" applyAlignment="1">
      <alignment horizontal="center"/>
    </xf>
    <xf numFmtId="0" fontId="16" fillId="4" borderId="105" xfId="0" applyFont="1" applyFill="1" applyBorder="1" applyAlignment="1">
      <alignment horizontal="center"/>
    </xf>
    <xf numFmtId="0" fontId="16" fillId="4" borderId="106" xfId="0" applyFont="1" applyFill="1" applyBorder="1" applyAlignment="1">
      <alignment horizontal="center"/>
    </xf>
    <xf numFmtId="0" fontId="16" fillId="4" borderId="112" xfId="0" applyFont="1" applyFill="1" applyBorder="1" applyAlignment="1">
      <alignment horizontal="center"/>
    </xf>
    <xf numFmtId="0" fontId="47" fillId="4" borderId="114" xfId="0" applyFont="1" applyFill="1" applyBorder="1" applyAlignment="1">
      <alignment horizontal="center" vertical="center" wrapText="1"/>
    </xf>
    <xf numFmtId="3" fontId="16" fillId="4" borderId="147" xfId="0" applyNumberFormat="1" applyFont="1" applyFill="1" applyBorder="1" applyAlignment="1">
      <alignment horizontal="right" vertical="center"/>
    </xf>
    <xf numFmtId="3" fontId="16" fillId="4" borderId="149" xfId="0" applyNumberFormat="1" applyFont="1" applyFill="1" applyBorder="1" applyAlignment="1">
      <alignment horizontal="right" vertical="center"/>
    </xf>
    <xf numFmtId="3" fontId="16" fillId="4" borderId="158" xfId="0" applyNumberFormat="1" applyFont="1" applyFill="1" applyBorder="1" applyAlignment="1">
      <alignment horizontal="right" vertical="center"/>
    </xf>
    <xf numFmtId="3" fontId="16" fillId="4" borderId="160" xfId="0" applyNumberFormat="1" applyFont="1" applyFill="1" applyBorder="1" applyAlignment="1">
      <alignment horizontal="right" vertical="center"/>
    </xf>
    <xf numFmtId="3" fontId="16" fillId="4" borderId="163" xfId="0" applyNumberFormat="1" applyFont="1" applyFill="1" applyBorder="1" applyAlignment="1">
      <alignment horizontal="right" vertical="center"/>
    </xf>
    <xf numFmtId="3" fontId="16" fillId="4" borderId="102" xfId="0" applyNumberFormat="1" applyFont="1" applyFill="1" applyBorder="1" applyAlignment="1">
      <alignment horizontal="right" vertical="center"/>
    </xf>
    <xf numFmtId="3" fontId="16" fillId="4" borderId="101" xfId="0" applyNumberFormat="1" applyFont="1" applyFill="1" applyBorder="1" applyAlignment="1">
      <alignment horizontal="right" vertical="center"/>
    </xf>
    <xf numFmtId="3" fontId="16" fillId="4" borderId="159" xfId="0" applyNumberFormat="1" applyFont="1" applyFill="1" applyBorder="1" applyAlignment="1">
      <alignment horizontal="right" vertical="center"/>
    </xf>
    <xf numFmtId="3" fontId="16" fillId="4" borderId="130" xfId="0" applyNumberFormat="1" applyFont="1" applyFill="1" applyBorder="1" applyAlignment="1">
      <alignment horizontal="right" vertical="center"/>
    </xf>
    <xf numFmtId="168" fontId="16" fillId="4" borderId="163" xfId="0" applyNumberFormat="1" applyFont="1" applyFill="1" applyBorder="1" applyAlignment="1">
      <alignment horizontal="right" vertical="center"/>
    </xf>
    <xf numFmtId="168" fontId="16" fillId="4" borderId="159" xfId="0" applyNumberFormat="1" applyFont="1" applyFill="1" applyBorder="1" applyAlignment="1">
      <alignment horizontal="right" vertical="center"/>
    </xf>
    <xf numFmtId="168" fontId="16" fillId="4" borderId="102" xfId="0" applyNumberFormat="1" applyFont="1" applyFill="1" applyBorder="1" applyAlignment="1">
      <alignment horizontal="right" vertical="center"/>
    </xf>
    <xf numFmtId="168" fontId="16" fillId="4" borderId="101" xfId="0" applyNumberFormat="1" applyFont="1" applyFill="1" applyBorder="1" applyAlignment="1">
      <alignment horizontal="right" vertical="center"/>
    </xf>
    <xf numFmtId="168" fontId="16" fillId="4" borderId="130" xfId="0" applyNumberFormat="1" applyFont="1" applyFill="1" applyBorder="1" applyAlignment="1">
      <alignment horizontal="right" vertical="center"/>
    </xf>
    <xf numFmtId="0" fontId="47" fillId="4" borderId="111" xfId="0" applyFont="1" applyFill="1" applyBorder="1" applyAlignment="1">
      <alignment horizontal="center" vertical="center" wrapText="1"/>
    </xf>
    <xf numFmtId="0" fontId="16" fillId="4" borderId="107" xfId="0" applyFont="1" applyFill="1" applyBorder="1" applyAlignment="1">
      <alignment horizontal="center"/>
    </xf>
    <xf numFmtId="0" fontId="16" fillId="4" borderId="60" xfId="0" applyFont="1" applyFill="1" applyBorder="1" applyAlignment="1">
      <alignment horizontal="center"/>
    </xf>
    <xf numFmtId="168" fontId="37" fillId="4" borderId="163" xfId="0" applyNumberFormat="1" applyFont="1" applyFill="1" applyBorder="1" applyAlignment="1">
      <alignment horizontal="right" vertical="center"/>
    </xf>
    <xf numFmtId="168" fontId="37" fillId="4" borderId="159" xfId="0" applyNumberFormat="1" applyFont="1" applyFill="1" applyBorder="1" applyAlignment="1">
      <alignment horizontal="right" vertical="center"/>
    </xf>
    <xf numFmtId="168" fontId="37" fillId="4" borderId="102" xfId="0" applyNumberFormat="1" applyFont="1" applyFill="1" applyBorder="1" applyAlignment="1">
      <alignment horizontal="right" vertical="center"/>
    </xf>
    <xf numFmtId="168" fontId="37" fillId="4" borderId="101" xfId="0" applyNumberFormat="1" applyFont="1" applyFill="1" applyBorder="1" applyAlignment="1">
      <alignment horizontal="right" vertical="center"/>
    </xf>
    <xf numFmtId="168" fontId="37" fillId="4" borderId="63" xfId="0" applyNumberFormat="1" applyFont="1" applyFill="1" applyBorder="1" applyAlignment="1">
      <alignment horizontal="right" vertical="center"/>
    </xf>
    <xf numFmtId="168" fontId="37" fillId="4" borderId="33" xfId="0" applyNumberFormat="1" applyFont="1" applyFill="1" applyBorder="1" applyAlignment="1">
      <alignment horizontal="right" vertical="center"/>
    </xf>
    <xf numFmtId="168" fontId="37" fillId="4" borderId="163" xfId="0" applyNumberFormat="1" applyFont="1" applyFill="1" applyBorder="1" applyAlignment="1">
      <alignment vertical="center"/>
    </xf>
    <xf numFmtId="168" fontId="37" fillId="4" borderId="159" xfId="0" applyNumberFormat="1" applyFont="1" applyFill="1" applyBorder="1" applyAlignment="1">
      <alignment vertical="center"/>
    </xf>
    <xf numFmtId="168" fontId="37" fillId="4" borderId="102" xfId="0" applyNumberFormat="1" applyFont="1" applyFill="1" applyBorder="1" applyAlignment="1">
      <alignment vertical="center"/>
    </xf>
    <xf numFmtId="168" fontId="37" fillId="4" borderId="101" xfId="0" applyNumberFormat="1" applyFont="1" applyFill="1" applyBorder="1" applyAlignment="1">
      <alignment vertical="center"/>
    </xf>
    <xf numFmtId="168" fontId="37" fillId="4" borderId="130" xfId="0" applyNumberFormat="1" applyFont="1" applyFill="1" applyBorder="1" applyAlignment="1">
      <alignment vertical="center"/>
    </xf>
    <xf numFmtId="0" fontId="62" fillId="4" borderId="45" xfId="0" applyFont="1" applyFill="1" applyBorder="1" applyAlignment="1">
      <alignment horizontal="center" vertical="center"/>
    </xf>
    <xf numFmtId="0" fontId="53" fillId="4" borderId="100" xfId="0" applyFont="1" applyFill="1" applyBorder="1" applyAlignment="1">
      <alignment horizontal="center" vertical="center"/>
    </xf>
    <xf numFmtId="0" fontId="53" fillId="4" borderId="34" xfId="0" applyFont="1" applyFill="1" applyBorder="1" applyAlignment="1">
      <alignment horizontal="center" vertical="center"/>
    </xf>
    <xf numFmtId="0" fontId="53" fillId="4" borderId="42" xfId="0" applyFont="1" applyFill="1" applyBorder="1" applyAlignment="1">
      <alignment horizontal="center" vertical="center"/>
    </xf>
    <xf numFmtId="0" fontId="53" fillId="4" borderId="38" xfId="0" applyFont="1" applyFill="1" applyBorder="1" applyAlignment="1">
      <alignment vertical="center"/>
    </xf>
    <xf numFmtId="37" fontId="53" fillId="4" borderId="93" xfId="0" applyNumberFormat="1" applyFont="1" applyFill="1" applyBorder="1" applyAlignment="1">
      <alignment horizontal="right" vertical="center"/>
    </xf>
    <xf numFmtId="37" fontId="53" fillId="4" borderId="40" xfId="0" applyNumberFormat="1" applyFont="1" applyFill="1" applyBorder="1" applyAlignment="1">
      <alignment horizontal="right" vertical="center"/>
    </xf>
    <xf numFmtId="37" fontId="53" fillId="4" borderId="43" xfId="0" applyNumberFormat="1" applyFont="1" applyFill="1" applyBorder="1" applyAlignment="1">
      <alignment horizontal="right" vertical="center"/>
    </xf>
    <xf numFmtId="0" fontId="53" fillId="4" borderId="64" xfId="2" applyFont="1" applyFill="1" applyBorder="1" applyAlignment="1">
      <alignment vertical="center"/>
    </xf>
    <xf numFmtId="37" fontId="53" fillId="4" borderId="131" xfId="2" applyNumberFormat="1" applyFont="1" applyFill="1" applyBorder="1" applyAlignment="1">
      <alignment horizontal="right" vertical="center"/>
    </xf>
    <xf numFmtId="37" fontId="53" fillId="4" borderId="142" xfId="2" applyNumberFormat="1" applyFont="1" applyFill="1" applyBorder="1" applyAlignment="1">
      <alignment horizontal="right" vertical="center"/>
    </xf>
    <xf numFmtId="37" fontId="53" fillId="4" borderId="41" xfId="2" applyNumberFormat="1" applyFont="1" applyFill="1" applyBorder="1" applyAlignment="1">
      <alignment horizontal="right" vertical="center"/>
    </xf>
    <xf numFmtId="0" fontId="53" fillId="4" borderId="26" xfId="2" applyFont="1" applyFill="1" applyBorder="1" applyAlignment="1">
      <alignment horizontal="center" vertical="center"/>
    </xf>
    <xf numFmtId="0" fontId="53" fillId="4" borderId="120" xfId="2" applyFont="1" applyFill="1" applyBorder="1" applyAlignment="1">
      <alignment horizontal="center" vertical="center"/>
    </xf>
    <xf numFmtId="0" fontId="53" fillId="4" borderId="141" xfId="2" applyFont="1" applyFill="1" applyBorder="1" applyAlignment="1">
      <alignment horizontal="center" vertical="center"/>
    </xf>
    <xf numFmtId="0" fontId="53" fillId="4" borderId="39" xfId="2" applyFont="1" applyFill="1" applyBorder="1" applyAlignment="1">
      <alignment horizontal="center" vertical="center"/>
    </xf>
    <xf numFmtId="0" fontId="84" fillId="4" borderId="34" xfId="0" applyFont="1" applyFill="1" applyBorder="1" applyAlignment="1">
      <alignment horizontal="center" vertical="center"/>
    </xf>
    <xf numFmtId="0" fontId="84" fillId="4" borderId="84" xfId="0" applyFont="1" applyFill="1" applyBorder="1" applyAlignment="1">
      <alignment horizontal="center" vertical="center"/>
    </xf>
    <xf numFmtId="0" fontId="84" fillId="4" borderId="39" xfId="0" applyFont="1" applyFill="1" applyBorder="1" applyAlignment="1">
      <alignment horizontal="center" vertical="center" wrapText="1"/>
    </xf>
    <xf numFmtId="169" fontId="84" fillId="4" borderId="40" xfId="0" applyNumberFormat="1" applyFont="1" applyFill="1" applyBorder="1" applyAlignment="1">
      <alignment vertical="center"/>
    </xf>
    <xf numFmtId="169" fontId="84" fillId="4" borderId="40" xfId="0" applyNumberFormat="1" applyFont="1" applyFill="1" applyBorder="1" applyAlignment="1">
      <alignment horizontal="center" vertical="center"/>
    </xf>
    <xf numFmtId="169" fontId="84" fillId="4" borderId="17" xfId="0" applyNumberFormat="1" applyFont="1" applyFill="1" applyBorder="1" applyAlignment="1">
      <alignment horizontal="center" vertical="center"/>
    </xf>
    <xf numFmtId="168" fontId="84" fillId="4" borderId="41" xfId="0" applyNumberFormat="1" applyFont="1" applyFill="1" applyBorder="1" applyAlignment="1">
      <alignment vertical="center"/>
    </xf>
    <xf numFmtId="0" fontId="16" fillId="4" borderId="38" xfId="0" applyFont="1" applyFill="1" applyBorder="1" applyAlignment="1">
      <alignment vertical="top"/>
    </xf>
    <xf numFmtId="3" fontId="53" fillId="4" borderId="40" xfId="0" applyNumberFormat="1" applyFont="1" applyFill="1" applyBorder="1" applyAlignment="1">
      <alignment vertical="top"/>
    </xf>
    <xf numFmtId="3" fontId="53" fillId="4" borderId="17" xfId="0" applyNumberFormat="1" applyFont="1" applyFill="1" applyBorder="1" applyAlignment="1">
      <alignment vertical="top"/>
    </xf>
    <xf numFmtId="0" fontId="16" fillId="4" borderId="35" xfId="0" applyFont="1" applyFill="1" applyBorder="1" applyAlignment="1">
      <alignment horizontal="center" vertical="center" textRotation="90" wrapText="1"/>
    </xf>
    <xf numFmtId="0" fontId="47" fillId="4" borderId="53" xfId="0" applyFont="1" applyFill="1" applyBorder="1" applyAlignment="1">
      <alignment horizontal="center" wrapText="1"/>
    </xf>
    <xf numFmtId="168" fontId="53" fillId="4" borderId="51" xfId="0" applyNumberFormat="1" applyFont="1" applyFill="1" applyBorder="1" applyAlignment="1">
      <alignment horizontal="center" vertical="top"/>
    </xf>
    <xf numFmtId="3" fontId="53" fillId="4" borderId="93" xfId="0" applyNumberFormat="1" applyFont="1" applyFill="1" applyBorder="1" applyAlignment="1">
      <alignment vertical="top"/>
    </xf>
    <xf numFmtId="0" fontId="16" fillId="4" borderId="64" xfId="0" applyFont="1" applyFill="1" applyBorder="1" applyAlignment="1">
      <alignment vertical="top"/>
    </xf>
    <xf numFmtId="168" fontId="53" fillId="4" borderId="41" xfId="0" applyNumberFormat="1" applyFont="1" applyFill="1" applyBorder="1" applyAlignment="1">
      <alignment horizontal="center" vertical="top"/>
    </xf>
    <xf numFmtId="0" fontId="47" fillId="4" borderId="168" xfId="0" applyFont="1" applyFill="1" applyBorder="1" applyAlignment="1">
      <alignment horizontal="center" wrapText="1"/>
    </xf>
    <xf numFmtId="0" fontId="47" fillId="4" borderId="113" xfId="0" applyFont="1" applyFill="1" applyBorder="1" applyAlignment="1">
      <alignment horizontal="center" wrapText="1"/>
    </xf>
    <xf numFmtId="3" fontId="23" fillId="4" borderId="66" xfId="0" applyNumberFormat="1" applyFont="1" applyFill="1" applyBorder="1" applyAlignment="1">
      <alignment horizontal="right" vertical="center"/>
    </xf>
    <xf numFmtId="3" fontId="16" fillId="4" borderId="66" xfId="0" applyNumberFormat="1" applyFont="1" applyFill="1" applyBorder="1" applyAlignment="1">
      <alignment horizontal="right" vertical="center"/>
    </xf>
    <xf numFmtId="168" fontId="16" fillId="4" borderId="66" xfId="4" applyNumberFormat="1" applyFont="1" applyFill="1" applyBorder="1" applyAlignment="1">
      <alignment horizontal="right" vertical="center"/>
    </xf>
    <xf numFmtId="3" fontId="16" fillId="4" borderId="96" xfId="0" applyNumberFormat="1" applyFont="1" applyFill="1" applyBorder="1" applyAlignment="1">
      <alignment vertical="center"/>
    </xf>
    <xf numFmtId="3" fontId="16" fillId="4" borderId="50" xfId="0" applyNumberFormat="1" applyFont="1" applyFill="1" applyBorder="1" applyAlignment="1">
      <alignment horizontal="right" vertical="center"/>
    </xf>
    <xf numFmtId="0" fontId="23" fillId="14" borderId="57" xfId="0" applyFont="1" applyFill="1" applyBorder="1" applyAlignment="1">
      <alignment horizontal="center" vertical="center" wrapText="1"/>
    </xf>
    <xf numFmtId="0" fontId="23" fillId="14" borderId="57" xfId="0" applyFont="1" applyFill="1" applyBorder="1" applyAlignment="1">
      <alignment horizontal="left" vertical="center" wrapText="1"/>
    </xf>
    <xf numFmtId="3" fontId="16" fillId="14" borderId="5" xfId="0" applyNumberFormat="1" applyFont="1" applyFill="1" applyBorder="1" applyAlignment="1">
      <alignment horizontal="right" vertical="center" wrapText="1"/>
    </xf>
    <xf numFmtId="168" fontId="0" fillId="14" borderId="5" xfId="4" applyNumberFormat="1" applyFont="1" applyFill="1" applyBorder="1" applyAlignment="1">
      <alignment horizontal="right" vertical="center" wrapText="1"/>
    </xf>
    <xf numFmtId="3" fontId="25" fillId="14" borderId="82" xfId="0" applyNumberFormat="1" applyFont="1" applyFill="1" applyBorder="1" applyAlignment="1">
      <alignment horizontal="right" vertical="center" wrapText="1"/>
    </xf>
    <xf numFmtId="3" fontId="25" fillId="14" borderId="5" xfId="0" applyNumberFormat="1" applyFont="1" applyFill="1" applyBorder="1" applyAlignment="1">
      <alignment horizontal="right" vertical="center" wrapText="1"/>
    </xf>
    <xf numFmtId="3" fontId="25" fillId="14" borderId="5" xfId="0" applyNumberFormat="1" applyFont="1" applyFill="1" applyBorder="1" applyAlignment="1">
      <alignment horizontal="right" vertical="center"/>
    </xf>
    <xf numFmtId="3" fontId="25" fillId="14" borderId="82" xfId="0" applyNumberFormat="1" applyFont="1" applyFill="1" applyBorder="1" applyAlignment="1">
      <alignment horizontal="right" vertical="center"/>
    </xf>
    <xf numFmtId="0" fontId="23" fillId="14" borderId="162" xfId="0" applyFont="1" applyFill="1" applyBorder="1" applyAlignment="1">
      <alignment horizontal="center" vertical="center" wrapText="1"/>
    </xf>
    <xf numFmtId="3" fontId="16" fillId="14" borderId="21" xfId="0" applyNumberFormat="1" applyFont="1" applyFill="1" applyBorder="1" applyAlignment="1">
      <alignment horizontal="right" vertical="center" wrapText="1"/>
    </xf>
    <xf numFmtId="10" fontId="16" fillId="14" borderId="78" xfId="4" applyNumberFormat="1" applyFont="1" applyFill="1" applyBorder="1" applyAlignment="1">
      <alignment horizontal="right" vertical="center" wrapText="1"/>
    </xf>
    <xf numFmtId="3" fontId="0" fillId="14" borderId="5" xfId="0" applyNumberFormat="1" applyFont="1" applyFill="1" applyBorder="1" applyAlignment="1">
      <alignment horizontal="right" vertical="center" wrapText="1"/>
    </xf>
    <xf numFmtId="3" fontId="0" fillId="14" borderId="82" xfId="0" applyNumberFormat="1" applyFont="1" applyFill="1" applyBorder="1" applyAlignment="1">
      <alignment horizontal="right" vertical="center" wrapText="1"/>
    </xf>
    <xf numFmtId="3" fontId="0" fillId="14" borderId="21" xfId="0" applyNumberFormat="1" applyFont="1" applyFill="1" applyBorder="1" applyAlignment="1">
      <alignment horizontal="right" vertical="center" wrapText="1"/>
    </xf>
    <xf numFmtId="3" fontId="25" fillId="14" borderId="49" xfId="0" applyNumberFormat="1" applyFont="1" applyFill="1" applyBorder="1" applyAlignment="1">
      <alignment horizontal="right" vertical="center" wrapText="1"/>
    </xf>
    <xf numFmtId="3" fontId="25" fillId="14" borderId="13" xfId="0" applyNumberFormat="1" applyFont="1" applyFill="1" applyBorder="1" applyAlignment="1">
      <alignment horizontal="right" vertical="center" wrapText="1"/>
    </xf>
    <xf numFmtId="168" fontId="25" fillId="14" borderId="82" xfId="4" applyNumberFormat="1" applyFont="1" applyFill="1" applyBorder="1" applyAlignment="1">
      <alignment horizontal="right" vertical="center" wrapText="1"/>
    </xf>
    <xf numFmtId="3" fontId="25" fillId="14" borderId="136" xfId="0" applyNumberFormat="1" applyFont="1" applyFill="1" applyBorder="1" applyAlignment="1">
      <alignment horizontal="right" vertical="center" wrapText="1"/>
    </xf>
    <xf numFmtId="168" fontId="25" fillId="14" borderId="49" xfId="4" applyNumberFormat="1" applyFont="1" applyFill="1" applyBorder="1" applyAlignment="1">
      <alignment horizontal="right" vertical="center" wrapText="1"/>
    </xf>
    <xf numFmtId="0" fontId="50" fillId="14" borderId="69" xfId="0" applyFont="1" applyFill="1" applyBorder="1" applyAlignment="1">
      <alignment vertical="center" wrapText="1"/>
    </xf>
    <xf numFmtId="0" fontId="50" fillId="14" borderId="69" xfId="0" applyFont="1" applyFill="1" applyBorder="1" applyAlignment="1">
      <alignment wrapText="1"/>
    </xf>
    <xf numFmtId="3" fontId="40" fillId="14" borderId="5" xfId="0" applyNumberFormat="1" applyFont="1" applyFill="1" applyBorder="1" applyAlignment="1">
      <alignment horizontal="right" wrapText="1"/>
    </xf>
    <xf numFmtId="3" fontId="40" fillId="14" borderId="49" xfId="0" applyNumberFormat="1" applyFont="1" applyFill="1" applyBorder="1" applyAlignment="1">
      <alignment horizontal="right" wrapText="1"/>
    </xf>
    <xf numFmtId="168" fontId="25" fillId="14" borderId="5" xfId="0" applyNumberFormat="1" applyFont="1" applyFill="1" applyBorder="1" applyAlignment="1">
      <alignment horizontal="right"/>
    </xf>
    <xf numFmtId="168" fontId="25" fillId="14" borderId="21" xfId="0" applyNumberFormat="1" applyFont="1" applyFill="1" applyBorder="1" applyAlignment="1">
      <alignment horizontal="right"/>
    </xf>
    <xf numFmtId="168" fontId="25" fillId="14" borderId="78" xfId="0" applyNumberFormat="1" applyFont="1" applyFill="1" applyBorder="1" applyAlignment="1">
      <alignment horizontal="right"/>
    </xf>
    <xf numFmtId="168" fontId="25" fillId="14" borderId="49" xfId="0" applyNumberFormat="1" applyFont="1" applyFill="1" applyBorder="1" applyAlignment="1">
      <alignment horizontal="right"/>
    </xf>
    <xf numFmtId="0" fontId="47" fillId="14" borderId="69" xfId="0" applyFont="1" applyFill="1" applyBorder="1" applyAlignment="1">
      <alignment wrapText="1"/>
    </xf>
    <xf numFmtId="0" fontId="47" fillId="14" borderId="69" xfId="0" quotePrefix="1" applyFont="1" applyFill="1" applyBorder="1" applyAlignment="1">
      <alignment wrapText="1"/>
    </xf>
    <xf numFmtId="168" fontId="40" fillId="14" borderId="5" xfId="4" applyNumberFormat="1" applyFont="1" applyFill="1" applyBorder="1" applyAlignment="1">
      <alignment horizontal="center" vertical="center" wrapText="1"/>
    </xf>
    <xf numFmtId="168" fontId="40" fillId="14" borderId="78" xfId="4" applyNumberFormat="1" applyFont="1" applyFill="1" applyBorder="1" applyAlignment="1">
      <alignment horizontal="center" vertical="center" wrapText="1"/>
    </xf>
    <xf numFmtId="168" fontId="40" fillId="14" borderId="21" xfId="4" applyNumberFormat="1" applyFont="1" applyFill="1" applyBorder="1" applyAlignment="1">
      <alignment horizontal="right" wrapText="1"/>
    </xf>
    <xf numFmtId="168" fontId="40" fillId="14" borderId="78" xfId="4" applyNumberFormat="1" applyFont="1" applyFill="1" applyBorder="1" applyAlignment="1">
      <alignment horizontal="right" wrapText="1"/>
    </xf>
    <xf numFmtId="168" fontId="40" fillId="14" borderId="5" xfId="4" applyNumberFormat="1" applyFont="1" applyFill="1" applyBorder="1" applyAlignment="1">
      <alignment horizontal="right" wrapText="1"/>
    </xf>
    <xf numFmtId="3" fontId="40" fillId="14" borderId="21" xfId="0" applyNumberFormat="1" applyFont="1" applyFill="1" applyBorder="1" applyAlignment="1">
      <alignment horizontal="right" wrapText="1"/>
    </xf>
    <xf numFmtId="168" fontId="40" fillId="14" borderId="49" xfId="4" applyNumberFormat="1" applyFont="1" applyFill="1" applyBorder="1" applyAlignment="1">
      <alignment horizontal="right" wrapText="1"/>
    </xf>
    <xf numFmtId="168" fontId="59" fillId="14" borderId="5" xfId="4" applyNumberFormat="1" applyFont="1" applyFill="1" applyBorder="1" applyAlignment="1">
      <alignment horizontal="right" wrapText="1"/>
    </xf>
    <xf numFmtId="168" fontId="59" fillId="14" borderId="49" xfId="4" applyNumberFormat="1" applyFont="1" applyFill="1" applyBorder="1" applyAlignment="1">
      <alignment horizontal="right" wrapText="1"/>
    </xf>
    <xf numFmtId="168" fontId="39" fillId="14" borderId="5" xfId="0" applyNumberFormat="1" applyFont="1" applyFill="1" applyBorder="1" applyAlignment="1">
      <alignment horizontal="right"/>
    </xf>
    <xf numFmtId="168" fontId="25" fillId="14" borderId="16" xfId="0" applyNumberFormat="1" applyFont="1" applyFill="1" applyBorder="1" applyAlignment="1">
      <alignment horizontal="right"/>
    </xf>
    <xf numFmtId="168" fontId="25" fillId="14" borderId="5" xfId="0" applyNumberFormat="1" applyFont="1" applyFill="1" applyBorder="1" applyAlignment="1">
      <alignment horizontal="center" vertical="center"/>
    </xf>
    <xf numFmtId="168" fontId="25" fillId="14" borderId="16" xfId="0" applyNumberFormat="1" applyFont="1" applyFill="1" applyBorder="1" applyAlignment="1">
      <alignment horizontal="center" vertical="center"/>
    </xf>
    <xf numFmtId="168" fontId="39" fillId="14" borderId="78" xfId="0" applyNumberFormat="1" applyFont="1" applyFill="1" applyBorder="1" applyAlignment="1">
      <alignment horizontal="center" vertical="center"/>
    </xf>
    <xf numFmtId="169" fontId="25" fillId="14" borderId="5" xfId="0" applyNumberFormat="1" applyFont="1" applyFill="1" applyBorder="1" applyAlignment="1">
      <alignment horizontal="right" vertical="center" wrapText="1"/>
    </xf>
    <xf numFmtId="169" fontId="25" fillId="14" borderId="49" xfId="0" applyNumberFormat="1" applyFont="1" applyFill="1" applyBorder="1" applyAlignment="1">
      <alignment horizontal="right" vertical="center" wrapText="1"/>
    </xf>
    <xf numFmtId="168" fontId="25" fillId="14" borderId="5" xfId="0" applyNumberFormat="1" applyFont="1" applyFill="1" applyBorder="1" applyAlignment="1">
      <alignment horizontal="right" vertical="center" wrapText="1"/>
    </xf>
    <xf numFmtId="168" fontId="25" fillId="14" borderId="82" xfId="0" applyNumberFormat="1" applyFont="1" applyFill="1" applyBorder="1" applyAlignment="1">
      <alignment horizontal="right" vertical="center" wrapText="1"/>
    </xf>
    <xf numFmtId="168" fontId="25" fillId="14" borderId="49" xfId="0" applyNumberFormat="1" applyFont="1" applyFill="1" applyBorder="1" applyAlignment="1">
      <alignment horizontal="right" vertical="center" wrapText="1"/>
    </xf>
    <xf numFmtId="0" fontId="16" fillId="14" borderId="5" xfId="0" applyFont="1" applyFill="1" applyBorder="1" applyAlignment="1">
      <alignment horizontal="justify" vertical="center" wrapText="1"/>
    </xf>
    <xf numFmtId="3" fontId="0" fillId="14" borderId="82" xfId="0" applyNumberFormat="1" applyFont="1" applyFill="1" applyBorder="1" applyAlignment="1">
      <alignment horizontal="right" vertical="center"/>
    </xf>
    <xf numFmtId="3" fontId="0" fillId="14" borderId="5" xfId="0" applyNumberFormat="1" applyFont="1" applyFill="1" applyBorder="1" applyAlignment="1">
      <alignment horizontal="right" vertical="center"/>
    </xf>
    <xf numFmtId="3" fontId="0" fillId="14" borderId="49" xfId="0" applyNumberFormat="1" applyFont="1" applyFill="1" applyBorder="1" applyAlignment="1">
      <alignment horizontal="right" vertical="center"/>
    </xf>
    <xf numFmtId="0" fontId="53" fillId="14" borderId="69" xfId="0" applyFont="1" applyFill="1" applyBorder="1" applyAlignment="1">
      <alignment vertical="top"/>
    </xf>
    <xf numFmtId="3" fontId="38" fillId="14" borderId="5" xfId="0" applyNumberFormat="1" applyFont="1" applyFill="1" applyBorder="1" applyAlignment="1">
      <alignment vertical="top"/>
    </xf>
    <xf numFmtId="3" fontId="38" fillId="14" borderId="16" xfId="0" applyNumberFormat="1" applyFont="1" applyFill="1" applyBorder="1" applyAlignment="1">
      <alignment vertical="top"/>
    </xf>
    <xf numFmtId="3" fontId="38" fillId="14" borderId="88" xfId="0" applyNumberFormat="1" applyFont="1" applyFill="1" applyBorder="1" applyAlignment="1">
      <alignment vertical="top"/>
    </xf>
    <xf numFmtId="168" fontId="38" fillId="14" borderId="73" xfId="0" applyNumberFormat="1" applyFont="1" applyFill="1" applyBorder="1" applyAlignment="1">
      <alignment horizontal="center" vertical="top"/>
    </xf>
    <xf numFmtId="0" fontId="47" fillId="0" borderId="0" xfId="0" applyFont="1" applyFill="1" applyBorder="1" applyAlignment="1">
      <alignment vertical="center"/>
    </xf>
    <xf numFmtId="1" fontId="85" fillId="14" borderId="69" xfId="0" applyNumberFormat="1" applyFont="1" applyFill="1" applyBorder="1" applyAlignment="1">
      <alignment horizontal="justify" vertical="top" wrapText="1"/>
    </xf>
    <xf numFmtId="0" fontId="86" fillId="14" borderId="21" xfId="0" applyFont="1" applyFill="1" applyBorder="1" applyAlignment="1">
      <alignment horizontal="justify" vertical="top" wrapText="1"/>
    </xf>
    <xf numFmtId="170" fontId="86" fillId="14" borderId="5" xfId="0" applyNumberFormat="1" applyFont="1" applyFill="1" applyBorder="1" applyAlignment="1">
      <alignment horizontal="right"/>
    </xf>
    <xf numFmtId="171" fontId="86" fillId="14" borderId="5" xfId="0" applyNumberFormat="1" applyFont="1" applyFill="1" applyBorder="1" applyAlignment="1">
      <alignment horizontal="center"/>
    </xf>
    <xf numFmtId="169" fontId="86" fillId="14" borderId="5" xfId="0" applyNumberFormat="1" applyFont="1" applyFill="1" applyBorder="1" applyAlignment="1">
      <alignment vertical="center"/>
    </xf>
    <xf numFmtId="169" fontId="86" fillId="14" borderId="16" xfId="0" applyNumberFormat="1" applyFont="1" applyFill="1" applyBorder="1" applyAlignment="1">
      <alignment vertical="center"/>
    </xf>
    <xf numFmtId="168" fontId="86" fillId="14" borderId="73" xfId="0" applyNumberFormat="1" applyFont="1" applyFill="1" applyBorder="1" applyAlignment="1">
      <alignment vertical="center"/>
    </xf>
    <xf numFmtId="0" fontId="53" fillId="14" borderId="69" xfId="2" applyFont="1" applyFill="1" applyBorder="1" applyAlignment="1">
      <alignment horizontal="left" vertical="center"/>
    </xf>
    <xf numFmtId="0" fontId="46" fillId="14" borderId="13" xfId="2" applyFont="1" applyFill="1" applyBorder="1" applyAlignment="1">
      <alignment horizontal="right" vertical="center"/>
    </xf>
    <xf numFmtId="0" fontId="46" fillId="14" borderId="20" xfId="2" applyFont="1" applyFill="1" applyBorder="1" applyAlignment="1">
      <alignment horizontal="right" vertical="center"/>
    </xf>
    <xf numFmtId="167" fontId="46" fillId="14" borderId="20" xfId="2" applyNumberFormat="1" applyFont="1" applyFill="1" applyBorder="1" applyAlignment="1">
      <alignment horizontal="right" vertical="center"/>
    </xf>
    <xf numFmtId="37" fontId="53" fillId="14" borderId="49" xfId="2" applyNumberFormat="1" applyFont="1" applyFill="1" applyBorder="1" applyAlignment="1">
      <alignment horizontal="right" vertical="center"/>
    </xf>
    <xf numFmtId="0" fontId="47" fillId="14" borderId="5" xfId="0" applyFont="1" applyFill="1" applyBorder="1" applyAlignment="1">
      <alignment horizontal="center" wrapText="1"/>
    </xf>
    <xf numFmtId="3" fontId="0" fillId="14" borderId="12" xfId="0" applyNumberFormat="1" applyFill="1" applyBorder="1" applyAlignment="1">
      <alignment horizontal="right"/>
    </xf>
    <xf numFmtId="3" fontId="0" fillId="14" borderId="3" xfId="0" applyNumberFormat="1" applyFill="1" applyBorder="1" applyAlignment="1">
      <alignment horizontal="right"/>
    </xf>
    <xf numFmtId="3" fontId="0" fillId="14" borderId="13" xfId="0" applyNumberFormat="1" applyFill="1" applyBorder="1" applyAlignment="1">
      <alignment horizontal="right"/>
    </xf>
    <xf numFmtId="3" fontId="0" fillId="14" borderId="14" xfId="0" applyNumberFormat="1" applyFill="1" applyBorder="1" applyAlignment="1">
      <alignment horizontal="right"/>
    </xf>
    <xf numFmtId="3" fontId="0" fillId="14" borderId="29" xfId="0" applyNumberFormat="1" applyFill="1" applyBorder="1" applyAlignment="1">
      <alignment horizontal="right"/>
    </xf>
    <xf numFmtId="168" fontId="0" fillId="14" borderId="12" xfId="0" applyNumberFormat="1" applyFill="1" applyBorder="1" applyAlignment="1">
      <alignment horizontal="right"/>
    </xf>
    <xf numFmtId="168" fontId="0" fillId="14" borderId="3" xfId="0" applyNumberFormat="1" applyFill="1" applyBorder="1" applyAlignment="1">
      <alignment horizontal="right"/>
    </xf>
    <xf numFmtId="168" fontId="0" fillId="14" borderId="13" xfId="0" applyNumberFormat="1" applyFill="1" applyBorder="1" applyAlignment="1">
      <alignment horizontal="right"/>
    </xf>
    <xf numFmtId="168" fontId="0" fillId="14" borderId="11" xfId="0" applyNumberFormat="1" applyFill="1" applyBorder="1" applyAlignment="1">
      <alignment horizontal="right"/>
    </xf>
    <xf numFmtId="168" fontId="0" fillId="14" borderId="49" xfId="0" applyNumberFormat="1" applyFill="1" applyBorder="1" applyAlignment="1">
      <alignment horizontal="right"/>
    </xf>
    <xf numFmtId="168" fontId="0" fillId="14" borderId="12" xfId="0" applyNumberFormat="1" applyFill="1" applyBorder="1" applyAlignment="1"/>
    <xf numFmtId="168" fontId="0" fillId="14" borderId="14" xfId="0" applyNumberFormat="1" applyFill="1" applyBorder="1" applyAlignment="1"/>
    <xf numFmtId="168" fontId="0" fillId="14" borderId="3" xfId="0" applyNumberFormat="1" applyFill="1" applyBorder="1" applyAlignment="1"/>
    <xf numFmtId="168" fontId="0" fillId="14" borderId="13" xfId="0" applyNumberFormat="1" applyFill="1" applyBorder="1" applyAlignment="1"/>
    <xf numFmtId="168" fontId="0" fillId="14" borderId="29" xfId="0" applyNumberFormat="1" applyFill="1" applyBorder="1" applyAlignment="1"/>
    <xf numFmtId="168" fontId="0" fillId="14" borderId="29" xfId="0" applyNumberFormat="1" applyFill="1" applyBorder="1" applyAlignment="1">
      <alignment horizontal="right"/>
    </xf>
    <xf numFmtId="0" fontId="118" fillId="14" borderId="11" xfId="0" applyFont="1" applyFill="1" applyBorder="1" applyAlignment="1" applyProtection="1">
      <alignment horizontal="left" vertical="center" wrapText="1" readingOrder="1"/>
      <protection locked="0"/>
    </xf>
    <xf numFmtId="3" fontId="118" fillId="14" borderId="5" xfId="0" applyNumberFormat="1" applyFont="1" applyFill="1" applyBorder="1" applyAlignment="1" applyProtection="1">
      <alignment horizontal="right" vertical="center" wrapText="1" readingOrder="1"/>
      <protection locked="0"/>
    </xf>
    <xf numFmtId="0" fontId="118" fillId="15" borderId="11" xfId="0" applyFont="1" applyFill="1" applyBorder="1" applyAlignment="1" applyProtection="1">
      <alignment horizontal="left" vertical="center" wrapText="1" readingOrder="1"/>
      <protection locked="0"/>
    </xf>
    <xf numFmtId="3" fontId="118" fillId="15" borderId="5" xfId="0" applyNumberFormat="1" applyFont="1" applyFill="1" applyBorder="1" applyAlignment="1" applyProtection="1">
      <alignment horizontal="right" vertical="center" wrapText="1" readingOrder="1"/>
      <protection locked="0"/>
    </xf>
    <xf numFmtId="3" fontId="118" fillId="14" borderId="85" xfId="0" applyNumberFormat="1" applyFont="1" applyFill="1" applyBorder="1" applyAlignment="1" applyProtection="1">
      <alignment horizontal="right" vertical="center" wrapText="1" readingOrder="1"/>
      <protection locked="0"/>
    </xf>
    <xf numFmtId="0" fontId="47" fillId="14" borderId="57" xfId="0" applyFont="1" applyFill="1" applyBorder="1" applyAlignment="1">
      <alignment wrapText="1"/>
    </xf>
    <xf numFmtId="168" fontId="40" fillId="14" borderId="5" xfId="0" applyNumberFormat="1" applyFont="1" applyFill="1" applyBorder="1" applyAlignment="1">
      <alignment horizontal="right" wrapText="1"/>
    </xf>
    <xf numFmtId="168" fontId="25" fillId="14" borderId="5" xfId="0" applyNumberFormat="1" applyFont="1" applyFill="1" applyBorder="1" applyAlignment="1">
      <alignment horizontal="right" vertical="top" wrapText="1"/>
    </xf>
    <xf numFmtId="0" fontId="16" fillId="14" borderId="45" xfId="0" applyFont="1" applyFill="1" applyBorder="1" applyAlignment="1">
      <alignment horizontal="center" vertical="center"/>
    </xf>
    <xf numFmtId="0" fontId="37" fillId="14" borderId="39" xfId="0" applyFont="1" applyFill="1" applyBorder="1" applyAlignment="1">
      <alignment horizontal="center" vertical="center"/>
    </xf>
    <xf numFmtId="0" fontId="16" fillId="14" borderId="55" xfId="0" applyFont="1" applyFill="1" applyBorder="1" applyAlignment="1">
      <alignment horizontal="left" vertical="center"/>
    </xf>
    <xf numFmtId="0" fontId="50" fillId="14" borderId="70" xfId="0" applyFont="1" applyFill="1" applyBorder="1" applyAlignment="1">
      <alignment vertical="center" wrapText="1"/>
    </xf>
    <xf numFmtId="3" fontId="40" fillId="14" borderId="15" xfId="0" applyNumberFormat="1" applyFont="1" applyFill="1" applyBorder="1" applyAlignment="1">
      <alignment horizontal="right" vertical="center" wrapText="1"/>
    </xf>
    <xf numFmtId="3" fontId="40" fillId="14" borderId="115" xfId="0" applyNumberFormat="1" applyFont="1" applyFill="1" applyBorder="1" applyAlignment="1">
      <alignment horizontal="right" vertical="center" wrapText="1"/>
    </xf>
    <xf numFmtId="3" fontId="40" fillId="14" borderId="74" xfId="0" applyNumberFormat="1" applyFont="1" applyFill="1" applyBorder="1" applyAlignment="1">
      <alignment horizontal="right" vertical="center" wrapText="1"/>
    </xf>
    <xf numFmtId="0" fontId="50" fillId="14" borderId="138" xfId="0" applyFont="1" applyFill="1" applyBorder="1" applyAlignment="1">
      <alignment vertical="center" wrapText="1"/>
    </xf>
    <xf numFmtId="0" fontId="50" fillId="14" borderId="70" xfId="0" applyFont="1" applyFill="1" applyBorder="1" applyAlignment="1">
      <alignment wrapText="1"/>
    </xf>
    <xf numFmtId="168" fontId="25" fillId="14" borderId="79" xfId="0" applyNumberFormat="1" applyFont="1" applyFill="1" applyBorder="1" applyAlignment="1">
      <alignment horizontal="right"/>
    </xf>
    <xf numFmtId="3" fontId="40" fillId="14" borderId="15" xfId="0" applyNumberFormat="1" applyFont="1" applyFill="1" applyBorder="1" applyAlignment="1">
      <alignment horizontal="right" wrapText="1"/>
    </xf>
    <xf numFmtId="3" fontId="40" fillId="14" borderId="74" xfId="0" applyNumberFormat="1" applyFont="1" applyFill="1" applyBorder="1" applyAlignment="1">
      <alignment horizontal="right" wrapText="1"/>
    </xf>
    <xf numFmtId="0" fontId="47" fillId="14" borderId="59" xfId="0" applyFont="1" applyFill="1" applyBorder="1" applyAlignment="1">
      <alignment wrapText="1"/>
    </xf>
    <xf numFmtId="3" fontId="40" fillId="14" borderId="25" xfId="0" applyNumberFormat="1" applyFont="1" applyFill="1" applyBorder="1" applyAlignment="1">
      <alignment horizontal="right" wrapText="1"/>
    </xf>
    <xf numFmtId="168" fontId="25" fillId="14" borderId="15" xfId="0" applyNumberFormat="1" applyFont="1" applyFill="1" applyBorder="1" applyAlignment="1">
      <alignment horizontal="right" vertical="top" wrapText="1"/>
    </xf>
    <xf numFmtId="0" fontId="122" fillId="0" borderId="0" xfId="0" applyFont="1" applyFill="1"/>
    <xf numFmtId="3" fontId="50" fillId="4" borderId="71" xfId="0" applyNumberFormat="1" applyFont="1" applyFill="1" applyBorder="1" applyAlignment="1">
      <alignment horizontal="right" vertical="center" wrapText="1"/>
    </xf>
    <xf numFmtId="3" fontId="50" fillId="4" borderId="66" xfId="0" applyNumberFormat="1" applyFont="1" applyFill="1" applyBorder="1" applyAlignment="1">
      <alignment horizontal="right" vertical="center" wrapText="1"/>
    </xf>
    <xf numFmtId="0" fontId="86" fillId="14" borderId="15" xfId="0" applyFont="1" applyFill="1" applyBorder="1" applyAlignment="1">
      <alignment horizontal="justify" vertical="top" wrapText="1"/>
    </xf>
    <xf numFmtId="1" fontId="85" fillId="14" borderId="70" xfId="0" applyNumberFormat="1" applyFont="1" applyFill="1" applyBorder="1" applyAlignment="1">
      <alignment horizontal="justify" vertical="top" wrapText="1"/>
    </xf>
    <xf numFmtId="171" fontId="86" fillId="14" borderId="85" xfId="0" applyNumberFormat="1" applyFont="1" applyFill="1" applyBorder="1" applyAlignment="1">
      <alignment horizontal="center"/>
    </xf>
    <xf numFmtId="168" fontId="86" fillId="14" borderId="18" xfId="0" applyNumberFormat="1" applyFont="1" applyFill="1" applyBorder="1" applyAlignment="1">
      <alignment vertical="center"/>
    </xf>
    <xf numFmtId="168" fontId="84" fillId="4" borderId="43" xfId="0" applyNumberFormat="1" applyFont="1" applyFill="1" applyBorder="1" applyAlignment="1">
      <alignment vertical="center"/>
    </xf>
    <xf numFmtId="3" fontId="53" fillId="4" borderId="66" xfId="0" applyNumberFormat="1" applyFont="1" applyFill="1" applyBorder="1" applyAlignment="1">
      <alignment vertical="top"/>
    </xf>
    <xf numFmtId="3" fontId="38" fillId="0" borderId="31" xfId="0" applyNumberFormat="1" applyFont="1" applyBorder="1" applyAlignment="1">
      <alignment vertical="top"/>
    </xf>
    <xf numFmtId="168" fontId="53" fillId="4" borderId="43" xfId="0" applyNumberFormat="1" applyFont="1" applyFill="1" applyBorder="1" applyAlignment="1">
      <alignment horizontal="center" vertical="top"/>
    </xf>
    <xf numFmtId="168" fontId="38" fillId="0" borderId="172" xfId="0" applyNumberFormat="1" applyFont="1" applyBorder="1" applyAlignment="1">
      <alignment horizontal="center" vertical="top"/>
    </xf>
    <xf numFmtId="168" fontId="38" fillId="0" borderId="77" xfId="0" applyNumberFormat="1" applyFont="1" applyBorder="1" applyAlignment="1">
      <alignment horizontal="center" vertical="top"/>
    </xf>
    <xf numFmtId="0" fontId="23" fillId="14" borderId="95" xfId="0" applyFont="1" applyFill="1" applyBorder="1" applyAlignment="1">
      <alignment horizontal="center" vertical="center" wrapText="1"/>
    </xf>
    <xf numFmtId="0" fontId="16" fillId="14" borderId="85" xfId="0" applyFont="1" applyFill="1" applyBorder="1" applyAlignment="1">
      <alignment horizontal="justify" vertical="center" wrapText="1"/>
    </xf>
    <xf numFmtId="3" fontId="0" fillId="14" borderId="108" xfId="0" applyNumberFormat="1" applyFont="1" applyFill="1" applyBorder="1" applyAlignment="1">
      <alignment horizontal="right" vertical="center" wrapText="1"/>
    </xf>
    <xf numFmtId="3" fontId="0" fillId="14" borderId="15" xfId="0" applyNumberFormat="1" applyFont="1" applyFill="1" applyBorder="1" applyAlignment="1">
      <alignment horizontal="right" vertical="center" wrapText="1"/>
    </xf>
    <xf numFmtId="3" fontId="0" fillId="14" borderId="25" xfId="0" applyNumberFormat="1" applyFont="1" applyFill="1" applyBorder="1" applyAlignment="1">
      <alignment horizontal="right" vertical="center" wrapText="1"/>
    </xf>
    <xf numFmtId="3" fontId="0" fillId="14" borderId="85" xfId="0" applyNumberFormat="1" applyFont="1" applyFill="1" applyBorder="1" applyAlignment="1">
      <alignment horizontal="right" vertical="center" wrapText="1"/>
    </xf>
    <xf numFmtId="168" fontId="0" fillId="14" borderId="85" xfId="4" applyNumberFormat="1" applyFont="1" applyFill="1" applyBorder="1" applyAlignment="1">
      <alignment horizontal="right" vertical="center" wrapText="1"/>
    </xf>
    <xf numFmtId="3" fontId="0" fillId="14" borderId="87" xfId="0" applyNumberFormat="1" applyFont="1" applyFill="1" applyBorder="1" applyAlignment="1">
      <alignment horizontal="right" vertical="center"/>
    </xf>
    <xf numFmtId="3" fontId="0" fillId="14" borderId="85" xfId="0" applyNumberFormat="1" applyFont="1" applyFill="1" applyBorder="1" applyAlignment="1">
      <alignment horizontal="right" vertical="center"/>
    </xf>
    <xf numFmtId="3" fontId="0" fillId="14" borderId="171" xfId="0" applyNumberFormat="1" applyFont="1" applyFill="1" applyBorder="1" applyAlignment="1">
      <alignment horizontal="right" vertical="center"/>
    </xf>
    <xf numFmtId="3" fontId="16" fillId="7" borderId="133" xfId="0" applyNumberFormat="1" applyFont="1" applyFill="1" applyBorder="1" applyAlignment="1">
      <alignment horizontal="right" vertical="center"/>
    </xf>
    <xf numFmtId="3" fontId="16" fillId="7" borderId="6" xfId="0" applyNumberFormat="1" applyFont="1" applyFill="1" applyBorder="1" applyAlignment="1">
      <alignment horizontal="right" vertical="center"/>
    </xf>
    <xf numFmtId="3" fontId="16" fillId="7" borderId="169" xfId="0" applyNumberFormat="1" applyFont="1" applyFill="1" applyBorder="1" applyAlignment="1">
      <alignment horizontal="right" vertical="center"/>
    </xf>
    <xf numFmtId="168" fontId="75" fillId="4" borderId="50" xfId="0" applyNumberFormat="1" applyFont="1" applyFill="1" applyBorder="1" applyAlignment="1">
      <alignment horizontal="right" vertical="center"/>
    </xf>
    <xf numFmtId="168" fontId="59" fillId="0" borderId="49" xfId="0" applyNumberFormat="1" applyFont="1" applyBorder="1" applyAlignment="1">
      <alignment horizontal="center" vertical="center" wrapText="1"/>
    </xf>
    <xf numFmtId="168" fontId="59" fillId="0" borderId="48" xfId="0" applyNumberFormat="1" applyFont="1" applyBorder="1" applyAlignment="1">
      <alignment horizontal="center" vertical="center" wrapText="1"/>
    </xf>
    <xf numFmtId="0" fontId="0" fillId="0" borderId="0" xfId="0" applyFill="1" applyBorder="1"/>
    <xf numFmtId="0" fontId="25" fillId="0" borderId="0" xfId="0" applyFont="1" applyFill="1" applyBorder="1" applyAlignment="1">
      <alignment horizontal="justify" vertical="center" wrapText="1"/>
    </xf>
    <xf numFmtId="0" fontId="37" fillId="14" borderId="100" xfId="0" applyFont="1" applyFill="1" applyBorder="1" applyAlignment="1">
      <alignment horizontal="center" vertical="center"/>
    </xf>
    <xf numFmtId="0" fontId="37" fillId="0" borderId="0" xfId="0" applyFont="1" applyFill="1" applyBorder="1" applyAlignment="1">
      <alignment horizontal="center" vertical="center"/>
    </xf>
    <xf numFmtId="0" fontId="25" fillId="0" borderId="0" xfId="0" applyFont="1" applyFill="1" applyBorder="1" applyAlignment="1">
      <alignment horizontal="justify" vertical="center"/>
    </xf>
    <xf numFmtId="165" fontId="25" fillId="0" borderId="0" xfId="7" applyFont="1" applyFill="1" applyBorder="1" applyAlignment="1">
      <alignment horizontal="justify" vertical="center"/>
    </xf>
    <xf numFmtId="165" fontId="25" fillId="0" borderId="0" xfId="7" applyFont="1" applyFill="1" applyBorder="1" applyAlignment="1">
      <alignment horizontal="justify" vertical="center" wrapText="1"/>
    </xf>
    <xf numFmtId="3" fontId="13" fillId="6" borderId="0" xfId="0" applyNumberFormat="1" applyFont="1" applyFill="1"/>
    <xf numFmtId="0" fontId="13" fillId="6" borderId="0" xfId="0" applyFont="1" applyFill="1"/>
    <xf numFmtId="168" fontId="59" fillId="0" borderId="15" xfId="0" applyNumberFormat="1" applyFont="1" applyBorder="1" applyAlignment="1">
      <alignment horizontal="center" vertical="center" wrapText="1"/>
    </xf>
    <xf numFmtId="168" fontId="40" fillId="14" borderId="49" xfId="4" applyNumberFormat="1" applyFont="1" applyFill="1" applyBorder="1" applyAlignment="1">
      <alignment horizontal="center" vertical="center" wrapText="1"/>
    </xf>
    <xf numFmtId="168" fontId="86" fillId="14" borderId="73" xfId="0" applyNumberFormat="1" applyFont="1" applyFill="1" applyBorder="1" applyAlignment="1">
      <alignment horizontal="center" vertical="center"/>
    </xf>
    <xf numFmtId="168" fontId="86" fillId="0" borderId="73" xfId="0" applyNumberFormat="1" applyFont="1" applyFill="1" applyBorder="1" applyAlignment="1">
      <alignment horizontal="center"/>
    </xf>
    <xf numFmtId="168" fontId="86" fillId="14" borderId="73" xfId="0" applyNumberFormat="1" applyFont="1" applyFill="1" applyBorder="1" applyAlignment="1">
      <alignment horizontal="center"/>
    </xf>
    <xf numFmtId="0" fontId="84" fillId="4" borderId="31" xfId="0" applyFont="1" applyFill="1" applyBorder="1" applyAlignment="1">
      <alignment horizontal="center" vertical="center"/>
    </xf>
    <xf numFmtId="0" fontId="84" fillId="4" borderId="63" xfId="0" applyFont="1" applyFill="1" applyBorder="1" applyAlignment="1">
      <alignment horizontal="center" vertical="center"/>
    </xf>
    <xf numFmtId="0" fontId="82" fillId="5" borderId="17" xfId="0" applyFont="1" applyFill="1" applyBorder="1" applyAlignment="1">
      <alignment horizontal="center" vertical="center"/>
    </xf>
    <xf numFmtId="0" fontId="84" fillId="4" borderId="33" xfId="0" applyFont="1" applyFill="1" applyBorder="1" applyAlignment="1">
      <alignment horizontal="center" vertical="center" wrapText="1"/>
    </xf>
    <xf numFmtId="168" fontId="86" fillId="14" borderId="18" xfId="0" applyNumberFormat="1" applyFont="1" applyFill="1" applyBorder="1" applyAlignment="1">
      <alignment horizontal="center"/>
    </xf>
    <xf numFmtId="1" fontId="85" fillId="14" borderId="95" xfId="0" applyNumberFormat="1" applyFont="1" applyFill="1" applyBorder="1" applyAlignment="1">
      <alignment horizontal="justify" vertical="top" wrapText="1"/>
    </xf>
    <xf numFmtId="0" fontId="86" fillId="14" borderId="174" xfId="0" applyFont="1" applyFill="1" applyBorder="1" applyAlignment="1">
      <alignment horizontal="justify" vertical="top" wrapText="1"/>
    </xf>
    <xf numFmtId="170" fontId="84" fillId="4" borderId="40" xfId="0" applyNumberFormat="1" applyFont="1" applyFill="1" applyBorder="1" applyAlignment="1">
      <alignment horizontal="center" vertical="center"/>
    </xf>
    <xf numFmtId="170" fontId="86" fillId="14" borderId="85" xfId="0" applyNumberFormat="1" applyFont="1" applyFill="1" applyBorder="1" applyAlignment="1">
      <alignment horizontal="right"/>
    </xf>
    <xf numFmtId="170" fontId="84" fillId="4" borderId="40" xfId="0" applyNumberFormat="1" applyFont="1" applyFill="1" applyBorder="1" applyAlignment="1">
      <alignment horizontal="right" vertical="center"/>
    </xf>
    <xf numFmtId="168" fontId="86" fillId="14" borderId="79" xfId="0" applyNumberFormat="1" applyFont="1" applyFill="1" applyBorder="1" applyAlignment="1">
      <alignment vertical="center"/>
    </xf>
    <xf numFmtId="0" fontId="16" fillId="4" borderId="147" xfId="0" applyFont="1" applyFill="1" applyBorder="1" applyAlignment="1">
      <alignment horizontal="center"/>
    </xf>
    <xf numFmtId="0" fontId="16" fillId="4" borderId="175" xfId="0" applyFont="1" applyFill="1" applyBorder="1" applyAlignment="1">
      <alignment horizontal="center"/>
    </xf>
    <xf numFmtId="0" fontId="16" fillId="4" borderId="158" xfId="0" applyFont="1" applyFill="1" applyBorder="1" applyAlignment="1">
      <alignment horizontal="center"/>
    </xf>
    <xf numFmtId="0" fontId="16" fillId="4" borderId="149" xfId="0" applyFont="1" applyFill="1" applyBorder="1" applyAlignment="1">
      <alignment horizontal="center"/>
    </xf>
    <xf numFmtId="3" fontId="0" fillId="0" borderId="19" xfId="0" applyNumberFormat="1" applyBorder="1" applyAlignment="1">
      <alignment horizontal="right"/>
    </xf>
    <xf numFmtId="3" fontId="0" fillId="0" borderId="92" xfId="0" applyNumberFormat="1" applyBorder="1" applyAlignment="1">
      <alignment horizontal="right"/>
    </xf>
    <xf numFmtId="3" fontId="16" fillId="4" borderId="175" xfId="0" applyNumberFormat="1" applyFont="1" applyFill="1" applyBorder="1" applyAlignment="1">
      <alignment horizontal="right" vertical="center"/>
    </xf>
    <xf numFmtId="0" fontId="47" fillId="12" borderId="66" xfId="0" applyFont="1" applyFill="1" applyBorder="1" applyAlignment="1">
      <alignment horizontal="center" vertical="center" wrapText="1"/>
    </xf>
    <xf numFmtId="168" fontId="16" fillId="4" borderId="101" xfId="0" applyNumberFormat="1" applyFont="1" applyFill="1" applyBorder="1" applyAlignment="1">
      <alignment vertical="center"/>
    </xf>
    <xf numFmtId="3" fontId="25" fillId="14" borderId="78" xfId="0" applyNumberFormat="1" applyFont="1" applyFill="1" applyBorder="1" applyAlignment="1">
      <alignment horizontal="right" vertical="center"/>
    </xf>
    <xf numFmtId="3" fontId="25" fillId="0" borderId="78" xfId="0" applyNumberFormat="1" applyFont="1" applyFill="1" applyBorder="1" applyAlignment="1">
      <alignment horizontal="right" vertical="center" wrapText="1"/>
    </xf>
    <xf numFmtId="3" fontId="23" fillId="4" borderId="161" xfId="0" applyNumberFormat="1" applyFont="1" applyFill="1" applyBorder="1" applyAlignment="1">
      <alignment horizontal="right" vertical="center" wrapText="1"/>
    </xf>
    <xf numFmtId="3" fontId="25" fillId="0" borderId="116" xfId="0" applyNumberFormat="1" applyFont="1" applyFill="1" applyBorder="1" applyAlignment="1">
      <alignment horizontal="right" vertical="center"/>
    </xf>
    <xf numFmtId="3" fontId="25" fillId="0" borderId="78" xfId="0" applyNumberFormat="1" applyFont="1" applyFill="1" applyBorder="1" applyAlignment="1">
      <alignment horizontal="right" vertical="center"/>
    </xf>
    <xf numFmtId="0" fontId="23" fillId="0" borderId="26" xfId="0" applyFont="1" applyFill="1" applyBorder="1" applyAlignment="1">
      <alignment horizontal="center" vertical="center" textRotation="30"/>
    </xf>
    <xf numFmtId="168" fontId="84" fillId="4" borderId="43" xfId="0" applyNumberFormat="1" applyFont="1" applyFill="1" applyBorder="1" applyAlignment="1">
      <alignment horizontal="center" vertical="center"/>
    </xf>
    <xf numFmtId="168" fontId="38" fillId="14" borderId="116" xfId="0" applyNumberFormat="1" applyFont="1" applyFill="1" applyBorder="1" applyAlignment="1">
      <alignment horizontal="center" vertical="top"/>
    </xf>
    <xf numFmtId="168" fontId="38" fillId="0" borderId="78" xfId="0" applyNumberFormat="1" applyFont="1" applyBorder="1" applyAlignment="1">
      <alignment horizontal="center" vertical="top"/>
    </xf>
    <xf numFmtId="168" fontId="38" fillId="0" borderId="79" xfId="0" applyNumberFormat="1" applyFont="1" applyBorder="1" applyAlignment="1">
      <alignment horizontal="center" vertical="top"/>
    </xf>
    <xf numFmtId="168" fontId="38" fillId="0" borderId="116" xfId="0" applyNumberFormat="1" applyFont="1" applyBorder="1" applyAlignment="1">
      <alignment horizontal="center" vertical="top"/>
    </xf>
    <xf numFmtId="169" fontId="86" fillId="4" borderId="40" xfId="0" applyNumberFormat="1" applyFont="1" applyFill="1" applyBorder="1" applyAlignment="1">
      <alignment vertical="center"/>
    </xf>
    <xf numFmtId="0" fontId="107" fillId="0" borderId="0" xfId="1" applyFont="1" applyAlignment="1" applyProtection="1">
      <alignment horizontal="center"/>
    </xf>
    <xf numFmtId="0" fontId="0" fillId="0" borderId="0" xfId="0" applyFill="1" applyBorder="1"/>
    <xf numFmtId="168" fontId="25" fillId="14" borderId="5" xfId="4" applyNumberFormat="1" applyFont="1" applyFill="1" applyBorder="1" applyAlignment="1">
      <alignment horizontal="right" vertical="center" wrapText="1"/>
    </xf>
    <xf numFmtId="0" fontId="27" fillId="0" borderId="0" xfId="1" applyFont="1" applyAlignment="1" applyProtection="1">
      <alignment horizontal="center"/>
    </xf>
    <xf numFmtId="0" fontId="107" fillId="0" borderId="18" xfId="1" applyFont="1" applyBorder="1" applyAlignment="1" applyProtection="1">
      <alignment horizontal="center"/>
    </xf>
    <xf numFmtId="0" fontId="37" fillId="0" borderId="0" xfId="0" applyFont="1" applyFill="1" applyBorder="1" applyAlignment="1">
      <alignment horizontal="center"/>
    </xf>
    <xf numFmtId="0" fontId="107" fillId="0" borderId="0" xfId="1" applyFont="1" applyAlignment="1" applyProtection="1">
      <alignment horizontal="center"/>
    </xf>
    <xf numFmtId="0" fontId="47" fillId="4" borderId="63" xfId="0" applyFont="1" applyFill="1" applyBorder="1" applyAlignment="1">
      <alignment horizontal="center" vertical="center" wrapText="1"/>
    </xf>
    <xf numFmtId="0" fontId="47" fillId="4" borderId="83" xfId="0" applyFont="1" applyFill="1" applyBorder="1" applyAlignment="1">
      <alignment horizontal="center" vertical="center" wrapText="1"/>
    </xf>
    <xf numFmtId="0" fontId="76" fillId="0" borderId="0" xfId="0" applyFont="1" applyAlignment="1">
      <alignment horizontal="left"/>
    </xf>
    <xf numFmtId="0" fontId="56" fillId="0" borderId="27" xfId="0" applyFont="1" applyFill="1" applyBorder="1" applyAlignment="1">
      <alignment horizontal="center"/>
    </xf>
    <xf numFmtId="0" fontId="56" fillId="0" borderId="0" xfId="0" applyFont="1" applyFill="1" applyBorder="1" applyAlignment="1">
      <alignment horizontal="center"/>
    </xf>
    <xf numFmtId="0" fontId="58" fillId="0" borderId="0" xfId="0" applyFont="1" applyFill="1" applyBorder="1" applyAlignment="1">
      <alignment horizontal="center"/>
    </xf>
    <xf numFmtId="0" fontId="58" fillId="0" borderId="18" xfId="0" applyFont="1" applyFill="1" applyBorder="1" applyAlignment="1">
      <alignment horizontal="center"/>
    </xf>
    <xf numFmtId="0" fontId="47" fillId="14" borderId="21" xfId="0" applyFont="1" applyFill="1" applyBorder="1" applyAlignment="1">
      <alignment horizontal="center" wrapText="1"/>
    </xf>
    <xf numFmtId="0" fontId="47" fillId="0" borderId="21" xfId="0" applyFont="1" applyFill="1" applyBorder="1" applyAlignment="1">
      <alignment horizontal="center" wrapText="1"/>
    </xf>
    <xf numFmtId="0" fontId="47" fillId="0" borderId="25" xfId="0" applyFont="1" applyFill="1" applyBorder="1" applyAlignment="1">
      <alignment horizontal="center" wrapText="1"/>
    </xf>
    <xf numFmtId="0" fontId="47" fillId="0" borderId="19" xfId="0" applyFont="1" applyFill="1" applyBorder="1" applyAlignment="1">
      <alignment horizontal="center" wrapText="1"/>
    </xf>
    <xf numFmtId="0" fontId="0" fillId="0" borderId="0" xfId="0" applyFill="1" applyBorder="1"/>
    <xf numFmtId="0" fontId="27" fillId="0" borderId="0" xfId="1" applyFont="1" applyFill="1" applyBorder="1" applyAlignment="1" applyProtection="1">
      <alignment horizontal="center"/>
    </xf>
    <xf numFmtId="0" fontId="56" fillId="0" borderId="18" xfId="0" applyFont="1" applyFill="1" applyBorder="1" applyAlignment="1">
      <alignment horizontal="center"/>
    </xf>
    <xf numFmtId="0" fontId="33" fillId="0" borderId="0" xfId="0" applyFont="1" applyBorder="1" applyAlignment="1">
      <alignment horizontal="center" wrapText="1"/>
    </xf>
    <xf numFmtId="3" fontId="38" fillId="0" borderId="5" xfId="0" applyNumberFormat="1" applyFont="1" applyFill="1" applyBorder="1" applyAlignment="1">
      <alignment vertical="top"/>
    </xf>
    <xf numFmtId="0" fontId="73" fillId="0" borderId="93" xfId="0" applyFont="1" applyFill="1" applyBorder="1" applyAlignment="1">
      <alignment horizontal="center" vertical="center" wrapText="1"/>
    </xf>
    <xf numFmtId="0" fontId="16" fillId="4" borderId="38" xfId="0" applyFont="1" applyFill="1" applyBorder="1" applyAlignment="1">
      <alignment vertical="center"/>
    </xf>
    <xf numFmtId="3" fontId="53" fillId="4" borderId="40" xfId="0" applyNumberFormat="1" applyFont="1" applyFill="1" applyBorder="1" applyAlignment="1">
      <alignment vertical="center"/>
    </xf>
    <xf numFmtId="168" fontId="53" fillId="4" borderId="41" xfId="0" applyNumberFormat="1" applyFont="1" applyFill="1" applyBorder="1" applyAlignment="1">
      <alignment horizontal="center" vertical="center"/>
    </xf>
    <xf numFmtId="0" fontId="16" fillId="4" borderId="64" xfId="0" applyFont="1" applyFill="1" applyBorder="1" applyAlignment="1">
      <alignment vertical="center"/>
    </xf>
    <xf numFmtId="168" fontId="53" fillId="4" borderId="51" xfId="0" applyNumberFormat="1" applyFont="1" applyFill="1" applyBorder="1" applyAlignment="1">
      <alignment horizontal="center" vertical="center"/>
    </xf>
    <xf numFmtId="0" fontId="18" fillId="0" borderId="0" xfId="0" applyFont="1"/>
    <xf numFmtId="0" fontId="107" fillId="0" borderId="0" xfId="1" applyFont="1" applyAlignment="1" applyProtection="1">
      <alignment horizontal="center" vertical="center"/>
    </xf>
    <xf numFmtId="0" fontId="107" fillId="0" borderId="0" xfId="1" applyFont="1" applyAlignment="1" applyProtection="1">
      <alignment horizontal="center"/>
    </xf>
    <xf numFmtId="0" fontId="27" fillId="0" borderId="0" xfId="1" applyFont="1" applyAlignment="1" applyProtection="1">
      <alignment horizontal="center"/>
    </xf>
    <xf numFmtId="0" fontId="47" fillId="4" borderId="113" xfId="0" applyFont="1" applyFill="1" applyBorder="1" applyAlignment="1">
      <alignment horizontal="center" vertical="center" wrapText="1"/>
    </xf>
    <xf numFmtId="0" fontId="58" fillId="0" borderId="0" xfId="0" applyFont="1" applyFill="1" applyBorder="1" applyAlignment="1">
      <alignment horizontal="center"/>
    </xf>
    <xf numFmtId="0" fontId="58" fillId="0" borderId="18" xfId="0" applyFont="1" applyFill="1" applyBorder="1" applyAlignment="1">
      <alignment horizontal="center"/>
    </xf>
    <xf numFmtId="0" fontId="47" fillId="0" borderId="11" xfId="0" applyFont="1" applyFill="1" applyBorder="1" applyAlignment="1">
      <alignment horizontal="center" wrapText="1"/>
    </xf>
    <xf numFmtId="0" fontId="47" fillId="14" borderId="11" xfId="0" applyFont="1" applyFill="1" applyBorder="1" applyAlignment="1">
      <alignment horizontal="center" wrapText="1"/>
    </xf>
    <xf numFmtId="0" fontId="47" fillId="0" borderId="108" xfId="0" applyFont="1" applyFill="1" applyBorder="1" applyAlignment="1">
      <alignment horizontal="center" wrapText="1"/>
    </xf>
    <xf numFmtId="0" fontId="47" fillId="0" borderId="7" xfId="0" applyFont="1" applyFill="1" applyBorder="1" applyAlignment="1">
      <alignment horizontal="center" wrapText="1"/>
    </xf>
    <xf numFmtId="168" fontId="0" fillId="0" borderId="8" xfId="0" applyNumberFormat="1" applyBorder="1" applyAlignment="1">
      <alignment horizontal="center" vertical="center"/>
    </xf>
    <xf numFmtId="168" fontId="0" fillId="0" borderId="2" xfId="0" applyNumberFormat="1" applyBorder="1" applyAlignment="1">
      <alignment horizontal="center" vertical="center"/>
    </xf>
    <xf numFmtId="168" fontId="0" fillId="14" borderId="12" xfId="0" applyNumberFormat="1" applyFill="1" applyBorder="1" applyAlignment="1">
      <alignment horizontal="center" vertical="center"/>
    </xf>
    <xf numFmtId="168" fontId="0" fillId="14" borderId="3" xfId="0" applyNumberFormat="1" applyFill="1" applyBorder="1" applyAlignment="1">
      <alignment horizontal="center" vertical="center"/>
    </xf>
    <xf numFmtId="168" fontId="0" fillId="0" borderId="12" xfId="0" applyNumberFormat="1" applyBorder="1" applyAlignment="1">
      <alignment horizontal="center" vertical="center"/>
    </xf>
    <xf numFmtId="168" fontId="0" fillId="0" borderId="3" xfId="0" applyNumberFormat="1" applyBorder="1" applyAlignment="1">
      <alignment horizontal="center" vertical="center"/>
    </xf>
    <xf numFmtId="168" fontId="0" fillId="0" borderId="109" xfId="0" applyNumberFormat="1" applyBorder="1" applyAlignment="1">
      <alignment horizontal="center" vertical="center"/>
    </xf>
    <xf numFmtId="168" fontId="0" fillId="0" borderId="24" xfId="0" applyNumberFormat="1" applyBorder="1" applyAlignment="1">
      <alignment horizontal="center" vertical="center"/>
    </xf>
    <xf numFmtId="168" fontId="0" fillId="0" borderId="9" xfId="0" applyNumberFormat="1" applyBorder="1" applyAlignment="1">
      <alignment horizontal="center" vertical="center"/>
    </xf>
    <xf numFmtId="168" fontId="0" fillId="0" borderId="47" xfId="0" applyNumberFormat="1" applyBorder="1" applyAlignment="1">
      <alignment horizontal="center" vertical="center"/>
    </xf>
    <xf numFmtId="168" fontId="0" fillId="14" borderId="13" xfId="0" applyNumberFormat="1" applyFill="1" applyBorder="1" applyAlignment="1">
      <alignment horizontal="center" vertical="center"/>
    </xf>
    <xf numFmtId="168" fontId="0" fillId="14" borderId="29" xfId="0" applyNumberFormat="1" applyFill="1" applyBorder="1" applyAlignment="1">
      <alignment horizontal="center" vertical="center"/>
    </xf>
    <xf numFmtId="168" fontId="0" fillId="0" borderId="13" xfId="0" applyNumberFormat="1" applyBorder="1" applyAlignment="1">
      <alignment horizontal="center" vertical="center"/>
    </xf>
    <xf numFmtId="168" fontId="0" fillId="0" borderId="29" xfId="0" applyNumberFormat="1" applyBorder="1" applyAlignment="1">
      <alignment horizontal="center" vertical="center"/>
    </xf>
    <xf numFmtId="168" fontId="0" fillId="0" borderId="22" xfId="0" applyNumberFormat="1" applyBorder="1" applyAlignment="1">
      <alignment horizontal="center" vertical="center"/>
    </xf>
    <xf numFmtId="168" fontId="0" fillId="0" borderId="36" xfId="0" applyNumberFormat="1" applyBorder="1" applyAlignment="1">
      <alignment horizontal="center" vertical="center"/>
    </xf>
    <xf numFmtId="168" fontId="16" fillId="4" borderId="101" xfId="0" applyNumberFormat="1" applyFont="1" applyFill="1" applyBorder="1" applyAlignment="1">
      <alignment horizontal="center" vertical="center"/>
    </xf>
    <xf numFmtId="168" fontId="37" fillId="4" borderId="130" xfId="0" applyNumberFormat="1" applyFont="1" applyFill="1" applyBorder="1" applyAlignment="1">
      <alignment horizontal="center" vertical="center"/>
    </xf>
    <xf numFmtId="168" fontId="37" fillId="4" borderId="101" xfId="0" applyNumberFormat="1" applyFont="1" applyFill="1" applyBorder="1" applyAlignment="1">
      <alignment horizontal="center" vertical="center"/>
    </xf>
    <xf numFmtId="168" fontId="37" fillId="4" borderId="102" xfId="0" applyNumberFormat="1" applyFont="1" applyFill="1" applyBorder="1" applyAlignment="1">
      <alignment horizontal="center" vertical="center"/>
    </xf>
    <xf numFmtId="168" fontId="37" fillId="4" borderId="163" xfId="0" applyNumberFormat="1" applyFont="1" applyFill="1" applyBorder="1" applyAlignment="1">
      <alignment horizontal="center" vertical="center"/>
    </xf>
    <xf numFmtId="168" fontId="37" fillId="4" borderId="159" xfId="0" applyNumberFormat="1" applyFont="1" applyFill="1" applyBorder="1" applyAlignment="1">
      <alignment horizontal="center" vertical="center"/>
    </xf>
    <xf numFmtId="168" fontId="0" fillId="0" borderId="10" xfId="0" applyNumberFormat="1" applyBorder="1" applyAlignment="1">
      <alignment horizontal="center" vertical="center"/>
    </xf>
    <xf numFmtId="168" fontId="0" fillId="14" borderId="14" xfId="0" applyNumberFormat="1" applyFill="1" applyBorder="1" applyAlignment="1">
      <alignment horizontal="center" vertical="center"/>
    </xf>
    <xf numFmtId="168" fontId="0" fillId="0" borderId="14" xfId="0" applyNumberFormat="1" applyBorder="1" applyAlignment="1">
      <alignment horizontal="center" vertical="center"/>
    </xf>
    <xf numFmtId="168" fontId="0" fillId="0" borderId="110" xfId="0" applyNumberFormat="1" applyBorder="1" applyAlignment="1">
      <alignment horizontal="center" vertical="center"/>
    </xf>
    <xf numFmtId="0" fontId="47" fillId="12" borderId="71" xfId="0" applyFont="1" applyFill="1" applyBorder="1" applyAlignment="1">
      <alignment horizontal="center" vertical="center" wrapText="1"/>
    </xf>
    <xf numFmtId="0" fontId="47" fillId="0" borderId="92" xfId="0" applyFont="1" applyFill="1" applyBorder="1" applyAlignment="1">
      <alignment horizontal="center" wrapText="1"/>
    </xf>
    <xf numFmtId="0" fontId="47" fillId="14" borderId="82" xfId="0" applyFont="1" applyFill="1" applyBorder="1" applyAlignment="1">
      <alignment horizontal="center" wrapText="1"/>
    </xf>
    <xf numFmtId="0" fontId="47" fillId="0" borderId="82" xfId="0" applyFont="1" applyFill="1" applyBorder="1" applyAlignment="1">
      <alignment horizontal="center" wrapText="1"/>
    </xf>
    <xf numFmtId="0" fontId="47" fillId="0" borderId="115" xfId="0" applyFont="1" applyFill="1" applyBorder="1" applyAlignment="1">
      <alignment horizontal="center" wrapText="1"/>
    </xf>
    <xf numFmtId="0" fontId="47" fillId="12" borderId="17" xfId="0" applyFont="1" applyFill="1" applyBorder="1" applyAlignment="1">
      <alignment horizontal="center" vertical="center" wrapText="1"/>
    </xf>
    <xf numFmtId="0" fontId="90" fillId="0" borderId="0" xfId="0" applyFont="1" applyFill="1" applyAlignment="1">
      <alignment horizontal="center" vertical="center" wrapText="1"/>
    </xf>
    <xf numFmtId="0" fontId="45" fillId="0" borderId="0" xfId="0" applyFont="1" applyFill="1" applyBorder="1" applyAlignment="1">
      <alignment horizontal="left" vertical="center" wrapText="1"/>
    </xf>
    <xf numFmtId="0" fontId="45" fillId="0" borderId="83" xfId="0" applyFont="1" applyFill="1" applyBorder="1" applyAlignment="1">
      <alignment horizontal="left" vertical="center" wrapText="1"/>
    </xf>
    <xf numFmtId="0" fontId="16" fillId="4" borderId="158" xfId="0" applyFont="1" applyFill="1" applyBorder="1" applyAlignment="1">
      <alignment horizontal="center" vertical="center"/>
    </xf>
    <xf numFmtId="0" fontId="16" fillId="4" borderId="106" xfId="0" applyFont="1" applyFill="1" applyBorder="1" applyAlignment="1">
      <alignment horizontal="center" vertical="center"/>
    </xf>
    <xf numFmtId="0" fontId="16" fillId="4" borderId="103" xfId="0" applyFont="1" applyFill="1" applyBorder="1" applyAlignment="1">
      <alignment horizontal="center" vertical="center"/>
    </xf>
    <xf numFmtId="0" fontId="16" fillId="4" borderId="104" xfId="0" applyFont="1" applyFill="1" applyBorder="1" applyAlignment="1">
      <alignment horizontal="center" vertical="center"/>
    </xf>
    <xf numFmtId="0" fontId="16" fillId="4" borderId="105" xfId="0" applyFont="1" applyFill="1" applyBorder="1" applyAlignment="1">
      <alignment horizontal="center" vertical="center"/>
    </xf>
    <xf numFmtId="0" fontId="16" fillId="4" borderId="107" xfId="0" applyFont="1" applyFill="1" applyBorder="1" applyAlignment="1">
      <alignment horizontal="center" vertical="center"/>
    </xf>
    <xf numFmtId="0" fontId="16" fillId="4" borderId="60" xfId="0" applyFont="1" applyFill="1" applyBorder="1" applyAlignment="1">
      <alignment horizontal="center" vertical="center"/>
    </xf>
    <xf numFmtId="0" fontId="16" fillId="4" borderId="175" xfId="0" applyFont="1" applyFill="1" applyBorder="1" applyAlignment="1">
      <alignment horizontal="center" vertical="center"/>
    </xf>
    <xf numFmtId="0" fontId="16" fillId="4" borderId="112" xfId="0" applyFont="1" applyFill="1" applyBorder="1" applyAlignment="1">
      <alignment horizontal="center" vertical="center"/>
    </xf>
    <xf numFmtId="170" fontId="84" fillId="4" borderId="66" xfId="0" applyNumberFormat="1" applyFont="1" applyFill="1" applyBorder="1" applyAlignment="1">
      <alignment horizontal="right" vertical="center"/>
    </xf>
    <xf numFmtId="170" fontId="84" fillId="4" borderId="66" xfId="0" applyNumberFormat="1" applyFont="1" applyFill="1" applyBorder="1" applyAlignment="1">
      <alignment horizontal="center" vertical="center"/>
    </xf>
    <xf numFmtId="169" fontId="84" fillId="4" borderId="66" xfId="0" applyNumberFormat="1" applyFont="1" applyFill="1" applyBorder="1" applyAlignment="1">
      <alignment horizontal="center" vertical="center"/>
    </xf>
    <xf numFmtId="1" fontId="85" fillId="0" borderId="0" xfId="0" applyNumberFormat="1" applyFont="1" applyFill="1" applyBorder="1" applyAlignment="1">
      <alignment horizontal="justify" vertical="top" wrapText="1"/>
    </xf>
    <xf numFmtId="0" fontId="86" fillId="0" borderId="0" xfId="0" applyFont="1" applyFill="1" applyBorder="1" applyAlignment="1">
      <alignment horizontal="justify" vertical="top" wrapText="1"/>
    </xf>
    <xf numFmtId="170" fontId="86" fillId="0" borderId="0" xfId="0" applyNumberFormat="1" applyFont="1" applyFill="1" applyBorder="1" applyAlignment="1">
      <alignment horizontal="right"/>
    </xf>
    <xf numFmtId="171" fontId="86" fillId="0" borderId="0" xfId="0" applyNumberFormat="1" applyFont="1" applyFill="1" applyBorder="1" applyAlignment="1">
      <alignment horizontal="center"/>
    </xf>
    <xf numFmtId="169" fontId="86" fillId="0" borderId="0" xfId="0" applyNumberFormat="1" applyFont="1" applyFill="1" applyBorder="1" applyAlignment="1">
      <alignment vertical="center"/>
    </xf>
    <xf numFmtId="168" fontId="86" fillId="0" borderId="0" xfId="0" applyNumberFormat="1" applyFont="1" applyFill="1" applyBorder="1" applyAlignment="1">
      <alignment vertical="center"/>
    </xf>
    <xf numFmtId="168" fontId="86" fillId="0" borderId="0" xfId="0" applyNumberFormat="1" applyFont="1" applyFill="1" applyBorder="1" applyAlignment="1">
      <alignment horizontal="center" vertical="center"/>
    </xf>
    <xf numFmtId="0" fontId="78" fillId="5" borderId="17" xfId="0" applyFont="1" applyFill="1" applyBorder="1" applyAlignment="1">
      <alignment vertical="center"/>
    </xf>
    <xf numFmtId="168" fontId="84" fillId="4" borderId="50" xfId="0" applyNumberFormat="1" applyFont="1" applyFill="1" applyBorder="1" applyAlignment="1">
      <alignment horizontal="center" vertical="center"/>
    </xf>
    <xf numFmtId="168" fontId="84" fillId="0" borderId="73" xfId="0" applyNumberFormat="1" applyFont="1" applyFill="1" applyBorder="1" applyAlignment="1">
      <alignment horizontal="center" vertical="center"/>
    </xf>
    <xf numFmtId="170" fontId="84" fillId="0" borderId="16" xfId="0" applyNumberFormat="1" applyFont="1" applyFill="1" applyBorder="1" applyAlignment="1">
      <alignment horizontal="right" vertical="center"/>
    </xf>
    <xf numFmtId="171" fontId="84" fillId="0" borderId="16" xfId="0" applyNumberFormat="1" applyFont="1" applyFill="1" applyBorder="1" applyAlignment="1">
      <alignment horizontal="right" vertical="center"/>
    </xf>
    <xf numFmtId="171" fontId="84" fillId="0" borderId="16" xfId="0" applyNumberFormat="1" applyFont="1" applyFill="1" applyBorder="1" applyAlignment="1">
      <alignment horizontal="center" vertical="center"/>
    </xf>
    <xf numFmtId="168" fontId="84" fillId="4" borderId="41" xfId="0" applyNumberFormat="1" applyFont="1" applyFill="1" applyBorder="1" applyAlignment="1">
      <alignment horizontal="center" vertical="center"/>
    </xf>
    <xf numFmtId="0" fontId="47" fillId="4" borderId="33" xfId="0" applyFont="1" applyFill="1" applyBorder="1" applyAlignment="1">
      <alignment horizontal="center" vertical="center" wrapText="1"/>
    </xf>
    <xf numFmtId="168" fontId="86" fillId="0" borderId="0" xfId="0" applyNumberFormat="1" applyFont="1" applyFill="1" applyBorder="1" applyAlignment="1">
      <alignment horizontal="center"/>
    </xf>
    <xf numFmtId="170" fontId="84" fillId="0" borderId="16" xfId="0" applyNumberFormat="1" applyFont="1" applyFill="1" applyBorder="1" applyAlignment="1">
      <alignment horizontal="center" vertical="center"/>
    </xf>
    <xf numFmtId="169" fontId="86" fillId="0" borderId="16" xfId="0" applyNumberFormat="1" applyFont="1" applyFill="1" applyBorder="1" applyAlignment="1">
      <alignment horizontal="center" vertical="center"/>
    </xf>
    <xf numFmtId="169" fontId="86" fillId="4" borderId="66" xfId="0" applyNumberFormat="1" applyFont="1" applyFill="1" applyBorder="1" applyAlignment="1">
      <alignment horizontal="center" vertical="center"/>
    </xf>
    <xf numFmtId="170" fontId="86" fillId="0" borderId="16" xfId="0" applyNumberFormat="1" applyFont="1" applyFill="1" applyBorder="1" applyAlignment="1">
      <alignment horizontal="center" vertical="center"/>
    </xf>
    <xf numFmtId="0" fontId="57" fillId="0" borderId="0" xfId="0" applyFont="1" applyFill="1" applyBorder="1" applyAlignment="1">
      <alignment vertical="center" wrapText="1"/>
    </xf>
    <xf numFmtId="0" fontId="16" fillId="4" borderId="31" xfId="0" applyFont="1" applyFill="1" applyBorder="1" applyAlignment="1">
      <alignment horizontal="center" vertical="center" textRotation="90" wrapText="1"/>
    </xf>
    <xf numFmtId="0" fontId="37" fillId="17" borderId="20" xfId="0" applyFont="1" applyFill="1" applyBorder="1" applyAlignment="1">
      <alignment horizontal="center" vertical="center"/>
    </xf>
    <xf numFmtId="3" fontId="0" fillId="0" borderId="88" xfId="0" quotePrefix="1" applyNumberFormat="1" applyFont="1" applyFill="1" applyBorder="1" applyAlignment="1">
      <alignment horizontal="right" vertical="center"/>
    </xf>
    <xf numFmtId="0" fontId="16" fillId="7" borderId="173" xfId="0" applyFont="1" applyFill="1" applyBorder="1" applyAlignment="1">
      <alignment vertical="center"/>
    </xf>
    <xf numFmtId="0" fontId="45" fillId="0" borderId="0" xfId="0" applyFont="1" applyFill="1" applyBorder="1" applyAlignment="1">
      <alignment vertical="center" wrapText="1"/>
    </xf>
    <xf numFmtId="0" fontId="49" fillId="0" borderId="93" xfId="0" applyFont="1" applyBorder="1" applyAlignment="1">
      <alignment vertical="center"/>
    </xf>
    <xf numFmtId="0" fontId="16" fillId="0" borderId="56" xfId="0" applyFont="1" applyFill="1" applyBorder="1" applyAlignment="1">
      <alignment horizontal="center" vertical="center" wrapText="1"/>
    </xf>
    <xf numFmtId="0" fontId="16" fillId="14" borderId="57" xfId="0" applyFont="1" applyFill="1" applyBorder="1" applyAlignment="1">
      <alignment horizontal="center" vertical="center" wrapText="1"/>
    </xf>
    <xf numFmtId="0" fontId="16" fillId="0" borderId="57" xfId="0" applyFont="1" applyFill="1" applyBorder="1" applyAlignment="1">
      <alignment horizontal="center" vertical="center" wrapText="1"/>
    </xf>
    <xf numFmtId="0" fontId="16" fillId="0" borderId="176" xfId="0" applyFont="1" applyFill="1" applyBorder="1" applyAlignment="1">
      <alignment horizontal="center" vertical="center" wrapText="1"/>
    </xf>
    <xf numFmtId="0" fontId="37" fillId="0" borderId="16" xfId="0" applyFont="1" applyFill="1" applyBorder="1" applyAlignment="1">
      <alignment horizontal="justify" vertical="center" wrapText="1"/>
    </xf>
    <xf numFmtId="0" fontId="37" fillId="14" borderId="5" xfId="0" applyFont="1" applyFill="1" applyBorder="1" applyAlignment="1">
      <alignment horizontal="justify" vertical="center" wrapText="1"/>
    </xf>
    <xf numFmtId="0" fontId="37" fillId="0" borderId="5" xfId="0" applyFont="1" applyFill="1" applyBorder="1" applyAlignment="1">
      <alignment horizontal="justify" vertical="center" wrapText="1"/>
    </xf>
    <xf numFmtId="0" fontId="37" fillId="0" borderId="99" xfId="0" applyFont="1" applyFill="1" applyBorder="1" applyAlignment="1">
      <alignment horizontal="justify" vertical="center" wrapText="1"/>
    </xf>
    <xf numFmtId="3" fontId="125" fillId="0" borderId="88" xfId="0" applyNumberFormat="1" applyFont="1" applyFill="1" applyBorder="1" applyAlignment="1">
      <alignment horizontal="center" vertical="center" wrapText="1"/>
    </xf>
    <xf numFmtId="3" fontId="125" fillId="0" borderId="16" xfId="0" applyNumberFormat="1" applyFont="1" applyFill="1" applyBorder="1" applyAlignment="1">
      <alignment horizontal="center" vertical="center" wrapText="1"/>
    </xf>
    <xf numFmtId="3" fontId="125" fillId="0" borderId="77" xfId="0" applyNumberFormat="1" applyFont="1" applyFill="1" applyBorder="1" applyAlignment="1">
      <alignment horizontal="center" vertical="center" wrapText="1"/>
    </xf>
    <xf numFmtId="3" fontId="125" fillId="14" borderId="82" xfId="0" applyNumberFormat="1" applyFont="1" applyFill="1" applyBorder="1" applyAlignment="1">
      <alignment horizontal="center" vertical="center" wrapText="1"/>
    </xf>
    <xf numFmtId="3" fontId="125" fillId="14" borderId="5" xfId="0" applyNumberFormat="1" applyFont="1" applyFill="1" applyBorder="1" applyAlignment="1">
      <alignment horizontal="center" vertical="center" wrapText="1"/>
    </xf>
    <xf numFmtId="3" fontId="125" fillId="14" borderId="78" xfId="0" applyNumberFormat="1" applyFont="1" applyFill="1" applyBorder="1" applyAlignment="1">
      <alignment horizontal="center" vertical="center" wrapText="1"/>
    </xf>
    <xf numFmtId="3" fontId="125" fillId="0" borderId="82" xfId="0" applyNumberFormat="1" applyFont="1" applyFill="1" applyBorder="1" applyAlignment="1">
      <alignment horizontal="center" vertical="center" wrapText="1"/>
    </xf>
    <xf numFmtId="3" fontId="125" fillId="0" borderId="5" xfId="0" applyNumberFormat="1" applyFont="1" applyFill="1" applyBorder="1" applyAlignment="1">
      <alignment horizontal="center" vertical="center" wrapText="1"/>
    </xf>
    <xf numFmtId="3" fontId="125" fillId="0" borderId="78" xfId="0" applyNumberFormat="1" applyFont="1" applyFill="1" applyBorder="1" applyAlignment="1">
      <alignment horizontal="center" vertical="center" wrapText="1"/>
    </xf>
    <xf numFmtId="168" fontId="125" fillId="14" borderId="5" xfId="4" applyNumberFormat="1" applyFont="1" applyFill="1" applyBorder="1" applyAlignment="1">
      <alignment horizontal="center" vertical="center" wrapText="1"/>
    </xf>
    <xf numFmtId="168" fontId="125" fillId="14" borderId="21" xfId="4" applyNumberFormat="1" applyFont="1" applyFill="1" applyBorder="1" applyAlignment="1">
      <alignment horizontal="center" vertical="center" wrapText="1"/>
    </xf>
    <xf numFmtId="168" fontId="125" fillId="14" borderId="82" xfId="4" applyNumberFormat="1" applyFont="1" applyFill="1" applyBorder="1" applyAlignment="1">
      <alignment horizontal="center" vertical="center" wrapText="1"/>
    </xf>
    <xf numFmtId="168" fontId="125" fillId="14" borderId="78" xfId="4" applyNumberFormat="1" applyFont="1" applyFill="1" applyBorder="1" applyAlignment="1">
      <alignment horizontal="center" vertical="center" wrapText="1"/>
    </xf>
    <xf numFmtId="3" fontId="125" fillId="0" borderId="21" xfId="0" applyNumberFormat="1" applyFont="1" applyFill="1" applyBorder="1" applyAlignment="1">
      <alignment horizontal="center" vertical="center" wrapText="1"/>
    </xf>
    <xf numFmtId="3" fontId="125" fillId="0" borderId="98" xfId="0" applyNumberFormat="1" applyFont="1" applyFill="1" applyBorder="1" applyAlignment="1">
      <alignment horizontal="center" vertical="center" wrapText="1"/>
    </xf>
    <xf numFmtId="3" fontId="125" fillId="0" borderId="99" xfId="0" applyNumberFormat="1" applyFont="1" applyFill="1" applyBorder="1" applyAlignment="1">
      <alignment horizontal="center" vertical="center" wrapText="1"/>
    </xf>
    <xf numFmtId="3" fontId="125" fillId="0" borderId="178" xfId="0" applyNumberFormat="1" applyFont="1" applyFill="1" applyBorder="1" applyAlignment="1">
      <alignment horizontal="center" vertical="center" wrapText="1"/>
    </xf>
    <xf numFmtId="0" fontId="0" fillId="0" borderId="0" xfId="0" applyNumberFormat="1"/>
    <xf numFmtId="3" fontId="40" fillId="0" borderId="75" xfId="0" applyNumberFormat="1" applyFont="1" applyBorder="1" applyAlignment="1">
      <alignment horizontal="right" vertical="center" wrapText="1"/>
    </xf>
    <xf numFmtId="3" fontId="40" fillId="0" borderId="86" xfId="0" applyNumberFormat="1" applyFont="1" applyBorder="1" applyAlignment="1">
      <alignment horizontal="right" vertical="center" wrapText="1"/>
    </xf>
    <xf numFmtId="3" fontId="40" fillId="0" borderId="76" xfId="0" applyNumberFormat="1" applyFont="1" applyBorder="1" applyAlignment="1">
      <alignment horizontal="right" vertical="center" wrapText="1"/>
    </xf>
    <xf numFmtId="3" fontId="40" fillId="0" borderId="15" xfId="0" applyNumberFormat="1" applyFont="1" applyBorder="1" applyAlignment="1">
      <alignment horizontal="right" vertical="center" wrapText="1"/>
    </xf>
    <xf numFmtId="3" fontId="40" fillId="0" borderId="115" xfId="0" applyNumberFormat="1" applyFont="1" applyBorder="1" applyAlignment="1">
      <alignment horizontal="right" vertical="center" wrapText="1"/>
    </xf>
    <xf numFmtId="3" fontId="40" fillId="0" borderId="74" xfId="0" applyNumberFormat="1" applyFont="1" applyBorder="1" applyAlignment="1">
      <alignment horizontal="right" vertical="center" wrapText="1"/>
    </xf>
    <xf numFmtId="0" fontId="16" fillId="7" borderId="158" xfId="0" applyFont="1" applyFill="1" applyBorder="1" applyAlignment="1">
      <alignment vertical="center"/>
    </xf>
    <xf numFmtId="0" fontId="16" fillId="7" borderId="55" xfId="0" applyFont="1" applyFill="1" applyBorder="1" applyAlignment="1">
      <alignment vertical="center"/>
    </xf>
    <xf numFmtId="3" fontId="16" fillId="7" borderId="179" xfId="0" applyNumberFormat="1" applyFont="1" applyFill="1" applyBorder="1" applyAlignment="1">
      <alignment horizontal="right" vertical="center"/>
    </xf>
    <xf numFmtId="167" fontId="46" fillId="0" borderId="4" xfId="0" applyNumberFormat="1" applyFont="1" applyBorder="1" applyAlignment="1">
      <alignment horizontal="center" vertical="center"/>
    </xf>
    <xf numFmtId="167" fontId="46" fillId="0" borderId="92" xfId="0" applyNumberFormat="1" applyFont="1" applyBorder="1" applyAlignment="1">
      <alignment horizontal="center" vertical="center"/>
    </xf>
    <xf numFmtId="167" fontId="46" fillId="0" borderId="19" xfId="0" applyNumberFormat="1" applyFont="1" applyBorder="1" applyAlignment="1">
      <alignment horizontal="center" vertical="center"/>
    </xf>
    <xf numFmtId="0" fontId="46" fillId="14" borderId="5" xfId="2" applyFont="1" applyFill="1" applyBorder="1" applyAlignment="1">
      <alignment horizontal="center" vertical="center"/>
    </xf>
    <xf numFmtId="0" fontId="46" fillId="14" borderId="82" xfId="2" applyFont="1" applyFill="1" applyBorder="1" applyAlignment="1">
      <alignment horizontal="center" vertical="center"/>
    </xf>
    <xf numFmtId="0" fontId="46" fillId="14" borderId="13" xfId="2" applyFont="1" applyFill="1" applyBorder="1" applyAlignment="1">
      <alignment horizontal="center" vertical="center"/>
    </xf>
    <xf numFmtId="0" fontId="46" fillId="14" borderId="20" xfId="2" applyFont="1" applyFill="1" applyBorder="1" applyAlignment="1">
      <alignment horizontal="center" vertical="center"/>
    </xf>
    <xf numFmtId="167" fontId="46" fillId="14" borderId="20" xfId="2" applyNumberFormat="1" applyFont="1" applyFill="1" applyBorder="1" applyAlignment="1">
      <alignment horizontal="center" vertical="center"/>
    </xf>
    <xf numFmtId="167" fontId="46" fillId="0" borderId="5" xfId="0" applyNumberFormat="1" applyFont="1" applyBorder="1" applyAlignment="1">
      <alignment horizontal="center" vertical="center"/>
    </xf>
    <xf numFmtId="167" fontId="46" fillId="0" borderId="82" xfId="0" applyNumberFormat="1" applyFont="1" applyBorder="1" applyAlignment="1">
      <alignment horizontal="center" vertical="center"/>
    </xf>
    <xf numFmtId="167" fontId="46" fillId="0" borderId="21" xfId="0" applyNumberFormat="1" applyFont="1" applyBorder="1" applyAlignment="1">
      <alignment horizontal="center" vertical="center"/>
    </xf>
    <xf numFmtId="167" fontId="46" fillId="0" borderId="16" xfId="0" applyNumberFormat="1" applyFont="1" applyBorder="1" applyAlignment="1">
      <alignment horizontal="center" vertical="center"/>
    </xf>
    <xf numFmtId="167" fontId="46" fillId="0" borderId="88" xfId="0" applyNumberFormat="1" applyFont="1" applyBorder="1" applyAlignment="1">
      <alignment horizontal="center" vertical="center"/>
    </xf>
    <xf numFmtId="167" fontId="46" fillId="0" borderId="90" xfId="0" applyNumberFormat="1" applyFont="1" applyBorder="1" applyAlignment="1">
      <alignment horizontal="center" vertical="center"/>
    </xf>
    <xf numFmtId="167" fontId="46" fillId="0" borderId="31" xfId="0" applyNumberFormat="1" applyFont="1" applyBorder="1" applyAlignment="1">
      <alignment horizontal="center" vertical="center"/>
    </xf>
    <xf numFmtId="167" fontId="46" fillId="0" borderId="83" xfId="0" applyNumberFormat="1" applyFont="1" applyBorder="1" applyAlignment="1">
      <alignment horizontal="center" vertical="center"/>
    </xf>
    <xf numFmtId="167" fontId="46" fillId="0" borderId="63" xfId="0" applyNumberFormat="1" applyFont="1" applyBorder="1" applyAlignment="1">
      <alignment horizontal="center" vertical="center"/>
    </xf>
    <xf numFmtId="0" fontId="27" fillId="0" borderId="0" xfId="1" applyFont="1" applyAlignment="1" applyProtection="1">
      <alignment horizontal="center"/>
    </xf>
    <xf numFmtId="0" fontId="47" fillId="4" borderId="113" xfId="0" applyFont="1" applyFill="1" applyBorder="1" applyAlignment="1">
      <alignment horizontal="center" vertical="center" wrapText="1"/>
    </xf>
    <xf numFmtId="0" fontId="106" fillId="0" borderId="0" xfId="1" applyFont="1" applyAlignment="1" applyProtection="1">
      <alignment horizontal="center"/>
    </xf>
    <xf numFmtId="0" fontId="58" fillId="0" borderId="0" xfId="0" applyFont="1" applyFill="1" applyBorder="1" applyAlignment="1">
      <alignment horizontal="center"/>
    </xf>
    <xf numFmtId="0" fontId="58" fillId="0" borderId="18" xfId="0" applyFont="1" applyFill="1" applyBorder="1" applyAlignment="1">
      <alignment horizontal="center"/>
    </xf>
    <xf numFmtId="0" fontId="47" fillId="0" borderId="11" xfId="0" applyFont="1" applyFill="1" applyBorder="1" applyAlignment="1">
      <alignment horizontal="center" wrapText="1"/>
    </xf>
    <xf numFmtId="0" fontId="47" fillId="14" borderId="11" xfId="0" applyFont="1" applyFill="1" applyBorder="1" applyAlignment="1">
      <alignment horizontal="center" wrapText="1"/>
    </xf>
    <xf numFmtId="0" fontId="47" fillId="0" borderId="108" xfId="0" applyFont="1" applyFill="1" applyBorder="1" applyAlignment="1">
      <alignment horizontal="center" wrapText="1"/>
    </xf>
    <xf numFmtId="0" fontId="47" fillId="0" borderId="7" xfId="0" applyFont="1" applyFill="1" applyBorder="1" applyAlignment="1">
      <alignment horizontal="center" wrapText="1"/>
    </xf>
    <xf numFmtId="0" fontId="0" fillId="0" borderId="0" xfId="0" applyFill="1" applyBorder="1"/>
    <xf numFmtId="0" fontId="47" fillId="0" borderId="0" xfId="0" applyFont="1" applyFill="1" applyBorder="1" applyAlignment="1">
      <alignment horizontal="center" vertical="center" wrapText="1"/>
    </xf>
    <xf numFmtId="3" fontId="42" fillId="0" borderId="0" xfId="0" applyNumberFormat="1" applyFont="1" applyFill="1" applyBorder="1" applyAlignment="1">
      <alignment horizontal="center" vertical="center" wrapText="1"/>
    </xf>
    <xf numFmtId="0" fontId="107" fillId="0" borderId="0" xfId="1" applyFont="1" applyFill="1" applyBorder="1" applyAlignment="1" applyProtection="1">
      <alignment horizontal="center"/>
    </xf>
    <xf numFmtId="168" fontId="0" fillId="6" borderId="0" xfId="4" applyNumberFormat="1" applyFont="1" applyFill="1" applyBorder="1"/>
    <xf numFmtId="0" fontId="0" fillId="6" borderId="0" xfId="0" applyFill="1" applyBorder="1"/>
    <xf numFmtId="3" fontId="40" fillId="6" borderId="0" xfId="0" applyNumberFormat="1" applyFont="1" applyFill="1" applyBorder="1" applyAlignment="1">
      <alignment horizontal="right" wrapText="1"/>
    </xf>
    <xf numFmtId="172" fontId="0" fillId="6" borderId="0" xfId="0" applyNumberFormat="1" applyFill="1" applyBorder="1"/>
    <xf numFmtId="165" fontId="0" fillId="6" borderId="0" xfId="7" applyFont="1" applyFill="1" applyBorder="1"/>
    <xf numFmtId="165" fontId="0" fillId="6" borderId="0" xfId="0" applyNumberFormat="1" applyFill="1" applyBorder="1"/>
    <xf numFmtId="0" fontId="0" fillId="6" borderId="0" xfId="0" applyFill="1"/>
    <xf numFmtId="0" fontId="37" fillId="4" borderId="152" xfId="0" applyFont="1" applyFill="1" applyBorder="1" applyAlignment="1">
      <alignment vertical="center"/>
    </xf>
    <xf numFmtId="0" fontId="107" fillId="0" borderId="0" xfId="1" applyFont="1" applyAlignment="1" applyProtection="1">
      <alignment horizontal="center"/>
    </xf>
    <xf numFmtId="0" fontId="107" fillId="0" borderId="0" xfId="1" applyFont="1" applyFill="1" applyAlignment="1" applyProtection="1">
      <alignment horizontal="center"/>
    </xf>
    <xf numFmtId="0" fontId="0" fillId="0" borderId="0" xfId="0" applyAlignment="1">
      <alignment horizontal="left"/>
    </xf>
    <xf numFmtId="0" fontId="90" fillId="5" borderId="0" xfId="0" applyFont="1" applyFill="1" applyBorder="1" applyAlignment="1">
      <alignment horizontal="center" vertical="center" shrinkToFit="1"/>
    </xf>
    <xf numFmtId="0" fontId="90" fillId="0" borderId="0" xfId="0" applyFont="1" applyFill="1" applyBorder="1" applyAlignment="1">
      <alignment horizontal="center" vertical="center" shrinkToFit="1"/>
    </xf>
    <xf numFmtId="0" fontId="0" fillId="0" borderId="93" xfId="0" applyBorder="1" applyAlignment="1">
      <alignment horizontal="left"/>
    </xf>
    <xf numFmtId="0" fontId="0" fillId="0" borderId="93" xfId="0" applyBorder="1" applyAlignment="1">
      <alignment horizontal="right" vertical="center"/>
    </xf>
    <xf numFmtId="0" fontId="37" fillId="0" borderId="56" xfId="0" applyFont="1" applyFill="1" applyBorder="1" applyAlignment="1">
      <alignment horizontal="left" vertical="center" wrapText="1"/>
    </xf>
    <xf numFmtId="0" fontId="37" fillId="0" borderId="57" xfId="0" applyFont="1" applyFill="1" applyBorder="1" applyAlignment="1">
      <alignment horizontal="left" vertical="center" wrapText="1"/>
    </xf>
    <xf numFmtId="0" fontId="37" fillId="14" borderId="57" xfId="0" applyFont="1" applyFill="1" applyBorder="1" applyAlignment="1">
      <alignment horizontal="left" vertical="center" wrapText="1"/>
    </xf>
    <xf numFmtId="0" fontId="23" fillId="4" borderId="42" xfId="0" applyFont="1" applyFill="1" applyBorder="1" applyAlignment="1">
      <alignment horizontal="center" vertical="center" textRotation="90" wrapText="1"/>
    </xf>
    <xf numFmtId="3" fontId="25" fillId="18" borderId="16" xfId="0" applyNumberFormat="1" applyFont="1" applyFill="1" applyBorder="1" applyAlignment="1">
      <alignment horizontal="right" vertical="center" wrapText="1"/>
    </xf>
    <xf numFmtId="3" fontId="25" fillId="18" borderId="5" xfId="0" applyNumberFormat="1" applyFont="1" applyFill="1" applyBorder="1" applyAlignment="1">
      <alignment horizontal="right" vertical="center" wrapText="1"/>
    </xf>
    <xf numFmtId="3" fontId="25" fillId="18" borderId="82" xfId="0" applyNumberFormat="1" applyFont="1" applyFill="1" applyBorder="1" applyAlignment="1">
      <alignment horizontal="right" vertical="center" wrapText="1"/>
    </xf>
    <xf numFmtId="0" fontId="16" fillId="18" borderId="34" xfId="0" applyFont="1" applyFill="1" applyBorder="1" applyAlignment="1">
      <alignment horizontal="center" vertical="center" textRotation="90" wrapText="1"/>
    </xf>
    <xf numFmtId="3" fontId="37" fillId="0" borderId="16" xfId="0" applyNumberFormat="1" applyFont="1" applyFill="1" applyBorder="1" applyAlignment="1">
      <alignment horizontal="right" vertical="center" wrapText="1"/>
    </xf>
    <xf numFmtId="3" fontId="37" fillId="0" borderId="5" xfId="0" applyNumberFormat="1" applyFont="1" applyFill="1" applyBorder="1" applyAlignment="1">
      <alignment horizontal="right" vertical="center" wrapText="1"/>
    </xf>
    <xf numFmtId="3" fontId="37" fillId="14" borderId="5" xfId="0" applyNumberFormat="1" applyFont="1" applyFill="1" applyBorder="1" applyAlignment="1">
      <alignment horizontal="right" vertical="center" wrapText="1"/>
    </xf>
    <xf numFmtId="0" fontId="16" fillId="0" borderId="0" xfId="0" applyFont="1" applyFill="1" applyBorder="1" applyAlignment="1">
      <alignment horizontal="center" vertical="center" textRotation="90" wrapText="1"/>
    </xf>
    <xf numFmtId="3" fontId="25" fillId="0" borderId="0" xfId="0" applyNumberFormat="1" applyFont="1" applyFill="1" applyBorder="1" applyAlignment="1">
      <alignment horizontal="right" vertical="center" wrapText="1"/>
    </xf>
    <xf numFmtId="168" fontId="37" fillId="0" borderId="116" xfId="4" applyNumberFormat="1" applyFont="1" applyFill="1" applyBorder="1" applyAlignment="1">
      <alignment horizontal="right" vertical="center" wrapText="1"/>
    </xf>
    <xf numFmtId="168" fontId="37" fillId="0" borderId="78" xfId="4" applyNumberFormat="1" applyFont="1" applyFill="1" applyBorder="1" applyAlignment="1">
      <alignment horizontal="right" vertical="center" wrapText="1"/>
    </xf>
    <xf numFmtId="168" fontId="37" fillId="14" borderId="78" xfId="4" applyNumberFormat="1" applyFont="1" applyFill="1" applyBorder="1" applyAlignment="1">
      <alignment horizontal="right" vertical="center" wrapText="1"/>
    </xf>
    <xf numFmtId="0" fontId="37" fillId="0" borderId="59" xfId="0" applyFont="1" applyFill="1" applyBorder="1" applyAlignment="1">
      <alignment horizontal="left" vertical="center" wrapText="1"/>
    </xf>
    <xf numFmtId="3" fontId="37" fillId="0" borderId="15" xfId="0" applyNumberFormat="1" applyFont="1" applyFill="1" applyBorder="1" applyAlignment="1">
      <alignment horizontal="right" vertical="center" wrapText="1"/>
    </xf>
    <xf numFmtId="168" fontId="37" fillId="0" borderId="79" xfId="4" applyNumberFormat="1" applyFont="1" applyFill="1" applyBorder="1" applyAlignment="1">
      <alignment horizontal="right" vertical="center" wrapText="1"/>
    </xf>
    <xf numFmtId="0" fontId="37" fillId="11" borderId="55" xfId="0" applyFont="1" applyFill="1" applyBorder="1" applyAlignment="1">
      <alignment horizontal="left" vertical="center" wrapText="1"/>
    </xf>
    <xf numFmtId="3" fontId="37" fillId="11" borderId="53" xfId="0" applyNumberFormat="1" applyFont="1" applyFill="1" applyBorder="1" applyAlignment="1">
      <alignment horizontal="right" vertical="center" wrapText="1"/>
    </xf>
    <xf numFmtId="168" fontId="37" fillId="11" borderId="177" xfId="4" applyNumberFormat="1" applyFont="1" applyFill="1" applyBorder="1" applyAlignment="1">
      <alignment horizontal="right" vertical="center" wrapText="1"/>
    </xf>
    <xf numFmtId="0" fontId="37" fillId="11" borderId="32" xfId="0" applyFont="1" applyFill="1" applyBorder="1" applyAlignment="1">
      <alignment horizontal="left" vertical="center" wrapText="1"/>
    </xf>
    <xf numFmtId="168" fontId="37" fillId="11" borderId="40" xfId="4" applyNumberFormat="1" applyFont="1" applyFill="1" applyBorder="1" applyAlignment="1">
      <alignment horizontal="right" vertical="center" wrapText="1"/>
    </xf>
    <xf numFmtId="168" fontId="37" fillId="11" borderId="43" xfId="4" applyNumberFormat="1" applyFont="1" applyFill="1" applyBorder="1" applyAlignment="1">
      <alignment horizontal="center" vertical="center" wrapText="1"/>
    </xf>
    <xf numFmtId="0" fontId="37" fillId="11" borderId="31" xfId="0" applyFont="1" applyFill="1" applyBorder="1" applyAlignment="1">
      <alignment horizontal="center" vertical="center"/>
    </xf>
    <xf numFmtId="0" fontId="52" fillId="11" borderId="42" xfId="0" applyFont="1" applyFill="1" applyBorder="1" applyAlignment="1">
      <alignment horizontal="center" vertical="center"/>
    </xf>
    <xf numFmtId="3" fontId="25" fillId="0" borderId="0" xfId="0" applyNumberFormat="1" applyFont="1" applyFill="1" applyBorder="1" applyAlignment="1">
      <alignment horizontal="right" vertical="center"/>
    </xf>
    <xf numFmtId="0" fontId="37" fillId="11" borderId="34" xfId="0" applyFont="1" applyFill="1" applyBorder="1" applyAlignment="1">
      <alignment horizontal="center" vertical="center"/>
    </xf>
    <xf numFmtId="0" fontId="37" fillId="4" borderId="152" xfId="0" applyFont="1" applyFill="1" applyBorder="1" applyAlignment="1">
      <alignment horizontal="center" vertical="center"/>
    </xf>
    <xf numFmtId="0" fontId="0" fillId="0" borderId="0" xfId="0" applyFill="1" applyBorder="1"/>
    <xf numFmtId="0" fontId="52" fillId="0" borderId="0" xfId="0" applyFont="1" applyFill="1" applyBorder="1" applyAlignment="1">
      <alignment horizontal="center" vertical="center"/>
    </xf>
    <xf numFmtId="0" fontId="37" fillId="4" borderId="117" xfId="0" applyFont="1" applyFill="1" applyBorder="1" applyAlignment="1">
      <alignment vertical="center"/>
    </xf>
    <xf numFmtId="0" fontId="37" fillId="4" borderId="153" xfId="0" applyFont="1" applyFill="1" applyBorder="1" applyAlignment="1">
      <alignment vertical="center"/>
    </xf>
    <xf numFmtId="0" fontId="37" fillId="11" borderId="128" xfId="0" applyFont="1" applyFill="1" applyBorder="1" applyAlignment="1">
      <alignment horizontal="center" vertical="center" wrapText="1"/>
    </xf>
    <xf numFmtId="0" fontId="37" fillId="11" borderId="45" xfId="0" applyFont="1" applyFill="1" applyBorder="1" applyAlignment="1">
      <alignment horizontal="center" vertical="center" wrapText="1"/>
    </xf>
    <xf numFmtId="3" fontId="37" fillId="14" borderId="15" xfId="0" applyNumberFormat="1" applyFont="1" applyFill="1" applyBorder="1" applyAlignment="1">
      <alignment horizontal="right" vertical="center" wrapText="1"/>
    </xf>
    <xf numFmtId="168" fontId="37" fillId="14" borderId="79" xfId="4" applyNumberFormat="1" applyFont="1" applyFill="1" applyBorder="1" applyAlignment="1">
      <alignment horizontal="right" vertical="center" wrapText="1"/>
    </xf>
    <xf numFmtId="0" fontId="0" fillId="0" borderId="0" xfId="0" applyFill="1" applyBorder="1" applyAlignment="1">
      <alignment horizontal="right" vertical="center"/>
    </xf>
    <xf numFmtId="0" fontId="90" fillId="0" borderId="0" xfId="0" applyFont="1" applyFill="1" applyBorder="1" applyAlignment="1">
      <alignment vertical="center" wrapText="1"/>
    </xf>
    <xf numFmtId="0" fontId="52" fillId="0" borderId="0" xfId="0" applyFont="1" applyFill="1" applyBorder="1" applyAlignment="1">
      <alignment vertical="center"/>
    </xf>
    <xf numFmtId="0" fontId="23" fillId="0" borderId="0" xfId="0" applyFont="1" applyFill="1" applyBorder="1" applyAlignment="1">
      <alignment horizontal="center" vertical="center" wrapText="1"/>
    </xf>
    <xf numFmtId="0" fontId="23" fillId="0" borderId="0" xfId="0" applyFont="1" applyFill="1" applyBorder="1" applyAlignment="1">
      <alignment vertical="center" wrapText="1"/>
    </xf>
    <xf numFmtId="3" fontId="16" fillId="0" borderId="0" xfId="0" applyNumberFormat="1" applyFont="1" applyFill="1" applyBorder="1" applyAlignment="1">
      <alignment horizontal="right" vertical="center" wrapText="1"/>
    </xf>
    <xf numFmtId="0" fontId="23" fillId="0" borderId="0" xfId="0" applyFont="1" applyFill="1" applyBorder="1" applyAlignment="1"/>
    <xf numFmtId="0" fontId="23" fillId="0" borderId="0" xfId="0" applyFont="1" applyFill="1" applyBorder="1" applyAlignment="1">
      <alignment vertical="center"/>
    </xf>
    <xf numFmtId="0" fontId="37" fillId="0" borderId="0" xfId="0" applyFont="1" applyFill="1" applyBorder="1" applyAlignment="1">
      <alignment vertical="center"/>
    </xf>
    <xf numFmtId="168" fontId="16" fillId="0" borderId="0" xfId="4" applyNumberFormat="1" applyFont="1" applyFill="1" applyBorder="1" applyAlignment="1">
      <alignment horizontal="right" vertical="center" wrapText="1"/>
    </xf>
    <xf numFmtId="0" fontId="25" fillId="0" borderId="0" xfId="0" applyFont="1" applyFill="1" applyBorder="1" applyAlignment="1">
      <alignment vertical="top"/>
    </xf>
    <xf numFmtId="0" fontId="0" fillId="0" borderId="0" xfId="0" applyFill="1" applyBorder="1" applyAlignment="1">
      <alignment vertical="top"/>
    </xf>
    <xf numFmtId="3" fontId="0" fillId="0" borderId="0" xfId="0" applyNumberFormat="1" applyFont="1" applyFill="1" applyBorder="1" applyAlignment="1">
      <alignment horizontal="right" vertical="center" wrapText="1"/>
    </xf>
    <xf numFmtId="0" fontId="16" fillId="0" borderId="0" xfId="0" applyFont="1" applyFill="1" applyBorder="1" applyAlignment="1">
      <alignment horizontal="center" vertical="center" wrapText="1"/>
    </xf>
    <xf numFmtId="0" fontId="16" fillId="0" borderId="0" xfId="0" applyFont="1" applyFill="1" applyBorder="1" applyAlignment="1">
      <alignment vertical="center" wrapText="1"/>
    </xf>
    <xf numFmtId="168" fontId="25" fillId="0" borderId="0" xfId="4" applyNumberFormat="1" applyFont="1" applyFill="1" applyBorder="1" applyAlignment="1">
      <alignment horizontal="right" vertical="center" wrapText="1"/>
    </xf>
    <xf numFmtId="3" fontId="16" fillId="0" borderId="0" xfId="0" applyNumberFormat="1" applyFont="1" applyFill="1" applyBorder="1" applyAlignment="1">
      <alignment vertical="center"/>
    </xf>
    <xf numFmtId="3" fontId="23" fillId="0" borderId="0" xfId="0" applyNumberFormat="1" applyFont="1" applyFill="1" applyBorder="1" applyAlignment="1">
      <alignment horizontal="right" vertical="center" wrapText="1"/>
    </xf>
    <xf numFmtId="0" fontId="25" fillId="0" borderId="0" xfId="0" applyFont="1" applyFill="1" applyBorder="1" applyAlignment="1">
      <alignment vertical="center"/>
    </xf>
    <xf numFmtId="0" fontId="37" fillId="11" borderId="67" xfId="0" applyFont="1" applyFill="1" applyBorder="1" applyAlignment="1">
      <alignment vertical="center" wrapText="1"/>
    </xf>
    <xf numFmtId="0" fontId="107" fillId="0" borderId="0" xfId="1" applyFont="1" applyFill="1" applyAlignment="1" applyProtection="1">
      <alignment horizontal="center"/>
    </xf>
    <xf numFmtId="0" fontId="37" fillId="0" borderId="0" xfId="0" applyFont="1" applyFill="1" applyBorder="1" applyAlignment="1">
      <alignment horizontal="left" vertical="center" wrapText="1"/>
    </xf>
    <xf numFmtId="3" fontId="37" fillId="0" borderId="0" xfId="0" applyNumberFormat="1" applyFont="1" applyFill="1" applyBorder="1" applyAlignment="1">
      <alignment horizontal="right" vertical="center" wrapText="1"/>
    </xf>
    <xf numFmtId="168" fontId="37" fillId="0" borderId="0" xfId="4" applyNumberFormat="1" applyFont="1" applyFill="1" applyBorder="1" applyAlignment="1">
      <alignment horizontal="right" vertical="center" wrapText="1"/>
    </xf>
    <xf numFmtId="0" fontId="37" fillId="0" borderId="0" xfId="0" applyFont="1" applyFill="1" applyBorder="1" applyAlignment="1">
      <alignment horizontal="center" vertical="center" wrapText="1"/>
    </xf>
    <xf numFmtId="0" fontId="37" fillId="0" borderId="0" xfId="0" applyFont="1" applyFill="1" applyBorder="1" applyAlignment="1">
      <alignment vertical="center" wrapText="1"/>
    </xf>
    <xf numFmtId="168" fontId="37" fillId="0" borderId="0" xfId="4" applyNumberFormat="1" applyFont="1" applyFill="1" applyBorder="1" applyAlignment="1">
      <alignment horizontal="center" vertical="center" wrapText="1"/>
    </xf>
    <xf numFmtId="0" fontId="25" fillId="0" borderId="0" xfId="0" applyFont="1" applyFill="1" applyBorder="1"/>
    <xf numFmtId="0" fontId="37" fillId="11" borderId="38" xfId="0" applyFont="1" applyFill="1" applyBorder="1" applyAlignment="1">
      <alignment horizontal="left" vertical="center" wrapText="1"/>
    </xf>
    <xf numFmtId="3" fontId="37" fillId="11" borderId="40" xfId="0" applyNumberFormat="1" applyFont="1" applyFill="1" applyBorder="1" applyAlignment="1">
      <alignment horizontal="right" vertical="center" wrapText="1"/>
    </xf>
    <xf numFmtId="168" fontId="37" fillId="11" borderId="43" xfId="4" applyNumberFormat="1" applyFont="1" applyFill="1" applyBorder="1" applyAlignment="1">
      <alignment horizontal="right" vertical="center" wrapText="1"/>
    </xf>
    <xf numFmtId="0" fontId="57" fillId="5" borderId="83" xfId="0" applyFont="1" applyFill="1" applyBorder="1" applyAlignment="1">
      <alignment vertical="center" wrapText="1"/>
    </xf>
    <xf numFmtId="0" fontId="107" fillId="0" borderId="0" xfId="1" applyFont="1" applyFill="1" applyAlignment="1" applyProtection="1">
      <alignment horizontal="center"/>
    </xf>
    <xf numFmtId="0" fontId="107" fillId="0" borderId="0" xfId="1" applyFont="1" applyAlignment="1" applyProtection="1">
      <alignment horizontal="center" vertical="center"/>
    </xf>
    <xf numFmtId="0" fontId="107" fillId="0" borderId="0" xfId="1" applyFont="1" applyAlignment="1" applyProtection="1">
      <alignment horizontal="center"/>
    </xf>
    <xf numFmtId="0" fontId="107" fillId="0" borderId="0" xfId="1" applyFont="1" applyBorder="1" applyAlignment="1" applyProtection="1">
      <alignment horizontal="center"/>
    </xf>
    <xf numFmtId="0" fontId="107" fillId="0" borderId="18" xfId="1" applyFont="1" applyBorder="1" applyAlignment="1" applyProtection="1">
      <alignment horizontal="center"/>
    </xf>
    <xf numFmtId="0" fontId="106" fillId="0" borderId="0" xfId="1" applyFont="1" applyAlignment="1" applyProtection="1">
      <alignment horizontal="center"/>
    </xf>
    <xf numFmtId="0" fontId="55" fillId="0" borderId="0" xfId="0" applyFont="1" applyProtection="1">
      <protection locked="0"/>
    </xf>
    <xf numFmtId="0" fontId="0" fillId="0" borderId="0" xfId="0" applyProtection="1">
      <protection locked="0"/>
    </xf>
    <xf numFmtId="3" fontId="25" fillId="18" borderId="21" xfId="0" applyNumberFormat="1" applyFont="1" applyFill="1" applyBorder="1" applyAlignment="1">
      <alignment horizontal="right" vertical="center" wrapText="1"/>
    </xf>
    <xf numFmtId="3" fontId="25" fillId="14" borderId="99" xfId="0" applyNumberFormat="1" applyFont="1" applyFill="1" applyBorder="1" applyAlignment="1">
      <alignment horizontal="right" vertical="center" wrapText="1"/>
    </xf>
    <xf numFmtId="3" fontId="25" fillId="14" borderId="21" xfId="0" applyNumberFormat="1" applyFont="1" applyFill="1" applyBorder="1" applyAlignment="1">
      <alignment horizontal="right" vertical="center"/>
    </xf>
    <xf numFmtId="3" fontId="117" fillId="4" borderId="6" xfId="0" applyNumberFormat="1" applyFont="1" applyFill="1" applyBorder="1" applyAlignment="1" applyProtection="1">
      <alignment horizontal="left" vertical="center" wrapText="1" readingOrder="1"/>
      <protection locked="0"/>
    </xf>
    <xf numFmtId="0" fontId="107" fillId="0" borderId="0" xfId="1" applyFont="1" applyAlignment="1" applyProtection="1">
      <alignment horizontal="center"/>
    </xf>
    <xf numFmtId="0" fontId="107" fillId="0" borderId="0" xfId="1" applyFont="1" applyAlignment="1" applyProtection="1">
      <alignment horizontal="center"/>
    </xf>
    <xf numFmtId="0" fontId="16" fillId="4" borderId="118" xfId="0" applyFont="1" applyFill="1" applyBorder="1" applyAlignment="1">
      <alignment horizontal="center" vertical="center" wrapText="1"/>
    </xf>
    <xf numFmtId="0" fontId="106" fillId="0" borderId="0" xfId="1" applyFont="1" applyAlignment="1" applyProtection="1">
      <alignment horizontal="center"/>
    </xf>
    <xf numFmtId="3" fontId="50" fillId="4" borderId="43" xfId="0" applyNumberFormat="1" applyFont="1" applyFill="1" applyBorder="1" applyAlignment="1">
      <alignment horizontal="right" vertical="center" wrapText="1"/>
    </xf>
    <xf numFmtId="168" fontId="40" fillId="14" borderId="78" xfId="0" applyNumberFormat="1" applyFont="1" applyFill="1" applyBorder="1" applyAlignment="1">
      <alignment horizontal="right" wrapText="1"/>
    </xf>
    <xf numFmtId="168" fontId="40" fillId="0" borderId="78" xfId="0" applyNumberFormat="1" applyFont="1" applyFill="1" applyBorder="1" applyAlignment="1">
      <alignment horizontal="right" wrapText="1"/>
    </xf>
    <xf numFmtId="168" fontId="47" fillId="4" borderId="43" xfId="0" applyNumberFormat="1" applyFont="1" applyFill="1" applyBorder="1" applyAlignment="1">
      <alignment horizontal="right" vertical="center" wrapText="1"/>
    </xf>
    <xf numFmtId="168" fontId="25" fillId="0" borderId="77" xfId="0" applyNumberFormat="1" applyFont="1" applyBorder="1" applyAlignment="1">
      <alignment horizontal="right" vertical="top" wrapText="1"/>
    </xf>
    <xf numFmtId="168" fontId="25" fillId="14" borderId="78" xfId="0" applyNumberFormat="1" applyFont="1" applyFill="1" applyBorder="1" applyAlignment="1">
      <alignment horizontal="right" vertical="top" wrapText="1"/>
    </xf>
    <xf numFmtId="168" fontId="25" fillId="0" borderId="78" xfId="0" applyNumberFormat="1" applyFont="1" applyBorder="1" applyAlignment="1">
      <alignment horizontal="right" vertical="top" wrapText="1"/>
    </xf>
    <xf numFmtId="168" fontId="25" fillId="14" borderId="79" xfId="0" applyNumberFormat="1" applyFont="1" applyFill="1" applyBorder="1" applyAlignment="1">
      <alignment horizontal="right" vertical="top" wrapText="1"/>
    </xf>
    <xf numFmtId="168" fontId="16" fillId="4" borderId="50" xfId="0" applyNumberFormat="1" applyFont="1" applyFill="1" applyBorder="1" applyAlignment="1">
      <alignment horizontal="right" vertical="center" wrapText="1"/>
    </xf>
    <xf numFmtId="0" fontId="106" fillId="0" borderId="0" xfId="1" applyFont="1" applyFill="1" applyAlignment="1" applyProtection="1">
      <alignment horizontal="center"/>
    </xf>
    <xf numFmtId="168" fontId="25" fillId="14" borderId="15" xfId="0" applyNumberFormat="1" applyFont="1" applyFill="1" applyBorder="1" applyAlignment="1">
      <alignment horizontal="right"/>
    </xf>
    <xf numFmtId="0" fontId="107" fillId="0" borderId="0" xfId="1" applyFont="1" applyFill="1" applyAlignment="1" applyProtection="1">
      <alignment horizontal="center"/>
    </xf>
    <xf numFmtId="0" fontId="119" fillId="4" borderId="0" xfId="1" applyFont="1" applyFill="1" applyAlignment="1" applyProtection="1">
      <alignment horizontal="center"/>
    </xf>
    <xf numFmtId="0" fontId="64" fillId="4" borderId="0" xfId="1" applyFont="1" applyFill="1" applyAlignment="1" applyProtection="1">
      <alignment horizontal="center"/>
    </xf>
    <xf numFmtId="0" fontId="64" fillId="4" borderId="0" xfId="1" applyFont="1" applyFill="1" applyBorder="1" applyAlignment="1" applyProtection="1">
      <alignment horizontal="center"/>
    </xf>
    <xf numFmtId="0" fontId="103" fillId="0" borderId="0" xfId="1" applyFont="1" applyFill="1" applyAlignment="1" applyProtection="1">
      <alignment horizontal="left"/>
    </xf>
    <xf numFmtId="0" fontId="95" fillId="0" borderId="0" xfId="0" applyFont="1" applyFill="1" applyAlignment="1">
      <alignment horizontal="center" vertical="top" wrapText="1"/>
    </xf>
    <xf numFmtId="0" fontId="97" fillId="0" borderId="0" xfId="0" quotePrefix="1" applyFont="1" applyFill="1" applyAlignment="1">
      <alignment horizontal="center"/>
    </xf>
    <xf numFmtId="0" fontId="97" fillId="0" borderId="0" xfId="0" applyFont="1" applyFill="1" applyAlignment="1">
      <alignment horizontal="center"/>
    </xf>
    <xf numFmtId="0" fontId="99" fillId="0" borderId="0" xfId="0" applyFont="1" applyFill="1" applyAlignment="1">
      <alignment horizontal="center"/>
    </xf>
    <xf numFmtId="0" fontId="0" fillId="0" borderId="0" xfId="0" applyFill="1" applyAlignment="1">
      <alignment horizontal="center"/>
    </xf>
    <xf numFmtId="0" fontId="67" fillId="0" borderId="0" xfId="0" applyFont="1" applyFill="1" applyAlignment="1">
      <alignment horizontal="center" vertical="center"/>
    </xf>
    <xf numFmtId="0" fontId="65" fillId="0" borderId="0" xfId="1" applyFont="1" applyFill="1" applyAlignment="1" applyProtection="1">
      <alignment horizontal="center"/>
    </xf>
    <xf numFmtId="0" fontId="27" fillId="0" borderId="0" xfId="1" applyFont="1" applyFill="1" applyAlignment="1" applyProtection="1">
      <alignment horizontal="center"/>
    </xf>
    <xf numFmtId="0" fontId="107" fillId="0" borderId="0" xfId="1" applyFont="1" applyFill="1" applyAlignment="1" applyProtection="1">
      <alignment horizontal="center"/>
    </xf>
    <xf numFmtId="0" fontId="66" fillId="0" borderId="0" xfId="0" applyFont="1" applyFill="1" applyAlignment="1">
      <alignment horizontal="center"/>
    </xf>
    <xf numFmtId="0" fontId="89" fillId="6" borderId="0" xfId="0" applyFont="1" applyFill="1" applyBorder="1" applyAlignment="1">
      <alignment horizontal="center"/>
    </xf>
    <xf numFmtId="0" fontId="42" fillId="0" borderId="0" xfId="0" applyFont="1" applyFill="1" applyAlignment="1">
      <alignment horizontal="left" wrapText="1"/>
    </xf>
    <xf numFmtId="0" fontId="55" fillId="0" borderId="0" xfId="0" applyFont="1" applyFill="1" applyAlignment="1">
      <alignment horizontal="center"/>
    </xf>
    <xf numFmtId="0" fontId="69" fillId="0" borderId="0" xfId="0" applyFont="1" applyFill="1" applyAlignment="1">
      <alignment horizontal="center"/>
    </xf>
    <xf numFmtId="0" fontId="70" fillId="0" borderId="0" xfId="0" applyFont="1" applyFill="1" applyAlignment="1">
      <alignment horizontal="center" vertical="center"/>
    </xf>
    <xf numFmtId="0" fontId="68" fillId="0" borderId="0" xfId="0" applyFont="1" applyFill="1" applyAlignment="1">
      <alignment horizontal="center"/>
    </xf>
    <xf numFmtId="0" fontId="52" fillId="13" borderId="0" xfId="0" applyFont="1" applyFill="1" applyBorder="1" applyAlignment="1">
      <alignment horizontal="center" vertical="center" shrinkToFit="1"/>
    </xf>
    <xf numFmtId="0" fontId="92" fillId="0" borderId="0" xfId="1" applyFont="1" applyAlignment="1" applyProtection="1">
      <alignment horizontal="center"/>
    </xf>
    <xf numFmtId="0" fontId="92" fillId="0" borderId="0" xfId="1" applyFont="1" applyAlignment="1" applyProtection="1">
      <alignment horizontal="center" vertical="center"/>
    </xf>
    <xf numFmtId="0" fontId="90" fillId="13" borderId="0" xfId="0" applyFont="1" applyFill="1" applyBorder="1" applyAlignment="1">
      <alignment horizontal="center" vertical="center" shrinkToFit="1"/>
    </xf>
    <xf numFmtId="0" fontId="90" fillId="6" borderId="52" xfId="0" applyFont="1" applyFill="1" applyBorder="1" applyAlignment="1">
      <alignment horizontal="center" vertical="center"/>
    </xf>
    <xf numFmtId="0" fontId="90" fillId="6" borderId="0" xfId="0" applyFont="1" applyFill="1" applyBorder="1" applyAlignment="1">
      <alignment horizontal="center" vertical="center"/>
    </xf>
    <xf numFmtId="0" fontId="90" fillId="6" borderId="18" xfId="0" applyFont="1" applyFill="1" applyBorder="1" applyAlignment="1">
      <alignment horizontal="center" vertical="center"/>
    </xf>
    <xf numFmtId="0" fontId="90" fillId="6" borderId="32" xfId="0" applyFont="1" applyFill="1" applyBorder="1" applyAlignment="1">
      <alignment horizontal="center" vertical="center"/>
    </xf>
    <xf numFmtId="0" fontId="90" fillId="6" borderId="17" xfId="0" applyFont="1" applyFill="1" applyBorder="1" applyAlignment="1">
      <alignment horizontal="center" vertical="center"/>
    </xf>
    <xf numFmtId="0" fontId="90" fillId="6" borderId="41" xfId="0" applyFont="1" applyFill="1" applyBorder="1" applyAlignment="1">
      <alignment horizontal="center" vertical="center"/>
    </xf>
    <xf numFmtId="0" fontId="89" fillId="6" borderId="52" xfId="0" applyFont="1" applyFill="1" applyBorder="1" applyAlignment="1">
      <alignment horizontal="center"/>
    </xf>
    <xf numFmtId="0" fontId="89" fillId="6" borderId="18" xfId="0" applyFont="1" applyFill="1" applyBorder="1" applyAlignment="1">
      <alignment horizontal="center"/>
    </xf>
    <xf numFmtId="0" fontId="90" fillId="13" borderId="0" xfId="0" applyFont="1" applyFill="1" applyBorder="1" applyAlignment="1">
      <alignment horizontal="center" vertical="center" wrapText="1" shrinkToFit="1"/>
    </xf>
    <xf numFmtId="0" fontId="126" fillId="5" borderId="83" xfId="0" applyFont="1" applyFill="1" applyBorder="1" applyAlignment="1">
      <alignment horizontal="center" vertical="center" wrapText="1"/>
    </xf>
    <xf numFmtId="0" fontId="23" fillId="14" borderId="57" xfId="0" applyFont="1" applyFill="1" applyBorder="1" applyAlignment="1">
      <alignment horizontal="left" vertical="center" wrapText="1"/>
    </xf>
    <xf numFmtId="0" fontId="23" fillId="14" borderId="82" xfId="0" applyFont="1" applyFill="1" applyBorder="1" applyAlignment="1">
      <alignment horizontal="left" vertical="center" wrapText="1"/>
    </xf>
    <xf numFmtId="0" fontId="23" fillId="14" borderId="49" xfId="0" applyFont="1" applyFill="1" applyBorder="1" applyAlignment="1">
      <alignment horizontal="left" vertical="center" wrapText="1"/>
    </xf>
    <xf numFmtId="0" fontId="23" fillId="0" borderId="57" xfId="0" applyFont="1" applyFill="1" applyBorder="1" applyAlignment="1">
      <alignment horizontal="left" vertical="center"/>
    </xf>
    <xf numFmtId="0" fontId="23" fillId="0" borderId="82" xfId="0" applyFont="1" applyFill="1" applyBorder="1" applyAlignment="1">
      <alignment horizontal="left" vertical="center"/>
    </xf>
    <xf numFmtId="0" fontId="23" fillId="0" borderId="49" xfId="0" applyFont="1" applyFill="1" applyBorder="1" applyAlignment="1">
      <alignment horizontal="left" vertical="center"/>
    </xf>
    <xf numFmtId="0" fontId="52" fillId="4" borderId="118" xfId="0" applyFont="1" applyFill="1" applyBorder="1" applyAlignment="1">
      <alignment horizontal="center" vertical="center"/>
    </xf>
    <xf numFmtId="0" fontId="52" fillId="4" borderId="84" xfId="0" applyFont="1" applyFill="1" applyBorder="1" applyAlignment="1">
      <alignment horizontal="center" vertical="center"/>
    </xf>
    <xf numFmtId="0" fontId="23" fillId="0" borderId="57" xfId="0" applyFont="1" applyFill="1" applyBorder="1" applyAlignment="1">
      <alignment horizontal="left" vertical="center" wrapText="1"/>
    </xf>
    <xf numFmtId="0" fontId="23" fillId="0" borderId="82" xfId="0" applyFont="1" applyFill="1" applyBorder="1" applyAlignment="1">
      <alignment horizontal="left" vertical="center" wrapText="1"/>
    </xf>
    <xf numFmtId="0" fontId="23" fillId="0" borderId="49" xfId="0" applyFont="1" applyFill="1" applyBorder="1" applyAlignment="1">
      <alignment horizontal="left" vertical="center" wrapText="1"/>
    </xf>
    <xf numFmtId="0" fontId="52" fillId="4" borderId="152" xfId="0" applyFont="1" applyFill="1" applyBorder="1" applyAlignment="1">
      <alignment horizontal="center" vertical="center"/>
    </xf>
    <xf numFmtId="0" fontId="52" fillId="4" borderId="117" xfId="0" applyFont="1" applyFill="1" applyBorder="1" applyAlignment="1">
      <alignment horizontal="center" vertical="center"/>
    </xf>
    <xf numFmtId="0" fontId="52" fillId="4" borderId="153" xfId="0" applyFont="1" applyFill="1" applyBorder="1" applyAlignment="1">
      <alignment horizontal="center" vertical="center"/>
    </xf>
    <xf numFmtId="0" fontId="90" fillId="13" borderId="0" xfId="0" applyFont="1" applyFill="1" applyAlignment="1">
      <alignment horizontal="center" vertical="center" wrapText="1"/>
    </xf>
    <xf numFmtId="0" fontId="23" fillId="0" borderId="144" xfId="0" applyFont="1" applyFill="1" applyBorder="1" applyAlignment="1">
      <alignment horizontal="left" vertical="center" wrapText="1"/>
    </xf>
    <xf numFmtId="0" fontId="23" fillId="0" borderId="86" xfId="0" applyFont="1" applyFill="1" applyBorder="1" applyAlignment="1">
      <alignment horizontal="left" vertical="center" wrapText="1"/>
    </xf>
    <xf numFmtId="0" fontId="23" fillId="0" borderId="76" xfId="0" applyFont="1" applyFill="1" applyBorder="1" applyAlignment="1">
      <alignment horizontal="left" vertical="center" wrapText="1"/>
    </xf>
    <xf numFmtId="0" fontId="23" fillId="0" borderId="57" xfId="0" applyFont="1" applyBorder="1" applyAlignment="1">
      <alignment horizontal="left"/>
    </xf>
    <xf numFmtId="0" fontId="23" fillId="0" borderId="82" xfId="0" applyFont="1" applyBorder="1" applyAlignment="1">
      <alignment horizontal="left"/>
    </xf>
    <xf numFmtId="0" fontId="23" fillId="0" borderId="49" xfId="0" applyFont="1" applyBorder="1" applyAlignment="1">
      <alignment horizontal="left"/>
    </xf>
    <xf numFmtId="0" fontId="16" fillId="4" borderId="118" xfId="0" applyFont="1" applyFill="1" applyBorder="1" applyAlignment="1">
      <alignment horizontal="center" vertical="center" wrapText="1"/>
    </xf>
    <xf numFmtId="0" fontId="16" fillId="4" borderId="39" xfId="0" applyFont="1" applyFill="1" applyBorder="1" applyAlignment="1">
      <alignment horizontal="center" vertical="center" wrapText="1"/>
    </xf>
    <xf numFmtId="0" fontId="52" fillId="4" borderId="26" xfId="0" applyFont="1" applyFill="1" applyBorder="1" applyAlignment="1">
      <alignment horizontal="center" vertical="center"/>
    </xf>
    <xf numFmtId="0" fontId="52" fillId="4" borderId="27" xfId="0" applyFont="1" applyFill="1" applyBorder="1" applyAlignment="1">
      <alignment horizontal="center" vertical="center"/>
    </xf>
    <xf numFmtId="0" fontId="52" fillId="4" borderId="28" xfId="0" applyFont="1" applyFill="1" applyBorder="1" applyAlignment="1">
      <alignment horizontal="center" vertical="center"/>
    </xf>
    <xf numFmtId="0" fontId="52" fillId="4" borderId="32" xfId="0" applyFont="1" applyFill="1" applyBorder="1" applyAlignment="1">
      <alignment horizontal="center" vertical="center"/>
    </xf>
    <xf numFmtId="0" fontId="52" fillId="4" borderId="17" xfId="0" applyFont="1" applyFill="1" applyBorder="1" applyAlignment="1">
      <alignment horizontal="center" vertical="center"/>
    </xf>
    <xf numFmtId="0" fontId="52" fillId="4" borderId="41" xfId="0" applyFont="1" applyFill="1" applyBorder="1" applyAlignment="1">
      <alignment horizontal="center" vertical="center"/>
    </xf>
    <xf numFmtId="0" fontId="88" fillId="13" borderId="0" xfId="0" applyFont="1" applyFill="1" applyBorder="1" applyAlignment="1">
      <alignment horizontal="center" vertical="center" shrinkToFit="1"/>
    </xf>
    <xf numFmtId="0" fontId="45" fillId="13" borderId="0" xfId="0" applyFont="1" applyFill="1" applyBorder="1" applyAlignment="1">
      <alignment horizontal="center" vertical="center" shrinkToFit="1"/>
    </xf>
    <xf numFmtId="0" fontId="27" fillId="0" borderId="0" xfId="1" applyFont="1" applyAlignment="1" applyProtection="1">
      <alignment horizontal="center"/>
    </xf>
    <xf numFmtId="0" fontId="107" fillId="0" borderId="0" xfId="1" applyFont="1" applyBorder="1" applyAlignment="1" applyProtection="1">
      <alignment horizontal="center"/>
    </xf>
    <xf numFmtId="0" fontId="107" fillId="0" borderId="18" xfId="1" applyFont="1" applyBorder="1" applyAlignment="1" applyProtection="1">
      <alignment horizontal="center"/>
    </xf>
    <xf numFmtId="0" fontId="107" fillId="0" borderId="0" xfId="1" applyFont="1" applyBorder="1" applyAlignment="1" applyProtection="1">
      <alignment horizontal="center" vertical="center"/>
    </xf>
    <xf numFmtId="0" fontId="107" fillId="0" borderId="18" xfId="1" applyFont="1" applyBorder="1" applyAlignment="1" applyProtection="1">
      <alignment horizontal="center" vertical="center"/>
    </xf>
    <xf numFmtId="0" fontId="42" fillId="4" borderId="62" xfId="0" applyFont="1" applyFill="1" applyBorder="1" applyAlignment="1">
      <alignment horizontal="center" vertical="center" wrapText="1"/>
    </xf>
    <xf numFmtId="0" fontId="42" fillId="4" borderId="37" xfId="0" applyFont="1" applyFill="1" applyBorder="1" applyAlignment="1">
      <alignment horizontal="center" vertical="center" wrapText="1"/>
    </xf>
    <xf numFmtId="0" fontId="41" fillId="0" borderId="0" xfId="0" applyFont="1" applyAlignment="1">
      <alignment horizontal="center"/>
    </xf>
    <xf numFmtId="0" fontId="21" fillId="0" borderId="0" xfId="0" applyFont="1" applyBorder="1" applyAlignment="1">
      <alignment horizontal="left"/>
    </xf>
    <xf numFmtId="0" fontId="79" fillId="0" borderId="57" xfId="0" applyNumberFormat="1" applyFont="1" applyBorder="1" applyAlignment="1">
      <alignment horizontal="center" vertical="center" wrapText="1"/>
    </xf>
    <xf numFmtId="3" fontId="79" fillId="0" borderId="21" xfId="0" applyNumberFormat="1" applyFont="1" applyBorder="1" applyAlignment="1">
      <alignment horizontal="center" vertical="center" wrapText="1"/>
    </xf>
    <xf numFmtId="49" fontId="79" fillId="14" borderId="57" xfId="0" applyNumberFormat="1" applyFont="1" applyFill="1" applyBorder="1" applyAlignment="1">
      <alignment horizontal="center" vertical="center" wrapText="1"/>
    </xf>
    <xf numFmtId="49" fontId="79" fillId="14" borderId="21" xfId="0" applyNumberFormat="1" applyFont="1" applyFill="1" applyBorder="1" applyAlignment="1">
      <alignment horizontal="center" vertical="center" wrapText="1"/>
    </xf>
    <xf numFmtId="49" fontId="79" fillId="0" borderId="57" xfId="0" applyNumberFormat="1" applyFont="1" applyBorder="1" applyAlignment="1">
      <alignment horizontal="center" vertical="center" wrapText="1"/>
    </xf>
    <xf numFmtId="49" fontId="79" fillId="0" borderId="21" xfId="0" applyNumberFormat="1" applyFont="1" applyBorder="1" applyAlignment="1">
      <alignment horizontal="center" vertical="center" wrapText="1"/>
    </xf>
    <xf numFmtId="3" fontId="79" fillId="0" borderId="11" xfId="0" applyNumberFormat="1" applyFont="1" applyBorder="1" applyAlignment="1">
      <alignment horizontal="center" vertical="center" wrapText="1"/>
    </xf>
    <xf numFmtId="3" fontId="79" fillId="14" borderId="11" xfId="0" applyNumberFormat="1" applyFont="1" applyFill="1" applyBorder="1" applyAlignment="1">
      <alignment horizontal="center" vertical="center" wrapText="1"/>
    </xf>
    <xf numFmtId="3" fontId="79" fillId="14" borderId="21" xfId="0" applyNumberFormat="1" applyFont="1" applyFill="1" applyBorder="1" applyAlignment="1">
      <alignment horizontal="center" vertical="center" wrapText="1"/>
    </xf>
    <xf numFmtId="0" fontId="42" fillId="4" borderId="72" xfId="0" applyFont="1" applyFill="1" applyBorder="1" applyAlignment="1">
      <alignment horizontal="center" vertical="center" wrapText="1"/>
    </xf>
    <xf numFmtId="0" fontId="42" fillId="4" borderId="70" xfId="0" applyFont="1" applyFill="1" applyBorder="1" applyAlignment="1">
      <alignment horizontal="center" vertical="center" wrapText="1"/>
    </xf>
    <xf numFmtId="3" fontId="79" fillId="14" borderId="108" xfId="0" applyNumberFormat="1" applyFont="1" applyFill="1" applyBorder="1" applyAlignment="1">
      <alignment horizontal="center" vertical="center" wrapText="1"/>
    </xf>
    <xf numFmtId="3" fontId="79" fillId="14" borderId="25" xfId="0" applyNumberFormat="1" applyFont="1" applyFill="1" applyBorder="1" applyAlignment="1">
      <alignment horizontal="center" vertical="center" wrapText="1"/>
    </xf>
    <xf numFmtId="3" fontId="42" fillId="4" borderId="111" xfId="0" applyNumberFormat="1" applyFont="1" applyFill="1" applyBorder="1" applyAlignment="1">
      <alignment horizontal="center" vertical="center" wrapText="1"/>
    </xf>
    <xf numFmtId="3" fontId="42" fillId="4" borderId="71" xfId="0" applyNumberFormat="1" applyFont="1" applyFill="1" applyBorder="1" applyAlignment="1">
      <alignment horizontal="center" vertical="center" wrapText="1"/>
    </xf>
    <xf numFmtId="3" fontId="79" fillId="0" borderId="89" xfId="0" applyNumberFormat="1" applyFont="1" applyBorder="1" applyAlignment="1">
      <alignment horizontal="center" vertical="center" wrapText="1"/>
    </xf>
    <xf numFmtId="3" fontId="79" fillId="0" borderId="143" xfId="0" applyNumberFormat="1" applyFont="1" applyBorder="1" applyAlignment="1">
      <alignment horizontal="center" vertical="center" wrapText="1"/>
    </xf>
    <xf numFmtId="3" fontId="79" fillId="0" borderId="108" xfId="0" applyNumberFormat="1" applyFont="1" applyBorder="1" applyAlignment="1">
      <alignment horizontal="center" vertical="center" wrapText="1"/>
    </xf>
    <xf numFmtId="3" fontId="79" fillId="0" borderId="25" xfId="0" applyNumberFormat="1" applyFont="1" applyBorder="1" applyAlignment="1">
      <alignment horizontal="center" vertical="center" wrapText="1"/>
    </xf>
    <xf numFmtId="3" fontId="79" fillId="0" borderId="59" xfId="0" applyNumberFormat="1" applyFont="1" applyBorder="1" applyAlignment="1">
      <alignment horizontal="center" vertical="center" wrapText="1"/>
    </xf>
    <xf numFmtId="3" fontId="42" fillId="4" borderId="32" xfId="0" applyNumberFormat="1" applyFont="1" applyFill="1" applyBorder="1" applyAlignment="1">
      <alignment horizontal="center" vertical="center" wrapText="1"/>
    </xf>
    <xf numFmtId="3" fontId="79" fillId="14" borderId="82" xfId="0" applyNumberFormat="1" applyFont="1" applyFill="1" applyBorder="1" applyAlignment="1">
      <alignment horizontal="center" vertical="center" wrapText="1"/>
    </xf>
    <xf numFmtId="3" fontId="79" fillId="14" borderId="49" xfId="0" applyNumberFormat="1" applyFont="1" applyFill="1" applyBorder="1" applyAlignment="1">
      <alignment horizontal="center" vertical="center" wrapText="1"/>
    </xf>
    <xf numFmtId="3" fontId="79" fillId="0" borderId="115" xfId="0" applyNumberFormat="1" applyFont="1" applyBorder="1" applyAlignment="1">
      <alignment horizontal="center" vertical="center" wrapText="1"/>
    </xf>
    <xf numFmtId="3" fontId="79" fillId="0" borderId="74" xfId="0" applyNumberFormat="1" applyFont="1" applyBorder="1" applyAlignment="1">
      <alignment horizontal="center" vertical="center" wrapText="1"/>
    </xf>
    <xf numFmtId="3" fontId="42" fillId="4" borderId="17" xfId="0" applyNumberFormat="1" applyFont="1" applyFill="1" applyBorder="1" applyAlignment="1">
      <alignment horizontal="center" vertical="center" wrapText="1"/>
    </xf>
    <xf numFmtId="3" fontId="42" fillId="4" borderId="41" xfId="0" applyNumberFormat="1" applyFont="1" applyFill="1" applyBorder="1" applyAlignment="1">
      <alignment horizontal="center" vertical="center" wrapText="1"/>
    </xf>
    <xf numFmtId="3" fontId="79" fillId="14" borderId="57" xfId="0" applyNumberFormat="1" applyFont="1" applyFill="1" applyBorder="1" applyAlignment="1">
      <alignment horizontal="center" vertical="center" wrapText="1"/>
    </xf>
    <xf numFmtId="3" fontId="79" fillId="0" borderId="144" xfId="0" applyNumberFormat="1" applyFont="1" applyBorder="1" applyAlignment="1">
      <alignment horizontal="center" vertical="center" wrapText="1"/>
    </xf>
    <xf numFmtId="3" fontId="79" fillId="0" borderId="86" xfId="0" applyNumberFormat="1" applyFont="1" applyBorder="1" applyAlignment="1">
      <alignment horizontal="center" vertical="center" wrapText="1"/>
    </xf>
    <xf numFmtId="49" fontId="79" fillId="14" borderId="59" xfId="0" applyNumberFormat="1" applyFont="1" applyFill="1" applyBorder="1" applyAlignment="1">
      <alignment horizontal="center" vertical="center" wrapText="1"/>
    </xf>
    <xf numFmtId="49" fontId="79" fillId="14" borderId="25" xfId="0" applyNumberFormat="1" applyFont="1" applyFill="1" applyBorder="1" applyAlignment="1">
      <alignment horizontal="center" vertical="center" wrapText="1"/>
    </xf>
    <xf numFmtId="3" fontId="79" fillId="0" borderId="76" xfId="0" applyNumberFormat="1" applyFont="1" applyBorder="1" applyAlignment="1">
      <alignment horizontal="center" vertical="center" wrapText="1"/>
    </xf>
    <xf numFmtId="3" fontId="79" fillId="14" borderId="74" xfId="0" applyNumberFormat="1" applyFont="1" applyFill="1" applyBorder="1" applyAlignment="1">
      <alignment horizontal="center" vertical="center" wrapText="1"/>
    </xf>
    <xf numFmtId="0" fontId="37" fillId="0" borderId="52" xfId="0" applyFont="1" applyFill="1" applyBorder="1" applyAlignment="1">
      <alignment horizontal="center"/>
    </xf>
    <xf numFmtId="0" fontId="37" fillId="0" borderId="0" xfId="0" applyFont="1" applyFill="1" applyBorder="1" applyAlignment="1">
      <alignment horizontal="center"/>
    </xf>
    <xf numFmtId="0" fontId="37" fillId="0" borderId="18" xfId="0" applyFont="1" applyFill="1" applyBorder="1" applyAlignment="1">
      <alignment horizontal="center"/>
    </xf>
    <xf numFmtId="0" fontId="52" fillId="0" borderId="52" xfId="0" applyFont="1" applyFill="1" applyBorder="1" applyAlignment="1">
      <alignment horizontal="center"/>
    </xf>
    <xf numFmtId="0" fontId="52" fillId="0" borderId="0" xfId="0" applyFont="1" applyFill="1" applyBorder="1" applyAlignment="1">
      <alignment horizontal="center"/>
    </xf>
    <xf numFmtId="0" fontId="52" fillId="0" borderId="18" xfId="0" applyFont="1" applyFill="1" applyBorder="1" applyAlignment="1">
      <alignment horizontal="center"/>
    </xf>
    <xf numFmtId="0" fontId="52" fillId="0" borderId="32" xfId="0" applyFont="1" applyFill="1" applyBorder="1" applyAlignment="1">
      <alignment horizontal="center" vertical="center"/>
    </xf>
    <xf numFmtId="0" fontId="52" fillId="0" borderId="17" xfId="0" applyFont="1" applyFill="1" applyBorder="1" applyAlignment="1">
      <alignment horizontal="center" vertical="center"/>
    </xf>
    <xf numFmtId="0" fontId="52" fillId="0" borderId="41" xfId="0" applyFont="1" applyFill="1" applyBorder="1" applyAlignment="1">
      <alignment horizontal="center" vertical="center"/>
    </xf>
    <xf numFmtId="0" fontId="18" fillId="0" borderId="52" xfId="0" applyFont="1" applyFill="1" applyBorder="1" applyAlignment="1">
      <alignment horizontal="center"/>
    </xf>
    <xf numFmtId="0" fontId="18" fillId="0" borderId="0" xfId="0" applyFont="1" applyFill="1" applyBorder="1" applyAlignment="1">
      <alignment horizontal="center"/>
    </xf>
    <xf numFmtId="0" fontId="18" fillId="0" borderId="18" xfId="0" applyFont="1" applyFill="1" applyBorder="1" applyAlignment="1">
      <alignment horizontal="center"/>
    </xf>
    <xf numFmtId="0" fontId="47" fillId="4" borderId="26" xfId="0" applyFont="1" applyFill="1" applyBorder="1" applyAlignment="1">
      <alignment horizontal="center" vertical="center" wrapText="1"/>
    </xf>
    <xf numFmtId="0" fontId="47" fillId="4" borderId="61" xfId="0" applyFont="1" applyFill="1" applyBorder="1" applyAlignment="1">
      <alignment horizontal="center" vertical="center" wrapText="1"/>
    </xf>
    <xf numFmtId="0" fontId="47" fillId="4" borderId="128" xfId="0" applyFont="1" applyFill="1" applyBorder="1" applyAlignment="1">
      <alignment horizontal="center" vertical="center" wrapText="1"/>
    </xf>
    <xf numFmtId="0" fontId="47" fillId="4" borderId="63" xfId="0" applyFont="1" applyFill="1" applyBorder="1" applyAlignment="1">
      <alignment horizontal="center" vertical="center" wrapText="1"/>
    </xf>
    <xf numFmtId="0" fontId="47" fillId="4" borderId="27" xfId="0" applyFont="1" applyFill="1" applyBorder="1" applyAlignment="1">
      <alignment horizontal="center" vertical="center" wrapText="1"/>
    </xf>
    <xf numFmtId="0" fontId="47" fillId="4" borderId="83" xfId="0" applyFont="1" applyFill="1" applyBorder="1" applyAlignment="1">
      <alignment horizontal="center" vertical="center" wrapText="1"/>
    </xf>
    <xf numFmtId="0" fontId="47" fillId="4" borderId="127" xfId="0" applyFont="1" applyFill="1" applyBorder="1" applyAlignment="1">
      <alignment horizontal="center" vertical="center" wrapText="1"/>
    </xf>
    <xf numFmtId="0" fontId="47" fillId="4" borderId="113" xfId="0" applyFont="1" applyFill="1" applyBorder="1" applyAlignment="1">
      <alignment horizontal="center" vertical="center" wrapText="1"/>
    </xf>
    <xf numFmtId="0" fontId="47" fillId="4" borderId="28" xfId="0" applyFont="1" applyFill="1" applyBorder="1" applyAlignment="1">
      <alignment horizontal="center" vertical="center" wrapText="1"/>
    </xf>
    <xf numFmtId="0" fontId="47" fillId="4" borderId="33" xfId="0" applyFont="1" applyFill="1" applyBorder="1" applyAlignment="1">
      <alignment horizontal="center" vertical="center" wrapText="1"/>
    </xf>
    <xf numFmtId="3" fontId="79" fillId="0" borderId="7" xfId="0" applyNumberFormat="1" applyFont="1" applyBorder="1" applyAlignment="1">
      <alignment horizontal="center" vertical="center" wrapText="1"/>
    </xf>
    <xf numFmtId="3" fontId="79" fillId="0" borderId="48" xfId="0" applyNumberFormat="1" applyFont="1" applyBorder="1" applyAlignment="1">
      <alignment horizontal="center" vertical="center" wrapText="1"/>
    </xf>
    <xf numFmtId="3" fontId="79" fillId="0" borderId="49" xfId="0" applyNumberFormat="1" applyFont="1" applyBorder="1" applyAlignment="1">
      <alignment horizontal="center" vertical="center" wrapText="1"/>
    </xf>
    <xf numFmtId="3" fontId="79" fillId="0" borderId="19" xfId="0" applyNumberFormat="1" applyFont="1" applyBorder="1" applyAlignment="1">
      <alignment horizontal="center" vertical="center" wrapText="1"/>
    </xf>
    <xf numFmtId="3" fontId="79" fillId="0" borderId="58" xfId="0" applyNumberFormat="1" applyFont="1" applyBorder="1" applyAlignment="1">
      <alignment horizontal="center" vertical="center" wrapText="1"/>
    </xf>
    <xf numFmtId="0" fontId="107" fillId="0" borderId="0" xfId="1" applyFont="1" applyAlignment="1" applyProtection="1">
      <alignment horizontal="center" vertical="center"/>
    </xf>
    <xf numFmtId="0" fontId="107" fillId="0" borderId="0" xfId="1" applyFont="1" applyAlignment="1" applyProtection="1">
      <alignment horizontal="center"/>
    </xf>
    <xf numFmtId="3" fontId="79" fillId="0" borderId="59" xfId="0" applyNumberFormat="1" applyFont="1" applyBorder="1" applyAlignment="1">
      <alignment horizontal="center" vertical="top" wrapText="1"/>
    </xf>
    <xf numFmtId="3" fontId="79" fillId="0" borderId="25" xfId="0" applyNumberFormat="1" applyFont="1" applyBorder="1" applyAlignment="1">
      <alignment horizontal="center" vertical="top" wrapText="1"/>
    </xf>
    <xf numFmtId="3" fontId="79" fillId="0" borderId="108" xfId="0" applyNumberFormat="1" applyFont="1" applyBorder="1" applyAlignment="1">
      <alignment horizontal="center" vertical="top" wrapText="1"/>
    </xf>
    <xf numFmtId="3" fontId="79" fillId="0" borderId="108" xfId="0" applyNumberFormat="1" applyFont="1" applyFill="1" applyBorder="1" applyAlignment="1">
      <alignment horizontal="center" vertical="center" wrapText="1"/>
    </xf>
    <xf numFmtId="3" fontId="79" fillId="0" borderId="74" xfId="0" applyNumberFormat="1" applyFont="1" applyFill="1" applyBorder="1" applyAlignment="1">
      <alignment horizontal="center" vertical="center" wrapText="1"/>
    </xf>
    <xf numFmtId="3" fontId="79" fillId="14" borderId="57" xfId="0" applyNumberFormat="1" applyFont="1" applyFill="1" applyBorder="1" applyAlignment="1">
      <alignment horizontal="center" vertical="top" wrapText="1"/>
    </xf>
    <xf numFmtId="3" fontId="79" fillId="14" borderId="21" xfId="0" applyNumberFormat="1" applyFont="1" applyFill="1" applyBorder="1" applyAlignment="1">
      <alignment horizontal="center" vertical="top" wrapText="1"/>
    </xf>
    <xf numFmtId="3" fontId="79" fillId="14" borderId="11" xfId="0" applyNumberFormat="1" applyFont="1" applyFill="1" applyBorder="1" applyAlignment="1">
      <alignment horizontal="center" vertical="top" wrapText="1"/>
    </xf>
    <xf numFmtId="3" fontId="79" fillId="14" borderId="49" xfId="0" applyNumberFormat="1" applyFont="1" applyFill="1" applyBorder="1" applyAlignment="1">
      <alignment horizontal="center" vertical="top" wrapText="1"/>
    </xf>
    <xf numFmtId="3" fontId="79" fillId="0" borderId="57" xfId="0" applyNumberFormat="1" applyFont="1" applyBorder="1" applyAlignment="1">
      <alignment horizontal="center" vertical="top" wrapText="1"/>
    </xf>
    <xf numFmtId="3" fontId="79" fillId="0" borderId="21" xfId="0" applyNumberFormat="1" applyFont="1" applyBorder="1" applyAlignment="1">
      <alignment horizontal="center" vertical="top" wrapText="1"/>
    </xf>
    <xf numFmtId="3" fontId="79" fillId="0" borderId="11" xfId="0" applyNumberFormat="1" applyFont="1" applyBorder="1" applyAlignment="1">
      <alignment horizontal="center" vertical="top" wrapText="1"/>
    </xf>
    <xf numFmtId="3" fontId="79" fillId="0" borderId="49" xfId="0" applyNumberFormat="1" applyFont="1" applyBorder="1" applyAlignment="1">
      <alignment horizontal="center" vertical="top" wrapText="1"/>
    </xf>
    <xf numFmtId="3" fontId="79" fillId="0" borderId="59" xfId="0" applyNumberFormat="1" applyFont="1" applyFill="1" applyBorder="1" applyAlignment="1">
      <alignment horizontal="center" vertical="center" wrapText="1"/>
    </xf>
    <xf numFmtId="3" fontId="79" fillId="0" borderId="25" xfId="0" applyNumberFormat="1" applyFont="1" applyFill="1" applyBorder="1" applyAlignment="1">
      <alignment horizontal="center" vertical="center" wrapText="1"/>
    </xf>
    <xf numFmtId="3" fontId="79" fillId="0" borderId="144" xfId="0" quotePrefix="1" applyNumberFormat="1" applyFont="1" applyBorder="1" applyAlignment="1">
      <alignment horizontal="center" vertical="top" wrapText="1"/>
    </xf>
    <xf numFmtId="3" fontId="79" fillId="0" borderId="143" xfId="0" quotePrefix="1" applyNumberFormat="1" applyFont="1" applyBorder="1" applyAlignment="1">
      <alignment horizontal="center" vertical="top" wrapText="1"/>
    </xf>
    <xf numFmtId="3" fontId="79" fillId="0" borderId="89" xfId="0" applyNumberFormat="1" applyFont="1" applyBorder="1" applyAlignment="1">
      <alignment horizontal="center" vertical="top" wrapText="1"/>
    </xf>
    <xf numFmtId="3" fontId="79" fillId="0" borderId="143" xfId="0" applyNumberFormat="1" applyFont="1" applyBorder="1" applyAlignment="1">
      <alignment horizontal="center" vertical="top" wrapText="1"/>
    </xf>
    <xf numFmtId="3" fontId="79" fillId="0" borderId="76" xfId="0" applyNumberFormat="1" applyFont="1" applyBorder="1" applyAlignment="1">
      <alignment horizontal="center" vertical="top" wrapText="1"/>
    </xf>
    <xf numFmtId="3" fontId="79" fillId="0" borderId="58" xfId="0" applyNumberFormat="1" applyFont="1" applyBorder="1" applyAlignment="1">
      <alignment horizontal="center" vertical="top" wrapText="1"/>
    </xf>
    <xf numFmtId="3" fontId="79" fillId="0" borderId="19" xfId="0" applyNumberFormat="1" applyFont="1" applyBorder="1" applyAlignment="1">
      <alignment horizontal="center" vertical="top" wrapText="1"/>
    </xf>
    <xf numFmtId="3" fontId="79" fillId="0" borderId="7" xfId="0" applyNumberFormat="1" applyFont="1" applyBorder="1" applyAlignment="1">
      <alignment horizontal="center" vertical="top" wrapText="1"/>
    </xf>
    <xf numFmtId="3" fontId="79" fillId="0" borderId="48" xfId="0" applyNumberFormat="1" applyFont="1" applyBorder="1" applyAlignment="1">
      <alignment horizontal="center" vertical="top" wrapText="1"/>
    </xf>
    <xf numFmtId="0" fontId="39" fillId="0" borderId="0" xfId="0" applyFont="1" applyBorder="1" applyAlignment="1">
      <alignment horizontal="left" vertical="top" wrapText="1"/>
    </xf>
    <xf numFmtId="0" fontId="88" fillId="13" borderId="0" xfId="0" applyFont="1" applyFill="1" applyAlignment="1">
      <alignment horizontal="center" vertical="center" wrapText="1"/>
    </xf>
    <xf numFmtId="3" fontId="79" fillId="0" borderId="74" xfId="0" applyNumberFormat="1" applyFont="1" applyBorder="1" applyAlignment="1">
      <alignment horizontal="center" vertical="top" wrapText="1"/>
    </xf>
    <xf numFmtId="0" fontId="47" fillId="0" borderId="0" xfId="0" applyFont="1" applyFill="1" applyBorder="1" applyAlignment="1">
      <alignment horizontal="center" vertical="center" wrapText="1"/>
    </xf>
    <xf numFmtId="0" fontId="39" fillId="0" borderId="27" xfId="0" applyFont="1" applyBorder="1" applyAlignment="1">
      <alignment horizontal="left" vertical="top" wrapText="1"/>
    </xf>
    <xf numFmtId="0" fontId="20" fillId="0" borderId="27" xfId="0" applyFont="1" applyBorder="1" applyAlignment="1">
      <alignment horizontal="left" vertical="top" wrapText="1"/>
    </xf>
    <xf numFmtId="0" fontId="20" fillId="0" borderId="27" xfId="0" applyFont="1" applyBorder="1" applyAlignment="1">
      <alignment horizontal="left" wrapText="1"/>
    </xf>
    <xf numFmtId="0" fontId="88" fillId="13" borderId="0" xfId="0" applyFont="1" applyFill="1" applyAlignment="1">
      <alignment horizontal="center" wrapText="1"/>
    </xf>
    <xf numFmtId="0" fontId="26" fillId="0" borderId="0" xfId="0" applyFont="1" applyFill="1" applyAlignment="1">
      <alignment horizontal="center"/>
    </xf>
    <xf numFmtId="0" fontId="20" fillId="0" borderId="0" xfId="0" applyFont="1" applyBorder="1" applyAlignment="1">
      <alignment horizontal="left"/>
    </xf>
    <xf numFmtId="0" fontId="120" fillId="13" borderId="0" xfId="0" applyFont="1" applyFill="1" applyBorder="1" applyAlignment="1">
      <alignment horizontal="center" vertical="center" wrapText="1"/>
    </xf>
    <xf numFmtId="0" fontId="88" fillId="13" borderId="0" xfId="0" applyFont="1" applyFill="1" applyAlignment="1">
      <alignment horizontal="center" vertical="center"/>
    </xf>
    <xf numFmtId="3" fontId="79" fillId="0" borderId="58" xfId="0" quotePrefix="1" applyNumberFormat="1" applyFont="1" applyBorder="1" applyAlignment="1">
      <alignment horizontal="center" vertical="center" wrapText="1"/>
    </xf>
    <xf numFmtId="3" fontId="79" fillId="0" borderId="19" xfId="0" quotePrefix="1" applyNumberFormat="1" applyFont="1" applyBorder="1" applyAlignment="1">
      <alignment horizontal="center" vertical="center" wrapText="1"/>
    </xf>
    <xf numFmtId="3" fontId="79" fillId="0" borderId="48" xfId="0" quotePrefix="1" applyNumberFormat="1" applyFont="1" applyBorder="1" applyAlignment="1">
      <alignment horizontal="center" vertical="center" wrapText="1"/>
    </xf>
    <xf numFmtId="3" fontId="79" fillId="0" borderId="57" xfId="0" applyNumberFormat="1" applyFont="1" applyBorder="1" applyAlignment="1">
      <alignment horizontal="center" vertical="center" wrapText="1"/>
    </xf>
    <xf numFmtId="3" fontId="79" fillId="0" borderId="144" xfId="0" quotePrefix="1" applyNumberFormat="1" applyFont="1" applyBorder="1" applyAlignment="1">
      <alignment horizontal="center" vertical="center" wrapText="1"/>
    </xf>
    <xf numFmtId="3" fontId="79" fillId="0" borderId="76" xfId="0" quotePrefix="1" applyNumberFormat="1" applyFont="1" applyBorder="1" applyAlignment="1">
      <alignment horizontal="center" vertical="center" wrapText="1"/>
    </xf>
    <xf numFmtId="3" fontId="42" fillId="4" borderId="67" xfId="0" applyNumberFormat="1" applyFont="1" applyFill="1" applyBorder="1" applyAlignment="1">
      <alignment horizontal="center" vertical="center" wrapText="1"/>
    </xf>
    <xf numFmtId="3" fontId="42" fillId="4" borderId="51" xfId="0" applyNumberFormat="1" applyFont="1" applyFill="1" applyBorder="1" applyAlignment="1">
      <alignment horizontal="center" vertical="center" wrapText="1"/>
    </xf>
    <xf numFmtId="3" fontId="42" fillId="4" borderId="93" xfId="0" applyNumberFormat="1" applyFont="1" applyFill="1" applyBorder="1" applyAlignment="1">
      <alignment horizontal="center" vertical="center" wrapText="1"/>
    </xf>
    <xf numFmtId="3" fontId="79" fillId="0" borderId="82" xfId="0" applyNumberFormat="1" applyFont="1" applyBorder="1" applyAlignment="1">
      <alignment horizontal="center" vertical="center" wrapText="1"/>
    </xf>
    <xf numFmtId="3" fontId="79" fillId="0" borderId="92" xfId="0" applyNumberFormat="1" applyFont="1" applyBorder="1" applyAlignment="1">
      <alignment horizontal="center" vertical="center" wrapText="1"/>
    </xf>
    <xf numFmtId="0" fontId="0" fillId="0" borderId="0" xfId="0" applyAlignment="1">
      <alignment horizontal="left"/>
    </xf>
    <xf numFmtId="0" fontId="52" fillId="0" borderId="52" xfId="0" applyFont="1" applyFill="1" applyBorder="1" applyAlignment="1">
      <alignment horizontal="center" vertical="center"/>
    </xf>
    <xf numFmtId="0" fontId="52" fillId="0" borderId="0" xfId="0" applyFont="1" applyFill="1" applyBorder="1" applyAlignment="1">
      <alignment horizontal="center" vertical="center"/>
    </xf>
    <xf numFmtId="0" fontId="52" fillId="0" borderId="18" xfId="0" applyFont="1" applyFill="1" applyBorder="1" applyAlignment="1">
      <alignment horizontal="center" vertical="center"/>
    </xf>
    <xf numFmtId="3" fontId="42" fillId="4" borderId="98" xfId="0" applyNumberFormat="1" applyFont="1" applyFill="1" applyBorder="1" applyAlignment="1">
      <alignment horizontal="center" vertical="center" wrapText="1"/>
    </xf>
    <xf numFmtId="3" fontId="42" fillId="4" borderId="54" xfId="0" applyNumberFormat="1" applyFont="1" applyFill="1" applyBorder="1" applyAlignment="1">
      <alignment horizontal="center" vertical="center" wrapText="1"/>
    </xf>
    <xf numFmtId="3" fontId="42" fillId="4" borderId="176" xfId="0" applyNumberFormat="1" applyFont="1" applyFill="1" applyBorder="1" applyAlignment="1">
      <alignment horizontal="center" vertical="center" wrapText="1"/>
    </xf>
    <xf numFmtId="0" fontId="90" fillId="13" borderId="0" xfId="0" applyFont="1" applyFill="1" applyAlignment="1">
      <alignment horizontal="center" vertical="center"/>
    </xf>
    <xf numFmtId="0" fontId="71" fillId="0" borderId="69" xfId="0" applyFont="1" applyFill="1" applyBorder="1" applyAlignment="1">
      <alignment horizontal="left" vertical="center"/>
    </xf>
    <xf numFmtId="0" fontId="71" fillId="0" borderId="5" xfId="0" applyFont="1" applyFill="1" applyBorder="1" applyAlignment="1">
      <alignment horizontal="left" vertical="center"/>
    </xf>
    <xf numFmtId="0" fontId="16" fillId="0" borderId="95" xfId="0" applyFont="1" applyFill="1" applyBorder="1" applyAlignment="1">
      <alignment horizontal="left" vertical="center" wrapText="1"/>
    </xf>
    <xf numFmtId="0" fontId="16" fillId="0" borderId="85" xfId="0" applyFont="1" applyFill="1" applyBorder="1" applyAlignment="1">
      <alignment horizontal="left" vertical="center" wrapText="1"/>
    </xf>
    <xf numFmtId="0" fontId="71" fillId="0" borderId="64" xfId="0" applyFont="1" applyFill="1" applyBorder="1" applyAlignment="1">
      <alignment horizontal="left" vertical="center"/>
    </xf>
    <xf numFmtId="0" fontId="71" fillId="0" borderId="66" xfId="0" applyFont="1" applyFill="1" applyBorder="1" applyAlignment="1">
      <alignment horizontal="left" vertical="center"/>
    </xf>
    <xf numFmtId="0" fontId="42" fillId="4" borderId="118" xfId="0" applyFont="1" applyFill="1" applyBorder="1" applyAlignment="1">
      <alignment horizontal="center" vertical="center" wrapText="1"/>
    </xf>
    <xf numFmtId="0" fontId="42" fillId="4" borderId="84" xfId="0" applyFont="1" applyFill="1" applyBorder="1" applyAlignment="1">
      <alignment horizontal="center" vertical="center" wrapText="1"/>
    </xf>
    <xf numFmtId="0" fontId="16" fillId="0" borderId="58" xfId="0" applyFont="1" applyFill="1" applyBorder="1" applyAlignment="1">
      <alignment horizontal="left" vertical="center" wrapText="1"/>
    </xf>
    <xf numFmtId="0" fontId="16" fillId="0" borderId="19" xfId="0" applyFont="1" applyFill="1" applyBorder="1" applyAlignment="1">
      <alignment horizontal="left" vertical="center" wrapText="1"/>
    </xf>
    <xf numFmtId="0" fontId="16" fillId="14" borderId="69" xfId="0" applyFont="1" applyFill="1" applyBorder="1" applyAlignment="1">
      <alignment horizontal="left" vertical="center" wrapText="1"/>
    </xf>
    <xf numFmtId="0" fontId="16" fillId="14" borderId="5" xfId="0" applyFont="1" applyFill="1" applyBorder="1" applyAlignment="1">
      <alignment horizontal="left" vertical="center" wrapText="1"/>
    </xf>
    <xf numFmtId="0" fontId="16" fillId="0" borderId="94" xfId="0" applyFont="1" applyFill="1" applyBorder="1" applyAlignment="1">
      <alignment horizontal="left" vertical="top" wrapText="1"/>
    </xf>
    <xf numFmtId="0" fontId="16" fillId="0" borderId="53" xfId="0" applyFont="1" applyFill="1" applyBorder="1" applyAlignment="1">
      <alignment horizontal="left" vertical="top" wrapText="1"/>
    </xf>
    <xf numFmtId="0" fontId="71" fillId="14" borderId="69" xfId="0" applyFont="1" applyFill="1" applyBorder="1" applyAlignment="1">
      <alignment horizontal="left" vertical="center"/>
    </xf>
    <xf numFmtId="0" fontId="71" fillId="14" borderId="5" xfId="0" applyFont="1" applyFill="1" applyBorder="1" applyAlignment="1">
      <alignment horizontal="left" vertical="center"/>
    </xf>
    <xf numFmtId="0" fontId="71" fillId="0" borderId="94" xfId="0" applyFont="1" applyFill="1" applyBorder="1" applyAlignment="1">
      <alignment horizontal="left" vertical="center"/>
    </xf>
    <xf numFmtId="0" fontId="71" fillId="0" borderId="53" xfId="0" applyFont="1" applyFill="1" applyBorder="1" applyAlignment="1">
      <alignment horizontal="left" vertical="center"/>
    </xf>
    <xf numFmtId="0" fontId="16" fillId="0" borderId="94" xfId="0" applyFont="1" applyFill="1" applyBorder="1" applyAlignment="1">
      <alignment horizontal="left" vertical="center" wrapText="1"/>
    </xf>
    <xf numFmtId="0" fontId="16" fillId="0" borderId="53" xfId="0" applyFont="1" applyFill="1" applyBorder="1" applyAlignment="1">
      <alignment horizontal="left" vertical="center" wrapText="1"/>
    </xf>
    <xf numFmtId="0" fontId="16" fillId="0" borderId="69" xfId="0" applyFont="1" applyFill="1" applyBorder="1" applyAlignment="1">
      <alignment horizontal="left" vertical="center" wrapText="1"/>
    </xf>
    <xf numFmtId="0" fontId="16" fillId="0" borderId="5" xfId="0" applyFont="1" applyFill="1" applyBorder="1" applyAlignment="1">
      <alignment horizontal="left" vertical="center" wrapText="1"/>
    </xf>
    <xf numFmtId="0" fontId="8" fillId="0" borderId="0" xfId="0" applyFont="1" applyFill="1" applyBorder="1" applyAlignment="1">
      <alignment horizontal="center" vertical="center" wrapText="1" shrinkToFit="1"/>
    </xf>
    <xf numFmtId="0" fontId="23" fillId="14" borderId="69" xfId="0" applyFont="1" applyFill="1" applyBorder="1" applyAlignment="1">
      <alignment horizontal="left" vertical="center" wrapText="1"/>
    </xf>
    <xf numFmtId="0" fontId="23" fillId="14" borderId="5" xfId="0" applyFont="1" applyFill="1" applyBorder="1" applyAlignment="1">
      <alignment horizontal="left" vertical="center" wrapText="1"/>
    </xf>
    <xf numFmtId="0" fontId="39" fillId="0" borderId="27" xfId="0" applyFont="1" applyBorder="1" applyAlignment="1">
      <alignment horizontal="left" vertical="center" wrapText="1"/>
    </xf>
    <xf numFmtId="0" fontId="4" fillId="0" borderId="0" xfId="0" applyFont="1" applyFill="1" applyBorder="1" applyAlignment="1">
      <alignment horizontal="left" vertical="center"/>
    </xf>
    <xf numFmtId="0" fontId="16" fillId="4" borderId="84" xfId="0" applyFont="1" applyFill="1" applyBorder="1" applyAlignment="1">
      <alignment horizontal="center" vertical="center" wrapText="1"/>
    </xf>
    <xf numFmtId="0" fontId="16" fillId="0" borderId="80" xfId="0" applyFont="1" applyFill="1" applyBorder="1" applyAlignment="1">
      <alignment horizontal="left" vertical="center" wrapText="1"/>
    </xf>
    <xf numFmtId="0" fontId="16" fillId="0" borderId="4" xfId="0" applyFont="1" applyFill="1" applyBorder="1" applyAlignment="1">
      <alignment horizontal="left" vertical="center" wrapText="1"/>
    </xf>
    <xf numFmtId="0" fontId="42" fillId="4" borderId="63" xfId="0" applyFont="1" applyFill="1" applyBorder="1" applyAlignment="1">
      <alignment horizontal="center" vertical="center" wrapText="1"/>
    </xf>
    <xf numFmtId="0" fontId="76" fillId="0" borderId="0" xfId="0" applyFont="1" applyBorder="1" applyAlignment="1">
      <alignment horizontal="left" vertical="top" wrapText="1"/>
    </xf>
    <xf numFmtId="0" fontId="72" fillId="0" borderId="52" xfId="0" applyFont="1" applyFill="1" applyBorder="1" applyAlignment="1">
      <alignment horizontal="center" vertical="center"/>
    </xf>
    <xf numFmtId="0" fontId="72" fillId="0" borderId="0" xfId="0" applyFont="1" applyFill="1" applyBorder="1" applyAlignment="1">
      <alignment horizontal="center" vertical="center"/>
    </xf>
    <xf numFmtId="0" fontId="72" fillId="0" borderId="18" xfId="0" applyFont="1" applyFill="1" applyBorder="1" applyAlignment="1">
      <alignment horizontal="center" vertical="center"/>
    </xf>
    <xf numFmtId="0" fontId="72" fillId="0" borderId="32" xfId="0" applyFont="1" applyFill="1" applyBorder="1" applyAlignment="1">
      <alignment horizontal="center" vertical="center"/>
    </xf>
    <xf numFmtId="0" fontId="72" fillId="0" borderId="17" xfId="0" applyFont="1" applyFill="1" applyBorder="1" applyAlignment="1">
      <alignment horizontal="center" vertical="center"/>
    </xf>
    <xf numFmtId="0" fontId="72" fillId="0" borderId="41" xfId="0" applyFont="1" applyFill="1" applyBorder="1" applyAlignment="1">
      <alignment horizontal="center" vertical="center"/>
    </xf>
    <xf numFmtId="0" fontId="58" fillId="0" borderId="52" xfId="0" applyFont="1" applyFill="1" applyBorder="1" applyAlignment="1">
      <alignment horizontal="center" vertical="center"/>
    </xf>
    <xf numFmtId="0" fontId="58" fillId="0" borderId="0" xfId="0" applyFont="1" applyFill="1" applyBorder="1" applyAlignment="1">
      <alignment horizontal="center" vertical="center"/>
    </xf>
    <xf numFmtId="0" fontId="58" fillId="0" borderId="18" xfId="0" applyFont="1" applyFill="1" applyBorder="1" applyAlignment="1">
      <alignment horizontal="center" vertical="center"/>
    </xf>
    <xf numFmtId="0" fontId="0" fillId="0" borderId="52" xfId="0" applyFill="1" applyBorder="1" applyAlignment="1">
      <alignment horizontal="center"/>
    </xf>
    <xf numFmtId="0" fontId="0" fillId="0" borderId="0" xfId="0" applyFill="1" applyBorder="1" applyAlignment="1">
      <alignment horizontal="center"/>
    </xf>
    <xf numFmtId="0" fontId="0" fillId="0" borderId="18" xfId="0" applyFill="1" applyBorder="1" applyAlignment="1">
      <alignment horizontal="center"/>
    </xf>
    <xf numFmtId="0" fontId="45" fillId="5" borderId="83" xfId="0" applyFont="1" applyFill="1" applyBorder="1" applyAlignment="1">
      <alignment horizontal="left" vertical="center" wrapText="1"/>
    </xf>
    <xf numFmtId="0" fontId="90" fillId="0" borderId="0" xfId="0" applyFont="1" applyFill="1" applyAlignment="1">
      <alignment horizontal="center" vertical="center"/>
    </xf>
    <xf numFmtId="0" fontId="42" fillId="4" borderId="94" xfId="0" applyFont="1" applyFill="1" applyBorder="1" applyAlignment="1">
      <alignment horizontal="center" vertical="center" wrapText="1"/>
    </xf>
    <xf numFmtId="0" fontId="47" fillId="4" borderId="177" xfId="0" applyFont="1" applyFill="1" applyBorder="1" applyAlignment="1">
      <alignment horizontal="center" vertical="center" wrapText="1"/>
    </xf>
    <xf numFmtId="0" fontId="47" fillId="4" borderId="146" xfId="0" applyFont="1" applyFill="1" applyBorder="1" applyAlignment="1">
      <alignment horizontal="center" vertical="center" wrapText="1"/>
    </xf>
    <xf numFmtId="0" fontId="42" fillId="4" borderId="46" xfId="0" applyFont="1" applyFill="1" applyBorder="1" applyAlignment="1">
      <alignment horizontal="center" vertical="center" wrapText="1"/>
    </xf>
    <xf numFmtId="0" fontId="73" fillId="0" borderId="118" xfId="0" applyFont="1" applyFill="1" applyBorder="1" applyAlignment="1">
      <alignment horizontal="center" vertical="center" wrapText="1"/>
    </xf>
    <xf numFmtId="0" fontId="73" fillId="0" borderId="100" xfId="0" applyFont="1" applyFill="1" applyBorder="1" applyAlignment="1">
      <alignment horizontal="center" vertical="center" wrapText="1"/>
    </xf>
    <xf numFmtId="0" fontId="73" fillId="0" borderId="39" xfId="0" applyFont="1" applyFill="1" applyBorder="1" applyAlignment="1">
      <alignment horizontal="center" vertical="center" wrapText="1"/>
    </xf>
    <xf numFmtId="0" fontId="47" fillId="4" borderId="145" xfId="0" applyFont="1" applyFill="1" applyBorder="1" applyAlignment="1">
      <alignment horizontal="center" vertical="center" wrapText="1"/>
    </xf>
    <xf numFmtId="0" fontId="73" fillId="0" borderId="118" xfId="0" applyFont="1" applyFill="1" applyBorder="1" applyAlignment="1">
      <alignment horizontal="center" vertical="center"/>
    </xf>
    <xf numFmtId="0" fontId="73" fillId="0" borderId="100" xfId="0" applyFont="1" applyFill="1" applyBorder="1" applyAlignment="1">
      <alignment horizontal="center" vertical="center"/>
    </xf>
    <xf numFmtId="0" fontId="73" fillId="0" borderId="39" xfId="0" applyFont="1" applyFill="1" applyBorder="1" applyAlignment="1">
      <alignment horizontal="center" vertical="center"/>
    </xf>
    <xf numFmtId="0" fontId="106" fillId="0" borderId="0" xfId="1" applyFont="1" applyAlignment="1" applyProtection="1">
      <alignment horizontal="center"/>
    </xf>
    <xf numFmtId="0" fontId="86" fillId="4" borderId="32" xfId="0" applyFont="1" applyFill="1" applyBorder="1" applyAlignment="1">
      <alignment horizontal="center" vertical="center"/>
    </xf>
    <xf numFmtId="0" fontId="86" fillId="4" borderId="71" xfId="0" applyFont="1" applyFill="1" applyBorder="1" applyAlignment="1">
      <alignment horizontal="center" vertical="center"/>
    </xf>
    <xf numFmtId="0" fontId="76" fillId="0" borderId="81" xfId="0" applyFont="1" applyFill="1" applyBorder="1" applyAlignment="1">
      <alignment horizontal="left" vertical="center" wrapText="1"/>
    </xf>
    <xf numFmtId="0" fontId="76" fillId="0" borderId="0" xfId="0" applyFont="1" applyAlignment="1">
      <alignment horizontal="left" vertical="center"/>
    </xf>
    <xf numFmtId="0" fontId="76" fillId="0" borderId="27" xfId="0" applyFont="1" applyFill="1" applyBorder="1" applyAlignment="1">
      <alignment horizontal="left" vertical="top" wrapText="1"/>
    </xf>
    <xf numFmtId="0" fontId="123" fillId="0" borderId="0" xfId="0" applyFont="1" applyAlignment="1">
      <alignment horizontal="left" vertical="center"/>
    </xf>
    <xf numFmtId="0" fontId="83" fillId="4" borderId="118" xfId="0" applyFont="1" applyFill="1" applyBorder="1" applyAlignment="1">
      <alignment horizontal="center" vertical="center"/>
    </xf>
    <xf numFmtId="0" fontId="83" fillId="4" borderId="84" xfId="0" applyFont="1" applyFill="1" applyBorder="1" applyAlignment="1">
      <alignment horizontal="center" vertical="center"/>
    </xf>
    <xf numFmtId="1" fontId="86" fillId="0" borderId="58" xfId="0" applyNumberFormat="1" applyFont="1" applyFill="1" applyBorder="1" applyAlignment="1">
      <alignment horizontal="center" vertical="top" wrapText="1"/>
    </xf>
    <xf numFmtId="0" fontId="86" fillId="0" borderId="19" xfId="0" applyFont="1" applyFill="1" applyBorder="1" applyAlignment="1">
      <alignment horizontal="center" vertical="top" wrapText="1"/>
    </xf>
    <xf numFmtId="1" fontId="85" fillId="0" borderId="58" xfId="0" applyNumberFormat="1" applyFont="1" applyFill="1" applyBorder="1" applyAlignment="1">
      <alignment horizontal="center" vertical="center" wrapText="1"/>
    </xf>
    <xf numFmtId="1" fontId="85" fillId="0" borderId="19" xfId="0" applyNumberFormat="1" applyFont="1" applyFill="1" applyBorder="1" applyAlignment="1">
      <alignment horizontal="center" vertical="center" wrapText="1"/>
    </xf>
    <xf numFmtId="1" fontId="86" fillId="0" borderId="58" xfId="0" applyNumberFormat="1" applyFont="1" applyFill="1" applyBorder="1" applyAlignment="1">
      <alignment horizontal="center" vertical="center" wrapText="1"/>
    </xf>
    <xf numFmtId="0" fontId="86" fillId="0" borderId="19" xfId="0" applyFont="1" applyFill="1" applyBorder="1" applyAlignment="1">
      <alignment horizontal="center" vertical="center" wrapText="1"/>
    </xf>
    <xf numFmtId="0" fontId="56" fillId="0" borderId="52" xfId="0" applyFont="1" applyFill="1" applyBorder="1" applyAlignment="1">
      <alignment horizontal="center"/>
    </xf>
    <xf numFmtId="0" fontId="56" fillId="0" borderId="0" xfId="0" applyFont="1" applyFill="1" applyBorder="1" applyAlignment="1">
      <alignment horizontal="center"/>
    </xf>
    <xf numFmtId="0" fontId="124" fillId="4" borderId="118" xfId="0" applyFont="1" applyFill="1" applyBorder="1" applyAlignment="1">
      <alignment horizontal="center" vertical="center" wrapText="1"/>
    </xf>
    <xf numFmtId="0" fontId="124" fillId="4" borderId="84" xfId="0" applyFont="1" applyFill="1" applyBorder="1" applyAlignment="1">
      <alignment horizontal="center" vertical="center" wrapText="1"/>
    </xf>
    <xf numFmtId="0" fontId="56" fillId="0" borderId="26" xfId="0" applyFont="1" applyFill="1" applyBorder="1" applyAlignment="1">
      <alignment horizontal="center"/>
    </xf>
    <xf numFmtId="0" fontId="56" fillId="0" borderId="27" xfId="0" applyFont="1" applyFill="1" applyBorder="1" applyAlignment="1">
      <alignment horizontal="center"/>
    </xf>
    <xf numFmtId="0" fontId="58" fillId="0" borderId="52" xfId="0" applyFont="1" applyFill="1" applyBorder="1" applyAlignment="1">
      <alignment horizontal="center"/>
    </xf>
    <xf numFmtId="0" fontId="58" fillId="0" borderId="0" xfId="0" applyFont="1" applyFill="1" applyBorder="1" applyAlignment="1">
      <alignment horizontal="center"/>
    </xf>
    <xf numFmtId="0" fontId="58" fillId="0" borderId="18" xfId="0" applyFont="1" applyFill="1" applyBorder="1" applyAlignment="1">
      <alignment horizontal="center"/>
    </xf>
    <xf numFmtId="0" fontId="123" fillId="0" borderId="0" xfId="0" applyFont="1" applyAlignment="1">
      <alignment horizontal="left"/>
    </xf>
    <xf numFmtId="0" fontId="86" fillId="4" borderId="67" xfId="0" applyFont="1" applyFill="1" applyBorder="1" applyAlignment="1">
      <alignment horizontal="center" vertical="center"/>
    </xf>
    <xf numFmtId="0" fontId="86" fillId="4" borderId="65" xfId="0" applyFont="1" applyFill="1" applyBorder="1" applyAlignment="1">
      <alignment horizontal="center" vertical="center"/>
    </xf>
    <xf numFmtId="0" fontId="76" fillId="0" borderId="0" xfId="0" applyFont="1" applyAlignment="1">
      <alignment horizontal="left"/>
    </xf>
    <xf numFmtId="0" fontId="76" fillId="0" borderId="81" xfId="0" applyFont="1" applyFill="1" applyBorder="1" applyAlignment="1">
      <alignment horizontal="left" vertical="top" wrapText="1"/>
    </xf>
    <xf numFmtId="0" fontId="72" fillId="0" borderId="17" xfId="0" applyFont="1" applyFill="1" applyBorder="1" applyAlignment="1">
      <alignment horizontal="center" vertical="center" wrapText="1"/>
    </xf>
    <xf numFmtId="0" fontId="72" fillId="0" borderId="41" xfId="0" applyFont="1" applyFill="1" applyBorder="1" applyAlignment="1">
      <alignment horizontal="center" vertical="center" wrapText="1"/>
    </xf>
    <xf numFmtId="0" fontId="48" fillId="0" borderId="0" xfId="0" applyFont="1" applyBorder="1" applyAlignment="1">
      <alignment horizontal="left" wrapText="1"/>
    </xf>
    <xf numFmtId="0" fontId="72" fillId="0" borderId="32" xfId="0" applyFont="1" applyFill="1" applyBorder="1" applyAlignment="1">
      <alignment horizontal="center" vertical="center" wrapText="1"/>
    </xf>
    <xf numFmtId="0" fontId="57" fillId="5" borderId="0" xfId="0" applyFont="1" applyFill="1" applyBorder="1" applyAlignment="1">
      <alignment horizontal="left" vertical="center" wrapText="1"/>
    </xf>
    <xf numFmtId="0" fontId="90" fillId="13" borderId="0" xfId="0" applyFont="1" applyFill="1" applyBorder="1" applyAlignment="1">
      <alignment horizontal="center" vertical="center" wrapText="1"/>
    </xf>
    <xf numFmtId="168" fontId="113" fillId="12" borderId="96" xfId="0" applyNumberFormat="1" applyFont="1" applyFill="1" applyBorder="1" applyAlignment="1">
      <alignment horizontal="center" vertical="center"/>
    </xf>
    <xf numFmtId="168" fontId="113" fillId="12" borderId="65" xfId="0" applyNumberFormat="1" applyFont="1" applyFill="1" applyBorder="1" applyAlignment="1">
      <alignment horizontal="center" vertical="center"/>
    </xf>
    <xf numFmtId="168" fontId="113" fillId="12" borderId="51" xfId="0" applyNumberFormat="1" applyFont="1" applyFill="1" applyBorder="1" applyAlignment="1">
      <alignment horizontal="center" vertical="center"/>
    </xf>
    <xf numFmtId="0" fontId="47" fillId="14" borderId="82" xfId="0" applyFont="1" applyFill="1" applyBorder="1" applyAlignment="1">
      <alignment horizontal="center" wrapText="1"/>
    </xf>
    <xf numFmtId="0" fontId="47" fillId="14" borderId="21" xfId="0" applyFont="1" applyFill="1" applyBorder="1" applyAlignment="1">
      <alignment horizontal="center" wrapText="1"/>
    </xf>
    <xf numFmtId="0" fontId="47" fillId="0" borderId="115" xfId="0" applyFont="1" applyFill="1" applyBorder="1" applyAlignment="1">
      <alignment horizontal="center" wrapText="1"/>
    </xf>
    <xf numFmtId="0" fontId="47" fillId="0" borderId="25" xfId="0" applyFont="1" applyFill="1" applyBorder="1" applyAlignment="1">
      <alignment horizontal="center" wrapText="1"/>
    </xf>
    <xf numFmtId="0" fontId="16" fillId="4" borderId="100" xfId="0" applyFont="1" applyFill="1" applyBorder="1" applyAlignment="1">
      <alignment horizontal="center" textRotation="22"/>
    </xf>
    <xf numFmtId="0" fontId="16" fillId="4" borderId="84" xfId="0" applyFont="1" applyFill="1" applyBorder="1" applyAlignment="1">
      <alignment horizontal="center" textRotation="22"/>
    </xf>
    <xf numFmtId="0" fontId="16" fillId="4" borderId="39" xfId="0" applyFont="1" applyFill="1" applyBorder="1" applyAlignment="1">
      <alignment horizontal="center" textRotation="22"/>
    </xf>
    <xf numFmtId="0" fontId="47" fillId="12" borderId="93" xfId="0" applyFont="1" applyFill="1" applyBorder="1" applyAlignment="1">
      <alignment horizontal="center" vertical="center" wrapText="1"/>
    </xf>
    <xf numFmtId="0" fontId="47" fillId="12" borderId="65" xfId="0" applyFont="1" applyFill="1" applyBorder="1" applyAlignment="1">
      <alignment horizontal="center" vertical="center" wrapText="1"/>
    </xf>
    <xf numFmtId="0" fontId="47" fillId="0" borderId="82" xfId="0" applyFont="1" applyFill="1" applyBorder="1" applyAlignment="1">
      <alignment horizontal="center" wrapText="1"/>
    </xf>
    <xf numFmtId="0" fontId="47" fillId="0" borderId="21" xfId="0" applyFont="1" applyFill="1" applyBorder="1" applyAlignment="1">
      <alignment horizontal="center" wrapText="1"/>
    </xf>
    <xf numFmtId="0" fontId="47" fillId="0" borderId="92" xfId="0" applyFont="1" applyFill="1" applyBorder="1" applyAlignment="1">
      <alignment horizontal="center" wrapText="1"/>
    </xf>
    <xf numFmtId="0" fontId="47" fillId="0" borderId="19" xfId="0" applyFont="1" applyFill="1" applyBorder="1" applyAlignment="1">
      <alignment horizontal="center" wrapText="1"/>
    </xf>
    <xf numFmtId="0" fontId="16" fillId="4" borderId="27" xfId="0" applyFont="1" applyFill="1" applyBorder="1" applyAlignment="1">
      <alignment horizontal="center" vertical="center"/>
    </xf>
    <xf numFmtId="0" fontId="16" fillId="4" borderId="61" xfId="0" applyFont="1" applyFill="1" applyBorder="1" applyAlignment="1">
      <alignment horizontal="center" vertical="center"/>
    </xf>
    <xf numFmtId="0" fontId="16" fillId="4" borderId="83" xfId="0" applyFont="1" applyFill="1" applyBorder="1" applyAlignment="1">
      <alignment horizontal="center" vertical="center"/>
    </xf>
    <xf numFmtId="0" fontId="16" fillId="4" borderId="63" xfId="0" applyFont="1" applyFill="1" applyBorder="1" applyAlignment="1">
      <alignment horizontal="center" vertical="center"/>
    </xf>
    <xf numFmtId="0" fontId="16" fillId="4" borderId="35" xfId="0" applyFont="1" applyFill="1" applyBorder="1" applyAlignment="1">
      <alignment horizontal="center" textRotation="22"/>
    </xf>
    <xf numFmtId="0" fontId="16" fillId="4" borderId="35" xfId="0" applyFont="1" applyFill="1" applyBorder="1" applyAlignment="1">
      <alignment horizontal="center" vertical="center"/>
    </xf>
    <xf numFmtId="0" fontId="16" fillId="4" borderId="84" xfId="0" applyFont="1" applyFill="1" applyBorder="1" applyAlignment="1">
      <alignment horizontal="center" vertical="center"/>
    </xf>
    <xf numFmtId="0" fontId="16" fillId="4" borderId="100" xfId="0" applyFont="1" applyFill="1" applyBorder="1" applyAlignment="1">
      <alignment horizontal="center" vertical="center"/>
    </xf>
    <xf numFmtId="0" fontId="16" fillId="4" borderId="39" xfId="0" applyFont="1" applyFill="1" applyBorder="1" applyAlignment="1">
      <alignment horizontal="center" vertical="center"/>
    </xf>
    <xf numFmtId="0" fontId="16" fillId="4" borderId="86" xfId="0" applyFont="1" applyFill="1" applyBorder="1" applyAlignment="1">
      <alignment horizontal="center" vertical="center"/>
    </xf>
    <xf numFmtId="0" fontId="16" fillId="4" borderId="87" xfId="0" applyFont="1" applyFill="1" applyBorder="1" applyAlignment="1">
      <alignment horizontal="center" vertical="center"/>
    </xf>
    <xf numFmtId="3" fontId="37" fillId="12" borderId="96" xfId="0" applyNumberFormat="1" applyFont="1" applyFill="1" applyBorder="1" applyAlignment="1">
      <alignment horizontal="center" vertical="center"/>
    </xf>
    <xf numFmtId="3" fontId="37" fillId="12" borderId="65" xfId="0" applyNumberFormat="1" applyFont="1" applyFill="1" applyBorder="1" applyAlignment="1">
      <alignment horizontal="center" vertical="center"/>
    </xf>
    <xf numFmtId="3" fontId="37" fillId="12" borderId="93" xfId="0" applyNumberFormat="1" applyFont="1" applyFill="1" applyBorder="1" applyAlignment="1">
      <alignment horizontal="center" vertical="center"/>
    </xf>
    <xf numFmtId="3" fontId="37" fillId="12" borderId="51" xfId="0" applyNumberFormat="1" applyFont="1" applyFill="1" applyBorder="1" applyAlignment="1">
      <alignment horizontal="center" vertical="center"/>
    </xf>
    <xf numFmtId="0" fontId="16" fillId="4" borderId="143" xfId="0" applyFont="1" applyFill="1" applyBorder="1" applyAlignment="1">
      <alignment horizontal="center" vertical="center"/>
    </xf>
    <xf numFmtId="0" fontId="16" fillId="4" borderId="174" xfId="0" applyFont="1" applyFill="1" applyBorder="1" applyAlignment="1">
      <alignment horizontal="center" vertical="center"/>
    </xf>
    <xf numFmtId="0" fontId="72" fillId="0" borderId="17" xfId="0" applyFont="1" applyFill="1" applyBorder="1" applyAlignment="1">
      <alignment horizontal="center" vertical="top" wrapText="1"/>
    </xf>
    <xf numFmtId="0" fontId="72" fillId="0" borderId="41" xfId="0" applyFont="1" applyFill="1" applyBorder="1" applyAlignment="1">
      <alignment horizontal="center" vertical="top" wrapText="1"/>
    </xf>
    <xf numFmtId="0" fontId="52" fillId="0" borderId="62" xfId="0" applyFont="1" applyFill="1" applyBorder="1" applyAlignment="1">
      <alignment horizontal="center" vertical="center" textRotation="90"/>
    </xf>
    <xf numFmtId="0" fontId="52" fillId="0" borderId="94" xfId="0" applyFont="1" applyFill="1" applyBorder="1" applyAlignment="1">
      <alignment horizontal="center" vertical="center" textRotation="90"/>
    </xf>
    <xf numFmtId="0" fontId="52" fillId="0" borderId="64" xfId="0" applyFont="1" applyFill="1" applyBorder="1" applyAlignment="1">
      <alignment horizontal="center" vertical="center" textRotation="90"/>
    </xf>
    <xf numFmtId="0" fontId="16" fillId="4" borderId="127" xfId="0" applyFont="1" applyFill="1" applyBorder="1" applyAlignment="1">
      <alignment horizontal="center" vertical="center"/>
    </xf>
    <xf numFmtId="0" fontId="16" fillId="4" borderId="113" xfId="0" applyFont="1" applyFill="1" applyBorder="1" applyAlignment="1">
      <alignment horizontal="center" vertical="center"/>
    </xf>
    <xf numFmtId="0" fontId="47" fillId="0" borderId="7" xfId="0" applyFont="1" applyFill="1" applyBorder="1" applyAlignment="1">
      <alignment horizontal="center" wrapText="1"/>
    </xf>
    <xf numFmtId="0" fontId="47" fillId="14" borderId="11" xfId="0" applyFont="1" applyFill="1" applyBorder="1" applyAlignment="1">
      <alignment horizontal="center" wrapText="1"/>
    </xf>
    <xf numFmtId="0" fontId="47" fillId="0" borderId="11" xfId="0" applyFont="1" applyFill="1" applyBorder="1" applyAlignment="1">
      <alignment horizontal="center" wrapText="1"/>
    </xf>
    <xf numFmtId="0" fontId="47" fillId="0" borderId="108" xfId="0" applyFont="1" applyFill="1" applyBorder="1" applyAlignment="1">
      <alignment horizontal="center" wrapText="1"/>
    </xf>
    <xf numFmtId="0" fontId="47" fillId="12" borderId="96" xfId="0" applyFont="1" applyFill="1" applyBorder="1" applyAlignment="1">
      <alignment horizontal="center" vertical="center" wrapText="1"/>
    </xf>
    <xf numFmtId="0" fontId="16" fillId="4" borderId="35" xfId="0" applyFont="1" applyFill="1" applyBorder="1" applyAlignment="1">
      <alignment horizontal="center"/>
    </xf>
    <xf numFmtId="0" fontId="16" fillId="4" borderId="84" xfId="0" applyFont="1" applyFill="1" applyBorder="1" applyAlignment="1">
      <alignment horizontal="center"/>
    </xf>
    <xf numFmtId="0" fontId="16" fillId="4" borderId="100" xfId="0" applyFont="1" applyFill="1" applyBorder="1" applyAlignment="1">
      <alignment horizontal="center"/>
    </xf>
    <xf numFmtId="0" fontId="16" fillId="4" borderId="39" xfId="0" applyFont="1" applyFill="1" applyBorder="1" applyAlignment="1">
      <alignment horizontal="center"/>
    </xf>
    <xf numFmtId="0" fontId="52" fillId="0" borderId="52" xfId="0" applyFont="1" applyFill="1" applyBorder="1" applyAlignment="1">
      <alignment horizontal="center" vertical="center" textRotation="90"/>
    </xf>
    <xf numFmtId="0" fontId="52" fillId="0" borderId="32" xfId="0" applyFont="1" applyFill="1" applyBorder="1" applyAlignment="1">
      <alignment horizontal="center" vertical="center" textRotation="90"/>
    </xf>
    <xf numFmtId="3" fontId="37" fillId="12" borderId="125" xfId="0" applyNumberFormat="1" applyFont="1" applyFill="1" applyBorder="1" applyAlignment="1">
      <alignment horizontal="center" vertical="center"/>
    </xf>
    <xf numFmtId="3" fontId="37" fillId="12" borderId="126" xfId="0" applyNumberFormat="1" applyFont="1" applyFill="1" applyBorder="1" applyAlignment="1">
      <alignment horizontal="center" vertical="center"/>
    </xf>
    <xf numFmtId="3" fontId="37" fillId="12" borderId="119" xfId="0" applyNumberFormat="1" applyFont="1" applyFill="1" applyBorder="1" applyAlignment="1">
      <alignment horizontal="center" vertical="center"/>
    </xf>
    <xf numFmtId="3" fontId="37" fillId="12" borderId="124" xfId="0" applyNumberFormat="1" applyFont="1" applyFill="1" applyBorder="1" applyAlignment="1">
      <alignment horizontal="center" vertical="center"/>
    </xf>
    <xf numFmtId="0" fontId="16" fillId="4" borderId="75" xfId="0" applyFont="1" applyFill="1" applyBorder="1" applyAlignment="1">
      <alignment horizontal="center" vertical="center"/>
    </xf>
    <xf numFmtId="0" fontId="16" fillId="4" borderId="15" xfId="0" applyFont="1" applyFill="1" applyBorder="1" applyAlignment="1">
      <alignment horizontal="center" vertical="center"/>
    </xf>
    <xf numFmtId="0" fontId="16" fillId="4" borderId="85" xfId="0" applyFont="1" applyFill="1" applyBorder="1" applyAlignment="1">
      <alignment horizontal="center" vertical="center"/>
    </xf>
    <xf numFmtId="0" fontId="51" fillId="0" borderId="32" xfId="0" applyFont="1" applyFill="1" applyBorder="1" applyAlignment="1">
      <alignment horizontal="center" vertical="top" wrapText="1"/>
    </xf>
    <xf numFmtId="0" fontId="51" fillId="0" borderId="17" xfId="0" applyFont="1" applyFill="1" applyBorder="1" applyAlignment="1">
      <alignment horizontal="center" vertical="top" wrapText="1"/>
    </xf>
    <xf numFmtId="0" fontId="51" fillId="0" borderId="41" xfId="0" applyFont="1" applyFill="1" applyBorder="1" applyAlignment="1">
      <alignment horizontal="center" vertical="top" wrapText="1"/>
    </xf>
    <xf numFmtId="0" fontId="16" fillId="4" borderId="122" xfId="0" applyFont="1" applyFill="1" applyBorder="1" applyAlignment="1">
      <alignment horizontal="center"/>
    </xf>
    <xf numFmtId="0" fontId="16" fillId="4" borderId="129" xfId="0" applyFont="1" applyFill="1" applyBorder="1" applyAlignment="1">
      <alignment horizontal="center"/>
    </xf>
    <xf numFmtId="3" fontId="37" fillId="12" borderId="132" xfId="0" applyNumberFormat="1" applyFont="1" applyFill="1" applyBorder="1" applyAlignment="1">
      <alignment horizontal="center" vertical="center"/>
    </xf>
    <xf numFmtId="0" fontId="45" fillId="5" borderId="0" xfId="0" applyFont="1" applyFill="1" applyBorder="1" applyAlignment="1">
      <alignment horizontal="left" vertical="center" wrapText="1"/>
    </xf>
    <xf numFmtId="0" fontId="16" fillId="4" borderId="89" xfId="0" applyFont="1" applyFill="1" applyBorder="1" applyAlignment="1">
      <alignment horizontal="center" vertical="center"/>
    </xf>
    <xf numFmtId="0" fontId="16" fillId="4" borderId="91" xfId="0" applyFont="1" applyFill="1" applyBorder="1" applyAlignment="1">
      <alignment horizontal="center" vertical="center"/>
    </xf>
    <xf numFmtId="0" fontId="16" fillId="4" borderId="120" xfId="0" applyFont="1" applyFill="1" applyBorder="1" applyAlignment="1">
      <alignment horizontal="center"/>
    </xf>
    <xf numFmtId="0" fontId="16" fillId="4" borderId="121" xfId="0" applyFont="1" applyFill="1" applyBorder="1" applyAlignment="1">
      <alignment horizontal="center"/>
    </xf>
    <xf numFmtId="0" fontId="16" fillId="4" borderId="123" xfId="0" applyFont="1" applyFill="1" applyBorder="1" applyAlignment="1">
      <alignment horizontal="center"/>
    </xf>
    <xf numFmtId="168" fontId="16" fillId="4" borderId="96" xfId="0" applyNumberFormat="1" applyFont="1" applyFill="1" applyBorder="1" applyAlignment="1">
      <alignment horizontal="center" vertical="center"/>
    </xf>
    <xf numFmtId="168" fontId="16" fillId="4" borderId="65" xfId="0" applyNumberFormat="1" applyFont="1" applyFill="1" applyBorder="1" applyAlignment="1">
      <alignment horizontal="center" vertical="center"/>
    </xf>
    <xf numFmtId="168" fontId="16" fillId="4" borderId="51" xfId="0" applyNumberFormat="1" applyFont="1" applyFill="1" applyBorder="1" applyAlignment="1">
      <alignment horizontal="center" vertical="center"/>
    </xf>
    <xf numFmtId="0" fontId="117" fillId="0" borderId="167" xfId="0" applyFont="1" applyBorder="1" applyAlignment="1" applyProtection="1">
      <alignment horizontal="center" vertical="center" wrapText="1" readingOrder="1"/>
      <protection locked="0"/>
    </xf>
    <xf numFmtId="0" fontId="117" fillId="0" borderId="53" xfId="0" applyFont="1" applyBorder="1" applyAlignment="1" applyProtection="1">
      <alignment horizontal="center" vertical="center" wrapText="1" readingOrder="1"/>
      <protection locked="0"/>
    </xf>
    <xf numFmtId="0" fontId="117" fillId="0" borderId="31" xfId="0" applyFont="1" applyBorder="1" applyAlignment="1" applyProtection="1">
      <alignment horizontal="center" vertical="center" wrapText="1" readingOrder="1"/>
      <protection locked="0"/>
    </xf>
    <xf numFmtId="0" fontId="83" fillId="0" borderId="167" xfId="0" applyFont="1" applyBorder="1" applyAlignment="1" applyProtection="1">
      <alignment horizontal="center" vertical="center" wrapText="1"/>
      <protection locked="0"/>
    </xf>
    <xf numFmtId="0" fontId="83" fillId="0" borderId="53" xfId="0" applyFont="1" applyBorder="1" applyAlignment="1" applyProtection="1">
      <alignment horizontal="center" vertical="center" wrapText="1"/>
      <protection locked="0"/>
    </xf>
    <xf numFmtId="0" fontId="83" fillId="0" borderId="31" xfId="0" applyFont="1" applyBorder="1" applyAlignment="1" applyProtection="1">
      <alignment horizontal="center" vertical="center" wrapText="1"/>
      <protection locked="0"/>
    </xf>
    <xf numFmtId="0" fontId="121" fillId="13" borderId="0" xfId="0" applyFont="1" applyFill="1" applyAlignment="1">
      <alignment horizontal="center" vertical="center"/>
    </xf>
    <xf numFmtId="0" fontId="52" fillId="0" borderId="167" xfId="0" applyFont="1" applyBorder="1" applyAlignment="1">
      <alignment horizontal="center" vertical="center"/>
    </xf>
    <xf numFmtId="0" fontId="52" fillId="0" borderId="53" xfId="0" applyFont="1" applyBorder="1" applyAlignment="1">
      <alignment horizontal="center" vertical="center"/>
    </xf>
    <xf numFmtId="0" fontId="52" fillId="0" borderId="31" xfId="0" applyFont="1" applyBorder="1" applyAlignment="1">
      <alignment horizontal="center" vertical="center"/>
    </xf>
    <xf numFmtId="0" fontId="0" fillId="0" borderId="0" xfId="0" applyFill="1" applyBorder="1"/>
    <xf numFmtId="0" fontId="117" fillId="0" borderId="7" xfId="0" applyFont="1" applyBorder="1" applyAlignment="1" applyProtection="1">
      <alignment horizontal="center" vertical="center" wrapText="1" readingOrder="1"/>
      <protection locked="0"/>
    </xf>
    <xf numFmtId="0" fontId="83" fillId="0" borderId="11" xfId="0" applyFont="1" applyBorder="1" applyAlignment="1" applyProtection="1">
      <alignment horizontal="center" vertical="center" wrapText="1"/>
      <protection locked="0"/>
    </xf>
    <xf numFmtId="0" fontId="105" fillId="0" borderId="0" xfId="0" applyFont="1" applyFill="1" applyAlignment="1">
      <alignment horizontal="center" vertical="center"/>
    </xf>
    <xf numFmtId="0" fontId="83" fillId="0" borderId="108" xfId="0" applyFont="1" applyBorder="1" applyAlignment="1" applyProtection="1">
      <alignment horizontal="center" vertical="center" wrapText="1"/>
      <protection locked="0"/>
    </xf>
    <xf numFmtId="0" fontId="117" fillId="0" borderId="16" xfId="0" applyFont="1" applyBorder="1" applyAlignment="1" applyProtection="1">
      <alignment horizontal="center" vertical="center" wrapText="1" readingOrder="1"/>
      <protection locked="0"/>
    </xf>
    <xf numFmtId="0" fontId="37" fillId="14" borderId="35" xfId="0" applyFont="1" applyFill="1" applyBorder="1" applyAlignment="1">
      <alignment horizontal="center" vertical="center"/>
    </xf>
    <xf numFmtId="0" fontId="37" fillId="14" borderId="100" xfId="0" applyFont="1" applyFill="1" applyBorder="1" applyAlignment="1">
      <alignment horizontal="center" vertical="center"/>
    </xf>
    <xf numFmtId="0" fontId="25" fillId="14" borderId="114" xfId="0" applyFont="1" applyFill="1" applyBorder="1" applyAlignment="1">
      <alignment horizontal="left" vertical="center" wrapText="1"/>
    </xf>
    <xf numFmtId="0" fontId="25" fillId="14" borderId="133" xfId="0" applyFont="1" applyFill="1" applyBorder="1" applyAlignment="1">
      <alignment horizontal="left" vertical="center" wrapText="1"/>
    </xf>
    <xf numFmtId="0" fontId="25" fillId="14" borderId="134" xfId="0" applyFont="1" applyFill="1" applyBorder="1" applyAlignment="1">
      <alignment horizontal="left" vertical="center" wrapText="1"/>
    </xf>
    <xf numFmtId="0" fontId="0" fillId="0" borderId="26" xfId="0" applyFill="1" applyBorder="1" applyAlignment="1">
      <alignment horizontal="center"/>
    </xf>
    <xf numFmtId="0" fontId="0" fillId="0" borderId="27" xfId="0" applyFill="1" applyBorder="1" applyAlignment="1">
      <alignment horizontal="center"/>
    </xf>
    <xf numFmtId="0" fontId="0" fillId="0" borderId="28" xfId="0" applyFill="1" applyBorder="1" applyAlignment="1">
      <alignment horizontal="center"/>
    </xf>
    <xf numFmtId="0" fontId="47" fillId="4" borderId="72" xfId="0" applyFont="1" applyFill="1" applyBorder="1" applyAlignment="1">
      <alignment horizontal="center" vertical="center" wrapText="1"/>
    </xf>
    <xf numFmtId="0" fontId="47" fillId="4" borderId="59" xfId="0" applyFont="1" applyFill="1" applyBorder="1" applyAlignment="1">
      <alignment horizontal="center" vertical="center" wrapText="1"/>
    </xf>
    <xf numFmtId="0" fontId="57" fillId="0" borderId="0" xfId="0" applyFont="1" applyFill="1" applyBorder="1" applyAlignment="1">
      <alignment horizontal="center" vertical="center" wrapText="1"/>
    </xf>
    <xf numFmtId="0" fontId="25" fillId="0" borderId="114" xfId="0" applyFont="1" applyFill="1" applyBorder="1" applyAlignment="1">
      <alignment horizontal="left" vertical="center" wrapText="1"/>
    </xf>
    <xf numFmtId="0" fontId="25" fillId="0" borderId="133" xfId="0" applyFont="1" applyFill="1" applyBorder="1" applyAlignment="1">
      <alignment horizontal="left" vertical="center" wrapText="1"/>
    </xf>
    <xf numFmtId="0" fontId="25" fillId="0" borderId="134" xfId="0" applyFont="1" applyFill="1" applyBorder="1" applyAlignment="1">
      <alignment horizontal="left" vertical="center" wrapText="1"/>
    </xf>
    <xf numFmtId="0" fontId="25" fillId="0" borderId="114" xfId="0" applyFont="1" applyBorder="1" applyAlignment="1">
      <alignment horizontal="left" vertical="center" wrapText="1"/>
    </xf>
    <xf numFmtId="0" fontId="25" fillId="0" borderId="133" xfId="0" applyFont="1" applyBorder="1" applyAlignment="1">
      <alignment horizontal="left" vertical="center" wrapText="1"/>
    </xf>
    <xf numFmtId="0" fontId="25" fillId="0" borderId="134" xfId="0" applyFont="1" applyBorder="1" applyAlignment="1">
      <alignment horizontal="left" vertical="center" wrapText="1"/>
    </xf>
    <xf numFmtId="0" fontId="111" fillId="8" borderId="0" xfId="0" applyFont="1" applyFill="1" applyAlignment="1">
      <alignment horizontal="center" vertical="center"/>
    </xf>
    <xf numFmtId="0" fontId="107" fillId="0" borderId="0" xfId="1" applyFont="1" applyFill="1" applyBorder="1" applyAlignment="1" applyProtection="1">
      <alignment horizontal="center"/>
    </xf>
    <xf numFmtId="0" fontId="27" fillId="0" borderId="0" xfId="1" applyFont="1" applyFill="1" applyBorder="1" applyAlignment="1" applyProtection="1">
      <alignment horizontal="center"/>
    </xf>
    <xf numFmtId="0" fontId="0" fillId="0" borderId="26" xfId="0" applyBorder="1" applyAlignment="1">
      <alignment horizontal="center"/>
    </xf>
    <xf numFmtId="0" fontId="0" fillId="0" borderId="27" xfId="0" applyBorder="1" applyAlignment="1">
      <alignment horizontal="center"/>
    </xf>
    <xf numFmtId="0" fontId="0" fillId="0" borderId="28" xfId="0" applyBorder="1" applyAlignment="1">
      <alignment horizontal="center"/>
    </xf>
    <xf numFmtId="0" fontId="73" fillId="0" borderId="52" xfId="0" applyFont="1" applyFill="1" applyBorder="1" applyAlignment="1">
      <alignment horizontal="center" vertical="center"/>
    </xf>
    <xf numFmtId="0" fontId="73" fillId="0" borderId="0" xfId="0" applyFont="1" applyFill="1" applyBorder="1" applyAlignment="1">
      <alignment horizontal="center" vertical="center"/>
    </xf>
    <xf numFmtId="0" fontId="73" fillId="0" borderId="18" xfId="0" applyFont="1" applyFill="1" applyBorder="1" applyAlignment="1">
      <alignment horizontal="center" vertical="center"/>
    </xf>
    <xf numFmtId="0" fontId="73" fillId="0" borderId="32" xfId="0" applyFont="1" applyFill="1" applyBorder="1" applyAlignment="1">
      <alignment horizontal="center" vertical="center"/>
    </xf>
    <xf numFmtId="0" fontId="73" fillId="0" borderId="17" xfId="0" applyFont="1" applyFill="1" applyBorder="1" applyAlignment="1">
      <alignment horizontal="center" vertical="center"/>
    </xf>
    <xf numFmtId="0" fontId="73" fillId="0" borderId="41" xfId="0" applyFont="1" applyFill="1" applyBorder="1" applyAlignment="1">
      <alignment horizontal="center" vertical="center"/>
    </xf>
    <xf numFmtId="0" fontId="56" fillId="0" borderId="18" xfId="0" applyFont="1" applyFill="1" applyBorder="1" applyAlignment="1">
      <alignment horizontal="center"/>
    </xf>
    <xf numFmtId="0" fontId="74" fillId="0" borderId="52" xfId="0" applyFont="1" applyFill="1" applyBorder="1" applyAlignment="1">
      <alignment horizontal="center" vertical="center"/>
    </xf>
    <xf numFmtId="0" fontId="74" fillId="0" borderId="0" xfId="0" applyFont="1" applyFill="1" applyBorder="1" applyAlignment="1">
      <alignment horizontal="center" vertical="center"/>
    </xf>
    <xf numFmtId="0" fontId="74" fillId="0" borderId="18" xfId="0" applyFont="1" applyFill="1" applyBorder="1" applyAlignment="1">
      <alignment horizontal="center" vertical="center"/>
    </xf>
    <xf numFmtId="0" fontId="74" fillId="0" borderId="32" xfId="0" applyFont="1" applyFill="1" applyBorder="1" applyAlignment="1">
      <alignment horizontal="center" vertical="center"/>
    </xf>
    <xf numFmtId="0" fontId="74" fillId="0" borderId="17" xfId="0" applyFont="1" applyFill="1" applyBorder="1" applyAlignment="1">
      <alignment horizontal="center" vertical="center"/>
    </xf>
    <xf numFmtId="0" fontId="74" fillId="0" borderId="41" xfId="0" applyFont="1" applyFill="1" applyBorder="1" applyAlignment="1">
      <alignment horizontal="center" vertical="center"/>
    </xf>
  </cellXfs>
  <cellStyles count="8">
    <cellStyle name="Lien hypertexte" xfId="1" builtinId="8"/>
    <cellStyle name="Milliers" xfId="3" builtinId="3"/>
    <cellStyle name="Monétaire" xfId="7" builtinId="4"/>
    <cellStyle name="Normal" xfId="0" builtinId="0"/>
    <cellStyle name="Normal 2" xfId="2" xr:uid="{00000000-0005-0000-0000-000003000000}"/>
    <cellStyle name="Pourcentage" xfId="4" builtinId="5"/>
    <cellStyle name="Vírgula 2" xfId="5" xr:uid="{00000000-0005-0000-0000-000006000000}"/>
    <cellStyle name="Vírgula 2 2" xfId="6" xr:uid="{00000000-0005-0000-0000-000007000000}"/>
  </cellStyles>
  <dxfs count="0"/>
  <tableStyles count="0" defaultTableStyle="TableStyleMedium9" defaultPivotStyle="PivotStyleLight16"/>
  <colors>
    <mruColors>
      <color rgb="FFFFFFCC"/>
      <color rgb="FFFFFFFF"/>
      <color rgb="FFEEF0E0"/>
      <color rgb="FF99CCFF"/>
      <color rgb="FFEBEBFF"/>
      <color rgb="FFCCCCFF"/>
      <color rgb="FFD1D1FF"/>
      <color rgb="FFA7D3FF"/>
      <color rgb="FFE5E5FF"/>
      <color rgb="FFDDDD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haredStrings" Target="sharedStrings.xml"/></Relationships>
</file>

<file path=xl/charts/_rels/chart3.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4.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5.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6.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7.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37.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57.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5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5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6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6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6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6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6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65.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67.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68.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69.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70.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71.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72.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73.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74.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75.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76.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77.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78.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79.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80.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81.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82.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83.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97.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98.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b="1" i="0" u="none" strike="noStrike" baseline="0">
                <a:solidFill>
                  <a:srgbClr val="000000"/>
                </a:solidFill>
                <a:latin typeface="Calibri"/>
                <a:ea typeface="Calibri"/>
                <a:cs typeface="Calibri"/>
              </a:defRPr>
            </a:pPr>
            <a:r>
              <a:rPr lang="pt-BR"/>
              <a:t>DISTRIBUIÇÃO DA FROTA EM RONDÔNIA - 2016</a:t>
            </a:r>
          </a:p>
        </c:rich>
      </c:tx>
      <c:layout>
        <c:manualLayout>
          <c:xMode val="edge"/>
          <c:yMode val="edge"/>
          <c:x val="0.18870615856562234"/>
          <c:y val="2.442002442002442E-2"/>
        </c:manualLayout>
      </c:layout>
      <c:overlay val="0"/>
    </c:title>
    <c:autoTitleDeleted val="0"/>
    <c:view3D>
      <c:rotX val="15"/>
      <c:rotY val="20"/>
      <c:depthPercent val="100"/>
      <c:rAngAx val="1"/>
    </c:view3D>
    <c:floor>
      <c:thickness val="0"/>
      <c:spPr>
        <a:solidFill>
          <a:schemeClr val="bg1">
            <a:lumMod val="95000"/>
          </a:schemeClr>
        </a:solidFill>
      </c:spPr>
    </c:floor>
    <c:sideWall>
      <c:thickness val="0"/>
      <c:spPr>
        <a:solidFill>
          <a:srgbClr val="FFFFFF"/>
        </a:solidFill>
      </c:spPr>
    </c:sideWall>
    <c:backWall>
      <c:thickness val="0"/>
      <c:spPr>
        <a:solidFill>
          <a:srgbClr val="FFFFFF"/>
        </a:solidFill>
      </c:spPr>
    </c:backWall>
    <c:plotArea>
      <c:layout>
        <c:manualLayout>
          <c:layoutTarget val="inner"/>
          <c:xMode val="edge"/>
          <c:yMode val="edge"/>
          <c:x val="0"/>
          <c:y val="0.1630830761539423"/>
          <c:w val="0.95256467291675151"/>
          <c:h val="0.51708633231860002"/>
        </c:manualLayout>
      </c:layout>
      <c:bar3DChart>
        <c:barDir val="col"/>
        <c:grouping val="clustered"/>
        <c:varyColors val="0"/>
        <c:ser>
          <c:idx val="0"/>
          <c:order val="0"/>
          <c:tx>
            <c:strRef>
              <c:f>'FROTA SEGUNDO TIPO'!$O$12</c:f>
              <c:strCache>
                <c:ptCount val="1"/>
                <c:pt idx="0">
                  <c:v>2016</c:v>
                </c:pt>
              </c:strCache>
            </c:strRef>
          </c:tx>
          <c:spPr>
            <a:solidFill>
              <a:srgbClr val="4F81BD"/>
            </a:solidFill>
          </c:spPr>
          <c:invertIfNegative val="0"/>
          <c:dLbls>
            <c:dLbl>
              <c:idx val="0"/>
              <c:layout>
                <c:manualLayout>
                  <c:x val="3.3755274261603359E-2"/>
                  <c:y val="-2.18526530337553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145-40DA-8BA6-1323C65C55A5}"/>
                </c:ext>
              </c:extLst>
            </c:dLbl>
            <c:dLbl>
              <c:idx val="1"/>
              <c:layout>
                <c:manualLayout>
                  <c:x val="1.5255730164531122E-2"/>
                  <c:y val="-5.97663753569265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145-40DA-8BA6-1323C65C55A5}"/>
                </c:ext>
              </c:extLst>
            </c:dLbl>
            <c:dLbl>
              <c:idx val="2"/>
              <c:layout>
                <c:manualLayout>
                  <c:x val="1.2944983818770265E-2"/>
                  <c:y val="-4.13886884865117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145-40DA-8BA6-1323C65C55A5}"/>
                </c:ext>
              </c:extLst>
            </c:dLbl>
            <c:dLbl>
              <c:idx val="3"/>
              <c:layout>
                <c:manualLayout>
                  <c:x val="1.3562502999361367E-2"/>
                  <c:y val="-3.162049188295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145-40DA-8BA6-1323C65C55A5}"/>
                </c:ext>
              </c:extLst>
            </c:dLbl>
            <c:dLbl>
              <c:idx val="4"/>
              <c:layout>
                <c:manualLayout>
                  <c:x val="1.1251758087201125E-2"/>
                  <c:y val="-2.51955542594213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145-40DA-8BA6-1323C65C55A5}"/>
                </c:ext>
              </c:extLst>
            </c:dLbl>
            <c:dLbl>
              <c:idx val="5"/>
              <c:layout>
                <c:manualLayout>
                  <c:x val="2.3108030040439047E-3"/>
                  <c:y val="-4.14448735482091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145-40DA-8BA6-1323C65C55A5}"/>
                </c:ext>
              </c:extLst>
            </c:dLbl>
            <c:dLbl>
              <c:idx val="6"/>
              <c:layout>
                <c:manualLayout>
                  <c:x val="6.932409012131986E-3"/>
                  <c:y val="-3.16205533596837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145-40DA-8BA6-1323C65C55A5}"/>
                </c:ext>
              </c:extLst>
            </c:dLbl>
            <c:dLbl>
              <c:idx val="7"/>
              <c:layout>
                <c:manualLayout>
                  <c:x val="7.5011720581340145E-3"/>
                  <c:y val="-2.22387586167113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145-40DA-8BA6-1323C65C55A5}"/>
                </c:ext>
              </c:extLst>
            </c:dLbl>
            <c:dLbl>
              <c:idx val="8"/>
              <c:layout>
                <c:manualLayout>
                  <c:x val="1.586898725038012E-2"/>
                  <c:y val="-5.52684973103365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145-40DA-8BA6-1323C65C55A5}"/>
                </c:ext>
              </c:extLst>
            </c:dLbl>
            <c:dLbl>
              <c:idx val="9"/>
              <c:layout>
                <c:manualLayout>
                  <c:x val="1.6877637130801686E-2"/>
                  <c:y val="-7.5444944640118471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45-40DA-8BA6-1323C65C55A5}"/>
                </c:ext>
              </c:extLst>
            </c:dLbl>
            <c:dLbl>
              <c:idx val="10"/>
              <c:layout>
                <c:manualLayout>
                  <c:x val="2.8129395218002812E-2"/>
                  <c:y val="-4.472473348238885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45-40DA-8BA6-1323C65C55A5}"/>
                </c:ext>
              </c:extLst>
            </c:dLbl>
            <c:dLbl>
              <c:idx val="11"/>
              <c:layout>
                <c:manualLayout>
                  <c:x val="1.6877637130801686E-2"/>
                  <c:y val="-4.884004884004973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45-40DA-8BA6-1323C65C55A5}"/>
                </c:ext>
              </c:extLst>
            </c:dLbl>
            <c:dLbl>
              <c:idx val="12"/>
              <c:layout>
                <c:manualLayout>
                  <c:x val="1.6877637130801551E-2"/>
                  <c:y val="-2.0576131687242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45-40DA-8BA6-1323C65C55A5}"/>
                </c:ext>
              </c:extLst>
            </c:dLbl>
            <c:dLbl>
              <c:idx val="13"/>
              <c:layout>
                <c:manualLayout>
                  <c:x val="1.3127051101734646E-2"/>
                  <c:y val="-1.465214996273621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45-40DA-8BA6-1323C65C55A5}"/>
                </c:ext>
              </c:extLst>
            </c:dLbl>
            <c:dLbl>
              <c:idx val="14"/>
              <c:layout>
                <c:manualLayout>
                  <c:x val="1.875293014533521E-2"/>
                  <c:y val="-1.46521499627361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45-40DA-8BA6-1323C65C55A5}"/>
                </c:ext>
              </c:extLst>
            </c:dLbl>
            <c:dLbl>
              <c:idx val="15"/>
              <c:layout>
                <c:manualLayout>
                  <c:x val="5.6258790436004248E-3"/>
                  <c:y val="-2.4420024420024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45-40DA-8BA6-1323C65C55A5}"/>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'FROTA SEGUNDO TIPO'!$D$13:$D$27</c:f>
              <c:strCache>
                <c:ptCount val="15"/>
                <c:pt idx="0">
                  <c:v>AUTOMÓVEL/CAMIONETA </c:v>
                </c:pt>
                <c:pt idx="1">
                  <c:v>CAMINHÃO</c:v>
                </c:pt>
                <c:pt idx="2">
                  <c:v>CAMINHÃO TRATOR </c:v>
                </c:pt>
                <c:pt idx="3">
                  <c:v>CAMINHONETE </c:v>
                </c:pt>
                <c:pt idx="4">
                  <c:v>OUTROS</c:v>
                </c:pt>
                <c:pt idx="5">
                  <c:v>CICLOMOTOR </c:v>
                </c:pt>
                <c:pt idx="6">
                  <c:v>MICRO-ÔNIBUS </c:v>
                </c:pt>
                <c:pt idx="7">
                  <c:v>MOTO </c:v>
                </c:pt>
                <c:pt idx="8">
                  <c:v>ÔNIBUS </c:v>
                </c:pt>
                <c:pt idx="9">
                  <c:v>REBOQUE </c:v>
                </c:pt>
                <c:pt idx="10">
                  <c:v>SEMI-REBOQUE </c:v>
                </c:pt>
                <c:pt idx="11">
                  <c:v>SIDE-CAR </c:v>
                </c:pt>
                <c:pt idx="12">
                  <c:v>TRATOR DE RODAS </c:v>
                </c:pt>
                <c:pt idx="13">
                  <c:v>TRICICLO </c:v>
                </c:pt>
                <c:pt idx="14">
                  <c:v>UTILITÁRIO </c:v>
                </c:pt>
              </c:strCache>
            </c:strRef>
          </c:cat>
          <c:val>
            <c:numRef>
              <c:f>'FROTA SEGUNDO TIPO'!$O$13:$O$27</c:f>
              <c:numCache>
                <c:formatCode>#,##0</c:formatCode>
                <c:ptCount val="15"/>
                <c:pt idx="0">
                  <c:v>272965</c:v>
                </c:pt>
                <c:pt idx="1">
                  <c:v>29911</c:v>
                </c:pt>
                <c:pt idx="2">
                  <c:v>6216</c:v>
                </c:pt>
                <c:pt idx="3">
                  <c:v>75691</c:v>
                </c:pt>
                <c:pt idx="4">
                  <c:v>40</c:v>
                </c:pt>
                <c:pt idx="5">
                  <c:v>2382</c:v>
                </c:pt>
                <c:pt idx="6">
                  <c:v>1170</c:v>
                </c:pt>
                <c:pt idx="7">
                  <c:v>478162</c:v>
                </c:pt>
                <c:pt idx="8">
                  <c:v>5563</c:v>
                </c:pt>
                <c:pt idx="9">
                  <c:v>12562</c:v>
                </c:pt>
                <c:pt idx="10">
                  <c:v>11421</c:v>
                </c:pt>
                <c:pt idx="11">
                  <c:v>27</c:v>
                </c:pt>
                <c:pt idx="12">
                  <c:v>43</c:v>
                </c:pt>
                <c:pt idx="13">
                  <c:v>320</c:v>
                </c:pt>
                <c:pt idx="14">
                  <c:v>2949</c:v>
                </c:pt>
              </c:numCache>
            </c:numRef>
          </c:val>
          <c:extLst>
            <c:ext xmlns:c16="http://schemas.microsoft.com/office/drawing/2014/chart" uri="{C3380CC4-5D6E-409C-BE32-E72D297353CC}">
              <c16:uniqueId val="{00000010-4145-40DA-8BA6-1323C65C55A5}"/>
            </c:ext>
          </c:extLst>
        </c:ser>
        <c:dLbls>
          <c:showLegendKey val="0"/>
          <c:showVal val="1"/>
          <c:showCatName val="0"/>
          <c:showSerName val="0"/>
          <c:showPercent val="0"/>
          <c:showBubbleSize val="0"/>
        </c:dLbls>
        <c:gapWidth val="11"/>
        <c:gapDepth val="71"/>
        <c:shape val="cylinder"/>
        <c:axId val="333504728"/>
        <c:axId val="335372864"/>
        <c:axId val="0"/>
      </c:bar3DChart>
      <c:catAx>
        <c:axId val="333504728"/>
        <c:scaling>
          <c:orientation val="minMax"/>
        </c:scaling>
        <c:delete val="0"/>
        <c:axPos val="b"/>
        <c:numFmt formatCode="General" sourceLinked="1"/>
        <c:majorTickMark val="none"/>
        <c:minorTickMark val="none"/>
        <c:tickLblPos val="nextTo"/>
        <c:txPr>
          <a:bodyPr rot="1680000" vert="horz"/>
          <a:lstStyle/>
          <a:p>
            <a:pPr>
              <a:defRPr sz="900" b="1" i="0" u="none" strike="noStrike" baseline="0">
                <a:solidFill>
                  <a:srgbClr val="000000"/>
                </a:solidFill>
                <a:latin typeface="Calibri"/>
                <a:ea typeface="Calibri"/>
                <a:cs typeface="Calibri"/>
              </a:defRPr>
            </a:pPr>
            <a:endParaRPr lang="fr-FR"/>
          </a:p>
        </c:txPr>
        <c:crossAx val="335372864"/>
        <c:crosses val="autoZero"/>
        <c:auto val="1"/>
        <c:lblAlgn val="ctr"/>
        <c:lblOffset val="100"/>
        <c:noMultiLvlLbl val="0"/>
      </c:catAx>
      <c:valAx>
        <c:axId val="335372864"/>
        <c:scaling>
          <c:orientation val="minMax"/>
        </c:scaling>
        <c:delete val="1"/>
        <c:axPos val="l"/>
        <c:numFmt formatCode="#,##0" sourceLinked="1"/>
        <c:majorTickMark val="out"/>
        <c:minorTickMark val="none"/>
        <c:tickLblPos val="none"/>
        <c:crossAx val="333504728"/>
        <c:crosses val="autoZero"/>
        <c:crossBetween val="between"/>
      </c:valAx>
      <c:spPr>
        <a:noFill/>
        <a:ln w="25400">
          <a:noFill/>
        </a:ln>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57" footer="0.31496062000000657"/>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600">
                <a:effectLst/>
              </a:defRPr>
            </a:pPr>
            <a:r>
              <a:rPr lang="pt-BR" sz="1600">
                <a:effectLst/>
              </a:rPr>
              <a:t>EVOLUÇÃO</a:t>
            </a:r>
            <a:r>
              <a:rPr lang="pt-BR" sz="1600" baseline="0">
                <a:effectLst/>
              </a:rPr>
              <a:t> DA TAXA DE CRESCIMENTO</a:t>
            </a:r>
            <a:r>
              <a:rPr lang="pt-BR" sz="1600">
                <a:effectLst/>
              </a:rPr>
              <a:t> DA FROTA EM RONDÔNIA</a:t>
            </a:r>
          </a:p>
        </c:rich>
      </c:tx>
      <c:layout>
        <c:manualLayout>
          <c:xMode val="edge"/>
          <c:yMode val="edge"/>
          <c:x val="0.10364326738809443"/>
          <c:y val="3.5459045128009521E-2"/>
        </c:manualLayout>
      </c:layout>
      <c:overlay val="0"/>
    </c:title>
    <c:autoTitleDeleted val="0"/>
    <c:plotArea>
      <c:layout>
        <c:manualLayout>
          <c:layoutTarget val="inner"/>
          <c:xMode val="edge"/>
          <c:yMode val="edge"/>
          <c:x val="0"/>
          <c:y val="0.2479106390770921"/>
          <c:w val="0.95090304529724301"/>
          <c:h val="0.51708633231859102"/>
        </c:manualLayout>
      </c:layout>
      <c:lineChart>
        <c:grouping val="standard"/>
        <c:varyColors val="0"/>
        <c:ser>
          <c:idx val="0"/>
          <c:order val="0"/>
          <c:tx>
            <c:strRef>
              <c:f>'FROTA SEGUNDO TIPO'!$D$54:$Q$54</c:f>
              <c:strCache>
                <c:ptCount val="14"/>
                <c:pt idx="0">
                  <c:v>EVOLUÇÃO DA TAXA DE CRESCIMENTO DA FROTA EM RONDÔNIA</c:v>
                </c:pt>
              </c:strCache>
            </c:strRef>
          </c:tx>
          <c:dLbls>
            <c:dLbl>
              <c:idx val="0"/>
              <c:layout>
                <c:manualLayout>
                  <c:x val="-5.4059956996049804E-2"/>
                  <c:y val="-8.115615579012376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4C7-4DFC-8AF3-3EC2CB466C2C}"/>
                </c:ext>
              </c:extLst>
            </c:dLbl>
            <c:dLbl>
              <c:idx val="1"/>
              <c:layout>
                <c:manualLayout>
                  <c:x val="-4.5958946666817296E-2"/>
                  <c:y val="-6.761414885058872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4C7-4DFC-8AF3-3EC2CB466C2C}"/>
                </c:ext>
              </c:extLst>
            </c:dLbl>
            <c:dLbl>
              <c:idx val="2"/>
              <c:layout>
                <c:manualLayout>
                  <c:x val="-5.0182672646550422E-2"/>
                  <c:y val="-7.4412292890633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4C7-4DFC-8AF3-3EC2CB466C2C}"/>
                </c:ext>
              </c:extLst>
            </c:dLbl>
            <c:dLbl>
              <c:idx val="3"/>
              <c:layout>
                <c:manualLayout>
                  <c:x val="-3.4035480141739814E-2"/>
                  <c:y val="6.74506553553870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4C7-4DFC-8AF3-3EC2CB466C2C}"/>
                </c:ext>
              </c:extLst>
            </c:dLbl>
            <c:dLbl>
              <c:idx val="4"/>
              <c:layout>
                <c:manualLayout>
                  <c:x val="-3.4433285509325687E-2"/>
                  <c:y val="6.97350137734331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4C7-4DFC-8AF3-3EC2CB466C2C}"/>
                </c:ext>
              </c:extLst>
            </c:dLbl>
            <c:dLbl>
              <c:idx val="5"/>
              <c:layout>
                <c:manualLayout>
                  <c:x val="-4.3600281672107985E-2"/>
                  <c:y val="6.17543859649122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4C7-4DFC-8AF3-3EC2CB466C2C}"/>
                </c:ext>
              </c:extLst>
            </c:dLbl>
            <c:dLbl>
              <c:idx val="6"/>
              <c:layout>
                <c:manualLayout>
                  <c:x val="-5.0456361534435182E-2"/>
                  <c:y val="6.74506553553870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4C7-4DFC-8AF3-3EC2CB466C2C}"/>
                </c:ext>
              </c:extLst>
            </c:dLbl>
            <c:dLbl>
              <c:idx val="7"/>
              <c:layout>
                <c:manualLayout>
                  <c:x val="-3.2520325203252036E-2"/>
                  <c:y val="-5.7530533141561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4C7-4DFC-8AF3-3EC2CB466C2C}"/>
                </c:ext>
              </c:extLst>
            </c:dLbl>
            <c:dLbl>
              <c:idx val="8"/>
              <c:layout>
                <c:manualLayout>
                  <c:x val="-3.0042062532714259E-2"/>
                  <c:y val="-8.003640411821588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4C7-4DFC-8AF3-3EC2CB466C2C}"/>
                </c:ext>
              </c:extLst>
            </c:dLbl>
            <c:dLbl>
              <c:idx val="9"/>
              <c:layout>
                <c:manualLayout>
                  <c:x val="-4.7824007651841235E-2"/>
                  <c:y val="8.66873065015479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4C7-4DFC-8AF3-3EC2CB466C2C}"/>
                </c:ext>
              </c:extLst>
            </c:dLbl>
            <c:spPr>
              <a:noFill/>
              <a:ln>
                <a:noFill/>
              </a:ln>
              <a:effectLst/>
            </c:spPr>
            <c:txPr>
              <a:bodyPr/>
              <a:lstStyle/>
              <a:p>
                <a:pPr>
                  <a:defRPr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'FROTA SEGUNDO TIPO'!$E$56:$N$56</c:f>
              <c:strCache>
                <c:ptCount val="10"/>
                <c:pt idx="0">
                  <c:v>2006— 2007</c:v>
                </c:pt>
                <c:pt idx="1">
                  <c:v>2007— 2008</c:v>
                </c:pt>
                <c:pt idx="2">
                  <c:v>2008— 2009</c:v>
                </c:pt>
                <c:pt idx="3">
                  <c:v>2009— 2010</c:v>
                </c:pt>
                <c:pt idx="4">
                  <c:v>2010— 2011</c:v>
                </c:pt>
                <c:pt idx="5">
                  <c:v>2011— 2012</c:v>
                </c:pt>
                <c:pt idx="6">
                  <c:v>2012— 2013</c:v>
                </c:pt>
                <c:pt idx="7">
                  <c:v>2013— 2014</c:v>
                </c:pt>
                <c:pt idx="8">
                  <c:v>2014— 2015</c:v>
                </c:pt>
                <c:pt idx="9">
                  <c:v>2015— 2016</c:v>
                </c:pt>
              </c:strCache>
            </c:strRef>
          </c:cat>
          <c:val>
            <c:numRef>
              <c:f>'FROTA SEGUNDO TIPO'!$E$72:$N$72</c:f>
              <c:numCache>
                <c:formatCode>0.00%</c:formatCode>
                <c:ptCount val="10"/>
                <c:pt idx="0">
                  <c:v>0.12821657676046072</c:v>
                </c:pt>
                <c:pt idx="1">
                  <c:v>0.16369583653030731</c:v>
                </c:pt>
                <c:pt idx="2">
                  <c:v>0.13789274237765733</c:v>
                </c:pt>
                <c:pt idx="3">
                  <c:v>0.13960878555178072</c:v>
                </c:pt>
                <c:pt idx="4">
                  <c:v>0.13183294084064798</c:v>
                </c:pt>
                <c:pt idx="5">
                  <c:v>0.10146197678175957</c:v>
                </c:pt>
                <c:pt idx="6">
                  <c:v>8.3608096350231254E-2</c:v>
                </c:pt>
                <c:pt idx="7">
                  <c:v>7.5530105334333505E-2</c:v>
                </c:pt>
                <c:pt idx="8">
                  <c:v>5.7738212180746561E-2</c:v>
                </c:pt>
                <c:pt idx="9">
                  <c:v>4.4113106003793728E-2</c:v>
                </c:pt>
              </c:numCache>
            </c:numRef>
          </c:val>
          <c:smooth val="0"/>
          <c:extLst>
            <c:ext xmlns:c16="http://schemas.microsoft.com/office/drawing/2014/chart" uri="{C3380CC4-5D6E-409C-BE32-E72D297353CC}">
              <c16:uniqueId val="{0000000A-04C7-4DFC-8AF3-3EC2CB466C2C}"/>
            </c:ext>
          </c:extLst>
        </c:ser>
        <c:dLbls>
          <c:showLegendKey val="0"/>
          <c:showVal val="1"/>
          <c:showCatName val="0"/>
          <c:showSerName val="0"/>
          <c:showPercent val="0"/>
          <c:showBubbleSize val="0"/>
        </c:dLbls>
        <c:marker val="1"/>
        <c:smooth val="0"/>
        <c:axId val="334840768"/>
        <c:axId val="334841160"/>
      </c:lineChart>
      <c:catAx>
        <c:axId val="334840768"/>
        <c:scaling>
          <c:orientation val="minMax"/>
        </c:scaling>
        <c:delete val="0"/>
        <c:axPos val="b"/>
        <c:numFmt formatCode="General" sourceLinked="1"/>
        <c:majorTickMark val="none"/>
        <c:minorTickMark val="none"/>
        <c:tickLblPos val="nextTo"/>
        <c:txPr>
          <a:bodyPr rot="1680000" vert="horz"/>
          <a:lstStyle/>
          <a:p>
            <a:pPr>
              <a:defRPr b="1"/>
            </a:pPr>
            <a:endParaRPr lang="fr-FR"/>
          </a:p>
        </c:txPr>
        <c:crossAx val="334841160"/>
        <c:crosses val="autoZero"/>
        <c:auto val="1"/>
        <c:lblAlgn val="ctr"/>
        <c:lblOffset val="100"/>
        <c:noMultiLvlLbl val="0"/>
      </c:catAx>
      <c:valAx>
        <c:axId val="334841160"/>
        <c:scaling>
          <c:orientation val="minMax"/>
        </c:scaling>
        <c:delete val="1"/>
        <c:axPos val="l"/>
        <c:numFmt formatCode="0.00%" sourceLinked="1"/>
        <c:majorTickMark val="out"/>
        <c:minorTickMark val="none"/>
        <c:tickLblPos val="none"/>
        <c:crossAx val="334840768"/>
        <c:crosses val="autoZero"/>
        <c:crossBetween val="between"/>
      </c:valAx>
      <c:spPr>
        <a:solidFill>
          <a:srgbClr val="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a:solidFill>
        <a:sysClr val="windowText" lastClr="000000"/>
      </a:solidFill>
    </a:ln>
  </c:spPr>
  <c:printSettings>
    <c:headerFooter/>
    <c:pageMargins b="0.78740157499999996" l="0.511811024" r="0.511811024" t="0.78740157499999996" header="0.31496062000000152" footer="0.3149606200000015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rich>
          <a:bodyPr/>
          <a:lstStyle/>
          <a:p>
            <a:pPr>
              <a:defRPr sz="1600">
                <a:effectLst/>
              </a:defRPr>
            </a:pPr>
            <a:r>
              <a:rPr lang="pt-BR" sz="1600">
                <a:effectLst/>
              </a:rPr>
              <a:t>EVOLUÇÃO</a:t>
            </a:r>
            <a:r>
              <a:rPr lang="pt-BR" sz="1600" baseline="0">
                <a:effectLst/>
              </a:rPr>
              <a:t> DA TAXA DE CRESCIMENTO</a:t>
            </a:r>
            <a:r>
              <a:rPr lang="pt-BR" sz="1600">
                <a:effectLst/>
              </a:rPr>
              <a:t> DA FROTA DE</a:t>
            </a:r>
            <a:r>
              <a:rPr lang="pt-BR" sz="1600" baseline="0">
                <a:effectLst/>
              </a:rPr>
              <a:t> MOTOS EM</a:t>
            </a:r>
            <a:r>
              <a:rPr lang="pt-BR" sz="1600">
                <a:effectLst/>
              </a:rPr>
              <a:t> RONDÔNIA</a:t>
            </a:r>
          </a:p>
        </c:rich>
      </c:tx>
      <c:layout>
        <c:manualLayout>
          <c:xMode val="edge"/>
          <c:yMode val="edge"/>
          <c:x val="0.10364326738809443"/>
          <c:y val="3.5459045128009521E-2"/>
        </c:manualLayout>
      </c:layout>
      <c:overlay val="0"/>
    </c:title>
    <c:autoTitleDeleted val="0"/>
    <c:plotArea>
      <c:layout>
        <c:manualLayout>
          <c:layoutTarget val="inner"/>
          <c:xMode val="edge"/>
          <c:yMode val="edge"/>
          <c:x val="0"/>
          <c:y val="0.2479106390770921"/>
          <c:w val="0.95090304529724301"/>
          <c:h val="0.51708633231859102"/>
        </c:manualLayout>
      </c:layout>
      <c:lineChart>
        <c:grouping val="standard"/>
        <c:varyColors val="0"/>
        <c:ser>
          <c:idx val="0"/>
          <c:order val="0"/>
          <c:tx>
            <c:strRef>
              <c:f>'FROTA SEGUNDO TIPO'!$D$54:$Q$54</c:f>
              <c:strCache>
                <c:ptCount val="14"/>
                <c:pt idx="0">
                  <c:v>EVOLUÇÃO DA TAXA DE CRESCIMENTO DA FROTA EM RONDÔNIA</c:v>
                </c:pt>
              </c:strCache>
            </c:strRef>
          </c:tx>
          <c:dLbls>
            <c:dLbl>
              <c:idx val="0"/>
              <c:layout>
                <c:manualLayout>
                  <c:x val="-5.4059956996049804E-2"/>
                  <c:y val="-8.115615579012376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235-4E45-9F0E-893D8602CD52}"/>
                </c:ext>
              </c:extLst>
            </c:dLbl>
            <c:dLbl>
              <c:idx val="1"/>
              <c:layout>
                <c:manualLayout>
                  <c:x val="-4.5958946666817296E-2"/>
                  <c:y val="-6.761414885058872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235-4E45-9F0E-893D8602CD52}"/>
                </c:ext>
              </c:extLst>
            </c:dLbl>
            <c:dLbl>
              <c:idx val="2"/>
              <c:layout>
                <c:manualLayout>
                  <c:x val="-5.0182672646550422E-2"/>
                  <c:y val="-7.4412292890633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235-4E45-9F0E-893D8602CD52}"/>
                </c:ext>
              </c:extLst>
            </c:dLbl>
            <c:dLbl>
              <c:idx val="3"/>
              <c:layout>
                <c:manualLayout>
                  <c:x val="-3.4035480141739814E-2"/>
                  <c:y val="6.74506553553870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235-4E45-9F0E-893D8602CD52}"/>
                </c:ext>
              </c:extLst>
            </c:dLbl>
            <c:dLbl>
              <c:idx val="4"/>
              <c:layout>
                <c:manualLayout>
                  <c:x val="-3.4433285509325687E-2"/>
                  <c:y val="6.97350137734331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235-4E45-9F0E-893D8602CD52}"/>
                </c:ext>
              </c:extLst>
            </c:dLbl>
            <c:dLbl>
              <c:idx val="5"/>
              <c:layout>
                <c:manualLayout>
                  <c:x val="-4.3600281672107985E-2"/>
                  <c:y val="6.17543859649122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235-4E45-9F0E-893D8602CD52}"/>
                </c:ext>
              </c:extLst>
            </c:dLbl>
            <c:dLbl>
              <c:idx val="6"/>
              <c:layout>
                <c:manualLayout>
                  <c:x val="-5.0456361534435182E-2"/>
                  <c:y val="6.74506553553870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235-4E45-9F0E-893D8602CD52}"/>
                </c:ext>
              </c:extLst>
            </c:dLbl>
            <c:dLbl>
              <c:idx val="7"/>
              <c:layout>
                <c:manualLayout>
                  <c:x val="-3.2520325203252036E-2"/>
                  <c:y val="-5.7530533141561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235-4E45-9F0E-893D8602CD52}"/>
                </c:ext>
              </c:extLst>
            </c:dLbl>
            <c:dLbl>
              <c:idx val="8"/>
              <c:layout>
                <c:manualLayout>
                  <c:x val="-3.0042062532714259E-2"/>
                  <c:y val="-8.003640411821588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235-4E45-9F0E-893D8602CD52}"/>
                </c:ext>
              </c:extLst>
            </c:dLbl>
            <c:dLbl>
              <c:idx val="9"/>
              <c:layout>
                <c:manualLayout>
                  <c:x val="-3.6666337209940808E-2"/>
                  <c:y val="4.68203102519161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235-4E45-9F0E-893D8602CD52}"/>
                </c:ext>
              </c:extLst>
            </c:dLbl>
            <c:spPr>
              <a:noFill/>
              <a:ln>
                <a:noFill/>
              </a:ln>
              <a:effectLst/>
            </c:spPr>
            <c:txPr>
              <a:bodyPr/>
              <a:lstStyle/>
              <a:p>
                <a:pPr>
                  <a:defRPr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'FROTA SEGUNDO TIPO'!$E$56:$N$56</c:f>
              <c:strCache>
                <c:ptCount val="10"/>
                <c:pt idx="0">
                  <c:v>2006— 2007</c:v>
                </c:pt>
                <c:pt idx="1">
                  <c:v>2007— 2008</c:v>
                </c:pt>
                <c:pt idx="2">
                  <c:v>2008— 2009</c:v>
                </c:pt>
                <c:pt idx="3">
                  <c:v>2009— 2010</c:v>
                </c:pt>
                <c:pt idx="4">
                  <c:v>2010— 2011</c:v>
                </c:pt>
                <c:pt idx="5">
                  <c:v>2011— 2012</c:v>
                </c:pt>
                <c:pt idx="6">
                  <c:v>2012— 2013</c:v>
                </c:pt>
                <c:pt idx="7">
                  <c:v>2013— 2014</c:v>
                </c:pt>
                <c:pt idx="8">
                  <c:v>2014— 2015</c:v>
                </c:pt>
                <c:pt idx="9">
                  <c:v>2015— 2016</c:v>
                </c:pt>
              </c:strCache>
            </c:strRef>
          </c:cat>
          <c:val>
            <c:numRef>
              <c:f>'FROTA SEGUNDO TIPO'!$E$64:$N$64</c:f>
              <c:numCache>
                <c:formatCode>0.00%</c:formatCode>
                <c:ptCount val="10"/>
                <c:pt idx="0">
                  <c:v>0.15090982281937143</c:v>
                </c:pt>
                <c:pt idx="1">
                  <c:v>0.19366971825988219</c:v>
                </c:pt>
                <c:pt idx="2">
                  <c:v>0.14485306607779855</c:v>
                </c:pt>
                <c:pt idx="3">
                  <c:v>0.14082866575169703</c:v>
                </c:pt>
                <c:pt idx="4">
                  <c:v>0.13288311722092888</c:v>
                </c:pt>
                <c:pt idx="5">
                  <c:v>9.494439262395063E-2</c:v>
                </c:pt>
                <c:pt idx="6">
                  <c:v>7.6591193847541067E-2</c:v>
                </c:pt>
                <c:pt idx="7">
                  <c:v>6.6886440108490819E-2</c:v>
                </c:pt>
                <c:pt idx="8">
                  <c:v>5.2083761222095945E-2</c:v>
                </c:pt>
                <c:pt idx="9">
                  <c:v>3.7180518891764151E-2</c:v>
                </c:pt>
              </c:numCache>
            </c:numRef>
          </c:val>
          <c:smooth val="0"/>
          <c:extLst>
            <c:ext xmlns:c16="http://schemas.microsoft.com/office/drawing/2014/chart" uri="{C3380CC4-5D6E-409C-BE32-E72D297353CC}">
              <c16:uniqueId val="{0000000A-D235-4E45-9F0E-893D8602CD52}"/>
            </c:ext>
          </c:extLst>
        </c:ser>
        <c:dLbls>
          <c:showLegendKey val="0"/>
          <c:showVal val="1"/>
          <c:showCatName val="0"/>
          <c:showSerName val="0"/>
          <c:showPercent val="0"/>
          <c:showBubbleSize val="0"/>
        </c:dLbls>
        <c:marker val="1"/>
        <c:smooth val="0"/>
        <c:axId val="250358648"/>
        <c:axId val="250359040"/>
      </c:lineChart>
      <c:catAx>
        <c:axId val="250358648"/>
        <c:scaling>
          <c:orientation val="minMax"/>
        </c:scaling>
        <c:delete val="0"/>
        <c:axPos val="b"/>
        <c:numFmt formatCode="General" sourceLinked="1"/>
        <c:majorTickMark val="none"/>
        <c:minorTickMark val="none"/>
        <c:tickLblPos val="nextTo"/>
        <c:txPr>
          <a:bodyPr rot="1680000" vert="horz"/>
          <a:lstStyle/>
          <a:p>
            <a:pPr>
              <a:defRPr b="1"/>
            </a:pPr>
            <a:endParaRPr lang="fr-FR"/>
          </a:p>
        </c:txPr>
        <c:crossAx val="250359040"/>
        <c:crosses val="autoZero"/>
        <c:auto val="1"/>
        <c:lblAlgn val="ctr"/>
        <c:lblOffset val="100"/>
        <c:noMultiLvlLbl val="0"/>
      </c:catAx>
      <c:valAx>
        <c:axId val="250359040"/>
        <c:scaling>
          <c:orientation val="minMax"/>
        </c:scaling>
        <c:delete val="1"/>
        <c:axPos val="l"/>
        <c:numFmt formatCode="0.00%" sourceLinked="1"/>
        <c:majorTickMark val="out"/>
        <c:minorTickMark val="none"/>
        <c:tickLblPos val="none"/>
        <c:crossAx val="250358648"/>
        <c:crosses val="autoZero"/>
        <c:crossBetween val="between"/>
      </c:valAx>
      <c:spPr>
        <a:solidFill>
          <a:srgbClr val="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a:solidFill>
        <a:sysClr val="windowText" lastClr="000000"/>
      </a:solidFill>
    </a:ln>
  </c:spPr>
  <c:printSettings>
    <c:headerFooter/>
    <c:pageMargins b="0.78740157499999996" l="0.511811024" r="0.511811024" t="0.78740157499999996" header="0.31496062000000152" footer="0.3149606200000015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8505734728364436E-2"/>
          <c:y val="0.15203689690514277"/>
          <c:w val="0.85887630484545596"/>
          <c:h val="0.60496949708633019"/>
        </c:manualLayout>
      </c:layout>
      <c:bar3DChart>
        <c:barDir val="col"/>
        <c:grouping val="clustered"/>
        <c:varyColors val="0"/>
        <c:ser>
          <c:idx val="0"/>
          <c:order val="0"/>
          <c:tx>
            <c:strRef>
              <c:f>'FROTA MUNICÍPIOS (2)'!$D$16</c:f>
              <c:strCache>
                <c:ptCount val="1"/>
                <c:pt idx="0">
                  <c:v>FROTA POR TIPO EM ALTO PARAÍSO</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p3d/>
          </c:spPr>
          <c:invertIfNegative val="0"/>
          <c:cat>
            <c:strRef>
              <c:f>'FROTA MUNICÍPIOS (2)'!$D$17:$D$31</c:f>
              <c:strCache>
                <c:ptCount val="15"/>
                <c:pt idx="0">
                  <c:v>AUTOMÓVEL</c:v>
                </c:pt>
                <c:pt idx="1">
                  <c:v>CAMINHÃO</c:v>
                </c:pt>
                <c:pt idx="2">
                  <c:v>CAMINHÃO TRATOR</c:v>
                </c:pt>
                <c:pt idx="3">
                  <c:v>CAMINHONETE</c:v>
                </c:pt>
                <c:pt idx="4">
                  <c:v>CAMIONETA</c:v>
                </c:pt>
                <c:pt idx="5">
                  <c:v>CICLOMOTOR</c:v>
                </c:pt>
                <c:pt idx="6">
                  <c:v>MICRO-ÔNIBUS</c:v>
                </c:pt>
                <c:pt idx="7">
                  <c:v>MOTOCICLETA</c:v>
                </c:pt>
                <c:pt idx="8">
                  <c:v>MOTONETA</c:v>
                </c:pt>
                <c:pt idx="9">
                  <c:v>ÔNIBUS</c:v>
                </c:pt>
                <c:pt idx="10">
                  <c:v>OUTROS</c:v>
                </c:pt>
                <c:pt idx="11">
                  <c:v>REBOQUE</c:v>
                </c:pt>
                <c:pt idx="12">
                  <c:v>SEMI-REBOQUE</c:v>
                </c:pt>
                <c:pt idx="13">
                  <c:v>TRICICLO</c:v>
                </c:pt>
                <c:pt idx="14">
                  <c:v>UTILITÁRIO</c:v>
                </c:pt>
              </c:strCache>
            </c:strRef>
          </c:cat>
          <c:val>
            <c:numRef>
              <c:f>'FROTA MUNICÍPIOS (2)'!$E$17:$E$31</c:f>
              <c:numCache>
                <c:formatCode>#,##0</c:formatCode>
                <c:ptCount val="15"/>
                <c:pt idx="0">
                  <c:v>1417</c:v>
                </c:pt>
                <c:pt idx="1">
                  <c:v>324</c:v>
                </c:pt>
                <c:pt idx="2">
                  <c:v>44</c:v>
                </c:pt>
                <c:pt idx="3">
                  <c:v>663</c:v>
                </c:pt>
                <c:pt idx="4">
                  <c:v>51</c:v>
                </c:pt>
                <c:pt idx="5">
                  <c:v>10</c:v>
                </c:pt>
                <c:pt idx="6">
                  <c:v>9</c:v>
                </c:pt>
                <c:pt idx="7">
                  <c:v>3372</c:v>
                </c:pt>
                <c:pt idx="8">
                  <c:v>917</c:v>
                </c:pt>
                <c:pt idx="9">
                  <c:v>72</c:v>
                </c:pt>
                <c:pt idx="10">
                  <c:v>0</c:v>
                </c:pt>
                <c:pt idx="11">
                  <c:v>75</c:v>
                </c:pt>
                <c:pt idx="12">
                  <c:v>89</c:v>
                </c:pt>
                <c:pt idx="13">
                  <c:v>1</c:v>
                </c:pt>
                <c:pt idx="14">
                  <c:v>12</c:v>
                </c:pt>
              </c:numCache>
            </c:numRef>
          </c:val>
          <c:extLst>
            <c:ext xmlns:c16="http://schemas.microsoft.com/office/drawing/2014/chart" uri="{C3380CC4-5D6E-409C-BE32-E72D297353CC}">
              <c16:uniqueId val="{00000000-1709-44B1-87E0-3982E81BFF61}"/>
            </c:ext>
          </c:extLst>
        </c:ser>
        <c:dLbls>
          <c:showLegendKey val="0"/>
          <c:showVal val="0"/>
          <c:showCatName val="0"/>
          <c:showSerName val="0"/>
          <c:showPercent val="0"/>
          <c:showBubbleSize val="0"/>
        </c:dLbls>
        <c:gapWidth val="33"/>
        <c:shape val="box"/>
        <c:axId val="250359824"/>
        <c:axId val="530957656"/>
        <c:axId val="0"/>
      </c:bar3DChart>
      <c:catAx>
        <c:axId val="250359824"/>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530957656"/>
        <c:crosses val="autoZero"/>
        <c:auto val="1"/>
        <c:lblAlgn val="ctr"/>
        <c:lblOffset val="100"/>
        <c:noMultiLvlLbl val="0"/>
      </c:catAx>
      <c:valAx>
        <c:axId val="530957656"/>
        <c:scaling>
          <c:orientation val="minMax"/>
        </c:scaling>
        <c:delete val="0"/>
        <c:axPos val="l"/>
        <c:majorGridlines>
          <c:spPr>
            <a:ln w="9525" cap="flat" cmpd="sng" algn="ctr">
              <a:solidFill>
                <a:schemeClr val="tx2">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50359824"/>
        <c:crosses val="autoZero"/>
        <c:crossBetween val="between"/>
      </c:valAx>
      <c:spPr>
        <a:noFill/>
        <a:ln>
          <a:noFill/>
        </a:ln>
        <a:effectLst/>
      </c:spPr>
    </c:plotArea>
    <c:legend>
      <c:legendPos val="b"/>
      <c:layout>
        <c:manualLayout>
          <c:xMode val="edge"/>
          <c:yMode val="edge"/>
          <c:x val="0.12157552223780248"/>
          <c:y val="4.3216788222916032E-2"/>
          <c:w val="0.83670537758122698"/>
          <c:h val="6.177085785758181E-2"/>
        </c:manualLayout>
      </c:layout>
      <c:overlay val="0"/>
      <c:spPr>
        <a:noFill/>
        <a:ln>
          <a:noFill/>
        </a:ln>
        <a:effectLst/>
      </c:spPr>
      <c:txPr>
        <a:bodyPr rot="0" spcFirstLastPara="1" vertOverflow="ellipsis" vert="horz" wrap="square" anchor="ctr" anchorCtr="1"/>
        <a:lstStyle/>
        <a:p>
          <a:pPr>
            <a:defRPr sz="1100" b="1" i="0" u="none" strike="noStrike" kern="1200" baseline="0">
              <a:solidFill>
                <a:schemeClr val="tx2"/>
              </a:solidFill>
              <a:latin typeface="+mn-lt"/>
              <a:ea typeface="+mn-ea"/>
              <a:cs typeface="+mn-cs"/>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456357338894281"/>
          <c:y val="0.19791658550008798"/>
          <c:w val="0.84499502630664314"/>
          <c:h val="0.4834467341507816"/>
        </c:manualLayout>
      </c:layout>
      <c:bar3DChart>
        <c:barDir val="col"/>
        <c:grouping val="clustered"/>
        <c:varyColors val="0"/>
        <c:ser>
          <c:idx val="0"/>
          <c:order val="0"/>
          <c:tx>
            <c:strRef>
              <c:f>'FROTA MUNICÍPIOS (2)'!$D$36</c:f>
              <c:strCache>
                <c:ptCount val="1"/>
                <c:pt idx="0">
                  <c:v>FROTA POR ESPÉCIE EM ALTO PARAÍSO</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'FROTA MUNICÍPIOS (2)'!$D$37:$D$43</c:f>
              <c:strCache>
                <c:ptCount val="7"/>
                <c:pt idx="0">
                  <c:v>PASSAGEIRO</c:v>
                </c:pt>
                <c:pt idx="1">
                  <c:v>CARGA</c:v>
                </c:pt>
                <c:pt idx="2">
                  <c:v>MISTO</c:v>
                </c:pt>
                <c:pt idx="3">
                  <c:v>CORRIDA</c:v>
                </c:pt>
                <c:pt idx="4">
                  <c:v>TRAÇÃO</c:v>
                </c:pt>
                <c:pt idx="5">
                  <c:v>ESPECIAL</c:v>
                </c:pt>
                <c:pt idx="6">
                  <c:v>COLEÇÃO</c:v>
                </c:pt>
              </c:strCache>
            </c:strRef>
          </c:cat>
          <c:val>
            <c:numRef>
              <c:f>'FROTA MUNICÍPIOS (2)'!$E$37:$E$43</c:f>
              <c:numCache>
                <c:formatCode>#,##0</c:formatCode>
                <c:ptCount val="7"/>
                <c:pt idx="0">
                  <c:v>5787</c:v>
                </c:pt>
                <c:pt idx="1">
                  <c:v>815</c:v>
                </c:pt>
                <c:pt idx="2">
                  <c:v>46</c:v>
                </c:pt>
                <c:pt idx="3">
                  <c:v>0</c:v>
                </c:pt>
                <c:pt idx="4">
                  <c:v>43</c:v>
                </c:pt>
                <c:pt idx="5">
                  <c:v>365</c:v>
                </c:pt>
                <c:pt idx="6">
                  <c:v>0</c:v>
                </c:pt>
              </c:numCache>
            </c:numRef>
          </c:val>
          <c:extLst>
            <c:ext xmlns:c16="http://schemas.microsoft.com/office/drawing/2014/chart" uri="{C3380CC4-5D6E-409C-BE32-E72D297353CC}">
              <c16:uniqueId val="{00000000-5591-48A6-B47D-F84C12A754CD}"/>
            </c:ext>
          </c:extLst>
        </c:ser>
        <c:dLbls>
          <c:showLegendKey val="0"/>
          <c:showVal val="0"/>
          <c:showCatName val="0"/>
          <c:showSerName val="0"/>
          <c:showPercent val="0"/>
          <c:showBubbleSize val="0"/>
        </c:dLbls>
        <c:gapWidth val="75"/>
        <c:shape val="box"/>
        <c:axId val="530958440"/>
        <c:axId val="530958832"/>
        <c:axId val="0"/>
      </c:bar3DChart>
      <c:catAx>
        <c:axId val="530958440"/>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530958832"/>
        <c:crosses val="autoZero"/>
        <c:auto val="1"/>
        <c:lblAlgn val="ctr"/>
        <c:lblOffset val="100"/>
        <c:noMultiLvlLbl val="0"/>
      </c:catAx>
      <c:valAx>
        <c:axId val="530958832"/>
        <c:scaling>
          <c:orientation val="minMax"/>
        </c:scaling>
        <c:delete val="0"/>
        <c:axPos val="l"/>
        <c:majorGridlines>
          <c:spPr>
            <a:ln w="9525" cap="flat" cmpd="sng" algn="ctr">
              <a:solidFill>
                <a:schemeClr val="tx2">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530958440"/>
        <c:crosses val="autoZero"/>
        <c:crossBetween val="between"/>
      </c:valAx>
      <c:spPr>
        <a:noFill/>
        <a:ln>
          <a:noFill/>
        </a:ln>
        <a:effectLst/>
      </c:spPr>
    </c:plotArea>
    <c:legend>
      <c:legendPos val="b"/>
      <c:layout>
        <c:manualLayout>
          <c:xMode val="edge"/>
          <c:yMode val="edge"/>
          <c:x val="0.11538321408454082"/>
          <c:y val="5.7942479518340091E-2"/>
          <c:w val="0.88461678591545923"/>
          <c:h val="0.10049823634422721"/>
        </c:manualLayout>
      </c:layout>
      <c:overlay val="0"/>
      <c:spPr>
        <a:noFill/>
        <a:ln>
          <a:noFill/>
        </a:ln>
        <a:effectLst/>
      </c:spPr>
      <c:txPr>
        <a:bodyPr rot="0" spcFirstLastPara="1" vertOverflow="ellipsis" vert="horz" wrap="square" anchor="ctr" anchorCtr="1"/>
        <a:lstStyle/>
        <a:p>
          <a:pPr>
            <a:defRPr sz="1100" b="1" i="0" u="none" strike="noStrike" kern="1200" baseline="0">
              <a:solidFill>
                <a:schemeClr val="tx2"/>
              </a:solidFill>
              <a:latin typeface="+mn-lt"/>
              <a:ea typeface="+mn-ea"/>
              <a:cs typeface="+mn-cs"/>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456357338894281"/>
          <c:y val="0.18372703412073491"/>
          <c:w val="0.84499502630664314"/>
          <c:h val="0.43622584578502488"/>
        </c:manualLayout>
      </c:layout>
      <c:bar3DChart>
        <c:barDir val="col"/>
        <c:grouping val="clustered"/>
        <c:varyColors val="0"/>
        <c:ser>
          <c:idx val="0"/>
          <c:order val="0"/>
          <c:tx>
            <c:strRef>
              <c:f>'FROTA MUNICÍPIOS (2)'!$D$48</c:f>
              <c:strCache>
                <c:ptCount val="1"/>
                <c:pt idx="0">
                  <c:v>FROTA POR CATEGORIA EM ALTO PARAÍSO</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'FROTA MUNICÍPIOS (2)'!$D$49:$D$56</c:f>
              <c:strCache>
                <c:ptCount val="8"/>
                <c:pt idx="0">
                  <c:v>PARTICULAR</c:v>
                </c:pt>
                <c:pt idx="1">
                  <c:v>OFICIAL</c:v>
                </c:pt>
                <c:pt idx="2">
                  <c:v>ALUGUEL</c:v>
                </c:pt>
                <c:pt idx="3">
                  <c:v>APRENDIZAGEM</c:v>
                </c:pt>
                <c:pt idx="4">
                  <c:v>EXPERIÊNCIA</c:v>
                </c:pt>
                <c:pt idx="5">
                  <c:v>CORPO CONSULAR</c:v>
                </c:pt>
                <c:pt idx="6">
                  <c:v>ORGANISMOS INTERNACIONAIS</c:v>
                </c:pt>
                <c:pt idx="7">
                  <c:v>FABRICANTE</c:v>
                </c:pt>
              </c:strCache>
            </c:strRef>
          </c:cat>
          <c:val>
            <c:numRef>
              <c:f>'FROTA MUNICÍPIOS (2)'!$E$49:$E$56</c:f>
              <c:numCache>
                <c:formatCode>#,##0</c:formatCode>
                <c:ptCount val="8"/>
                <c:pt idx="0">
                  <c:v>6548</c:v>
                </c:pt>
                <c:pt idx="1">
                  <c:v>67</c:v>
                </c:pt>
                <c:pt idx="2">
                  <c:v>430</c:v>
                </c:pt>
                <c:pt idx="3">
                  <c:v>11</c:v>
                </c:pt>
                <c:pt idx="4">
                  <c:v>0</c:v>
                </c:pt>
                <c:pt idx="5">
                  <c:v>0</c:v>
                </c:pt>
                <c:pt idx="6">
                  <c:v>0</c:v>
                </c:pt>
                <c:pt idx="7">
                  <c:v>0</c:v>
                </c:pt>
              </c:numCache>
            </c:numRef>
          </c:val>
          <c:extLst>
            <c:ext xmlns:c16="http://schemas.microsoft.com/office/drawing/2014/chart" uri="{C3380CC4-5D6E-409C-BE32-E72D297353CC}">
              <c16:uniqueId val="{00000000-D961-408E-9C0D-29F424357470}"/>
            </c:ext>
          </c:extLst>
        </c:ser>
        <c:dLbls>
          <c:showLegendKey val="0"/>
          <c:showVal val="0"/>
          <c:showCatName val="0"/>
          <c:showSerName val="0"/>
          <c:showPercent val="0"/>
          <c:showBubbleSize val="0"/>
        </c:dLbls>
        <c:gapWidth val="75"/>
        <c:shape val="box"/>
        <c:axId val="521630144"/>
        <c:axId val="521630536"/>
        <c:axId val="0"/>
      </c:bar3DChart>
      <c:catAx>
        <c:axId val="521630144"/>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521630536"/>
        <c:crosses val="autoZero"/>
        <c:auto val="1"/>
        <c:lblAlgn val="ctr"/>
        <c:lblOffset val="100"/>
        <c:noMultiLvlLbl val="0"/>
      </c:catAx>
      <c:valAx>
        <c:axId val="521630536"/>
        <c:scaling>
          <c:orientation val="minMax"/>
        </c:scaling>
        <c:delete val="0"/>
        <c:axPos val="l"/>
        <c:majorGridlines>
          <c:spPr>
            <a:ln w="9525" cap="flat" cmpd="sng" algn="ctr">
              <a:solidFill>
                <a:schemeClr val="tx2">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521630144"/>
        <c:crosses val="autoZero"/>
        <c:crossBetween val="between"/>
      </c:valAx>
      <c:spPr>
        <a:noFill/>
        <a:ln>
          <a:noFill/>
        </a:ln>
        <a:effectLst/>
      </c:spPr>
    </c:plotArea>
    <c:legend>
      <c:legendPos val="b"/>
      <c:layout>
        <c:manualLayout>
          <c:xMode val="edge"/>
          <c:yMode val="edge"/>
          <c:x val="9.939237047423867E-2"/>
          <c:y val="4.00256267179201E-2"/>
          <c:w val="0.9"/>
          <c:h val="0.10128960257920515"/>
        </c:manualLayout>
      </c:layout>
      <c:overlay val="0"/>
      <c:spPr>
        <a:noFill/>
        <a:ln>
          <a:noFill/>
        </a:ln>
        <a:effectLst/>
      </c:spPr>
      <c:txPr>
        <a:bodyPr rot="0" spcFirstLastPara="1" vertOverflow="ellipsis" vert="horz" wrap="square" anchor="ctr" anchorCtr="1"/>
        <a:lstStyle/>
        <a:p>
          <a:pPr>
            <a:defRPr sz="1100" b="1" i="0" u="none" strike="noStrike" kern="1200" baseline="0">
              <a:solidFill>
                <a:schemeClr val="tx2"/>
              </a:solidFill>
              <a:latin typeface="+mn-lt"/>
              <a:ea typeface="+mn-ea"/>
              <a:cs typeface="+mn-cs"/>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pt-BR" b="0">
                <a:solidFill>
                  <a:schemeClr val="tx1"/>
                </a:solidFill>
              </a:rPr>
              <a:t>EVOLUÇÃO PERCENTUAL DA FROTA CADASTRADA EM RONDÔNIA - 2015 x 2016</a:t>
            </a:r>
          </a:p>
        </c:rich>
      </c:tx>
      <c:layout>
        <c:manualLayout>
          <c:xMode val="edge"/>
          <c:yMode val="edge"/>
          <c:x val="0.19998686381211145"/>
          <c:y val="1.752911876430777E-4"/>
        </c:manualLayout>
      </c:layout>
      <c:overlay val="0"/>
      <c:spPr>
        <a:noFill/>
        <a:ln>
          <a:solidFill>
            <a:schemeClr val="dk1"/>
          </a:solidFill>
        </a:ln>
        <a:effectLst>
          <a:outerShdw blurRad="50800" dist="50800" dir="5400000" algn="ctr" rotWithShape="0">
            <a:srgbClr val="000000">
              <a:alpha val="97000"/>
            </a:srgbClr>
          </a:outerShdw>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a:solidFill>
            <a:schemeClr val="bg1"/>
          </a:solidFill>
        </a:ln>
        <a:effectLst/>
        <a:sp3d>
          <a:contourClr>
            <a:schemeClr val="bg1"/>
          </a:contourClr>
        </a:sp3d>
      </c:spPr>
    </c:sideWall>
    <c:backWall>
      <c:thickness val="0"/>
      <c:spPr>
        <a:noFill/>
        <a:ln>
          <a:solidFill>
            <a:schemeClr val="bg1"/>
          </a:solidFill>
        </a:ln>
        <a:effectLst/>
        <a:sp3d>
          <a:contourClr>
            <a:schemeClr val="bg1"/>
          </a:contourClr>
        </a:sp3d>
      </c:spPr>
    </c:backWall>
    <c:plotArea>
      <c:layout/>
      <c:bar3DChart>
        <c:barDir val="bar"/>
        <c:grouping val="clustered"/>
        <c:varyColors val="0"/>
        <c:ser>
          <c:idx val="3"/>
          <c:order val="0"/>
          <c:tx>
            <c:strRef>
              <c:f>'FROTA MUNICÍPIOS'!$F$188:$T$188</c:f>
              <c:strCache>
                <c:ptCount val="1"/>
                <c:pt idx="0">
                  <c:v>EVOLUÇÃO DA FROTA DE VEÍCULOS CADASTRADOS NO ESTADO DE RONDÔNIA, POR MUNICÍPIO - PERÍODO 2012 / 2016  </c:v>
                </c:pt>
              </c:strCache>
            </c:strRef>
          </c:tx>
          <c:spPr>
            <a:solidFill>
              <a:srgbClr val="0070C0"/>
            </a:soli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'FROTA MUNICÍPIOS'!$G$192:$J$243</c:f>
              <c:strCache>
                <c:ptCount val="52"/>
                <c:pt idx="0">
                  <c:v>ALTA FLORESTA DO OESTE</c:v>
                </c:pt>
                <c:pt idx="1">
                  <c:v>ALTO ALEGRE DOS PARECIS</c:v>
                </c:pt>
                <c:pt idx="2">
                  <c:v>ALTO PARAÍSO</c:v>
                </c:pt>
                <c:pt idx="3">
                  <c:v>ALVORADA DO OESTE</c:v>
                </c:pt>
                <c:pt idx="4">
                  <c:v>ARIQUEMES</c:v>
                </c:pt>
                <c:pt idx="5">
                  <c:v>BURITIS</c:v>
                </c:pt>
                <c:pt idx="6">
                  <c:v>CABIXI</c:v>
                </c:pt>
                <c:pt idx="7">
                  <c:v>CACAULÂNDIA</c:v>
                </c:pt>
                <c:pt idx="8">
                  <c:v>CACOAL</c:v>
                </c:pt>
                <c:pt idx="9">
                  <c:v>CAMPO NOVO DE RONDÔNIA</c:v>
                </c:pt>
                <c:pt idx="10">
                  <c:v>CANDEIAS DO JAMARI</c:v>
                </c:pt>
                <c:pt idx="11">
                  <c:v>CASTANHEIRAS</c:v>
                </c:pt>
                <c:pt idx="12">
                  <c:v>CEREJEIRAS</c:v>
                </c:pt>
                <c:pt idx="13">
                  <c:v>CHUPINGUAIA</c:v>
                </c:pt>
                <c:pt idx="14">
                  <c:v>COLORADO DO OESTE</c:v>
                </c:pt>
                <c:pt idx="15">
                  <c:v>CORUMBIARA</c:v>
                </c:pt>
                <c:pt idx="16">
                  <c:v>COSTA MARQUES</c:v>
                </c:pt>
                <c:pt idx="17">
                  <c:v>CUJUBIM</c:v>
                </c:pt>
                <c:pt idx="18">
                  <c:v>ESPIGÃO DO OESTE</c:v>
                </c:pt>
                <c:pt idx="19">
                  <c:v>GOVERNADOR JORGE TEIXEIRA</c:v>
                </c:pt>
                <c:pt idx="20">
                  <c:v>GUAJARÁ-MIRIM</c:v>
                </c:pt>
                <c:pt idx="21">
                  <c:v>ITAPUÃ DO OESTE</c:v>
                </c:pt>
                <c:pt idx="22">
                  <c:v>JARU</c:v>
                </c:pt>
                <c:pt idx="23">
                  <c:v>JI-PARANÁ</c:v>
                </c:pt>
                <c:pt idx="24">
                  <c:v>MACHADINHO DO OESTE</c:v>
                </c:pt>
                <c:pt idx="25">
                  <c:v>MINISTRO ANDREAZZA</c:v>
                </c:pt>
                <c:pt idx="26">
                  <c:v>MIRANTE DA SERRA</c:v>
                </c:pt>
                <c:pt idx="27">
                  <c:v>MONTE NEGRO</c:v>
                </c:pt>
                <c:pt idx="28">
                  <c:v>NOVA BRASILÂNDIA DO OESTE</c:v>
                </c:pt>
                <c:pt idx="29">
                  <c:v>NOVA MAMORÉ</c:v>
                </c:pt>
                <c:pt idx="30">
                  <c:v>NOVA UNIÃO</c:v>
                </c:pt>
                <c:pt idx="31">
                  <c:v>NOVO HORIZONTE</c:v>
                </c:pt>
                <c:pt idx="32">
                  <c:v>OURO PRETO DO OESTE</c:v>
                </c:pt>
                <c:pt idx="33">
                  <c:v>PARECIS</c:v>
                </c:pt>
                <c:pt idx="34">
                  <c:v>PIMENTA BUENO</c:v>
                </c:pt>
                <c:pt idx="35">
                  <c:v>PIMENTEIRAS DO OESTE</c:v>
                </c:pt>
                <c:pt idx="36">
                  <c:v>PORTO VELHO</c:v>
                </c:pt>
                <c:pt idx="37">
                  <c:v>PRESIDENTE MÉDICI</c:v>
                </c:pt>
                <c:pt idx="38">
                  <c:v>PRIMAVERA DE RONDÔNIA</c:v>
                </c:pt>
                <c:pt idx="39">
                  <c:v>RIO CRESPO</c:v>
                </c:pt>
                <c:pt idx="40">
                  <c:v>ROLIM DE MOURA</c:v>
                </c:pt>
                <c:pt idx="41">
                  <c:v>SANTA LUZIA DO OESTE</c:v>
                </c:pt>
                <c:pt idx="42">
                  <c:v>SÃO FELIPE DO OESTE</c:v>
                </c:pt>
                <c:pt idx="43">
                  <c:v>SÃO FRANCISCO DO GUAPORÉ</c:v>
                </c:pt>
                <c:pt idx="44">
                  <c:v>SÃO MIGUEL DO GUAPORÉ</c:v>
                </c:pt>
                <c:pt idx="45">
                  <c:v>SERINGUEIRAS</c:v>
                </c:pt>
                <c:pt idx="46">
                  <c:v>TEIXEIRÓPOLIS</c:v>
                </c:pt>
                <c:pt idx="47">
                  <c:v>THEOBROMA</c:v>
                </c:pt>
                <c:pt idx="48">
                  <c:v>URUPÁ</c:v>
                </c:pt>
                <c:pt idx="49">
                  <c:v>VALE DO ANARI</c:v>
                </c:pt>
                <c:pt idx="50">
                  <c:v>VALE DO PARAÍSO</c:v>
                </c:pt>
                <c:pt idx="51">
                  <c:v>VILHENA</c:v>
                </c:pt>
              </c:strCache>
            </c:strRef>
          </c:cat>
          <c:val>
            <c:numRef>
              <c:f>'FROTA MUNICÍPIOS'!$T$192:$T$243</c:f>
              <c:numCache>
                <c:formatCode>0.0%</c:formatCode>
                <c:ptCount val="52"/>
                <c:pt idx="0">
                  <c:v>3.6370839936608557E-2</c:v>
                </c:pt>
                <c:pt idx="1">
                  <c:v>4.9507273580478649E-2</c:v>
                </c:pt>
                <c:pt idx="2">
                  <c:v>5.8029689608636977E-2</c:v>
                </c:pt>
                <c:pt idx="3">
                  <c:v>2.2993311036789296E-2</c:v>
                </c:pt>
                <c:pt idx="4">
                  <c:v>4.678408065469708E-2</c:v>
                </c:pt>
                <c:pt idx="5">
                  <c:v>7.2873779555346435E-2</c:v>
                </c:pt>
                <c:pt idx="6">
                  <c:v>5.517002081887578E-2</c:v>
                </c:pt>
                <c:pt idx="7">
                  <c:v>2.3429179978700747E-2</c:v>
                </c:pt>
                <c:pt idx="8">
                  <c:v>5.612679854550516E-2</c:v>
                </c:pt>
                <c:pt idx="9">
                  <c:v>5.9226430298146657E-2</c:v>
                </c:pt>
                <c:pt idx="10">
                  <c:v>7.1442476153396925E-2</c:v>
                </c:pt>
                <c:pt idx="11">
                  <c:v>4.0658276863504358E-2</c:v>
                </c:pt>
                <c:pt idx="12">
                  <c:v>3.6370671309731088E-2</c:v>
                </c:pt>
                <c:pt idx="13">
                  <c:v>4.1334300217548949E-2</c:v>
                </c:pt>
                <c:pt idx="14">
                  <c:v>3.2754252623959465E-2</c:v>
                </c:pt>
                <c:pt idx="15">
                  <c:v>7.1017274472168906E-2</c:v>
                </c:pt>
                <c:pt idx="16">
                  <c:v>5.6010568031704094E-2</c:v>
                </c:pt>
                <c:pt idx="17">
                  <c:v>6.7544361763022323E-2</c:v>
                </c:pt>
                <c:pt idx="18">
                  <c:v>5.125284738041002E-2</c:v>
                </c:pt>
                <c:pt idx="19">
                  <c:v>5.6093394077448747E-2</c:v>
                </c:pt>
                <c:pt idx="20">
                  <c:v>3.0862651809189935E-2</c:v>
                </c:pt>
                <c:pt idx="21">
                  <c:v>6.8611987381703474E-2</c:v>
                </c:pt>
                <c:pt idx="22">
                  <c:v>3.1613285883748517E-2</c:v>
                </c:pt>
                <c:pt idx="23">
                  <c:v>4.6104712816592272E-2</c:v>
                </c:pt>
                <c:pt idx="24">
                  <c:v>5.7502921048239022E-2</c:v>
                </c:pt>
                <c:pt idx="25">
                  <c:v>4.5112781954887216E-2</c:v>
                </c:pt>
                <c:pt idx="26">
                  <c:v>1.6014528644543502E-2</c:v>
                </c:pt>
                <c:pt idx="27">
                  <c:v>3.0153943818441518E-2</c:v>
                </c:pt>
                <c:pt idx="28">
                  <c:v>2.7558111670261204E-2</c:v>
                </c:pt>
                <c:pt idx="29">
                  <c:v>7.1557271557271554E-2</c:v>
                </c:pt>
                <c:pt idx="30">
                  <c:v>7.3394495412844041E-2</c:v>
                </c:pt>
                <c:pt idx="31">
                  <c:v>3.4409740603493909E-2</c:v>
                </c:pt>
                <c:pt idx="32">
                  <c:v>2.8986690618110558E-2</c:v>
                </c:pt>
                <c:pt idx="33">
                  <c:v>9.2832764505119458E-2</c:v>
                </c:pt>
                <c:pt idx="34">
                  <c:v>3.5564071408542855E-2</c:v>
                </c:pt>
                <c:pt idx="35">
                  <c:v>5.9225512528473807E-2</c:v>
                </c:pt>
                <c:pt idx="36">
                  <c:v>3.5352900381634501E-2</c:v>
                </c:pt>
                <c:pt idx="37">
                  <c:v>5.2327414101082277E-2</c:v>
                </c:pt>
                <c:pt idx="38">
                  <c:v>9.9485420240137221E-2</c:v>
                </c:pt>
                <c:pt idx="39">
                  <c:v>0.11419068736141907</c:v>
                </c:pt>
                <c:pt idx="40">
                  <c:v>5.2408203499356536E-2</c:v>
                </c:pt>
                <c:pt idx="41">
                  <c:v>3.8131553860819831E-2</c:v>
                </c:pt>
                <c:pt idx="42">
                  <c:v>4.376548307184145E-2</c:v>
                </c:pt>
                <c:pt idx="43">
                  <c:v>6.1445959818155156E-2</c:v>
                </c:pt>
                <c:pt idx="44">
                  <c:v>5.4887913103767047E-2</c:v>
                </c:pt>
                <c:pt idx="45">
                  <c:v>4.9535603715170282E-2</c:v>
                </c:pt>
                <c:pt idx="46">
                  <c:v>8.1738230729436104E-2</c:v>
                </c:pt>
                <c:pt idx="47">
                  <c:v>8.2861896838602331E-2</c:v>
                </c:pt>
                <c:pt idx="48">
                  <c:v>5.2640183096289032E-2</c:v>
                </c:pt>
                <c:pt idx="49">
                  <c:v>0.11559561128526646</c:v>
                </c:pt>
                <c:pt idx="50">
                  <c:v>7.3087431693989069E-2</c:v>
                </c:pt>
                <c:pt idx="51">
                  <c:v>4.8222430013548839E-2</c:v>
                </c:pt>
              </c:numCache>
            </c:numRef>
          </c:val>
          <c:shape val="cylinder"/>
          <c:extLst>
            <c:ext xmlns:c16="http://schemas.microsoft.com/office/drawing/2014/chart" uri="{C3380CC4-5D6E-409C-BE32-E72D297353CC}">
              <c16:uniqueId val="{00000000-9394-4157-B3B0-0687D696773F}"/>
            </c:ext>
          </c:extLst>
        </c:ser>
        <c:dLbls>
          <c:showLegendKey val="0"/>
          <c:showVal val="1"/>
          <c:showCatName val="0"/>
          <c:showSerName val="0"/>
          <c:showPercent val="0"/>
          <c:showBubbleSize val="0"/>
        </c:dLbls>
        <c:gapWidth val="50"/>
        <c:shape val="box"/>
        <c:axId val="335534648"/>
        <c:axId val="335535040"/>
        <c:axId val="0"/>
      </c:bar3DChart>
      <c:catAx>
        <c:axId val="335534648"/>
        <c:scaling>
          <c:orientation val="maxMin"/>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fr-FR"/>
          </a:p>
        </c:txPr>
        <c:crossAx val="335535040"/>
        <c:crosses val="autoZero"/>
        <c:auto val="1"/>
        <c:lblAlgn val="ctr"/>
        <c:lblOffset val="100"/>
        <c:noMultiLvlLbl val="0"/>
      </c:catAx>
      <c:valAx>
        <c:axId val="335535040"/>
        <c:scaling>
          <c:orientation val="minMax"/>
        </c:scaling>
        <c:delete val="0"/>
        <c:axPos val="t"/>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335534648"/>
        <c:crosses val="autoZero"/>
        <c:crossBetween val="between"/>
      </c:valAx>
      <c:spPr>
        <a:noFill/>
        <a:ln>
          <a:noFill/>
        </a:ln>
        <a:effectLst/>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9525" cap="flat" cmpd="sng" algn="ctr">
      <a:solidFill>
        <a:schemeClr val="tx1">
          <a:lumMod val="15000"/>
          <a:lumOff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tx>
        <c:rich>
          <a:bodyPr/>
          <a:lstStyle/>
          <a:p>
            <a:pPr>
              <a:defRPr sz="1400" b="1" i="0" u="none" strike="noStrike" baseline="0">
                <a:solidFill>
                  <a:srgbClr val="000000"/>
                </a:solidFill>
                <a:latin typeface="Calibri"/>
                <a:ea typeface="Calibri"/>
                <a:cs typeface="Calibri"/>
              </a:defRPr>
            </a:pPr>
            <a:r>
              <a:rPr lang="pt-BR"/>
              <a:t>ATROPELAMENTO</a:t>
            </a:r>
          </a:p>
        </c:rich>
      </c:tx>
      <c:overlay val="0"/>
    </c:title>
    <c:autoTitleDeleted val="0"/>
    <c:plotArea>
      <c:layout>
        <c:manualLayout>
          <c:layoutTarget val="inner"/>
          <c:xMode val="edge"/>
          <c:yMode val="edge"/>
          <c:x val="1.9164854851120981E-2"/>
          <c:y val="0.20836636348734919"/>
          <c:w val="0.96988364134154692"/>
          <c:h val="0.532437395503498"/>
        </c:manualLayout>
      </c:layout>
      <c:lineChart>
        <c:grouping val="standard"/>
        <c:varyColors val="0"/>
        <c:ser>
          <c:idx val="0"/>
          <c:order val="0"/>
          <c:tx>
            <c:strRef>
              <c:f>'ACIDENTES COM VÍTIMAS'!$D$15</c:f>
              <c:strCache>
                <c:ptCount val="1"/>
                <c:pt idx="0">
                  <c:v>ATROPELAMENTO</c:v>
                </c:pt>
              </c:strCache>
            </c:strRef>
          </c:tx>
          <c:marker>
            <c:symbol val="diamond"/>
            <c:size val="11"/>
          </c:marker>
          <c:dLbls>
            <c:dLbl>
              <c:idx val="0"/>
              <c:layout>
                <c:manualLayout>
                  <c:x val="-4.9291435613062234E-2"/>
                  <c:y val="-0.1182266009852254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971-4370-8BC3-92B44B8D9F8D}"/>
                </c:ext>
              </c:extLst>
            </c:dLbl>
            <c:dLbl>
              <c:idx val="1"/>
              <c:layout>
                <c:manualLayout>
                  <c:x val="-5.6685150955021572E-2"/>
                  <c:y val="-9.852216748768785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971-4370-8BC3-92B44B8D9F8D}"/>
                </c:ext>
              </c:extLst>
            </c:dLbl>
            <c:dLbl>
              <c:idx val="2"/>
              <c:layout>
                <c:manualLayout>
                  <c:x val="-5.6685150955021517E-2"/>
                  <c:y val="-8.53858784893267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971-4370-8BC3-92B44B8D9F8D}"/>
                </c:ext>
              </c:extLst>
            </c:dLbl>
            <c:dLbl>
              <c:idx val="3"/>
              <c:layout>
                <c:manualLayout>
                  <c:x val="-5.4220579174368462E-2"/>
                  <c:y val="-7.881773399014989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971-4370-8BC3-92B44B8D9F8D}"/>
                </c:ext>
              </c:extLst>
            </c:dLbl>
            <c:dLbl>
              <c:idx val="4"/>
              <c:layout>
                <c:manualLayout>
                  <c:x val="-5.4220579174368462E-2"/>
                  <c:y val="-7.224958949096879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971-4370-8BC3-92B44B8D9F8D}"/>
                </c:ext>
              </c:extLst>
            </c:dLbl>
            <c:dLbl>
              <c:idx val="5"/>
              <c:layout>
                <c:manualLayout>
                  <c:x val="-5.1756007393715414E-2"/>
                  <c:y val="-9.85221674876877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971-4370-8BC3-92B44B8D9F8D}"/>
                </c:ext>
              </c:extLst>
            </c:dLbl>
            <c:dLbl>
              <c:idx val="6"/>
              <c:layout>
                <c:manualLayout>
                  <c:x val="-5.6685150955021572E-2"/>
                  <c:y val="-9.19545401652417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971-4370-8BC3-92B44B8D9F8D}"/>
                </c:ext>
              </c:extLst>
            </c:dLbl>
            <c:dLbl>
              <c:idx val="7"/>
              <c:layout>
                <c:manualLayout>
                  <c:x val="-5.0040485135436533E-2"/>
                  <c:y val="-0.1247952626611362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971-4370-8BC3-92B44B8D9F8D}"/>
                </c:ext>
              </c:extLst>
            </c:dLbl>
            <c:dLbl>
              <c:idx val="8"/>
              <c:layout>
                <c:manualLayout>
                  <c:x val="-6.1410289400099502E-2"/>
                  <c:y val="-0.1116584564860427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971-4370-8BC3-92B44B8D9F8D}"/>
                </c:ext>
              </c:extLst>
            </c:dLbl>
            <c:dLbl>
              <c:idx val="9"/>
              <c:layout>
                <c:manualLayout>
                  <c:x val="-6.526478307858577E-2"/>
                  <c:y val="-9.85221674876877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971-4370-8BC3-92B44B8D9F8D}"/>
                </c:ext>
              </c:extLst>
            </c:dLbl>
            <c:dLbl>
              <c:idx val="10"/>
              <c:layout>
                <c:manualLayout>
                  <c:x val="-3.9215686274509803E-2"/>
                  <c:y val="-0.1182266009852252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971-4370-8BC3-92B44B8D9F8D}"/>
                </c:ext>
              </c:extLst>
            </c:dLbl>
            <c:dLbl>
              <c:idx val="11"/>
              <c:layout>
                <c:manualLayout>
                  <c:x val="-2.1030494216614211E-3"/>
                  <c:y val="-0.124794745484403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9971-4370-8BC3-92B44B8D9F8D}"/>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VÍTIMAS'!$E$15:$O$15</c:f>
              <c:numCache>
                <c:formatCode>#,##0</c:formatCode>
                <c:ptCount val="11"/>
                <c:pt idx="0">
                  <c:v>483</c:v>
                </c:pt>
                <c:pt idx="1">
                  <c:v>663</c:v>
                </c:pt>
                <c:pt idx="2">
                  <c:v>865</c:v>
                </c:pt>
                <c:pt idx="3">
                  <c:v>1078</c:v>
                </c:pt>
                <c:pt idx="4">
                  <c:v>1242</c:v>
                </c:pt>
                <c:pt idx="5">
                  <c:v>1288</c:v>
                </c:pt>
                <c:pt idx="6">
                  <c:v>1244</c:v>
                </c:pt>
                <c:pt idx="7">
                  <c:v>1193</c:v>
                </c:pt>
                <c:pt idx="8">
                  <c:v>995</c:v>
                </c:pt>
                <c:pt idx="9">
                  <c:v>759</c:v>
                </c:pt>
                <c:pt idx="10">
                  <c:v>619</c:v>
                </c:pt>
              </c:numCache>
            </c:numRef>
          </c:val>
          <c:smooth val="0"/>
          <c:extLst>
            <c:ext xmlns:c16="http://schemas.microsoft.com/office/drawing/2014/chart" uri="{C3380CC4-5D6E-409C-BE32-E72D297353CC}">
              <c16:uniqueId val="{0000000C-9971-4370-8BC3-92B44B8D9F8D}"/>
            </c:ext>
          </c:extLst>
        </c:ser>
        <c:dLbls>
          <c:showLegendKey val="0"/>
          <c:showVal val="1"/>
          <c:showCatName val="0"/>
          <c:showSerName val="0"/>
          <c:showPercent val="0"/>
          <c:showBubbleSize val="0"/>
        </c:dLbls>
        <c:marker val="1"/>
        <c:smooth val="0"/>
        <c:axId val="521629752"/>
        <c:axId val="335535824"/>
      </c:lineChart>
      <c:catAx>
        <c:axId val="521629752"/>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335535824"/>
        <c:crosses val="autoZero"/>
        <c:auto val="1"/>
        <c:lblAlgn val="ctr"/>
        <c:lblOffset val="100"/>
        <c:noMultiLvlLbl val="0"/>
      </c:catAx>
      <c:valAx>
        <c:axId val="335535824"/>
        <c:scaling>
          <c:orientation val="minMax"/>
        </c:scaling>
        <c:delete val="1"/>
        <c:axPos val="l"/>
        <c:numFmt formatCode="#,##0" sourceLinked="1"/>
        <c:majorTickMark val="out"/>
        <c:minorTickMark val="none"/>
        <c:tickLblPos val="none"/>
        <c:crossAx val="521629752"/>
        <c:crosses val="autoZero"/>
        <c:crossBetween val="between"/>
      </c:valAx>
      <c:spPr>
        <a:solidFill>
          <a:schemeClr val="bg1"/>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tx>
        <c:rich>
          <a:bodyPr/>
          <a:lstStyle/>
          <a:p>
            <a:pPr>
              <a:defRPr sz="1400" b="1" i="0" u="none" strike="noStrike" baseline="0">
                <a:solidFill>
                  <a:srgbClr val="000000"/>
                </a:solidFill>
                <a:latin typeface="Calibri"/>
                <a:ea typeface="Calibri"/>
                <a:cs typeface="Calibri"/>
              </a:defRPr>
            </a:pPr>
            <a:r>
              <a:rPr lang="pt-BR"/>
              <a:t>COLISÃO/ABALROAMENTO</a:t>
            </a:r>
          </a:p>
        </c:rich>
      </c:tx>
      <c:overlay val="0"/>
    </c:title>
    <c:autoTitleDeleted val="0"/>
    <c:plotArea>
      <c:layout>
        <c:manualLayout>
          <c:layoutTarget val="inner"/>
          <c:xMode val="edge"/>
          <c:yMode val="edge"/>
          <c:x val="1.6477862897698717E-2"/>
          <c:y val="0.20796995770343962"/>
          <c:w val="0.96979059388946165"/>
          <c:h val="0.54380176436278793"/>
        </c:manualLayout>
      </c:layout>
      <c:lineChart>
        <c:grouping val="standard"/>
        <c:varyColors val="0"/>
        <c:ser>
          <c:idx val="0"/>
          <c:order val="0"/>
          <c:tx>
            <c:strRef>
              <c:f>'ACIDENTES COM VÍTIMAS'!$D$13</c:f>
              <c:strCache>
                <c:ptCount val="1"/>
                <c:pt idx="0">
                  <c:v>COLISÃO/ABALROAMENTO</c:v>
                </c:pt>
              </c:strCache>
            </c:strRef>
          </c:tx>
          <c:marker>
            <c:symbol val="diamond"/>
            <c:size val="11"/>
          </c:marker>
          <c:dLbls>
            <c:dLbl>
              <c:idx val="0"/>
              <c:layout>
                <c:manualLayout>
                  <c:x val="-6.6777963272120197E-2"/>
                  <c:y val="-0.111692844677138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2EB-4299-80BF-E31EF4179803}"/>
                </c:ext>
              </c:extLst>
            </c:dLbl>
            <c:dLbl>
              <c:idx val="1"/>
              <c:layout>
                <c:manualLayout>
                  <c:x val="-5.5648302726766755E-2"/>
                  <c:y val="-8.37696335078537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2EB-4299-80BF-E31EF4179803}"/>
                </c:ext>
              </c:extLst>
            </c:dLbl>
            <c:dLbl>
              <c:idx val="2"/>
              <c:layout>
                <c:manualLayout>
                  <c:x val="-4.6744574290484085E-2"/>
                  <c:y val="-9.77312390924957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2EB-4299-80BF-E31EF4179803}"/>
                </c:ext>
              </c:extLst>
            </c:dLbl>
            <c:dLbl>
              <c:idx val="3"/>
              <c:layout>
                <c:manualLayout>
                  <c:x val="-5.5648302726766845E-2"/>
                  <c:y val="-7.67888307155322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2EB-4299-80BF-E31EF4179803}"/>
                </c:ext>
              </c:extLst>
            </c:dLbl>
            <c:dLbl>
              <c:idx val="4"/>
              <c:layout>
                <c:manualLayout>
                  <c:x val="-5.7874234835839609E-2"/>
                  <c:y val="-0.1186736474694610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2EB-4299-80BF-E31EF4179803}"/>
                </c:ext>
              </c:extLst>
            </c:dLbl>
            <c:dLbl>
              <c:idx val="5"/>
              <c:layout>
                <c:manualLayout>
                  <c:x val="-6.0100166944908433E-2"/>
                  <c:y val="-0.111692844677138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2EB-4299-80BF-E31EF4179803}"/>
                </c:ext>
              </c:extLst>
            </c:dLbl>
            <c:dLbl>
              <c:idx val="6"/>
              <c:layout>
                <c:manualLayout>
                  <c:x val="-6.2326099053979934E-2"/>
                  <c:y val="-7.67888307155323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2EB-4299-80BF-E31EF4179803}"/>
                </c:ext>
              </c:extLst>
            </c:dLbl>
            <c:dLbl>
              <c:idx val="7"/>
              <c:layout>
                <c:manualLayout>
                  <c:x val="-6.900389538119088E-2"/>
                  <c:y val="-9.0750436300174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2EB-4299-80BF-E31EF4179803}"/>
                </c:ext>
              </c:extLst>
            </c:dLbl>
            <c:dLbl>
              <c:idx val="8"/>
              <c:layout>
                <c:manualLayout>
                  <c:x val="-5.5173103362079645E-2"/>
                  <c:y val="-9.77317887620068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B2EB-4299-80BF-E31EF4179803}"/>
                </c:ext>
              </c:extLst>
            </c:dLbl>
            <c:dLbl>
              <c:idx val="9"/>
              <c:layout>
                <c:manualLayout>
                  <c:x val="-5.6923918992884487E-2"/>
                  <c:y val="-9.07504363001747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2EB-4299-80BF-E31EF4179803}"/>
                </c:ext>
              </c:extLst>
            </c:dLbl>
            <c:dLbl>
              <c:idx val="10"/>
              <c:layout>
                <c:manualLayout>
                  <c:x val="-3.2840722495895452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2EB-4299-80BF-E31EF4179803}"/>
                </c:ext>
              </c:extLst>
            </c:dLbl>
            <c:dLbl>
              <c:idx val="11"/>
              <c:layout>
                <c:manualLayout>
                  <c:x val="-1.2800000000000021E-2"/>
                  <c:y val="-0.1116928446771381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2EB-4299-80BF-E31EF4179803}"/>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VÍTIMAS'!$E$13:$O$13</c:f>
              <c:numCache>
                <c:formatCode>#,##0</c:formatCode>
                <c:ptCount val="11"/>
                <c:pt idx="0">
                  <c:v>2988</c:v>
                </c:pt>
                <c:pt idx="1">
                  <c:v>4553</c:v>
                </c:pt>
                <c:pt idx="2">
                  <c:v>6325</c:v>
                </c:pt>
                <c:pt idx="3">
                  <c:v>8174</c:v>
                </c:pt>
                <c:pt idx="4">
                  <c:v>9205</c:v>
                </c:pt>
                <c:pt idx="5">
                  <c:v>9836</c:v>
                </c:pt>
                <c:pt idx="6">
                  <c:v>9863</c:v>
                </c:pt>
                <c:pt idx="7">
                  <c:v>9226</c:v>
                </c:pt>
                <c:pt idx="8">
                  <c:v>8633</c:v>
                </c:pt>
                <c:pt idx="9">
                  <c:v>6994</c:v>
                </c:pt>
                <c:pt idx="10">
                  <c:v>6417</c:v>
                </c:pt>
              </c:numCache>
            </c:numRef>
          </c:val>
          <c:smooth val="0"/>
          <c:extLst>
            <c:ext xmlns:c16="http://schemas.microsoft.com/office/drawing/2014/chart" uri="{C3380CC4-5D6E-409C-BE32-E72D297353CC}">
              <c16:uniqueId val="{0000000C-B2EB-4299-80BF-E31EF4179803}"/>
            </c:ext>
          </c:extLst>
        </c:ser>
        <c:dLbls>
          <c:showLegendKey val="0"/>
          <c:showVal val="1"/>
          <c:showCatName val="0"/>
          <c:showSerName val="0"/>
          <c:showPercent val="0"/>
          <c:showBubbleSize val="0"/>
        </c:dLbls>
        <c:marker val="1"/>
        <c:smooth val="0"/>
        <c:axId val="335678008"/>
        <c:axId val="335678400"/>
      </c:lineChart>
      <c:catAx>
        <c:axId val="33567800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335678400"/>
        <c:crosses val="autoZero"/>
        <c:auto val="1"/>
        <c:lblAlgn val="ctr"/>
        <c:lblOffset val="100"/>
        <c:noMultiLvlLbl val="0"/>
      </c:catAx>
      <c:valAx>
        <c:axId val="335678400"/>
        <c:scaling>
          <c:orientation val="minMax"/>
        </c:scaling>
        <c:delete val="1"/>
        <c:axPos val="l"/>
        <c:numFmt formatCode="#,##0" sourceLinked="1"/>
        <c:majorTickMark val="out"/>
        <c:minorTickMark val="none"/>
        <c:tickLblPos val="none"/>
        <c:crossAx val="335678008"/>
        <c:crosses val="autoZero"/>
        <c:crossBetween val="between"/>
      </c:valAx>
      <c:spPr>
        <a:solidFill>
          <a:schemeClr val="bg1"/>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ysClr val="windowText" lastClr="000000">
            <a:lumMod val="85000"/>
            <a:lumOff val="15000"/>
          </a:sysClr>
        </a:solidFill>
      </c:spPr>
    </c:floor>
    <c:sideWall>
      <c:thickness val="0"/>
      <c:spPr>
        <a:solidFill>
          <a:schemeClr val="bg1"/>
        </a:solidFill>
      </c:spPr>
    </c:sideWall>
    <c:backWall>
      <c:thickness val="0"/>
      <c:spPr>
        <a:solidFill>
          <a:schemeClr val="bg1"/>
        </a:solidFill>
      </c:spPr>
    </c:backWall>
    <c:plotArea>
      <c:layout/>
      <c:bar3DChart>
        <c:barDir val="col"/>
        <c:grouping val="stacked"/>
        <c:varyColors val="0"/>
        <c:ser>
          <c:idx val="0"/>
          <c:order val="0"/>
          <c:tx>
            <c:strRef>
              <c:f>'ACIDENTES COM VÍTIMAS'!$D$21</c:f>
              <c:strCache>
                <c:ptCount val="1"/>
                <c:pt idx="0">
                  <c:v>DIA</c:v>
                </c:pt>
              </c:strCache>
            </c:strRef>
          </c:tx>
          <c:invertIfNegative val="0"/>
          <c:dLbls>
            <c:delete val="1"/>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VÍTIMAS'!$E$21:$O$21</c:f>
              <c:numCache>
                <c:formatCode>#,##0</c:formatCode>
                <c:ptCount val="11"/>
                <c:pt idx="0">
                  <c:v>2787</c:v>
                </c:pt>
                <c:pt idx="1">
                  <c:v>4802</c:v>
                </c:pt>
                <c:pt idx="2">
                  <c:v>5995</c:v>
                </c:pt>
                <c:pt idx="3">
                  <c:v>7725</c:v>
                </c:pt>
                <c:pt idx="4">
                  <c:v>8613</c:v>
                </c:pt>
                <c:pt idx="5">
                  <c:v>9046</c:v>
                </c:pt>
                <c:pt idx="6">
                  <c:v>9082</c:v>
                </c:pt>
                <c:pt idx="7">
                  <c:v>8995</c:v>
                </c:pt>
                <c:pt idx="8">
                  <c:v>8364</c:v>
                </c:pt>
                <c:pt idx="9">
                  <c:v>6270</c:v>
                </c:pt>
                <c:pt idx="10">
                  <c:v>5732</c:v>
                </c:pt>
              </c:numCache>
            </c:numRef>
          </c:val>
          <c:extLst>
            <c:ext xmlns:c16="http://schemas.microsoft.com/office/drawing/2014/chart" uri="{C3380CC4-5D6E-409C-BE32-E72D297353CC}">
              <c16:uniqueId val="{00000000-4146-4931-9733-9427E1636BD3}"/>
            </c:ext>
          </c:extLst>
        </c:ser>
        <c:ser>
          <c:idx val="1"/>
          <c:order val="1"/>
          <c:tx>
            <c:strRef>
              <c:f>'ACIDENTES COM VÍTIMAS'!$D$22</c:f>
              <c:strCache>
                <c:ptCount val="1"/>
                <c:pt idx="0">
                  <c:v>NOITE</c:v>
                </c:pt>
              </c:strCache>
            </c:strRef>
          </c:tx>
          <c:invertIfNegative val="0"/>
          <c:dLbls>
            <c:delete val="1"/>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VÍTIMAS'!$E$22:$O$22</c:f>
              <c:numCache>
                <c:formatCode>#,##0</c:formatCode>
                <c:ptCount val="11"/>
                <c:pt idx="0">
                  <c:v>1704</c:v>
                </c:pt>
                <c:pt idx="1">
                  <c:v>2829</c:v>
                </c:pt>
                <c:pt idx="2">
                  <c:v>3692</c:v>
                </c:pt>
                <c:pt idx="3">
                  <c:v>4492</c:v>
                </c:pt>
                <c:pt idx="4">
                  <c:v>4994</c:v>
                </c:pt>
                <c:pt idx="5">
                  <c:v>5515</c:v>
                </c:pt>
                <c:pt idx="6">
                  <c:v>5266</c:v>
                </c:pt>
                <c:pt idx="7">
                  <c:v>4639</c:v>
                </c:pt>
                <c:pt idx="8">
                  <c:v>4171</c:v>
                </c:pt>
                <c:pt idx="9">
                  <c:v>3639</c:v>
                </c:pt>
                <c:pt idx="10">
                  <c:v>3328</c:v>
                </c:pt>
              </c:numCache>
            </c:numRef>
          </c:val>
          <c:extLst>
            <c:ext xmlns:c16="http://schemas.microsoft.com/office/drawing/2014/chart" uri="{C3380CC4-5D6E-409C-BE32-E72D297353CC}">
              <c16:uniqueId val="{00000001-4146-4931-9733-9427E1636BD3}"/>
            </c:ext>
          </c:extLst>
        </c:ser>
        <c:dLbls>
          <c:showLegendKey val="0"/>
          <c:showVal val="1"/>
          <c:showCatName val="0"/>
          <c:showSerName val="0"/>
          <c:showPercent val="0"/>
          <c:showBubbleSize val="0"/>
        </c:dLbls>
        <c:gapWidth val="33"/>
        <c:gapDepth val="62"/>
        <c:shape val="box"/>
        <c:axId val="335679184"/>
        <c:axId val="680293288"/>
        <c:axId val="0"/>
      </c:bar3DChart>
      <c:catAx>
        <c:axId val="335679184"/>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680293288"/>
        <c:crosses val="autoZero"/>
        <c:auto val="1"/>
        <c:lblAlgn val="ctr"/>
        <c:lblOffset val="100"/>
        <c:noMultiLvlLbl val="0"/>
      </c:catAx>
      <c:valAx>
        <c:axId val="680293288"/>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335679184"/>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lumMod val="85000"/>
            <a:lumOff val="15000"/>
          </a:schemeClr>
        </a:solidFill>
      </c:spPr>
    </c:floor>
    <c:sideWall>
      <c:thickness val="0"/>
      <c:spPr>
        <a:solidFill>
          <a:schemeClr val="bg1"/>
        </a:solidFill>
      </c:spPr>
    </c:sideWall>
    <c:backWall>
      <c:thickness val="0"/>
      <c:spPr>
        <a:solidFill>
          <a:schemeClr val="bg1"/>
        </a:solidFill>
      </c:spPr>
    </c:backWall>
    <c:plotArea>
      <c:layout>
        <c:manualLayout>
          <c:layoutTarget val="inner"/>
          <c:xMode val="edge"/>
          <c:yMode val="edge"/>
          <c:x val="0.11022010739664782"/>
          <c:y val="0.2203792483990267"/>
          <c:w val="0.86485777911393469"/>
          <c:h val="0.53815833230270294"/>
        </c:manualLayout>
      </c:layout>
      <c:bar3DChart>
        <c:barDir val="col"/>
        <c:grouping val="stacked"/>
        <c:varyColors val="0"/>
        <c:ser>
          <c:idx val="0"/>
          <c:order val="0"/>
          <c:tx>
            <c:strRef>
              <c:f>'ACIDENTES COM VÍTIMAS'!$D$26</c:f>
              <c:strCache>
                <c:ptCount val="1"/>
                <c:pt idx="0">
                  <c:v>URBANA</c:v>
                </c:pt>
              </c:strCache>
            </c:strRef>
          </c:tx>
          <c:invertIfNegative val="0"/>
          <c:dLbls>
            <c:delete val="1"/>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VÍTIMAS'!$E$26:$O$26</c:f>
              <c:numCache>
                <c:formatCode>#,##0</c:formatCode>
                <c:ptCount val="11"/>
                <c:pt idx="0">
                  <c:v>3733</c:v>
                </c:pt>
                <c:pt idx="1">
                  <c:v>5637</c:v>
                </c:pt>
                <c:pt idx="2">
                  <c:v>7278</c:v>
                </c:pt>
                <c:pt idx="3">
                  <c:v>9376</c:v>
                </c:pt>
                <c:pt idx="4">
                  <c:v>10367</c:v>
                </c:pt>
                <c:pt idx="5">
                  <c:v>10436</c:v>
                </c:pt>
                <c:pt idx="6">
                  <c:v>12338</c:v>
                </c:pt>
                <c:pt idx="7">
                  <c:v>11530</c:v>
                </c:pt>
                <c:pt idx="8">
                  <c:v>10528</c:v>
                </c:pt>
                <c:pt idx="9">
                  <c:v>8483</c:v>
                </c:pt>
                <c:pt idx="10">
                  <c:v>7571</c:v>
                </c:pt>
              </c:numCache>
            </c:numRef>
          </c:val>
          <c:extLst>
            <c:ext xmlns:c16="http://schemas.microsoft.com/office/drawing/2014/chart" uri="{C3380CC4-5D6E-409C-BE32-E72D297353CC}">
              <c16:uniqueId val="{00000000-86E2-434B-992E-AF8F65AE1347}"/>
            </c:ext>
          </c:extLst>
        </c:ser>
        <c:ser>
          <c:idx val="1"/>
          <c:order val="1"/>
          <c:tx>
            <c:strRef>
              <c:f>'ACIDENTES COM VÍTIMAS'!$D$27</c:f>
              <c:strCache>
                <c:ptCount val="1"/>
                <c:pt idx="0">
                  <c:v>RURAL</c:v>
                </c:pt>
              </c:strCache>
            </c:strRef>
          </c:tx>
          <c:invertIfNegative val="0"/>
          <c:dLbls>
            <c:delete val="1"/>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VÍTIMAS'!$E$27:$O$27</c:f>
              <c:numCache>
                <c:formatCode>#,##0</c:formatCode>
                <c:ptCount val="11"/>
                <c:pt idx="0">
                  <c:v>779</c:v>
                </c:pt>
                <c:pt idx="1">
                  <c:v>855</c:v>
                </c:pt>
                <c:pt idx="2">
                  <c:v>1267</c:v>
                </c:pt>
                <c:pt idx="3">
                  <c:v>1274</c:v>
                </c:pt>
                <c:pt idx="4">
                  <c:v>1615</c:v>
                </c:pt>
                <c:pt idx="5">
                  <c:v>2267</c:v>
                </c:pt>
                <c:pt idx="6">
                  <c:v>2063</c:v>
                </c:pt>
                <c:pt idx="7">
                  <c:v>2159</c:v>
                </c:pt>
                <c:pt idx="8">
                  <c:v>1915</c:v>
                </c:pt>
                <c:pt idx="9">
                  <c:v>1558</c:v>
                </c:pt>
                <c:pt idx="10">
                  <c:v>1478</c:v>
                </c:pt>
              </c:numCache>
            </c:numRef>
          </c:val>
          <c:extLst>
            <c:ext xmlns:c16="http://schemas.microsoft.com/office/drawing/2014/chart" uri="{C3380CC4-5D6E-409C-BE32-E72D297353CC}">
              <c16:uniqueId val="{00000001-86E2-434B-992E-AF8F65AE1347}"/>
            </c:ext>
          </c:extLst>
        </c:ser>
        <c:dLbls>
          <c:showLegendKey val="0"/>
          <c:showVal val="1"/>
          <c:showCatName val="0"/>
          <c:showSerName val="0"/>
          <c:showPercent val="0"/>
          <c:showBubbleSize val="0"/>
        </c:dLbls>
        <c:gapWidth val="33"/>
        <c:gapDepth val="77"/>
        <c:shape val="box"/>
        <c:axId val="680294072"/>
        <c:axId val="680294464"/>
        <c:axId val="0"/>
      </c:bar3DChart>
      <c:catAx>
        <c:axId val="68029407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294464"/>
        <c:crosses val="autoZero"/>
        <c:auto val="1"/>
        <c:lblAlgn val="ctr"/>
        <c:lblOffset val="100"/>
        <c:noMultiLvlLbl val="0"/>
      </c:catAx>
      <c:valAx>
        <c:axId val="680294464"/>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294072"/>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plotArea>
      <c:layout/>
      <c:lineChart>
        <c:grouping val="standard"/>
        <c:varyColors val="0"/>
        <c:ser>
          <c:idx val="0"/>
          <c:order val="0"/>
          <c:tx>
            <c:strRef>
              <c:f>'ACIDENTES COM VÍTIMAS'!$D$14</c:f>
              <c:strCache>
                <c:ptCount val="1"/>
                <c:pt idx="0">
                  <c:v>TOMBAMENTO/CAPOTAGEM</c:v>
                </c:pt>
              </c:strCache>
            </c:strRef>
          </c:tx>
          <c:marker>
            <c:symbol val="diamond"/>
            <c:size val="11"/>
          </c:marker>
          <c:dLbls>
            <c:delete val="1"/>
          </c:dLbls>
          <c:cat>
            <c:numRef>
              <c:f>'ACIDENTES COM VÍTIMAS'!$E$108:$O$108</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VÍTIMAS'!$E$14:$O$14</c:f>
              <c:numCache>
                <c:formatCode>#,##0</c:formatCode>
                <c:ptCount val="11"/>
                <c:pt idx="0">
                  <c:v>269</c:v>
                </c:pt>
                <c:pt idx="1">
                  <c:v>473</c:v>
                </c:pt>
                <c:pt idx="2">
                  <c:v>1405</c:v>
                </c:pt>
                <c:pt idx="3">
                  <c:v>1844</c:v>
                </c:pt>
                <c:pt idx="4">
                  <c:v>2035</c:v>
                </c:pt>
                <c:pt idx="5">
                  <c:v>2357</c:v>
                </c:pt>
                <c:pt idx="6">
                  <c:v>2375</c:v>
                </c:pt>
                <c:pt idx="7">
                  <c:v>2246</c:v>
                </c:pt>
                <c:pt idx="8">
                  <c:v>2058</c:v>
                </c:pt>
                <c:pt idx="9">
                  <c:v>1479</c:v>
                </c:pt>
                <c:pt idx="10">
                  <c:v>1452</c:v>
                </c:pt>
              </c:numCache>
            </c:numRef>
          </c:val>
          <c:smooth val="0"/>
          <c:extLst>
            <c:ext xmlns:c16="http://schemas.microsoft.com/office/drawing/2014/chart" uri="{C3380CC4-5D6E-409C-BE32-E72D297353CC}">
              <c16:uniqueId val="{00000000-0108-4EEE-B063-1D54276EF2EB}"/>
            </c:ext>
          </c:extLst>
        </c:ser>
        <c:ser>
          <c:idx val="1"/>
          <c:order val="1"/>
          <c:tx>
            <c:strRef>
              <c:f>'ACIDENTES COM VÍTIMAS'!$D$16</c:f>
              <c:strCache>
                <c:ptCount val="1"/>
                <c:pt idx="0">
                  <c:v>CHOQUE C/ OBJETO FIXO</c:v>
                </c:pt>
              </c:strCache>
            </c:strRef>
          </c:tx>
          <c:spPr>
            <a:ln w="66675">
              <a:solidFill>
                <a:schemeClr val="accent2">
                  <a:shade val="95000"/>
                  <a:satMod val="105000"/>
                </a:schemeClr>
              </a:solidFill>
            </a:ln>
          </c:spPr>
          <c:marker>
            <c:symbol val="diamond"/>
            <c:size val="11"/>
            <c:spPr>
              <a:ln w="9525"/>
            </c:spPr>
          </c:marker>
          <c:dLbls>
            <c:delete val="1"/>
          </c:dLbls>
          <c:cat>
            <c:numRef>
              <c:f>'ACIDENTES COM VÍTIMAS'!$E$108:$O$108</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VÍTIMAS'!$E$16:$O$16</c:f>
              <c:numCache>
                <c:formatCode>#,##0</c:formatCode>
                <c:ptCount val="11"/>
                <c:pt idx="0">
                  <c:v>185</c:v>
                </c:pt>
                <c:pt idx="1">
                  <c:v>279</c:v>
                </c:pt>
                <c:pt idx="2">
                  <c:v>376</c:v>
                </c:pt>
                <c:pt idx="3">
                  <c:v>610</c:v>
                </c:pt>
                <c:pt idx="4">
                  <c:v>674</c:v>
                </c:pt>
                <c:pt idx="5">
                  <c:v>697</c:v>
                </c:pt>
                <c:pt idx="6">
                  <c:v>680</c:v>
                </c:pt>
                <c:pt idx="7">
                  <c:v>550</c:v>
                </c:pt>
                <c:pt idx="8">
                  <c:v>488</c:v>
                </c:pt>
                <c:pt idx="9">
                  <c:v>421</c:v>
                </c:pt>
                <c:pt idx="10">
                  <c:v>425</c:v>
                </c:pt>
              </c:numCache>
            </c:numRef>
          </c:val>
          <c:smooth val="0"/>
          <c:extLst>
            <c:ext xmlns:c16="http://schemas.microsoft.com/office/drawing/2014/chart" uri="{C3380CC4-5D6E-409C-BE32-E72D297353CC}">
              <c16:uniqueId val="{00000001-0108-4EEE-B063-1D54276EF2EB}"/>
            </c:ext>
          </c:extLst>
        </c:ser>
        <c:dLbls>
          <c:showLegendKey val="0"/>
          <c:showVal val="1"/>
          <c:showCatName val="0"/>
          <c:showSerName val="0"/>
          <c:showPercent val="0"/>
          <c:showBubbleSize val="0"/>
        </c:dLbls>
        <c:marker val="1"/>
        <c:smooth val="0"/>
        <c:axId val="524794928"/>
        <c:axId val="524795320"/>
      </c:lineChart>
      <c:catAx>
        <c:axId val="524794928"/>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524795320"/>
        <c:crosses val="autoZero"/>
        <c:auto val="1"/>
        <c:lblAlgn val="ctr"/>
        <c:lblOffset val="100"/>
        <c:noMultiLvlLbl val="0"/>
      </c:catAx>
      <c:valAx>
        <c:axId val="524795320"/>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524794928"/>
        <c:crosses val="autoZero"/>
        <c:crossBetween val="between"/>
      </c:valAx>
      <c:spPr>
        <a:solidFill>
          <a:schemeClr val="bg1"/>
        </a:solidFill>
      </c:spPr>
    </c:plotArea>
    <c:legend>
      <c:legendPos val="t"/>
      <c:overlay val="0"/>
      <c:txPr>
        <a:bodyPr/>
        <a:lstStyle/>
        <a:p>
          <a:pPr>
            <a:defRPr sz="11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62" footer="0.31496062000001362"/>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8.6500164157598067E-3"/>
          <c:y val="8.1914498907531844E-2"/>
          <c:w val="0.96979059388946165"/>
          <c:h val="0.71119759244754865"/>
        </c:manualLayout>
      </c:layout>
      <c:lineChart>
        <c:grouping val="standard"/>
        <c:varyColors val="0"/>
        <c:ser>
          <c:idx val="0"/>
          <c:order val="0"/>
          <c:marker>
            <c:symbol val="diamond"/>
            <c:size val="11"/>
          </c:marker>
          <c:dLbls>
            <c:dLbl>
              <c:idx val="0"/>
              <c:layout>
                <c:manualLayout>
                  <c:x val="-5.2994170641229472E-2"/>
                  <c:y val="-0.1047120418848172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A7B-4B51-A9BA-85E09965C3EA}"/>
                </c:ext>
              </c:extLst>
            </c:dLbl>
            <c:dLbl>
              <c:idx val="1"/>
              <c:layout>
                <c:manualLayout>
                  <c:x val="-5.2994170641229493E-2"/>
                  <c:y val="-0.125654450261780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A7B-4B51-A9BA-85E09965C3EA}"/>
                </c:ext>
              </c:extLst>
            </c:dLbl>
            <c:dLbl>
              <c:idx val="2"/>
              <c:layout>
                <c:manualLayout>
                  <c:x val="-4.6634870164281875E-2"/>
                  <c:y val="-0.1256544502617801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A7B-4B51-A9BA-85E09965C3EA}"/>
                </c:ext>
              </c:extLst>
            </c:dLbl>
            <c:dLbl>
              <c:idx val="3"/>
              <c:layout>
                <c:manualLayout>
                  <c:x val="-5.0874403815580414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A7B-4B51-A9BA-85E09965C3EA}"/>
                </c:ext>
              </c:extLst>
            </c:dLbl>
            <c:dLbl>
              <c:idx val="4"/>
              <c:layout>
                <c:manualLayout>
                  <c:x val="-5.0874403815580414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A7B-4B51-A9BA-85E09965C3EA}"/>
                </c:ext>
              </c:extLst>
            </c:dLbl>
            <c:dLbl>
              <c:idx val="5"/>
              <c:layout>
                <c:manualLayout>
                  <c:x val="-5.7233704292527804E-2"/>
                  <c:y val="-0.1186736474694610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A7B-4B51-A9BA-85E09965C3EA}"/>
                </c:ext>
              </c:extLst>
            </c:dLbl>
            <c:dLbl>
              <c:idx val="6"/>
              <c:layout>
                <c:manualLayout>
                  <c:x val="-5.7233704292527832E-2"/>
                  <c:y val="-8.37696335078537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FA7B-4B51-A9BA-85E09965C3EA}"/>
                </c:ext>
              </c:extLst>
            </c:dLbl>
            <c:dLbl>
              <c:idx val="7"/>
              <c:layout>
                <c:manualLayout>
                  <c:x val="-6.3593004769475353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A7B-4B51-A9BA-85E09965C3EA}"/>
                </c:ext>
              </c:extLst>
            </c:dLbl>
            <c:dLbl>
              <c:idx val="8"/>
              <c:layout>
                <c:manualLayout>
                  <c:x val="-6.4128944983983971E-2"/>
                  <c:y val="-0.1186736474694610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FA7B-4B51-A9BA-85E09965C3EA}"/>
                </c:ext>
              </c:extLst>
            </c:dLbl>
            <c:dLbl>
              <c:idx val="9"/>
              <c:layout>
                <c:manualLayout>
                  <c:x val="-5.8346839546191513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FA7B-4B51-A9BA-85E09965C3EA}"/>
                </c:ext>
              </c:extLst>
            </c:dLbl>
            <c:dLbl>
              <c:idx val="10"/>
              <c:layout>
                <c:manualLayout>
                  <c:x val="-3.4575904916261481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A7B-4B51-A9BA-85E09965C3EA}"/>
                </c:ext>
              </c:extLst>
            </c:dLbl>
            <c:dLbl>
              <c:idx val="11"/>
              <c:layout>
                <c:manualLayout>
                  <c:x val="0"/>
                  <c:y val="-9.07504363001747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A7B-4B51-A9BA-85E09965C3EA}"/>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'ACIDENTES COM VÍTIMAS'!$E$12:$O$12</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'ACIDENTES COM VÍTIMAS'!$E$29:$O$29</c:f>
              <c:numCache>
                <c:formatCode>#,##0</c:formatCode>
                <c:ptCount val="11"/>
                <c:pt idx="0">
                  <c:v>4599</c:v>
                </c:pt>
                <c:pt idx="1">
                  <c:v>7984</c:v>
                </c:pt>
                <c:pt idx="2">
                  <c:v>9941</c:v>
                </c:pt>
                <c:pt idx="3">
                  <c:v>12254</c:v>
                </c:pt>
                <c:pt idx="4">
                  <c:v>13646</c:v>
                </c:pt>
                <c:pt idx="5">
                  <c:v>14705</c:v>
                </c:pt>
                <c:pt idx="6">
                  <c:v>14499</c:v>
                </c:pt>
                <c:pt idx="7">
                  <c:v>13759</c:v>
                </c:pt>
                <c:pt idx="8">
                  <c:v>12684</c:v>
                </c:pt>
                <c:pt idx="9">
                  <c:v>10074</c:v>
                </c:pt>
                <c:pt idx="10">
                  <c:v>9273</c:v>
                </c:pt>
              </c:numCache>
            </c:numRef>
          </c:val>
          <c:smooth val="0"/>
          <c:extLst>
            <c:ext xmlns:c15="http://schemas.microsoft.com/office/drawing/2012/chart" uri="{02D57815-91ED-43cb-92C2-25804820EDAC}">
              <c15:filteredSeriesTitle>
                <c15:tx>
                  <c:strRef>
                    <c:extLst xmlns:c16="http://schemas.microsoft.com/office/drawing/2014/chart">
                      <c:ext uri="{02D57815-91ED-43cb-92C2-25804820EDAC}">
                        <c15:formulaRef>
                          <c15:sqref>'ACIDENTES COM VÍTIMAS'!#REF!</c15:sqref>
                        </c15:formulaRef>
                      </c:ext>
                    </c:extLst>
                    <c:strCache>
                      <c:ptCount val="1"/>
                      <c:pt idx="0">
                        <c:v>#REF!</c:v>
                      </c:pt>
                    </c:strCache>
                  </c:strRef>
                </c15:tx>
              </c15:filteredSeriesTitle>
            </c:ext>
            <c:ext xmlns:c16="http://schemas.microsoft.com/office/drawing/2014/chart" uri="{C3380CC4-5D6E-409C-BE32-E72D297353CC}">
              <c16:uniqueId val="{0000000C-FA7B-4B51-A9BA-85E09965C3EA}"/>
            </c:ext>
          </c:extLst>
        </c:ser>
        <c:dLbls>
          <c:showLegendKey val="0"/>
          <c:showVal val="1"/>
          <c:showCatName val="0"/>
          <c:showSerName val="0"/>
          <c:showPercent val="0"/>
          <c:showBubbleSize val="0"/>
        </c:dLbls>
        <c:marker val="1"/>
        <c:smooth val="0"/>
        <c:axId val="524796104"/>
        <c:axId val="524796496"/>
      </c:lineChart>
      <c:catAx>
        <c:axId val="524796104"/>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524796496"/>
        <c:crosses val="autoZero"/>
        <c:auto val="1"/>
        <c:lblAlgn val="ctr"/>
        <c:lblOffset val="100"/>
        <c:noMultiLvlLbl val="0"/>
      </c:catAx>
      <c:valAx>
        <c:axId val="524796496"/>
        <c:scaling>
          <c:orientation val="minMax"/>
        </c:scaling>
        <c:delete val="1"/>
        <c:axPos val="l"/>
        <c:numFmt formatCode="#,##0" sourceLinked="1"/>
        <c:majorTickMark val="out"/>
        <c:minorTickMark val="none"/>
        <c:tickLblPos val="none"/>
        <c:crossAx val="524796104"/>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51" footer="0.31496062000001351"/>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200"/>
              <a:t>DISTRIBUIÇÃO DOS</a:t>
            </a:r>
            <a:r>
              <a:rPr lang="pt-BR" sz="1200" baseline="0"/>
              <a:t> ACIDENTES COM VÍTIMAS EM 2016</a:t>
            </a:r>
            <a:endParaRPr lang="pt-BR" sz="1200"/>
          </a:p>
        </c:rich>
      </c:tx>
      <c:layout>
        <c:manualLayout>
          <c:xMode val="edge"/>
          <c:yMode val="edge"/>
          <c:x val="0.10731933508311461"/>
          <c:y val="6.0185185185185147E-2"/>
        </c:manualLayout>
      </c:layout>
      <c:overlay val="0"/>
    </c:title>
    <c:autoTitleDeleted val="0"/>
    <c:view3D>
      <c:rotX val="30"/>
      <c:rotY val="160"/>
      <c:rAngAx val="0"/>
    </c:view3D>
    <c:floor>
      <c:thickness val="0"/>
    </c:floor>
    <c:sideWall>
      <c:thickness val="0"/>
    </c:sideWall>
    <c:backWall>
      <c:thickness val="0"/>
    </c:backWall>
    <c:plotArea>
      <c:layout/>
      <c:pie3DChart>
        <c:varyColors val="1"/>
        <c:ser>
          <c:idx val="0"/>
          <c:order val="0"/>
          <c:explosion val="25"/>
          <c:dLbls>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'ACIDENTES COM VÍTIMAS'!$R$36:$U$36</c:f>
              <c:strCache>
                <c:ptCount val="4"/>
                <c:pt idx="0">
                  <c:v>INTERIOR</c:v>
                </c:pt>
                <c:pt idx="1">
                  <c:v>CAPITAL</c:v>
                </c:pt>
                <c:pt idx="2">
                  <c:v>RODOVIAS ESTADUAIS</c:v>
                </c:pt>
                <c:pt idx="3">
                  <c:v>RODOVIAS FEDERAIS</c:v>
                </c:pt>
              </c:strCache>
            </c:strRef>
          </c:cat>
          <c:val>
            <c:numRef>
              <c:f>'ACIDENTES COM VÍTIMAS'!$R$53:$U$53</c:f>
              <c:numCache>
                <c:formatCode>#,##0</c:formatCode>
                <c:ptCount val="4"/>
                <c:pt idx="0">
                  <c:v>4882</c:v>
                </c:pt>
                <c:pt idx="1">
                  <c:v>2519</c:v>
                </c:pt>
                <c:pt idx="2">
                  <c:v>473</c:v>
                </c:pt>
                <c:pt idx="3">
                  <c:v>1399</c:v>
                </c:pt>
              </c:numCache>
            </c:numRef>
          </c:val>
          <c:extLst>
            <c:ext xmlns:c16="http://schemas.microsoft.com/office/drawing/2014/chart" uri="{C3380CC4-5D6E-409C-BE32-E72D297353CC}">
              <c16:uniqueId val="{00000000-067A-4E71-A89D-32885B71408F}"/>
            </c:ext>
          </c:extLst>
        </c:ser>
        <c:dLbls>
          <c:showLegendKey val="0"/>
          <c:showVal val="0"/>
          <c:showCatName val="1"/>
          <c:showSerName val="0"/>
          <c:showPercent val="1"/>
          <c:showBubbleSize val="0"/>
          <c:showLeaderLines val="1"/>
        </c:dLbls>
      </c:pie3DChart>
    </c:plotArea>
    <c:plotVisOnly val="1"/>
    <c:dispBlanksAs val="zero"/>
    <c:showDLblsOverMax val="0"/>
  </c:chart>
  <c:spPr>
    <a:gradFill>
      <a:gsLst>
        <a:gs pos="0">
          <a:schemeClr val="accent1">
            <a:lumMod val="6000"/>
            <a:lumOff val="94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gradFill>
    <a:ln w="57150">
      <a:solidFill>
        <a:schemeClr val="tx1"/>
      </a:solidFill>
    </a:ln>
  </c:spPr>
  <c:printSettings>
    <c:headerFooter/>
    <c:pageMargins b="0.78740157499999996" l="0.511811024" r="0.511811024" t="0.78740157499999996" header="0.31496062000000397" footer="0.31496062000000397"/>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solidFill>
      </c:spPr>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0.10881551670447974"/>
          <c:y val="0.18472968656696065"/>
          <c:w val="0.86632572623339466"/>
          <c:h val="0.58612840061659865"/>
        </c:manualLayout>
      </c:layout>
      <c:bar3DChart>
        <c:barDir val="col"/>
        <c:grouping val="stacked"/>
        <c:varyColors val="0"/>
        <c:ser>
          <c:idx val="0"/>
          <c:order val="0"/>
          <c:tx>
            <c:strRef>
              <c:f>'VÍTIMAS NÃO FATAIS'!$C$14</c:f>
              <c:strCache>
                <c:ptCount val="1"/>
                <c:pt idx="0">
                  <c:v>MASCULINO</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FATAIS'!$D$14:$N$14</c:f>
              <c:numCache>
                <c:formatCode>#,##0</c:formatCode>
                <c:ptCount val="11"/>
                <c:pt idx="0">
                  <c:v>4717</c:v>
                </c:pt>
                <c:pt idx="1">
                  <c:v>8059</c:v>
                </c:pt>
                <c:pt idx="2">
                  <c:v>9996</c:v>
                </c:pt>
                <c:pt idx="3">
                  <c:v>12023</c:v>
                </c:pt>
                <c:pt idx="4">
                  <c:v>13585</c:v>
                </c:pt>
                <c:pt idx="5">
                  <c:v>14361</c:v>
                </c:pt>
                <c:pt idx="6">
                  <c:v>14258</c:v>
                </c:pt>
                <c:pt idx="7">
                  <c:v>13362</c:v>
                </c:pt>
                <c:pt idx="8">
                  <c:v>12767</c:v>
                </c:pt>
                <c:pt idx="9">
                  <c:v>9931</c:v>
                </c:pt>
                <c:pt idx="10">
                  <c:v>8725</c:v>
                </c:pt>
              </c:numCache>
            </c:numRef>
          </c:val>
          <c:extLst>
            <c:ext xmlns:c16="http://schemas.microsoft.com/office/drawing/2014/chart" uri="{C3380CC4-5D6E-409C-BE32-E72D297353CC}">
              <c16:uniqueId val="{00000000-9D18-4A51-A38C-F1A1540942F3}"/>
            </c:ext>
          </c:extLst>
        </c:ser>
        <c:ser>
          <c:idx val="1"/>
          <c:order val="1"/>
          <c:tx>
            <c:strRef>
              <c:f>'VÍTIMAS NÃO FATAIS'!$C$15</c:f>
              <c:strCache>
                <c:ptCount val="1"/>
                <c:pt idx="0">
                  <c:v>FEMININO</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FATAIS'!$D$15:$N$15</c:f>
              <c:numCache>
                <c:formatCode>#,##0</c:formatCode>
                <c:ptCount val="11"/>
                <c:pt idx="0">
                  <c:v>1862</c:v>
                </c:pt>
                <c:pt idx="1">
                  <c:v>3299</c:v>
                </c:pt>
                <c:pt idx="2">
                  <c:v>3964</c:v>
                </c:pt>
                <c:pt idx="3">
                  <c:v>4919</c:v>
                </c:pt>
                <c:pt idx="4">
                  <c:v>5490</c:v>
                </c:pt>
                <c:pt idx="5">
                  <c:v>6039</c:v>
                </c:pt>
                <c:pt idx="6">
                  <c:v>6252</c:v>
                </c:pt>
                <c:pt idx="7">
                  <c:v>6041</c:v>
                </c:pt>
                <c:pt idx="8">
                  <c:v>5512</c:v>
                </c:pt>
                <c:pt idx="9">
                  <c:v>4450</c:v>
                </c:pt>
                <c:pt idx="10">
                  <c:v>4325</c:v>
                </c:pt>
              </c:numCache>
            </c:numRef>
          </c:val>
          <c:extLst>
            <c:ext xmlns:c16="http://schemas.microsoft.com/office/drawing/2014/chart" uri="{C3380CC4-5D6E-409C-BE32-E72D297353CC}">
              <c16:uniqueId val="{00000001-9D18-4A51-A38C-F1A1540942F3}"/>
            </c:ext>
          </c:extLst>
        </c:ser>
        <c:dLbls>
          <c:showLegendKey val="0"/>
          <c:showVal val="1"/>
          <c:showCatName val="0"/>
          <c:showSerName val="0"/>
          <c:showPercent val="0"/>
          <c:showBubbleSize val="0"/>
        </c:dLbls>
        <c:gapWidth val="33"/>
        <c:gapDepth val="42"/>
        <c:shape val="box"/>
        <c:axId val="335770064"/>
        <c:axId val="335770456"/>
        <c:axId val="0"/>
      </c:bar3DChart>
      <c:catAx>
        <c:axId val="33577006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335770456"/>
        <c:crosses val="autoZero"/>
        <c:auto val="1"/>
        <c:lblAlgn val="ctr"/>
        <c:lblOffset val="100"/>
        <c:noMultiLvlLbl val="0"/>
      </c:catAx>
      <c:valAx>
        <c:axId val="335770456"/>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335770064"/>
        <c:crosses val="autoZero"/>
        <c:crossBetween val="between"/>
      </c:valAx>
      <c:spPr>
        <a:noFill/>
        <a:ln w="25400">
          <a:noFill/>
        </a:ln>
      </c:spPr>
    </c:plotArea>
    <c:legend>
      <c:legendPos val="t"/>
      <c:overlay val="0"/>
      <c:txPr>
        <a:bodyPr/>
        <a:lstStyle/>
        <a:p>
          <a:pPr>
            <a:defRPr sz="11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800" b="1" i="0" u="none" strike="noStrike" baseline="0">
                <a:solidFill>
                  <a:srgbClr val="000000"/>
                </a:solidFill>
                <a:latin typeface="Calibri"/>
                <a:ea typeface="Calibri"/>
                <a:cs typeface="Calibri"/>
              </a:defRPr>
            </a:pPr>
            <a:r>
              <a:rPr lang="pt-BR"/>
              <a:t>0 A 9 ANOS</a:t>
            </a:r>
          </a:p>
        </c:rich>
      </c:tx>
      <c:layout>
        <c:manualLayout>
          <c:xMode val="edge"/>
          <c:yMode val="edge"/>
          <c:x val="0.38446549163561855"/>
          <c:y val="1.3961605584642343E-2"/>
        </c:manualLayout>
      </c:layout>
      <c:overlay val="0"/>
    </c:title>
    <c:autoTitleDeleted val="0"/>
    <c:plotArea>
      <c:layout>
        <c:manualLayout>
          <c:layoutTarget val="inner"/>
          <c:xMode val="edge"/>
          <c:yMode val="edge"/>
          <c:x val="2.5331025919242446E-2"/>
          <c:y val="0.18520069808028192"/>
          <c:w val="0.94933794816151507"/>
          <c:h val="0.57300737931319934"/>
        </c:manualLayout>
      </c:layout>
      <c:lineChart>
        <c:grouping val="standard"/>
        <c:varyColors val="0"/>
        <c:ser>
          <c:idx val="0"/>
          <c:order val="0"/>
          <c:tx>
            <c:strRef>
              <c:f>'VÍTIMAS NÃO FATAIS'!$C$19</c:f>
              <c:strCache>
                <c:ptCount val="1"/>
                <c:pt idx="0">
                  <c:v>0 A 9 ANOS</c:v>
                </c:pt>
              </c:strCache>
            </c:strRef>
          </c:tx>
          <c:marker>
            <c:symbol val="diamond"/>
            <c:size val="11"/>
          </c:marker>
          <c:dLbls>
            <c:dLbl>
              <c:idx val="0"/>
              <c:layout>
                <c:manualLayout>
                  <c:x val="-4.8359231300371931E-2"/>
                  <c:y val="-9.7731239092495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91B-4DA8-872E-97DF2066D636}"/>
                </c:ext>
              </c:extLst>
            </c:dLbl>
            <c:dLbl>
              <c:idx val="1"/>
              <c:layout>
                <c:manualLayout>
                  <c:x val="-5.2964872376597805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1B-4DA8-872E-97DF2066D636}"/>
                </c:ext>
              </c:extLst>
            </c:dLbl>
            <c:dLbl>
              <c:idx val="2"/>
              <c:layout>
                <c:manualLayout>
                  <c:x val="-4.8359231300371931E-2"/>
                  <c:y val="-0.111692844677138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91B-4DA8-872E-97DF2066D636}"/>
                </c:ext>
              </c:extLst>
            </c:dLbl>
            <c:dLbl>
              <c:idx val="3"/>
              <c:layout>
                <c:manualLayout>
                  <c:x val="-5.2964872376597805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91B-4DA8-872E-97DF2066D636}"/>
                </c:ext>
              </c:extLst>
            </c:dLbl>
            <c:dLbl>
              <c:idx val="4"/>
              <c:layout>
                <c:manualLayout>
                  <c:x val="-5.7570513452823734E-2"/>
                  <c:y val="-0.10471204188481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91B-4DA8-872E-97DF2066D636}"/>
                </c:ext>
              </c:extLst>
            </c:dLbl>
            <c:dLbl>
              <c:idx val="5"/>
              <c:layout>
                <c:manualLayout>
                  <c:x val="-5.853739656588728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91B-4DA8-872E-97DF2066D636}"/>
                </c:ext>
              </c:extLst>
            </c:dLbl>
            <c:dLbl>
              <c:idx val="6"/>
              <c:layout>
                <c:manualLayout>
                  <c:x val="-5.7087014886499365E-2"/>
                  <c:y val="-9.0750436300174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91B-4DA8-872E-97DF2066D636}"/>
                </c:ext>
              </c:extLst>
            </c:dLbl>
            <c:dLbl>
              <c:idx val="7"/>
              <c:layout>
                <c:manualLayout>
                  <c:x val="-5.853739656588728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91B-4DA8-872E-97DF2066D636}"/>
                </c:ext>
              </c:extLst>
            </c:dLbl>
            <c:dLbl>
              <c:idx val="8"/>
              <c:layout>
                <c:manualLayout>
                  <c:x val="-5.8651599847728914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191B-4DA8-872E-97DF2066D636}"/>
                </c:ext>
              </c:extLst>
            </c:dLbl>
            <c:dLbl>
              <c:idx val="9"/>
              <c:layout>
                <c:manualLayout>
                  <c:x val="-5.8524173027989797E-2"/>
                  <c:y val="-9.77312390924956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91B-4DA8-872E-97DF2066D636}"/>
                </c:ext>
              </c:extLst>
            </c:dLbl>
            <c:dLbl>
              <c:idx val="10"/>
              <c:layout>
                <c:manualLayout>
                  <c:x val="-4.0712468193384234E-2"/>
                  <c:y val="-9.0750436300174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191B-4DA8-872E-97DF2066D636}"/>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FATAIS'!$D$19:$N$19</c:f>
              <c:numCache>
                <c:formatCode>General</c:formatCode>
                <c:ptCount val="11"/>
                <c:pt idx="0">
                  <c:v>119</c:v>
                </c:pt>
                <c:pt idx="1">
                  <c:v>191</c:v>
                </c:pt>
                <c:pt idx="2">
                  <c:v>309</c:v>
                </c:pt>
                <c:pt idx="3">
                  <c:v>551</c:v>
                </c:pt>
                <c:pt idx="4">
                  <c:v>587</c:v>
                </c:pt>
                <c:pt idx="5">
                  <c:v>622</c:v>
                </c:pt>
                <c:pt idx="6">
                  <c:v>592</c:v>
                </c:pt>
                <c:pt idx="7">
                  <c:v>556</c:v>
                </c:pt>
                <c:pt idx="8">
                  <c:v>548</c:v>
                </c:pt>
                <c:pt idx="9">
                  <c:v>393</c:v>
                </c:pt>
                <c:pt idx="10">
                  <c:v>367</c:v>
                </c:pt>
              </c:numCache>
            </c:numRef>
          </c:val>
          <c:smooth val="0"/>
          <c:extLst>
            <c:ext xmlns:c16="http://schemas.microsoft.com/office/drawing/2014/chart" uri="{C3380CC4-5D6E-409C-BE32-E72D297353CC}">
              <c16:uniqueId val="{0000000B-191B-4DA8-872E-97DF2066D636}"/>
            </c:ext>
          </c:extLst>
        </c:ser>
        <c:dLbls>
          <c:showLegendKey val="0"/>
          <c:showVal val="1"/>
          <c:showCatName val="0"/>
          <c:showSerName val="0"/>
          <c:showPercent val="0"/>
          <c:showBubbleSize val="0"/>
        </c:dLbls>
        <c:marker val="1"/>
        <c:smooth val="0"/>
        <c:axId val="331834480"/>
        <c:axId val="331834872"/>
      </c:lineChart>
      <c:catAx>
        <c:axId val="3318344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331834872"/>
        <c:crosses val="autoZero"/>
        <c:auto val="1"/>
        <c:lblAlgn val="ctr"/>
        <c:lblOffset val="100"/>
        <c:noMultiLvlLbl val="0"/>
      </c:catAx>
      <c:valAx>
        <c:axId val="331834872"/>
        <c:scaling>
          <c:orientation val="minMax"/>
        </c:scaling>
        <c:delete val="1"/>
        <c:axPos val="l"/>
        <c:numFmt formatCode="General" sourceLinked="1"/>
        <c:majorTickMark val="out"/>
        <c:minorTickMark val="none"/>
        <c:tickLblPos val="none"/>
        <c:crossAx val="331834480"/>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800" b="1" i="0" u="none" strike="noStrike" baseline="0">
                <a:solidFill>
                  <a:srgbClr val="000000"/>
                </a:solidFill>
                <a:latin typeface="Calibri"/>
                <a:ea typeface="Calibri"/>
                <a:cs typeface="Calibri"/>
              </a:defRPr>
            </a:pPr>
            <a:r>
              <a:rPr lang="pt-BR" sz="1800"/>
              <a:t>10 A 12 ANOS</a:t>
            </a:r>
          </a:p>
        </c:rich>
      </c:tx>
      <c:overlay val="0"/>
    </c:title>
    <c:autoTitleDeleted val="0"/>
    <c:plotArea>
      <c:layout>
        <c:manualLayout>
          <c:layoutTarget val="inner"/>
          <c:xMode val="edge"/>
          <c:yMode val="edge"/>
          <c:x val="2.6426426426426432E-2"/>
          <c:y val="0.20858612370423393"/>
          <c:w val="0.94714714714714709"/>
          <c:h val="0.5918401866433366"/>
        </c:manualLayout>
      </c:layout>
      <c:lineChart>
        <c:grouping val="standard"/>
        <c:varyColors val="0"/>
        <c:ser>
          <c:idx val="0"/>
          <c:order val="0"/>
          <c:tx>
            <c:strRef>
              <c:f>'VÍTIMAS NÃO FATAIS'!$C$20</c:f>
              <c:strCache>
                <c:ptCount val="1"/>
                <c:pt idx="0">
                  <c:v>10 A 12 ANOS</c:v>
                </c:pt>
              </c:strCache>
            </c:strRef>
          </c:tx>
          <c:marker>
            <c:symbol val="diamond"/>
            <c:size val="11"/>
          </c:marker>
          <c:dLbls>
            <c:dLbl>
              <c:idx val="0"/>
              <c:layout>
                <c:manualLayout>
                  <c:x val="-6.1302681992339285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836-4E22-A740-0B29E1AE3FE0}"/>
                </c:ext>
              </c:extLst>
            </c:dLbl>
            <c:dLbl>
              <c:idx val="1"/>
              <c:layout>
                <c:manualLayout>
                  <c:x val="-5.6521153246648768E-2"/>
                  <c:y val="-7.40740740740740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836-4E22-A740-0B29E1AE3FE0}"/>
                </c:ext>
              </c:extLst>
            </c:dLbl>
            <c:dLbl>
              <c:idx val="2"/>
              <c:layout>
                <c:manualLayout>
                  <c:x val="-4.992769581963348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836-4E22-A740-0B29E1AE3FE0}"/>
                </c:ext>
              </c:extLst>
            </c:dLbl>
            <c:dLbl>
              <c:idx val="3"/>
              <c:layout>
                <c:manualLayout>
                  <c:x val="-5.1492040506430983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836-4E22-A740-0B29E1AE3FE0}"/>
                </c:ext>
              </c:extLst>
            </c:dLbl>
            <c:dLbl>
              <c:idx val="4"/>
              <c:layout>
                <c:manualLayout>
                  <c:x val="-5.0997274765942013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836-4E22-A740-0B29E1AE3FE0}"/>
                </c:ext>
              </c:extLst>
            </c:dLbl>
            <c:dLbl>
              <c:idx val="5"/>
              <c:layout>
                <c:manualLayout>
                  <c:x val="-4.4076869284073054E-2"/>
                  <c:y val="-0.1144781144781145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836-4E22-A740-0B29E1AE3FE0}"/>
                </c:ext>
              </c:extLst>
            </c:dLbl>
            <c:dLbl>
              <c:idx val="6"/>
              <c:layout>
                <c:manualLayout>
                  <c:x val="-5.4293902917309067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836-4E22-A740-0B29E1AE3FE0}"/>
                </c:ext>
              </c:extLst>
            </c:dLbl>
            <c:dLbl>
              <c:idx val="7"/>
              <c:layout>
                <c:manualLayout>
                  <c:x val="-5.067024667893525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836-4E22-A740-0B29E1AE3FE0}"/>
                </c:ext>
              </c:extLst>
            </c:dLbl>
            <c:dLbl>
              <c:idx val="8"/>
              <c:layout>
                <c:manualLayout>
                  <c:x val="-3.8552709646926316E-2"/>
                  <c:y val="-9.42766245128450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836-4E22-A740-0B29E1AE3FE0}"/>
                </c:ext>
              </c:extLst>
            </c:dLbl>
            <c:dLbl>
              <c:idx val="9"/>
              <c:layout>
                <c:manualLayout>
                  <c:x val="-5.1085568326947654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836-4E22-A740-0B29E1AE3FE0}"/>
                </c:ext>
              </c:extLst>
            </c:dLbl>
            <c:dLbl>
              <c:idx val="10"/>
              <c:layout>
                <c:manualLayout>
                  <c:x val="-4.0868454661558105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836-4E22-A740-0B29E1AE3FE0}"/>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FATAIS'!$D$20:$N$20</c:f>
              <c:numCache>
                <c:formatCode>#,##0</c:formatCode>
                <c:ptCount val="11"/>
                <c:pt idx="0">
                  <c:v>446</c:v>
                </c:pt>
                <c:pt idx="1">
                  <c:v>653</c:v>
                </c:pt>
                <c:pt idx="2">
                  <c:v>546</c:v>
                </c:pt>
                <c:pt idx="3">
                  <c:v>217</c:v>
                </c:pt>
                <c:pt idx="4">
                  <c:v>281</c:v>
                </c:pt>
                <c:pt idx="5">
                  <c:v>250</c:v>
                </c:pt>
                <c:pt idx="6">
                  <c:v>265</c:v>
                </c:pt>
                <c:pt idx="7">
                  <c:v>244</c:v>
                </c:pt>
                <c:pt idx="8">
                  <c:v>249</c:v>
                </c:pt>
                <c:pt idx="9">
                  <c:v>175</c:v>
                </c:pt>
                <c:pt idx="10">
                  <c:v>162</c:v>
                </c:pt>
              </c:numCache>
            </c:numRef>
          </c:val>
          <c:smooth val="0"/>
          <c:extLst>
            <c:ext xmlns:c16="http://schemas.microsoft.com/office/drawing/2014/chart" uri="{C3380CC4-5D6E-409C-BE32-E72D297353CC}">
              <c16:uniqueId val="{0000000B-D836-4E22-A740-0B29E1AE3FE0}"/>
            </c:ext>
          </c:extLst>
        </c:ser>
        <c:dLbls>
          <c:showLegendKey val="0"/>
          <c:showVal val="1"/>
          <c:showCatName val="0"/>
          <c:showSerName val="0"/>
          <c:showPercent val="0"/>
          <c:showBubbleSize val="0"/>
        </c:dLbls>
        <c:marker val="1"/>
        <c:smooth val="0"/>
        <c:axId val="331835656"/>
        <c:axId val="529415592"/>
      </c:lineChart>
      <c:catAx>
        <c:axId val="33183565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9415592"/>
        <c:crosses val="autoZero"/>
        <c:auto val="1"/>
        <c:lblAlgn val="ctr"/>
        <c:lblOffset val="100"/>
        <c:noMultiLvlLbl val="0"/>
      </c:catAx>
      <c:valAx>
        <c:axId val="529415592"/>
        <c:scaling>
          <c:orientation val="minMax"/>
        </c:scaling>
        <c:delete val="1"/>
        <c:axPos val="l"/>
        <c:numFmt formatCode="#,##0" sourceLinked="1"/>
        <c:majorTickMark val="out"/>
        <c:minorTickMark val="none"/>
        <c:tickLblPos val="none"/>
        <c:crossAx val="331835656"/>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7"/>
    </mc:Choice>
    <mc:Fallback>
      <c:style val="27"/>
    </mc:Fallback>
  </mc:AlternateContent>
  <c:chart>
    <c:title>
      <c:layout>
        <c:manualLayout>
          <c:xMode val="edge"/>
          <c:yMode val="edge"/>
          <c:x val="0.35717704014913326"/>
          <c:y val="3.0581039755351681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243832472748886E-2"/>
          <c:y val="0.19212121212121211"/>
          <c:w val="0.9495123350545035"/>
          <c:h val="0.60830509822635803"/>
        </c:manualLayout>
      </c:layout>
      <c:lineChart>
        <c:grouping val="standard"/>
        <c:varyColors val="0"/>
        <c:ser>
          <c:idx val="0"/>
          <c:order val="0"/>
          <c:tx>
            <c:strRef>
              <c:f>'VÍTIMAS NÃO FATAIS'!$C$21</c:f>
              <c:strCache>
                <c:ptCount val="1"/>
                <c:pt idx="0">
                  <c:v>13 A 17 ANOS</c:v>
                </c:pt>
              </c:strCache>
            </c:strRef>
          </c:tx>
          <c:marker>
            <c:symbol val="diamond"/>
            <c:size val="11"/>
          </c:marker>
          <c:dLbls>
            <c:dLbl>
              <c:idx val="0"/>
              <c:layout>
                <c:manualLayout>
                  <c:x val="-5.486997635933958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792-4E20-93B0-A78EC0A011CA}"/>
                </c:ext>
              </c:extLst>
            </c:dLbl>
            <c:dLbl>
              <c:idx val="1"/>
              <c:layout>
                <c:manualLayout>
                  <c:x val="-5.9667169263416538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792-4E20-93B0-A78EC0A011CA}"/>
                </c:ext>
              </c:extLst>
            </c:dLbl>
            <c:dLbl>
              <c:idx val="2"/>
              <c:layout>
                <c:manualLayout>
                  <c:x val="-4.8453725892959029E-2"/>
                  <c:y val="0.11429266295841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792-4E20-93B0-A78EC0A011CA}"/>
                </c:ext>
              </c:extLst>
            </c:dLbl>
            <c:dLbl>
              <c:idx val="3"/>
              <c:layout>
                <c:manualLayout>
                  <c:x val="-7.0635451505016725E-2"/>
                  <c:y val="0.1142926629584145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792-4E20-93B0-A78EC0A011CA}"/>
                </c:ext>
              </c:extLst>
            </c:dLbl>
            <c:dLbl>
              <c:idx val="4"/>
              <c:layout>
                <c:manualLayout>
                  <c:x val="-3.7544220015976265E-2"/>
                  <c:y val="-0.130973536564810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792-4E20-93B0-A78EC0A011CA}"/>
                </c:ext>
              </c:extLst>
            </c:dLbl>
            <c:dLbl>
              <c:idx val="5"/>
              <c:layout>
                <c:manualLayout>
                  <c:x val="-3.7002255988904477E-2"/>
                  <c:y val="-9.427628885838816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792-4E20-93B0-A78EC0A011CA}"/>
                </c:ext>
              </c:extLst>
            </c:dLbl>
            <c:dLbl>
              <c:idx val="6"/>
              <c:layout>
                <c:manualLayout>
                  <c:x val="-4.5909813112825777E-2"/>
                  <c:y val="-9.89713212453948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792-4E20-93B0-A78EC0A011CA}"/>
                </c:ext>
              </c:extLst>
            </c:dLbl>
            <c:dLbl>
              <c:idx val="7"/>
              <c:layout>
                <c:manualLayout>
                  <c:x val="-4.8400439306788834E-2"/>
                  <c:y val="-9.4276624512845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792-4E20-93B0-A78EC0A011CA}"/>
                </c:ext>
              </c:extLst>
            </c:dLbl>
            <c:dLbl>
              <c:idx val="8"/>
              <c:layout>
                <c:manualLayout>
                  <c:x val="-4.1446361757971763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792-4E20-93B0-A78EC0A011CA}"/>
                </c:ext>
              </c:extLst>
            </c:dLbl>
            <c:dLbl>
              <c:idx val="9"/>
              <c:layout>
                <c:manualLayout>
                  <c:x val="-4.7738873066398624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792-4E20-93B0-A78EC0A011CA}"/>
                </c:ext>
              </c:extLst>
            </c:dLbl>
            <c:dLbl>
              <c:idx val="10"/>
              <c:layout>
                <c:manualLayout>
                  <c:x val="-3.309692671394799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792-4E20-93B0-A78EC0A011CA}"/>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FATAIS'!$D$21:$N$21</c:f>
              <c:numCache>
                <c:formatCode>#,##0</c:formatCode>
                <c:ptCount val="11"/>
                <c:pt idx="0">
                  <c:v>1573</c:v>
                </c:pt>
                <c:pt idx="1">
                  <c:v>2754</c:v>
                </c:pt>
                <c:pt idx="2">
                  <c:v>1887</c:v>
                </c:pt>
                <c:pt idx="3">
                  <c:v>799</c:v>
                </c:pt>
                <c:pt idx="4">
                  <c:v>891</c:v>
                </c:pt>
                <c:pt idx="5">
                  <c:v>1030</c:v>
                </c:pt>
                <c:pt idx="6">
                  <c:v>1016</c:v>
                </c:pt>
                <c:pt idx="7">
                  <c:v>901</c:v>
                </c:pt>
                <c:pt idx="8">
                  <c:v>883</c:v>
                </c:pt>
                <c:pt idx="9">
                  <c:v>780</c:v>
                </c:pt>
                <c:pt idx="10">
                  <c:v>656</c:v>
                </c:pt>
              </c:numCache>
            </c:numRef>
          </c:val>
          <c:smooth val="0"/>
          <c:extLst>
            <c:ext xmlns:c16="http://schemas.microsoft.com/office/drawing/2014/chart" uri="{C3380CC4-5D6E-409C-BE32-E72D297353CC}">
              <c16:uniqueId val="{0000000B-4792-4E20-93B0-A78EC0A011CA}"/>
            </c:ext>
          </c:extLst>
        </c:ser>
        <c:dLbls>
          <c:showLegendKey val="0"/>
          <c:showVal val="1"/>
          <c:showCatName val="0"/>
          <c:showSerName val="0"/>
          <c:showPercent val="0"/>
          <c:showBubbleSize val="0"/>
        </c:dLbls>
        <c:marker val="1"/>
        <c:smooth val="0"/>
        <c:axId val="529416376"/>
        <c:axId val="529416768"/>
      </c:lineChart>
      <c:catAx>
        <c:axId val="52941637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9416768"/>
        <c:crosses val="autoZero"/>
        <c:auto val="1"/>
        <c:lblAlgn val="ctr"/>
        <c:lblOffset val="100"/>
        <c:noMultiLvlLbl val="0"/>
      </c:catAx>
      <c:valAx>
        <c:axId val="529416768"/>
        <c:scaling>
          <c:orientation val="minMax"/>
        </c:scaling>
        <c:delete val="1"/>
        <c:axPos val="l"/>
        <c:numFmt formatCode="#,##0" sourceLinked="1"/>
        <c:majorTickMark val="out"/>
        <c:minorTickMark val="none"/>
        <c:tickLblPos val="none"/>
        <c:crossAx val="529416376"/>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layout>
        <c:manualLayout>
          <c:xMode val="edge"/>
          <c:yMode val="edge"/>
          <c:x val="0.37653394389531097"/>
          <c:y val="2.072538860103627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5.9326305142089796E-3"/>
          <c:y val="0.23185834931255359"/>
          <c:w val="0.97927555070796357"/>
          <c:h val="0.578343872819018"/>
        </c:manualLayout>
      </c:layout>
      <c:lineChart>
        <c:grouping val="standard"/>
        <c:varyColors val="0"/>
        <c:ser>
          <c:idx val="0"/>
          <c:order val="0"/>
          <c:tx>
            <c:strRef>
              <c:f>'VÍTIMAS NÃO FATAIS'!$C$22</c:f>
              <c:strCache>
                <c:ptCount val="1"/>
                <c:pt idx="0">
                  <c:v>18 A 29 ANOS</c:v>
                </c:pt>
              </c:strCache>
            </c:strRef>
          </c:tx>
          <c:marker>
            <c:symbol val="diamond"/>
            <c:size val="11"/>
          </c:marker>
          <c:dLbls>
            <c:dLbl>
              <c:idx val="0"/>
              <c:layout>
                <c:manualLayout>
                  <c:x val="-4.6088684336993133E-2"/>
                  <c:y val="-8.290155440414442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EE6-4EF3-858B-1F3C7C17040A}"/>
                </c:ext>
              </c:extLst>
            </c:dLbl>
            <c:dLbl>
              <c:idx val="1"/>
              <c:layout>
                <c:manualLayout>
                  <c:x val="-4.6636538390447672E-2"/>
                  <c:y val="-7.59930915371348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EE6-4EF3-858B-1F3C7C17040A}"/>
                </c:ext>
              </c:extLst>
            </c:dLbl>
            <c:dLbl>
              <c:idx val="2"/>
              <c:layout>
                <c:manualLayout>
                  <c:x val="-4.8618720195186892E-2"/>
                  <c:y val="-7.59930915371348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EE6-4EF3-858B-1F3C7C17040A}"/>
                </c:ext>
              </c:extLst>
            </c:dLbl>
            <c:dLbl>
              <c:idx val="3"/>
              <c:layout>
                <c:manualLayout>
                  <c:x val="-5.9104099663598392E-2"/>
                  <c:y val="-8.98100172711571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EE6-4EF3-858B-1F3C7C17040A}"/>
                </c:ext>
              </c:extLst>
            </c:dLbl>
            <c:dLbl>
              <c:idx val="4"/>
              <c:layout>
                <c:manualLayout>
                  <c:x val="-5.8556245610143803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EE6-4EF3-858B-1F3C7C17040A}"/>
                </c:ext>
              </c:extLst>
            </c:dLbl>
            <c:dLbl>
              <c:idx val="5"/>
              <c:layout>
                <c:manualLayout>
                  <c:x val="-6.1268899486155756E-2"/>
                  <c:y val="-8.981056124461127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EE6-4EF3-858B-1F3C7C17040A}"/>
                </c:ext>
              </c:extLst>
            </c:dLbl>
            <c:dLbl>
              <c:idx val="6"/>
              <c:layout>
                <c:manualLayout>
                  <c:x val="-6.4012236146540627E-2"/>
                  <c:y val="-7.59936355105871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EE6-4EF3-858B-1F3C7C17040A}"/>
                </c:ext>
              </c:extLst>
            </c:dLbl>
            <c:dLbl>
              <c:idx val="7"/>
              <c:layout>
                <c:manualLayout>
                  <c:x val="-5.6203032760439912E-2"/>
                  <c:y val="-9.67184801381692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EE6-4EF3-858B-1F3C7C17040A}"/>
                </c:ext>
              </c:extLst>
            </c:dLbl>
            <c:dLbl>
              <c:idx val="8"/>
              <c:layout>
                <c:manualLayout>
                  <c:x val="-5.1916359292297765E-2"/>
                  <c:y val="-0.1036269430051813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EE6-4EF3-858B-1F3C7C17040A}"/>
                </c:ext>
              </c:extLst>
            </c:dLbl>
            <c:dLbl>
              <c:idx val="9"/>
              <c:layout>
                <c:manualLayout>
                  <c:x val="-5.9262319322760812E-2"/>
                  <c:y val="-7.59930915371349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EE6-4EF3-858B-1F3C7C17040A}"/>
                </c:ext>
              </c:extLst>
            </c:dLbl>
            <c:dLbl>
              <c:idx val="10"/>
              <c:layout>
                <c:manualLayout>
                  <c:x val="-2.1126760563380278E-2"/>
                  <c:y val="-8.290155440414442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0EE6-4EF3-858B-1F3C7C17040A}"/>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FATAIS'!$D$22:$N$22</c:f>
              <c:numCache>
                <c:formatCode>#,##0</c:formatCode>
                <c:ptCount val="11"/>
                <c:pt idx="0">
                  <c:v>1777</c:v>
                </c:pt>
                <c:pt idx="1">
                  <c:v>2629</c:v>
                </c:pt>
                <c:pt idx="2">
                  <c:v>4781</c:v>
                </c:pt>
                <c:pt idx="3">
                  <c:v>6957</c:v>
                </c:pt>
                <c:pt idx="4">
                  <c:v>7970</c:v>
                </c:pt>
                <c:pt idx="5">
                  <c:v>8643</c:v>
                </c:pt>
                <c:pt idx="6">
                  <c:v>8299</c:v>
                </c:pt>
                <c:pt idx="7">
                  <c:v>7615</c:v>
                </c:pt>
                <c:pt idx="8">
                  <c:v>6863</c:v>
                </c:pt>
                <c:pt idx="9">
                  <c:v>5514</c:v>
                </c:pt>
                <c:pt idx="10">
                  <c:v>4872</c:v>
                </c:pt>
              </c:numCache>
            </c:numRef>
          </c:val>
          <c:smooth val="0"/>
          <c:extLst>
            <c:ext xmlns:c16="http://schemas.microsoft.com/office/drawing/2014/chart" uri="{C3380CC4-5D6E-409C-BE32-E72D297353CC}">
              <c16:uniqueId val="{0000000B-0EE6-4EF3-858B-1F3C7C17040A}"/>
            </c:ext>
          </c:extLst>
        </c:ser>
        <c:dLbls>
          <c:showLegendKey val="0"/>
          <c:showVal val="1"/>
          <c:showCatName val="0"/>
          <c:showSerName val="0"/>
          <c:showPercent val="0"/>
          <c:showBubbleSize val="0"/>
        </c:dLbls>
        <c:marker val="1"/>
        <c:smooth val="0"/>
        <c:axId val="529417552"/>
        <c:axId val="529417944"/>
      </c:lineChart>
      <c:catAx>
        <c:axId val="52941755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9417944"/>
        <c:crosses val="autoZero"/>
        <c:auto val="1"/>
        <c:lblAlgn val="ctr"/>
        <c:lblOffset val="100"/>
        <c:noMultiLvlLbl val="0"/>
      </c:catAx>
      <c:valAx>
        <c:axId val="529417944"/>
        <c:scaling>
          <c:orientation val="minMax"/>
        </c:scaling>
        <c:delete val="1"/>
        <c:axPos val="l"/>
        <c:numFmt formatCode="#,##0" sourceLinked="1"/>
        <c:majorTickMark val="out"/>
        <c:minorTickMark val="none"/>
        <c:tickLblPos val="none"/>
        <c:crossAx val="529417552"/>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7"/>
    </mc:Choice>
    <mc:Fallback>
      <c:style val="27"/>
    </mc:Fallback>
  </mc:AlternateContent>
  <c:chart>
    <c:title>
      <c:layout>
        <c:manualLayout>
          <c:xMode val="edge"/>
          <c:yMode val="edge"/>
          <c:x val="0.37507414930025229"/>
          <c:y val="2.0202020202020211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200534143758339E-2"/>
          <c:y val="0.21532013043824091"/>
          <c:w val="0.94959909271151965"/>
          <c:h val="0.58510617990931135"/>
        </c:manualLayout>
      </c:layout>
      <c:lineChart>
        <c:grouping val="standard"/>
        <c:varyColors val="0"/>
        <c:ser>
          <c:idx val="0"/>
          <c:order val="0"/>
          <c:tx>
            <c:strRef>
              <c:f>'VÍTIMAS NÃO FATAIS'!$C$23</c:f>
              <c:strCache>
                <c:ptCount val="1"/>
                <c:pt idx="0">
                  <c:v>30 A 59 ANOS</c:v>
                </c:pt>
              </c:strCache>
            </c:strRef>
          </c:tx>
          <c:marker>
            <c:symbol val="diamond"/>
            <c:size val="11"/>
          </c:marker>
          <c:dLbls>
            <c:dLbl>
              <c:idx val="0"/>
              <c:layout>
                <c:manualLayout>
                  <c:x val="-4.8013445687710092E-2"/>
                  <c:y val="-0.1010101010101010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46F-4ED5-9195-7C498E187A77}"/>
                </c:ext>
              </c:extLst>
            </c:dLbl>
            <c:dLbl>
              <c:idx val="1"/>
              <c:layout>
                <c:manualLayout>
                  <c:x val="-4.8109959939218121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46F-4ED5-9195-7C498E187A77}"/>
                </c:ext>
              </c:extLst>
            </c:dLbl>
            <c:dLbl>
              <c:idx val="2"/>
              <c:layout>
                <c:manualLayout>
                  <c:x val="-5.0256296910254704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46F-4ED5-9195-7C498E187A77}"/>
                </c:ext>
              </c:extLst>
            </c:dLbl>
            <c:dLbl>
              <c:idx val="3"/>
              <c:layout>
                <c:manualLayout>
                  <c:x val="-5.9709352120458629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46F-4ED5-9195-7C498E187A77}"/>
                </c:ext>
              </c:extLst>
            </c:dLbl>
            <c:dLbl>
              <c:idx val="4"/>
              <c:layout>
                <c:manualLayout>
                  <c:x val="-5.7129069392641722E-2"/>
                  <c:y val="-9.42760942760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46F-4ED5-9195-7C498E187A77}"/>
                </c:ext>
              </c:extLst>
            </c:dLbl>
            <c:dLbl>
              <c:idx val="5"/>
              <c:layout>
                <c:manualLayout>
                  <c:x val="-6.1855689091495143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46F-4ED5-9195-7C498E187A77}"/>
                </c:ext>
              </c:extLst>
            </c:dLbl>
            <c:dLbl>
              <c:idx val="6"/>
              <c:layout>
                <c:manualLayout>
                  <c:x val="-6.0095224938989555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46F-4ED5-9195-7C498E187A77}"/>
                </c:ext>
              </c:extLst>
            </c:dLbl>
            <c:dLbl>
              <c:idx val="7"/>
              <c:layout>
                <c:manualLayout>
                  <c:x val="-6.0191739190495884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46F-4ED5-9195-7C498E187A77}"/>
                </c:ext>
              </c:extLst>
            </c:dLbl>
            <c:dLbl>
              <c:idx val="8"/>
              <c:layout>
                <c:manualLayout>
                  <c:x val="-6.0288253442003961E-2"/>
                  <c:y val="-8.08086110448314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46F-4ED5-9195-7C498E187A77}"/>
                </c:ext>
              </c:extLst>
            </c:dLbl>
            <c:dLbl>
              <c:idx val="9"/>
              <c:layout>
                <c:manualLayout>
                  <c:x val="-5.5605654556338514E-2"/>
                  <c:y val="-7.40740740740741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46F-4ED5-9195-7C498E187A77}"/>
                </c:ext>
              </c:extLst>
            </c:dLbl>
            <c:dLbl>
              <c:idx val="10"/>
              <c:layout>
                <c:manualLayout>
                  <c:x val="-3.5087719298245612E-2"/>
                  <c:y val="-8.08080808080808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46F-4ED5-9195-7C498E187A77}"/>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FATAIS'!$D$23:$N$23</c:f>
              <c:numCache>
                <c:formatCode>#,##0</c:formatCode>
                <c:ptCount val="11"/>
                <c:pt idx="0" formatCode="General">
                  <c:v>1592</c:v>
                </c:pt>
                <c:pt idx="1">
                  <c:v>2366</c:v>
                </c:pt>
                <c:pt idx="2">
                  <c:v>4468</c:v>
                </c:pt>
                <c:pt idx="3">
                  <c:v>6362</c:v>
                </c:pt>
                <c:pt idx="4">
                  <c:v>7233</c:v>
                </c:pt>
                <c:pt idx="5">
                  <c:v>7793</c:v>
                </c:pt>
                <c:pt idx="6">
                  <c:v>7966</c:v>
                </c:pt>
                <c:pt idx="7">
                  <c:v>7399</c:v>
                </c:pt>
                <c:pt idx="8">
                  <c:v>7201</c:v>
                </c:pt>
                <c:pt idx="9">
                  <c:v>5597</c:v>
                </c:pt>
                <c:pt idx="10">
                  <c:v>5233</c:v>
                </c:pt>
              </c:numCache>
            </c:numRef>
          </c:val>
          <c:smooth val="0"/>
          <c:extLst>
            <c:ext xmlns:c16="http://schemas.microsoft.com/office/drawing/2014/chart" uri="{C3380CC4-5D6E-409C-BE32-E72D297353CC}">
              <c16:uniqueId val="{0000000B-446F-4ED5-9195-7C498E187A77}"/>
            </c:ext>
          </c:extLst>
        </c:ser>
        <c:dLbls>
          <c:showLegendKey val="0"/>
          <c:showVal val="1"/>
          <c:showCatName val="0"/>
          <c:showSerName val="0"/>
          <c:showPercent val="0"/>
          <c:showBubbleSize val="0"/>
        </c:dLbls>
        <c:marker val="1"/>
        <c:smooth val="0"/>
        <c:axId val="529418728"/>
        <c:axId val="529419120"/>
      </c:lineChart>
      <c:catAx>
        <c:axId val="52941872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9419120"/>
        <c:crosses val="autoZero"/>
        <c:auto val="1"/>
        <c:lblAlgn val="ctr"/>
        <c:lblOffset val="100"/>
        <c:noMultiLvlLbl val="0"/>
      </c:catAx>
      <c:valAx>
        <c:axId val="529419120"/>
        <c:scaling>
          <c:orientation val="minMax"/>
        </c:scaling>
        <c:delete val="1"/>
        <c:axPos val="l"/>
        <c:numFmt formatCode="General" sourceLinked="1"/>
        <c:majorTickMark val="out"/>
        <c:minorTickMark val="none"/>
        <c:tickLblPos val="none"/>
        <c:crossAx val="529418728"/>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sysClr val="windowText" lastClr="000000"/>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0"/>
          <a:tileRect/>
        </a:gradFill>
      </c:spPr>
    </c:sideWall>
    <c:backWall>
      <c:thickness val="0"/>
      <c:spPr>
        <a:solidFill>
          <a:schemeClr val="bg1"/>
        </a:solidFill>
      </c:spPr>
    </c:backWall>
    <c:plotArea>
      <c:layout>
        <c:manualLayout>
          <c:layoutTarget val="inner"/>
          <c:xMode val="edge"/>
          <c:yMode val="edge"/>
          <c:x val="0.10877438462084132"/>
          <c:y val="0.1528547551567197"/>
          <c:w val="0.88672111087465422"/>
          <c:h val="0.6715204798971226"/>
        </c:manualLayout>
      </c:layout>
      <c:bar3DChart>
        <c:barDir val="col"/>
        <c:grouping val="stacked"/>
        <c:varyColors val="0"/>
        <c:ser>
          <c:idx val="0"/>
          <c:order val="0"/>
          <c:tx>
            <c:strRef>
              <c:f>'VÍTIMAS NÃO FATAIS'!$C$28</c:f>
              <c:strCache>
                <c:ptCount val="1"/>
                <c:pt idx="0">
                  <c:v>CONDUTOR DE AUTO*</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FATAIS'!$D$28:$N$28</c:f>
              <c:numCache>
                <c:formatCode>#,##0</c:formatCode>
                <c:ptCount val="11"/>
                <c:pt idx="0">
                  <c:v>4350</c:v>
                </c:pt>
                <c:pt idx="1">
                  <c:v>7885</c:v>
                </c:pt>
                <c:pt idx="2">
                  <c:v>9940</c:v>
                </c:pt>
                <c:pt idx="3">
                  <c:v>3275</c:v>
                </c:pt>
                <c:pt idx="4">
                  <c:v>3525</c:v>
                </c:pt>
                <c:pt idx="5">
                  <c:v>3551</c:v>
                </c:pt>
                <c:pt idx="6">
                  <c:v>2891</c:v>
                </c:pt>
                <c:pt idx="7">
                  <c:v>2473</c:v>
                </c:pt>
                <c:pt idx="8">
                  <c:v>2244</c:v>
                </c:pt>
                <c:pt idx="9">
                  <c:v>1774</c:v>
                </c:pt>
                <c:pt idx="10">
                  <c:v>1676</c:v>
                </c:pt>
              </c:numCache>
            </c:numRef>
          </c:val>
          <c:extLst>
            <c:ext xmlns:c16="http://schemas.microsoft.com/office/drawing/2014/chart" uri="{C3380CC4-5D6E-409C-BE32-E72D297353CC}">
              <c16:uniqueId val="{00000000-C15E-4F7A-9D3D-729C255EE966}"/>
            </c:ext>
          </c:extLst>
        </c:ser>
        <c:ser>
          <c:idx val="1"/>
          <c:order val="1"/>
          <c:tx>
            <c:strRef>
              <c:f>'VÍTIMAS NÃO FATAIS'!$C$29</c:f>
              <c:strCache>
                <c:ptCount val="1"/>
                <c:pt idx="0">
                  <c:v>PASSAGEIRO</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FATAIS'!$D$29:$N$29</c:f>
              <c:numCache>
                <c:formatCode>#,##0</c:formatCode>
                <c:ptCount val="11"/>
                <c:pt idx="0">
                  <c:v>1682</c:v>
                </c:pt>
                <c:pt idx="1">
                  <c:v>2499</c:v>
                </c:pt>
                <c:pt idx="2">
                  <c:v>3177</c:v>
                </c:pt>
                <c:pt idx="3">
                  <c:v>3933</c:v>
                </c:pt>
                <c:pt idx="4">
                  <c:v>4341</c:v>
                </c:pt>
                <c:pt idx="5">
                  <c:v>4664</c:v>
                </c:pt>
                <c:pt idx="6">
                  <c:v>4749</c:v>
                </c:pt>
                <c:pt idx="7">
                  <c:v>4320</c:v>
                </c:pt>
                <c:pt idx="8">
                  <c:v>4172</c:v>
                </c:pt>
                <c:pt idx="9">
                  <c:v>3217</c:v>
                </c:pt>
                <c:pt idx="10">
                  <c:v>2970</c:v>
                </c:pt>
              </c:numCache>
            </c:numRef>
          </c:val>
          <c:extLst>
            <c:ext xmlns:c16="http://schemas.microsoft.com/office/drawing/2014/chart" uri="{C3380CC4-5D6E-409C-BE32-E72D297353CC}">
              <c16:uniqueId val="{00000001-C15E-4F7A-9D3D-729C255EE966}"/>
            </c:ext>
          </c:extLst>
        </c:ser>
        <c:ser>
          <c:idx val="2"/>
          <c:order val="2"/>
          <c:tx>
            <c:strRef>
              <c:f>'VÍTIMAS NÃO FATAIS'!$C$30</c:f>
              <c:strCache>
                <c:ptCount val="1"/>
                <c:pt idx="0">
                  <c:v>PEDESTRE</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FATAIS'!$D$30:$N$30</c:f>
              <c:numCache>
                <c:formatCode>#,##0</c:formatCode>
                <c:ptCount val="11"/>
                <c:pt idx="0">
                  <c:v>458</c:v>
                </c:pt>
                <c:pt idx="1">
                  <c:v>668</c:v>
                </c:pt>
                <c:pt idx="2">
                  <c:v>754</c:v>
                </c:pt>
                <c:pt idx="3">
                  <c:v>897</c:v>
                </c:pt>
                <c:pt idx="4">
                  <c:v>1087</c:v>
                </c:pt>
                <c:pt idx="5">
                  <c:v>932</c:v>
                </c:pt>
                <c:pt idx="6">
                  <c:v>875</c:v>
                </c:pt>
                <c:pt idx="7">
                  <c:v>862</c:v>
                </c:pt>
                <c:pt idx="8">
                  <c:v>689</c:v>
                </c:pt>
                <c:pt idx="9">
                  <c:v>548</c:v>
                </c:pt>
                <c:pt idx="10">
                  <c:v>414</c:v>
                </c:pt>
              </c:numCache>
            </c:numRef>
          </c:val>
          <c:extLst>
            <c:ext xmlns:c16="http://schemas.microsoft.com/office/drawing/2014/chart" uri="{C3380CC4-5D6E-409C-BE32-E72D297353CC}">
              <c16:uniqueId val="{00000002-C15E-4F7A-9D3D-729C255EE966}"/>
            </c:ext>
          </c:extLst>
        </c:ser>
        <c:ser>
          <c:idx val="3"/>
          <c:order val="3"/>
          <c:tx>
            <c:strRef>
              <c:f>'VÍTIMAS NÃO FATAIS'!$C$31</c:f>
              <c:strCache>
                <c:ptCount val="1"/>
                <c:pt idx="0">
                  <c:v>MOTOCICLISTA</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FATAIS'!$D$31:$N$31</c:f>
              <c:numCache>
                <c:formatCode>#,##0</c:formatCode>
                <c:ptCount val="11"/>
                <c:pt idx="0">
                  <c:v>0</c:v>
                </c:pt>
                <c:pt idx="1">
                  <c:v>0</c:v>
                </c:pt>
                <c:pt idx="2">
                  <c:v>0</c:v>
                </c:pt>
                <c:pt idx="3">
                  <c:v>8214</c:v>
                </c:pt>
                <c:pt idx="4">
                  <c:v>9747</c:v>
                </c:pt>
                <c:pt idx="5">
                  <c:v>10417</c:v>
                </c:pt>
                <c:pt idx="6">
                  <c:v>11332</c:v>
                </c:pt>
                <c:pt idx="7">
                  <c:v>11015</c:v>
                </c:pt>
                <c:pt idx="8">
                  <c:v>10488</c:v>
                </c:pt>
                <c:pt idx="9">
                  <c:v>8462</c:v>
                </c:pt>
                <c:pt idx="10">
                  <c:v>7766</c:v>
                </c:pt>
              </c:numCache>
            </c:numRef>
          </c:val>
          <c:extLst>
            <c:ext xmlns:c16="http://schemas.microsoft.com/office/drawing/2014/chart" uri="{C3380CC4-5D6E-409C-BE32-E72D297353CC}">
              <c16:uniqueId val="{00000003-C15E-4F7A-9D3D-729C255EE966}"/>
            </c:ext>
          </c:extLst>
        </c:ser>
        <c:ser>
          <c:idx val="4"/>
          <c:order val="4"/>
          <c:tx>
            <c:strRef>
              <c:f>'VÍTIMAS NÃO FATAIS'!$C$32</c:f>
              <c:strCache>
                <c:ptCount val="1"/>
                <c:pt idx="0">
                  <c:v>CICLISTA</c:v>
                </c:pt>
              </c:strCache>
            </c:strRef>
          </c:tx>
          <c:invertIfNegative val="0"/>
          <c:dLbls>
            <c:delete val="1"/>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FATAIS'!$D$32:$N$32</c:f>
              <c:numCache>
                <c:formatCode>#,##0</c:formatCode>
                <c:ptCount val="11"/>
                <c:pt idx="0">
                  <c:v>0</c:v>
                </c:pt>
                <c:pt idx="1">
                  <c:v>0</c:v>
                </c:pt>
                <c:pt idx="2">
                  <c:v>0</c:v>
                </c:pt>
                <c:pt idx="3">
                  <c:v>1510</c:v>
                </c:pt>
                <c:pt idx="4">
                  <c:v>1352</c:v>
                </c:pt>
                <c:pt idx="5">
                  <c:v>1299</c:v>
                </c:pt>
                <c:pt idx="6">
                  <c:v>1191</c:v>
                </c:pt>
                <c:pt idx="7">
                  <c:v>1253</c:v>
                </c:pt>
                <c:pt idx="8">
                  <c:v>1034</c:v>
                </c:pt>
                <c:pt idx="9">
                  <c:v>631</c:v>
                </c:pt>
                <c:pt idx="10">
                  <c:v>638</c:v>
                </c:pt>
              </c:numCache>
            </c:numRef>
          </c:val>
          <c:extLst>
            <c:ext xmlns:c16="http://schemas.microsoft.com/office/drawing/2014/chart" uri="{C3380CC4-5D6E-409C-BE32-E72D297353CC}">
              <c16:uniqueId val="{00000004-C15E-4F7A-9D3D-729C255EE966}"/>
            </c:ext>
          </c:extLst>
        </c:ser>
        <c:dLbls>
          <c:showLegendKey val="0"/>
          <c:showVal val="1"/>
          <c:showCatName val="0"/>
          <c:showSerName val="0"/>
          <c:showPercent val="0"/>
          <c:showBubbleSize val="0"/>
        </c:dLbls>
        <c:gapWidth val="57"/>
        <c:gapDepth val="0"/>
        <c:shape val="cylinder"/>
        <c:axId val="524760536"/>
        <c:axId val="524760928"/>
        <c:axId val="0"/>
      </c:bar3DChart>
      <c:catAx>
        <c:axId val="52476053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4760928"/>
        <c:crosses val="autoZero"/>
        <c:auto val="1"/>
        <c:lblAlgn val="ctr"/>
        <c:lblOffset val="100"/>
        <c:noMultiLvlLbl val="0"/>
      </c:catAx>
      <c:valAx>
        <c:axId val="524760928"/>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524760536"/>
        <c:crosses val="autoZero"/>
        <c:crossBetween val="between"/>
      </c:valAx>
      <c:spPr>
        <a:noFill/>
        <a:ln w="25400">
          <a:noFill/>
        </a:ln>
      </c:spPr>
    </c:plotArea>
    <c:legend>
      <c:legendPos val="t"/>
      <c:layout>
        <c:manualLayout>
          <c:xMode val="edge"/>
          <c:yMode val="edge"/>
          <c:x val="0.12839497858820278"/>
          <c:y val="3.5555555555555556E-2"/>
          <c:w val="0.8154513964710367"/>
          <c:h val="0.11076582093905027"/>
        </c:manualLayout>
      </c:layout>
      <c:overlay val="0"/>
      <c:txPr>
        <a:bodyPr/>
        <a:lstStyle/>
        <a:p>
          <a:pPr>
            <a:defRPr sz="105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1.1037527593819181E-2"/>
          <c:y val="7.8431372549019607E-2"/>
          <c:w val="0.97792494481236159"/>
          <c:h val="0.71025530899546652"/>
        </c:manualLayout>
      </c:layout>
      <c:lineChart>
        <c:grouping val="standard"/>
        <c:varyColors val="0"/>
        <c:ser>
          <c:idx val="0"/>
          <c:order val="0"/>
          <c:tx>
            <c:strRef>
              <c:f>'VÍTIMAS NÃO FATAIS'!$C$81:$K$81</c:f>
              <c:strCache>
                <c:ptCount val="9"/>
                <c:pt idx="0">
                  <c:v>* Os registros "não informados" em "consequência da vítima" são computados em vítimas não fatais conforme metodologia do RENAEST.</c:v>
                </c:pt>
              </c:strCache>
            </c:strRef>
          </c:tx>
          <c:marker>
            <c:symbol val="diamond"/>
            <c:size val="11"/>
          </c:marker>
          <c:dLbls>
            <c:dLbl>
              <c:idx val="0"/>
              <c:layout>
                <c:manualLayout>
                  <c:x val="-5.7395143487858707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935-415F-9883-3D9251EAD34D}"/>
                </c:ext>
              </c:extLst>
            </c:dLbl>
            <c:dLbl>
              <c:idx val="1"/>
              <c:layout>
                <c:manualLayout>
                  <c:x val="-5.5187637969094934E-2"/>
                  <c:y val="-0.1069518716577540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935-415F-9883-3D9251EAD34D}"/>
                </c:ext>
              </c:extLst>
            </c:dLbl>
            <c:dLbl>
              <c:idx val="2"/>
              <c:layout>
                <c:manualLayout>
                  <c:x val="-5.5187637969094934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935-415F-9883-3D9251EAD34D}"/>
                </c:ext>
              </c:extLst>
            </c:dLbl>
            <c:dLbl>
              <c:idx val="3"/>
              <c:layout>
                <c:manualLayout>
                  <c:x val="-5.5187637969094934E-2"/>
                  <c:y val="-0.1140819964349375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935-415F-9883-3D9251EAD34D}"/>
                </c:ext>
              </c:extLst>
            </c:dLbl>
            <c:dLbl>
              <c:idx val="4"/>
              <c:layout>
                <c:manualLayout>
                  <c:x val="-5.7395143487858707E-2"/>
                  <c:y val="-8.55614973262047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935-415F-9883-3D9251EAD34D}"/>
                </c:ext>
              </c:extLst>
            </c:dLbl>
            <c:dLbl>
              <c:idx val="5"/>
              <c:layout>
                <c:manualLayout>
                  <c:x val="-5.9602649006622523E-2"/>
                  <c:y val="-0.1069518716577540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935-415F-9883-3D9251EAD34D}"/>
                </c:ext>
              </c:extLst>
            </c:dLbl>
            <c:dLbl>
              <c:idx val="6"/>
              <c:layout>
                <c:manualLayout>
                  <c:x val="-6.6274649941057764E-2"/>
                  <c:y val="-7.13012477718360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935-415F-9883-3D9251EAD34D}"/>
                </c:ext>
              </c:extLst>
            </c:dLbl>
            <c:dLbl>
              <c:idx val="7"/>
              <c:layout>
                <c:manualLayout>
                  <c:x val="-5.2750237206264636E-2"/>
                  <c:y val="-6.41711229946524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935-415F-9883-3D9251EAD34D}"/>
                </c:ext>
              </c:extLst>
            </c:dLbl>
            <c:dLbl>
              <c:idx val="8"/>
              <c:layout>
                <c:manualLayout>
                  <c:x val="-5.5746388508948121E-2"/>
                  <c:y val="-7.1301247771836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935-415F-9883-3D9251EAD34D}"/>
                </c:ext>
              </c:extLst>
            </c:dLbl>
            <c:dLbl>
              <c:idx val="9"/>
              <c:layout>
                <c:manualLayout>
                  <c:x val="-5.0742671250600717E-2"/>
                  <c:y val="-7.1301247771836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935-415F-9883-3D9251EAD34D}"/>
                </c:ext>
              </c:extLst>
            </c:dLbl>
            <c:dLbl>
              <c:idx val="10"/>
              <c:layout>
                <c:manualLayout>
                  <c:x val="-1.2414649286157667E-2"/>
                  <c:y val="-8.55614973262047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935-415F-9883-3D9251EAD34D}"/>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FATAIS'!$D$35:$N$35</c:f>
              <c:numCache>
                <c:formatCode>#,##0</c:formatCode>
                <c:ptCount val="11"/>
                <c:pt idx="0">
                  <c:v>6668</c:v>
                </c:pt>
                <c:pt idx="1">
                  <c:v>11509</c:v>
                </c:pt>
                <c:pt idx="2">
                  <c:v>14546</c:v>
                </c:pt>
                <c:pt idx="3">
                  <c:v>18299</c:v>
                </c:pt>
                <c:pt idx="4">
                  <c:v>20377</c:v>
                </c:pt>
                <c:pt idx="5">
                  <c:v>21782</c:v>
                </c:pt>
                <c:pt idx="6">
                  <c:v>21408</c:v>
                </c:pt>
                <c:pt idx="7">
                  <c:v>20357</c:v>
                </c:pt>
                <c:pt idx="8">
                  <c:v>19037</c:v>
                </c:pt>
                <c:pt idx="9">
                  <c:v>15075</c:v>
                </c:pt>
                <c:pt idx="10">
                  <c:v>13707</c:v>
                </c:pt>
              </c:numCache>
            </c:numRef>
          </c:val>
          <c:smooth val="0"/>
          <c:extLst>
            <c:ext xmlns:c16="http://schemas.microsoft.com/office/drawing/2014/chart" uri="{C3380CC4-5D6E-409C-BE32-E72D297353CC}">
              <c16:uniqueId val="{0000000B-C935-415F-9883-3D9251EAD34D}"/>
            </c:ext>
          </c:extLst>
        </c:ser>
        <c:dLbls>
          <c:showLegendKey val="0"/>
          <c:showVal val="1"/>
          <c:showCatName val="0"/>
          <c:showSerName val="0"/>
          <c:showPercent val="0"/>
          <c:showBubbleSize val="0"/>
        </c:dLbls>
        <c:marker val="1"/>
        <c:smooth val="0"/>
        <c:axId val="524761712"/>
        <c:axId val="524762104"/>
      </c:lineChart>
      <c:catAx>
        <c:axId val="52476171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4762104"/>
        <c:crosses val="autoZero"/>
        <c:auto val="1"/>
        <c:lblAlgn val="ctr"/>
        <c:lblOffset val="100"/>
        <c:noMultiLvlLbl val="0"/>
      </c:catAx>
      <c:valAx>
        <c:axId val="524762104"/>
        <c:scaling>
          <c:orientation val="minMax"/>
        </c:scaling>
        <c:delete val="1"/>
        <c:axPos val="l"/>
        <c:numFmt formatCode="#,##0" sourceLinked="1"/>
        <c:majorTickMark val="out"/>
        <c:minorTickMark val="none"/>
        <c:tickLblPos val="none"/>
        <c:crossAx val="524761712"/>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7"/>
    </mc:Choice>
    <mc:Fallback>
      <c:style val="27"/>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114155251141548E-2"/>
          <c:y val="0.19511811023622094"/>
          <c:w val="0.94977168949771684"/>
          <c:h val="0.60530820011134967"/>
        </c:manualLayout>
      </c:layout>
      <c:lineChart>
        <c:grouping val="standard"/>
        <c:varyColors val="0"/>
        <c:ser>
          <c:idx val="0"/>
          <c:order val="0"/>
          <c:tx>
            <c:strRef>
              <c:f>'VÍTIMAS NÃO FATAIS'!$C$24</c:f>
              <c:strCache>
                <c:ptCount val="1"/>
                <c:pt idx="0">
                  <c:v>60 ANOS OU MAIS</c:v>
                </c:pt>
              </c:strCache>
            </c:strRef>
          </c:tx>
          <c:dLbls>
            <c:dLbl>
              <c:idx val="0"/>
              <c:layout>
                <c:manualLayout>
                  <c:x val="-4.3378995433789952E-2"/>
                  <c:y val="-0.1346801346801347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F71-4883-80BD-E73504DD7AD2}"/>
                </c:ext>
              </c:extLst>
            </c:dLbl>
            <c:dLbl>
              <c:idx val="1"/>
              <c:layout>
                <c:manualLayout>
                  <c:x val="-5.2511415525114152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F71-4883-80BD-E73504DD7AD2}"/>
                </c:ext>
              </c:extLst>
            </c:dLbl>
            <c:dLbl>
              <c:idx val="2"/>
              <c:layout>
                <c:manualLayout>
                  <c:x val="-5.0107892928147123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F71-4883-80BD-E73504DD7AD2}"/>
                </c:ext>
              </c:extLst>
            </c:dLbl>
            <c:dLbl>
              <c:idx val="3"/>
              <c:layout>
                <c:manualLayout>
                  <c:x val="-4.7764600602429534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F71-4883-80BD-E73504DD7AD2}"/>
                </c:ext>
              </c:extLst>
            </c:dLbl>
            <c:dLbl>
              <c:idx val="4"/>
              <c:layout>
                <c:manualLayout>
                  <c:x val="-4.7704449949030087E-2"/>
                  <c:y val="-0.1010101010101009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F71-4883-80BD-E73504DD7AD2}"/>
                </c:ext>
              </c:extLst>
            </c:dLbl>
            <c:dLbl>
              <c:idx val="5"/>
              <c:layout>
                <c:manualLayout>
                  <c:x val="-5.2270733293663427E-2"/>
                  <c:y val="-0.107744107744107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71-4883-80BD-E73504DD7AD2}"/>
                </c:ext>
              </c:extLst>
            </c:dLbl>
            <c:dLbl>
              <c:idx val="6"/>
              <c:layout>
                <c:manualLayout>
                  <c:x val="-5.2330883947064123E-2"/>
                  <c:y val="-0.1010101010101010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71-4883-80BD-E73504DD7AD2}"/>
                </c:ext>
              </c:extLst>
            </c:dLbl>
            <c:dLbl>
              <c:idx val="7"/>
              <c:layout>
                <c:manualLayout>
                  <c:x val="-4.8306325505445433E-2"/>
                  <c:y val="-8.75420875420875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71-4883-80BD-E73504DD7AD2}"/>
                </c:ext>
              </c:extLst>
            </c:dLbl>
            <c:dLbl>
              <c:idx val="8"/>
              <c:layout>
                <c:manualLayout>
                  <c:x val="-4.8306325505445433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71-4883-80BD-E73504DD7AD2}"/>
                </c:ext>
              </c:extLst>
            </c:dLbl>
            <c:dLbl>
              <c:idx val="9"/>
              <c:layout>
                <c:manualLayout>
                  <c:x val="-4.9279806632255285E-2"/>
                  <c:y val="-8.75420875420875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71-4883-80BD-E73504DD7AD2}"/>
                </c:ext>
              </c:extLst>
            </c:dLbl>
            <c:dLbl>
              <c:idx val="10"/>
              <c:layout>
                <c:manualLayout>
                  <c:x val="-4.21792618629174E-2"/>
                  <c:y val="-0.1010101010101010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71-4883-80BD-E73504DD7AD2}"/>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FATAIS'!$D$24:$N$24</c:f>
              <c:numCache>
                <c:formatCode>#,##0</c:formatCode>
                <c:ptCount val="11"/>
                <c:pt idx="0">
                  <c:v>188</c:v>
                </c:pt>
                <c:pt idx="1">
                  <c:v>368</c:v>
                </c:pt>
                <c:pt idx="2">
                  <c:v>504</c:v>
                </c:pt>
                <c:pt idx="3">
                  <c:v>603</c:v>
                </c:pt>
                <c:pt idx="4">
                  <c:v>614</c:v>
                </c:pt>
                <c:pt idx="5">
                  <c:v>621</c:v>
                </c:pt>
                <c:pt idx="6">
                  <c:v>738</c:v>
                </c:pt>
                <c:pt idx="7">
                  <c:v>777</c:v>
                </c:pt>
                <c:pt idx="8">
                  <c:v>946</c:v>
                </c:pt>
                <c:pt idx="9">
                  <c:v>638</c:v>
                </c:pt>
                <c:pt idx="10">
                  <c:v>645</c:v>
                </c:pt>
              </c:numCache>
            </c:numRef>
          </c:val>
          <c:smooth val="0"/>
          <c:extLst>
            <c:ext xmlns:c16="http://schemas.microsoft.com/office/drawing/2014/chart" uri="{C3380CC4-5D6E-409C-BE32-E72D297353CC}">
              <c16:uniqueId val="{0000000B-7F71-4883-80BD-E73504DD7AD2}"/>
            </c:ext>
          </c:extLst>
        </c:ser>
        <c:dLbls>
          <c:showLegendKey val="0"/>
          <c:showVal val="1"/>
          <c:showCatName val="0"/>
          <c:showSerName val="0"/>
          <c:showPercent val="0"/>
          <c:showBubbleSize val="0"/>
        </c:dLbls>
        <c:marker val="1"/>
        <c:smooth val="0"/>
        <c:axId val="524762888"/>
        <c:axId val="524763280"/>
      </c:lineChart>
      <c:catAx>
        <c:axId val="52476288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524763280"/>
        <c:crosses val="autoZero"/>
        <c:auto val="1"/>
        <c:lblAlgn val="ctr"/>
        <c:lblOffset val="100"/>
        <c:noMultiLvlLbl val="0"/>
      </c:catAx>
      <c:valAx>
        <c:axId val="524763280"/>
        <c:scaling>
          <c:orientation val="minMax"/>
        </c:scaling>
        <c:delete val="1"/>
        <c:axPos val="l"/>
        <c:numFmt formatCode="#,##0" sourceLinked="1"/>
        <c:majorTickMark val="out"/>
        <c:minorTickMark val="none"/>
        <c:tickLblPos val="none"/>
        <c:crossAx val="524762888"/>
        <c:crosses val="autoZero"/>
        <c:crossBetween val="between"/>
      </c:valAx>
      <c:spPr>
        <a:solidFill>
          <a:schemeClr val="bg1"/>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0"/>
      <c:rotY val="10"/>
      <c:depthPercent val="100"/>
      <c:rAngAx val="1"/>
    </c:view3D>
    <c:floor>
      <c:thickness val="0"/>
      <c:spPr>
        <a:solidFill>
          <a:sysClr val="windowText" lastClr="000000"/>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25400" cap="flat" cmpd="sng" algn="ctr">
          <a:noFill/>
          <a:prstDash val="solid"/>
        </a:ln>
        <a:effectLst/>
      </c:spPr>
    </c:sideWall>
    <c:backWall>
      <c:thickness val="0"/>
      <c:spPr>
        <a:solidFill>
          <a:sysClr val="window" lastClr="FFFFFF"/>
        </a:solidFill>
        <a:ln w="25400" cap="flat" cmpd="sng" algn="ctr">
          <a:noFill/>
          <a:prstDash val="solid"/>
        </a:ln>
        <a:effectLst/>
      </c:spPr>
    </c:backWall>
    <c:plotArea>
      <c:layout>
        <c:manualLayout>
          <c:layoutTarget val="inner"/>
          <c:xMode val="edge"/>
          <c:yMode val="edge"/>
          <c:x val="7.4775660928820945E-2"/>
          <c:y val="0.14591513164927297"/>
          <c:w val="0.91260604254121269"/>
          <c:h val="0.67572404128219132"/>
        </c:manualLayout>
      </c:layout>
      <c:bar3DChart>
        <c:barDir val="col"/>
        <c:grouping val="stacked"/>
        <c:varyColors val="0"/>
        <c:ser>
          <c:idx val="0"/>
          <c:order val="0"/>
          <c:tx>
            <c:strRef>
              <c:f>'VÍTIMAS NÃO FATAIS'!$C$24</c:f>
              <c:strCache>
                <c:ptCount val="1"/>
                <c:pt idx="0">
                  <c:v>60 ANOS OU MAIS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FATAIS'!$D$24:$N$24</c:f>
              <c:numCache>
                <c:formatCode>#,##0</c:formatCode>
                <c:ptCount val="11"/>
                <c:pt idx="0">
                  <c:v>188</c:v>
                </c:pt>
                <c:pt idx="1">
                  <c:v>368</c:v>
                </c:pt>
                <c:pt idx="2">
                  <c:v>504</c:v>
                </c:pt>
                <c:pt idx="3">
                  <c:v>603</c:v>
                </c:pt>
                <c:pt idx="4">
                  <c:v>614</c:v>
                </c:pt>
                <c:pt idx="5">
                  <c:v>621</c:v>
                </c:pt>
                <c:pt idx="6">
                  <c:v>738</c:v>
                </c:pt>
                <c:pt idx="7">
                  <c:v>777</c:v>
                </c:pt>
                <c:pt idx="8">
                  <c:v>946</c:v>
                </c:pt>
                <c:pt idx="9">
                  <c:v>638</c:v>
                </c:pt>
                <c:pt idx="10">
                  <c:v>645</c:v>
                </c:pt>
              </c:numCache>
            </c:numRef>
          </c:val>
          <c:extLst>
            <c:ext xmlns:c16="http://schemas.microsoft.com/office/drawing/2014/chart" uri="{C3380CC4-5D6E-409C-BE32-E72D297353CC}">
              <c16:uniqueId val="{00000000-4C85-434C-AC7D-C1338C8E80B3}"/>
            </c:ext>
          </c:extLst>
        </c:ser>
        <c:ser>
          <c:idx val="1"/>
          <c:order val="1"/>
          <c:tx>
            <c:strRef>
              <c:f>'VÍTIMAS NÃO FATAIS'!$C$19</c:f>
              <c:strCache>
                <c:ptCount val="1"/>
                <c:pt idx="0">
                  <c:v>0 A 9 ANOS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FATAIS'!$D$19:$N$19</c:f>
              <c:numCache>
                <c:formatCode>General</c:formatCode>
                <c:ptCount val="11"/>
                <c:pt idx="0">
                  <c:v>119</c:v>
                </c:pt>
                <c:pt idx="1">
                  <c:v>191</c:v>
                </c:pt>
                <c:pt idx="2">
                  <c:v>309</c:v>
                </c:pt>
                <c:pt idx="3">
                  <c:v>551</c:v>
                </c:pt>
                <c:pt idx="4">
                  <c:v>587</c:v>
                </c:pt>
                <c:pt idx="5">
                  <c:v>622</c:v>
                </c:pt>
                <c:pt idx="6">
                  <c:v>592</c:v>
                </c:pt>
                <c:pt idx="7">
                  <c:v>556</c:v>
                </c:pt>
                <c:pt idx="8">
                  <c:v>548</c:v>
                </c:pt>
                <c:pt idx="9">
                  <c:v>393</c:v>
                </c:pt>
                <c:pt idx="10">
                  <c:v>367</c:v>
                </c:pt>
              </c:numCache>
            </c:numRef>
          </c:val>
          <c:extLst>
            <c:ext xmlns:c16="http://schemas.microsoft.com/office/drawing/2014/chart" uri="{C3380CC4-5D6E-409C-BE32-E72D297353CC}">
              <c16:uniqueId val="{00000001-4C85-434C-AC7D-C1338C8E80B3}"/>
            </c:ext>
          </c:extLst>
        </c:ser>
        <c:ser>
          <c:idx val="2"/>
          <c:order val="2"/>
          <c:tx>
            <c:strRef>
              <c:f>'VÍTIMAS NÃO FATAIS'!$C$20</c:f>
              <c:strCache>
                <c:ptCount val="1"/>
                <c:pt idx="0">
                  <c:v>10 A 12 ANOS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FATAIS'!$D$20:$N$20</c:f>
              <c:numCache>
                <c:formatCode>#,##0</c:formatCode>
                <c:ptCount val="11"/>
                <c:pt idx="0">
                  <c:v>446</c:v>
                </c:pt>
                <c:pt idx="1">
                  <c:v>653</c:v>
                </c:pt>
                <c:pt idx="2">
                  <c:v>546</c:v>
                </c:pt>
                <c:pt idx="3">
                  <c:v>217</c:v>
                </c:pt>
                <c:pt idx="4">
                  <c:v>281</c:v>
                </c:pt>
                <c:pt idx="5">
                  <c:v>250</c:v>
                </c:pt>
                <c:pt idx="6">
                  <c:v>265</c:v>
                </c:pt>
                <c:pt idx="7">
                  <c:v>244</c:v>
                </c:pt>
                <c:pt idx="8">
                  <c:v>249</c:v>
                </c:pt>
                <c:pt idx="9">
                  <c:v>175</c:v>
                </c:pt>
                <c:pt idx="10">
                  <c:v>162</c:v>
                </c:pt>
              </c:numCache>
            </c:numRef>
          </c:val>
          <c:extLst>
            <c:ext xmlns:c16="http://schemas.microsoft.com/office/drawing/2014/chart" uri="{C3380CC4-5D6E-409C-BE32-E72D297353CC}">
              <c16:uniqueId val="{00000002-4C85-434C-AC7D-C1338C8E80B3}"/>
            </c:ext>
          </c:extLst>
        </c:ser>
        <c:ser>
          <c:idx val="3"/>
          <c:order val="3"/>
          <c:tx>
            <c:strRef>
              <c:f>'VÍTIMAS NÃO FATAIS'!$C$21</c:f>
              <c:strCache>
                <c:ptCount val="1"/>
                <c:pt idx="0">
                  <c:v>13 A 17 ANOS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FATAIS'!$D$21:$N$21</c:f>
              <c:numCache>
                <c:formatCode>#,##0</c:formatCode>
                <c:ptCount val="11"/>
                <c:pt idx="0">
                  <c:v>1573</c:v>
                </c:pt>
                <c:pt idx="1">
                  <c:v>2754</c:v>
                </c:pt>
                <c:pt idx="2">
                  <c:v>1887</c:v>
                </c:pt>
                <c:pt idx="3">
                  <c:v>799</c:v>
                </c:pt>
                <c:pt idx="4">
                  <c:v>891</c:v>
                </c:pt>
                <c:pt idx="5">
                  <c:v>1030</c:v>
                </c:pt>
                <c:pt idx="6">
                  <c:v>1016</c:v>
                </c:pt>
                <c:pt idx="7">
                  <c:v>901</c:v>
                </c:pt>
                <c:pt idx="8">
                  <c:v>883</c:v>
                </c:pt>
                <c:pt idx="9">
                  <c:v>780</c:v>
                </c:pt>
                <c:pt idx="10">
                  <c:v>656</c:v>
                </c:pt>
              </c:numCache>
            </c:numRef>
          </c:val>
          <c:extLst>
            <c:ext xmlns:c16="http://schemas.microsoft.com/office/drawing/2014/chart" uri="{C3380CC4-5D6E-409C-BE32-E72D297353CC}">
              <c16:uniqueId val="{00000003-4C85-434C-AC7D-C1338C8E80B3}"/>
            </c:ext>
          </c:extLst>
        </c:ser>
        <c:ser>
          <c:idx val="4"/>
          <c:order val="4"/>
          <c:tx>
            <c:strRef>
              <c:f>'VÍTIMAS NÃO FATAIS'!$C$22</c:f>
              <c:strCache>
                <c:ptCount val="1"/>
                <c:pt idx="0">
                  <c:v>18 A 29 ANOS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FATAIS'!$D$22:$N$22</c:f>
              <c:numCache>
                <c:formatCode>#,##0</c:formatCode>
                <c:ptCount val="11"/>
                <c:pt idx="0">
                  <c:v>1777</c:v>
                </c:pt>
                <c:pt idx="1">
                  <c:v>2629</c:v>
                </c:pt>
                <c:pt idx="2">
                  <c:v>4781</c:v>
                </c:pt>
                <c:pt idx="3">
                  <c:v>6957</c:v>
                </c:pt>
                <c:pt idx="4">
                  <c:v>7970</c:v>
                </c:pt>
                <c:pt idx="5">
                  <c:v>8643</c:v>
                </c:pt>
                <c:pt idx="6">
                  <c:v>8299</c:v>
                </c:pt>
                <c:pt idx="7">
                  <c:v>7615</c:v>
                </c:pt>
                <c:pt idx="8">
                  <c:v>6863</c:v>
                </c:pt>
                <c:pt idx="9">
                  <c:v>5514</c:v>
                </c:pt>
                <c:pt idx="10">
                  <c:v>4872</c:v>
                </c:pt>
              </c:numCache>
            </c:numRef>
          </c:val>
          <c:extLst>
            <c:ext xmlns:c16="http://schemas.microsoft.com/office/drawing/2014/chart" uri="{C3380CC4-5D6E-409C-BE32-E72D297353CC}">
              <c16:uniqueId val="{00000004-4C85-434C-AC7D-C1338C8E80B3}"/>
            </c:ext>
          </c:extLst>
        </c:ser>
        <c:ser>
          <c:idx val="5"/>
          <c:order val="5"/>
          <c:tx>
            <c:strRef>
              <c:f>'VÍTIMAS NÃO FATAIS'!$C$23</c:f>
              <c:strCache>
                <c:ptCount val="1"/>
                <c:pt idx="0">
                  <c:v>30 A 59 ANOS</c:v>
                </c:pt>
              </c:strCache>
            </c:strRef>
          </c:tx>
          <c:invertIfNegative val="0"/>
          <c:cat>
            <c:numRef>
              <c:f>'VÍTIMAS NÃO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NÃO FATAIS'!$D$23:$N$23</c:f>
              <c:numCache>
                <c:formatCode>#,##0</c:formatCode>
                <c:ptCount val="11"/>
                <c:pt idx="0" formatCode="General">
                  <c:v>1592</c:v>
                </c:pt>
                <c:pt idx="1">
                  <c:v>2366</c:v>
                </c:pt>
                <c:pt idx="2">
                  <c:v>4468</c:v>
                </c:pt>
                <c:pt idx="3">
                  <c:v>6362</c:v>
                </c:pt>
                <c:pt idx="4">
                  <c:v>7233</c:v>
                </c:pt>
                <c:pt idx="5">
                  <c:v>7793</c:v>
                </c:pt>
                <c:pt idx="6">
                  <c:v>7966</c:v>
                </c:pt>
                <c:pt idx="7">
                  <c:v>7399</c:v>
                </c:pt>
                <c:pt idx="8">
                  <c:v>7201</c:v>
                </c:pt>
                <c:pt idx="9">
                  <c:v>5597</c:v>
                </c:pt>
                <c:pt idx="10">
                  <c:v>5233</c:v>
                </c:pt>
              </c:numCache>
            </c:numRef>
          </c:val>
          <c:extLst>
            <c:ext xmlns:c16="http://schemas.microsoft.com/office/drawing/2014/chart" uri="{C3380CC4-5D6E-409C-BE32-E72D297353CC}">
              <c16:uniqueId val="{00000005-4C85-434C-AC7D-C1338C8E80B3}"/>
            </c:ext>
          </c:extLst>
        </c:ser>
        <c:dLbls>
          <c:showLegendKey val="0"/>
          <c:showVal val="0"/>
          <c:showCatName val="0"/>
          <c:showSerName val="0"/>
          <c:showPercent val="0"/>
          <c:showBubbleSize val="0"/>
        </c:dLbls>
        <c:gapWidth val="45"/>
        <c:gapDepth val="212"/>
        <c:shape val="cylinder"/>
        <c:axId val="687943536"/>
        <c:axId val="687943928"/>
        <c:axId val="0"/>
      </c:bar3DChart>
      <c:catAx>
        <c:axId val="687943536"/>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687943928"/>
        <c:crosses val="autoZero"/>
        <c:auto val="1"/>
        <c:lblAlgn val="ctr"/>
        <c:lblOffset val="100"/>
        <c:noMultiLvlLbl val="0"/>
      </c:catAx>
      <c:valAx>
        <c:axId val="687943928"/>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7943536"/>
        <c:crosses val="autoZero"/>
        <c:crossBetween val="between"/>
      </c:valAx>
      <c:spPr>
        <a:noFill/>
        <a:ln w="25400">
          <a:noFill/>
        </a:ln>
      </c:spPr>
    </c:plotArea>
    <c:legend>
      <c:legendPos val="t"/>
      <c:layout>
        <c:manualLayout>
          <c:xMode val="edge"/>
          <c:yMode val="edge"/>
          <c:x val="0.15152689375960923"/>
          <c:y val="1.873167600774794E-2"/>
          <c:w val="0.68324026163396245"/>
          <c:h val="0.21596121445518243"/>
        </c:manualLayout>
      </c:layout>
      <c:overlay val="0"/>
      <c:txPr>
        <a:bodyPr/>
        <a:lstStyle/>
        <a:p>
          <a:pPr>
            <a:defRPr sz="11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57" footer="0.31496062000001357"/>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200"/>
              <a:t>DISTRIBUIÇÃO </a:t>
            </a:r>
            <a:r>
              <a:rPr lang="pt-BR" sz="1200" baseline="0"/>
              <a:t>DE VÍTIMAS NÃO FATAIS EM 2016</a:t>
            </a:r>
            <a:endParaRPr lang="pt-BR" sz="1200"/>
          </a:p>
        </c:rich>
      </c:tx>
      <c:layout>
        <c:manualLayout>
          <c:xMode val="edge"/>
          <c:yMode val="edge"/>
          <c:x val="0.14898604596990775"/>
          <c:y val="6.0185294189167127E-2"/>
        </c:manualLayout>
      </c:layout>
      <c:overlay val="0"/>
    </c:title>
    <c:autoTitleDeleted val="0"/>
    <c:view3D>
      <c:rotX val="30"/>
      <c:rotY val="230"/>
      <c:rAngAx val="0"/>
    </c:view3D>
    <c:floor>
      <c:thickness val="0"/>
    </c:floor>
    <c:sideWall>
      <c:thickness val="0"/>
    </c:sideWall>
    <c:backWall>
      <c:thickness val="0"/>
    </c:backWall>
    <c:plotArea>
      <c:layout/>
      <c:pie3DChart>
        <c:varyColors val="1"/>
        <c:ser>
          <c:idx val="0"/>
          <c:order val="0"/>
          <c:tx>
            <c:strRef>
              <c:f>'VÍTIMAS NÃO FATAIS'!$R$35</c:f>
              <c:strCache>
                <c:ptCount val="1"/>
              </c:strCache>
            </c:strRef>
          </c:tx>
          <c:explosion val="25"/>
          <c:dLbls>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'VÍTIMAS NÃO FATAIS'!$P$42:$T$42</c:f>
              <c:strCache>
                <c:ptCount val="4"/>
                <c:pt idx="0">
                  <c:v>INTERIOR</c:v>
                </c:pt>
                <c:pt idx="1">
                  <c:v>CAPITAL</c:v>
                </c:pt>
                <c:pt idx="2">
                  <c:v>RODOVIAS ESTADUAIS</c:v>
                </c:pt>
                <c:pt idx="3">
                  <c:v>RODOVIAS FEDERAIS</c:v>
                </c:pt>
              </c:strCache>
            </c:strRef>
          </c:cat>
          <c:val>
            <c:numRef>
              <c:f>'VÍTIMAS NÃO FATAIS'!$P$47:$S$47</c:f>
              <c:numCache>
                <c:formatCode>#,##0</c:formatCode>
                <c:ptCount val="4"/>
                <c:pt idx="0">
                  <c:v>7135</c:v>
                </c:pt>
                <c:pt idx="1">
                  <c:v>3904</c:v>
                </c:pt>
                <c:pt idx="2">
                  <c:v>681</c:v>
                </c:pt>
                <c:pt idx="3">
                  <c:v>1987</c:v>
                </c:pt>
              </c:numCache>
            </c:numRef>
          </c:val>
          <c:extLst>
            <c:ext xmlns:c16="http://schemas.microsoft.com/office/drawing/2014/chart" uri="{C3380CC4-5D6E-409C-BE32-E72D297353CC}">
              <c16:uniqueId val="{00000000-4F49-4863-9C6F-AFF94682933E}"/>
            </c:ext>
          </c:extLst>
        </c:ser>
        <c:dLbls>
          <c:showLegendKey val="0"/>
          <c:showVal val="0"/>
          <c:showCatName val="1"/>
          <c:showSerName val="0"/>
          <c:showPercent val="1"/>
          <c:showBubbleSize val="0"/>
          <c:showLeaderLines val="1"/>
        </c:dLbls>
      </c:pie3DChart>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a:solidFill>
        <a:schemeClr val="tx1"/>
      </a:solidFill>
    </a:ln>
  </c:spPr>
  <c:printSettings>
    <c:headerFooter/>
    <c:pageMargins b="0.78740157499999996" l="0.511811024" r="0.511811024" t="0.78740157499999996" header="0.31496062000000408" footer="0.31496062000000408"/>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30"/>
      <c:depthPercent val="100"/>
      <c:rAngAx val="1"/>
    </c:view3D>
    <c:floor>
      <c:thickness val="0"/>
    </c:floor>
    <c:sideWall>
      <c:thickness val="0"/>
      <c:spPr>
        <a:solidFill>
          <a:srgbClr val="FFFFFF"/>
        </a:solidFill>
      </c:spPr>
    </c:sideWall>
    <c:backWall>
      <c:thickness val="0"/>
      <c:spPr>
        <a:solidFill>
          <a:srgbClr val="FFFFFF"/>
        </a:solidFill>
      </c:spPr>
    </c:backWall>
    <c:plotArea>
      <c:layout>
        <c:manualLayout>
          <c:layoutTarget val="inner"/>
          <c:xMode val="edge"/>
          <c:yMode val="edge"/>
          <c:x val="8.4945126921971398E-2"/>
          <c:y val="0.23224708297601768"/>
          <c:w val="0.88872333507683177"/>
          <c:h val="0.57213118162209919"/>
        </c:manualLayout>
      </c:layout>
      <c:bar3DChart>
        <c:barDir val="col"/>
        <c:grouping val="stacked"/>
        <c:varyColors val="0"/>
        <c:ser>
          <c:idx val="0"/>
          <c:order val="0"/>
          <c:tx>
            <c:strRef>
              <c:f>'VÍTIMAS FATAIS'!$C$14</c:f>
              <c:strCache>
                <c:ptCount val="1"/>
                <c:pt idx="0">
                  <c:v>MASCULINO</c:v>
                </c:pt>
              </c:strCache>
            </c:strRef>
          </c:tx>
          <c:invertIfNegative val="0"/>
          <c:dLbls>
            <c:dLbl>
              <c:idx val="0"/>
              <c:layout>
                <c:manualLayout>
                  <c:x val="6.6445182724252346E-3"/>
                  <c:y val="1.980198019802016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509-4F51-8EDB-898575D42437}"/>
                </c:ext>
              </c:extLst>
            </c:dLbl>
            <c:dLbl>
              <c:idx val="1"/>
              <c:layout>
                <c:manualLayout>
                  <c:x val="6.6444839556345781E-3"/>
                  <c:y val="-6.600660066006721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509-4F51-8EDB-898575D42437}"/>
                </c:ext>
              </c:extLst>
            </c:dLbl>
            <c:dLbl>
              <c:idx val="2"/>
              <c:layout>
                <c:manualLayout>
                  <c:x val="4.4939463212259759E-3"/>
                  <c:y val="-1.9801980198019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509-4F51-8EDB-898575D42437}"/>
                </c:ext>
              </c:extLst>
            </c:dLbl>
            <c:dLbl>
              <c:idx val="3"/>
              <c:layout>
                <c:manualLayout>
                  <c:x val="6.6445182724251955E-3"/>
                  <c:y val="2.640264026402681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509-4F51-8EDB-898575D42437}"/>
                </c:ext>
              </c:extLst>
            </c:dLbl>
            <c:dLbl>
              <c:idx val="4"/>
              <c:layout>
                <c:manualLayout>
                  <c:x val="8.8593576965673264E-3"/>
                  <c:y val="3.300330033003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509-4F51-8EDB-898575D42437}"/>
                </c:ext>
              </c:extLst>
            </c:dLbl>
            <c:dLbl>
              <c:idx val="5"/>
              <c:layout>
                <c:manualLayout>
                  <c:x val="6.6445182724252346E-3"/>
                  <c:y val="1.320132013201346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509-4F51-8EDB-898575D42437}"/>
                </c:ext>
              </c:extLst>
            </c:dLbl>
            <c:dLbl>
              <c:idx val="6"/>
              <c:layout>
                <c:manualLayout>
                  <c:x val="6.6445182724252346E-3"/>
                  <c:y val="2.640264026402681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509-4F51-8EDB-898575D42437}"/>
                </c:ext>
              </c:extLst>
            </c:dLbl>
            <c:dLbl>
              <c:idx val="7"/>
              <c:layout>
                <c:manualLayout>
                  <c:x val="4.4296788482834993E-3"/>
                  <c:y val="3.300330033003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509-4F51-8EDB-898575D42437}"/>
                </c:ext>
              </c:extLst>
            </c:dLbl>
            <c:dLbl>
              <c:idx val="8"/>
              <c:layout>
                <c:manualLayout>
                  <c:x val="8.8591832997623812E-3"/>
                  <c:y val="3.960396039603961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509-4F51-8EDB-898575D42437}"/>
                </c:ext>
              </c:extLst>
            </c:dLbl>
            <c:dLbl>
              <c:idx val="9"/>
              <c:layout>
                <c:manualLayout>
                  <c:x val="8.8593576965673264E-3"/>
                  <c:y val="3.300330033003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509-4F51-8EDB-898575D42437}"/>
                </c:ext>
              </c:extLst>
            </c:dLbl>
            <c:dLbl>
              <c:idx val="10"/>
              <c:layout>
                <c:manualLayout>
                  <c:x val="6.6445182724252346E-3"/>
                  <c:y val="2.640264026402681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509-4F51-8EDB-898575D42437}"/>
                </c:ext>
              </c:extLst>
            </c:dLbl>
            <c:spPr>
              <a:noFill/>
              <a:ln>
                <a:noFill/>
              </a:ln>
              <a:effectLst/>
            </c:spPr>
            <c:txPr>
              <a:bodyPr/>
              <a:lstStyle/>
              <a:p>
                <a:pPr>
                  <a:defRPr sz="1050" b="1" i="0" u="none" strike="noStrike" baseline="0">
                    <a:solidFill>
                      <a:srgbClr val="FFFFFF"/>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FATAIS'!$D$14:$N$14</c:f>
              <c:numCache>
                <c:formatCode>#,##0</c:formatCode>
                <c:ptCount val="11"/>
                <c:pt idx="0">
                  <c:v>219</c:v>
                </c:pt>
                <c:pt idx="1">
                  <c:v>256</c:v>
                </c:pt>
                <c:pt idx="2">
                  <c:v>369</c:v>
                </c:pt>
                <c:pt idx="3">
                  <c:v>347</c:v>
                </c:pt>
                <c:pt idx="4">
                  <c:v>393</c:v>
                </c:pt>
                <c:pt idx="5">
                  <c:v>399</c:v>
                </c:pt>
                <c:pt idx="6">
                  <c:v>501</c:v>
                </c:pt>
                <c:pt idx="7">
                  <c:v>387</c:v>
                </c:pt>
                <c:pt idx="8">
                  <c:v>419</c:v>
                </c:pt>
                <c:pt idx="9">
                  <c:v>398</c:v>
                </c:pt>
                <c:pt idx="10">
                  <c:v>396</c:v>
                </c:pt>
              </c:numCache>
            </c:numRef>
          </c:val>
          <c:extLst>
            <c:ext xmlns:c16="http://schemas.microsoft.com/office/drawing/2014/chart" uri="{C3380CC4-5D6E-409C-BE32-E72D297353CC}">
              <c16:uniqueId val="{0000000B-A509-4F51-8EDB-898575D42437}"/>
            </c:ext>
          </c:extLst>
        </c:ser>
        <c:ser>
          <c:idx val="1"/>
          <c:order val="1"/>
          <c:tx>
            <c:strRef>
              <c:f>'VÍTIMAS FATAIS'!$C$15</c:f>
              <c:strCache>
                <c:ptCount val="1"/>
                <c:pt idx="0">
                  <c:v>FEMININO</c:v>
                </c:pt>
              </c:strCache>
            </c:strRef>
          </c:tx>
          <c:invertIfNegative val="0"/>
          <c:dLbls>
            <c:dLbl>
              <c:idx val="0"/>
              <c:layout>
                <c:manualLayout>
                  <c:x val="7.0283633900600937E-3"/>
                  <c:y val="-9.24092409240924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A509-4F51-8EDB-898575D42437}"/>
                </c:ext>
              </c:extLst>
            </c:dLbl>
            <c:dLbl>
              <c:idx val="1"/>
              <c:layout>
                <c:manualLayout>
                  <c:x val="-1.381762763525527E-3"/>
                  <c:y val="-9.24092409240924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509-4F51-8EDB-898575D42437}"/>
                </c:ext>
              </c:extLst>
            </c:dLbl>
            <c:dLbl>
              <c:idx val="2"/>
              <c:layout>
                <c:manualLayout>
                  <c:x val="5.3575480484293909E-3"/>
                  <c:y val="-7.920792079207920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A509-4F51-8EDB-898575D42437}"/>
                </c:ext>
              </c:extLst>
            </c:dLbl>
            <c:dLbl>
              <c:idx val="3"/>
              <c:layout>
                <c:manualLayout>
                  <c:x val="1.1810346287359162E-2"/>
                  <c:y val="-8.58091005950989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509-4F51-8EDB-898575D42437}"/>
                </c:ext>
              </c:extLst>
            </c:dLbl>
            <c:dLbl>
              <c:idx val="4"/>
              <c:layout>
                <c:manualLayout>
                  <c:x val="9.6271272542544292E-3"/>
                  <c:y val="-0.105610561056105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A509-4F51-8EDB-898575D42437}"/>
                </c:ext>
              </c:extLst>
            </c:dLbl>
            <c:dLbl>
              <c:idx val="5"/>
              <c:layout>
                <c:manualLayout>
                  <c:x val="1.1841842350351368E-2"/>
                  <c:y val="-7.920792079207920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A509-4F51-8EDB-898575D42437}"/>
                </c:ext>
              </c:extLst>
            </c:dLbl>
            <c:dLbl>
              <c:idx val="6"/>
              <c:layout>
                <c:manualLayout>
                  <c:x val="7.7001100668868004E-3"/>
                  <c:y val="-9.90104207271121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A509-4F51-8EDB-898575D42437}"/>
                </c:ext>
              </c:extLst>
            </c:dLbl>
            <c:dLbl>
              <c:idx val="7"/>
              <c:layout>
                <c:manualLayout>
                  <c:x val="1.1841842350351446E-2"/>
                  <c:y val="-0.1056110807931187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A509-4F51-8EDB-898575D42437}"/>
                </c:ext>
              </c:extLst>
            </c:dLbl>
            <c:dLbl>
              <c:idx val="8"/>
              <c:layout>
                <c:manualLayout>
                  <c:x val="1.3407670815341631E-2"/>
                  <c:y val="-0.11221122112211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A509-4F51-8EDB-898575D42437}"/>
                </c:ext>
              </c:extLst>
            </c:dLbl>
            <c:dLbl>
              <c:idx val="9"/>
              <c:layout>
                <c:manualLayout>
                  <c:x val="7.3130132926930947E-3"/>
                  <c:y val="-9.900990099009901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A509-4F51-8EDB-898575D42437}"/>
                </c:ext>
              </c:extLst>
            </c:dLbl>
            <c:dLbl>
              <c:idx val="10"/>
              <c:layout>
                <c:manualLayout>
                  <c:x val="8.9878926424519518E-3"/>
                  <c:y val="-0.10561056105610561"/>
                </c:manualLayout>
              </c:layout>
              <c:spPr>
                <a:ln w="57150"/>
              </c:spPr>
              <c:txPr>
                <a:bodyPr/>
                <a:lstStyle/>
                <a:p>
                  <a:pPr>
                    <a:defRPr sz="1050" b="1" i="0" u="none" strike="noStrike" baseline="0">
                      <a:solidFill>
                        <a:schemeClr val="tx1"/>
                      </a:solidFill>
                      <a:latin typeface="Calibri"/>
                      <a:ea typeface="Calibri"/>
                      <a:cs typeface="Calibri"/>
                    </a:defRPr>
                  </a:pPr>
                  <a:endParaRPr lang="fr-FR"/>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A509-4F51-8EDB-898575D42437}"/>
                </c:ext>
              </c:extLst>
            </c:dLbl>
            <c:spPr>
              <a:noFill/>
              <a:ln>
                <a:noFill/>
              </a:ln>
              <a:effectLst/>
            </c:spPr>
            <c:txPr>
              <a:bodyPr/>
              <a:lstStyle/>
              <a:p>
                <a:pPr>
                  <a:defRPr sz="1050" b="1" i="0" u="none" strike="noStrike" baseline="0">
                    <a:solidFill>
                      <a:schemeClr val="tx1"/>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FATAIS'!$D$15:$N$15</c:f>
              <c:numCache>
                <c:formatCode>#,##0</c:formatCode>
                <c:ptCount val="11"/>
                <c:pt idx="0">
                  <c:v>89</c:v>
                </c:pt>
                <c:pt idx="1">
                  <c:v>98</c:v>
                </c:pt>
                <c:pt idx="2">
                  <c:v>98</c:v>
                </c:pt>
                <c:pt idx="3">
                  <c:v>72</c:v>
                </c:pt>
                <c:pt idx="4">
                  <c:v>90</c:v>
                </c:pt>
                <c:pt idx="5">
                  <c:v>100</c:v>
                </c:pt>
                <c:pt idx="6">
                  <c:v>108</c:v>
                </c:pt>
                <c:pt idx="7">
                  <c:v>96</c:v>
                </c:pt>
                <c:pt idx="8">
                  <c:v>81</c:v>
                </c:pt>
                <c:pt idx="9">
                  <c:v>95</c:v>
                </c:pt>
                <c:pt idx="10">
                  <c:v>84</c:v>
                </c:pt>
              </c:numCache>
            </c:numRef>
          </c:val>
          <c:extLst>
            <c:ext xmlns:c16="http://schemas.microsoft.com/office/drawing/2014/chart" uri="{C3380CC4-5D6E-409C-BE32-E72D297353CC}">
              <c16:uniqueId val="{00000017-A509-4F51-8EDB-898575D42437}"/>
            </c:ext>
          </c:extLst>
        </c:ser>
        <c:dLbls>
          <c:showLegendKey val="0"/>
          <c:showVal val="1"/>
          <c:showCatName val="0"/>
          <c:showSerName val="0"/>
          <c:showPercent val="0"/>
          <c:showBubbleSize val="0"/>
        </c:dLbls>
        <c:gapWidth val="75"/>
        <c:shape val="box"/>
        <c:axId val="687945496"/>
        <c:axId val="687945888"/>
        <c:axId val="0"/>
      </c:bar3DChart>
      <c:catAx>
        <c:axId val="68794549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945888"/>
        <c:crosses val="autoZero"/>
        <c:auto val="1"/>
        <c:lblAlgn val="ctr"/>
        <c:lblOffset val="100"/>
        <c:noMultiLvlLbl val="0"/>
      </c:catAx>
      <c:valAx>
        <c:axId val="687945888"/>
        <c:scaling>
          <c:orientation val="minMax"/>
        </c:scaling>
        <c:delete val="0"/>
        <c:axPos val="l"/>
        <c:numFmt formatCode="#,##0"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fr-FR"/>
          </a:p>
        </c:txPr>
        <c:crossAx val="687945496"/>
        <c:crosses val="autoZero"/>
        <c:crossBetween val="between"/>
      </c:valAx>
      <c:spPr>
        <a:noFill/>
        <a:ln w="25400">
          <a:noFill/>
        </a:ln>
      </c:spPr>
    </c:plotArea>
    <c:legend>
      <c:legendPos val="t"/>
      <c:overlay val="0"/>
      <c:txPr>
        <a:bodyPr/>
        <a:lstStyle/>
        <a:p>
          <a:pPr>
            <a:defRPr sz="1085"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40299005387485276"/>
          <c:y val="2.4539877300614143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8589993502274789E-2"/>
          <c:y val="0.21247475967344573"/>
          <c:w val="0.94282001299546458"/>
          <c:h val="0.54509830442973772"/>
        </c:manualLayout>
      </c:layout>
      <c:lineChart>
        <c:grouping val="standard"/>
        <c:varyColors val="0"/>
        <c:ser>
          <c:idx val="0"/>
          <c:order val="0"/>
          <c:tx>
            <c:strRef>
              <c:f>'VÍTIMAS FATAIS'!$C$19</c:f>
              <c:strCache>
                <c:ptCount val="1"/>
                <c:pt idx="0">
                  <c:v>0 A 9 ANOS</c:v>
                </c:pt>
              </c:strCache>
            </c:strRef>
          </c:tx>
          <c:marker>
            <c:symbol val="diamond"/>
            <c:size val="11"/>
          </c:marker>
          <c:dLbls>
            <c:dLbl>
              <c:idx val="0"/>
              <c:layout>
                <c:manualLayout>
                  <c:x val="-3.7230898623860975E-2"/>
                  <c:y val="-0.1145200714941307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9A3-43A2-85A7-BC400B87DE7E}"/>
                </c:ext>
              </c:extLst>
            </c:dLbl>
            <c:dLbl>
              <c:idx val="1"/>
              <c:layout>
                <c:manualLayout>
                  <c:x val="-3.7359473712194814E-2"/>
                  <c:y val="-9.815950920245422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9A3-43A2-85A7-BC400B87DE7E}"/>
                </c:ext>
              </c:extLst>
            </c:dLbl>
            <c:dLbl>
              <c:idx val="2"/>
              <c:layout>
                <c:manualLayout>
                  <c:x val="-3.9429242615391692E-2"/>
                  <c:y val="-0.106339468302658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9A3-43A2-85A7-BC400B87DE7E}"/>
                </c:ext>
              </c:extLst>
            </c:dLbl>
            <c:dLbl>
              <c:idx val="3"/>
              <c:layout>
                <c:manualLayout>
                  <c:x val="-4.2141886960262366E-2"/>
                  <c:y val="-8.99801941935172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9A3-43A2-85A7-BC400B87DE7E}"/>
                </c:ext>
              </c:extLst>
            </c:dLbl>
            <c:dLbl>
              <c:idx val="4"/>
              <c:layout>
                <c:manualLayout>
                  <c:x val="-4.4211655863459057E-2"/>
                  <c:y val="-9.81601532937217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9A3-43A2-85A7-BC400B87DE7E}"/>
                </c:ext>
              </c:extLst>
            </c:dLbl>
            <c:dLbl>
              <c:idx val="5"/>
              <c:layout>
                <c:manualLayout>
                  <c:x val="-4.1884736783592662E-2"/>
                  <c:y val="-0.1063401123939260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9A3-43A2-85A7-BC400B87DE7E}"/>
                </c:ext>
              </c:extLst>
            </c:dLbl>
            <c:dLbl>
              <c:idx val="6"/>
              <c:layout>
                <c:manualLayout>
                  <c:x val="-3.5032554632328419E-2"/>
                  <c:y val="-0.1226993865030675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9A3-43A2-85A7-BC400B87DE7E}"/>
                </c:ext>
              </c:extLst>
            </c:dLbl>
            <c:dLbl>
              <c:idx val="7"/>
              <c:layout>
                <c:manualLayout>
                  <c:x val="-4.0072118057066092E-2"/>
                  <c:y val="-9.81601532937217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9A3-43A2-85A7-BC400B87DE7E}"/>
                </c:ext>
              </c:extLst>
            </c:dLbl>
            <c:dLbl>
              <c:idx val="8"/>
              <c:layout>
                <c:manualLayout>
                  <c:x val="-4.6795725119995323E-2"/>
                  <c:y val="-0.106339468302658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9A3-43A2-85A7-BC400B87DE7E}"/>
                </c:ext>
              </c:extLst>
            </c:dLbl>
            <c:dLbl>
              <c:idx val="9"/>
              <c:layout>
                <c:manualLayout>
                  <c:x val="-4.2809897381611832E-2"/>
                  <c:y val="-9.815950920245422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9A3-43A2-85A7-BC400B87DE7E}"/>
                </c:ext>
              </c:extLst>
            </c:dLbl>
            <c:dLbl>
              <c:idx val="10"/>
              <c:layout>
                <c:manualLayout>
                  <c:x val="-4.1743400859424337E-2"/>
                  <c:y val="-9.815950920245422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9A3-43A2-85A7-BC400B87DE7E}"/>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FATAIS'!$D$19:$N$19</c:f>
              <c:numCache>
                <c:formatCode>General</c:formatCode>
                <c:ptCount val="11"/>
                <c:pt idx="0">
                  <c:v>11</c:v>
                </c:pt>
                <c:pt idx="1">
                  <c:v>2</c:v>
                </c:pt>
                <c:pt idx="2">
                  <c:v>15</c:v>
                </c:pt>
                <c:pt idx="3">
                  <c:v>10</c:v>
                </c:pt>
                <c:pt idx="4">
                  <c:v>18</c:v>
                </c:pt>
                <c:pt idx="5">
                  <c:v>22</c:v>
                </c:pt>
                <c:pt idx="6">
                  <c:v>20</c:v>
                </c:pt>
                <c:pt idx="7">
                  <c:v>17</c:v>
                </c:pt>
                <c:pt idx="8">
                  <c:v>12</c:v>
                </c:pt>
                <c:pt idx="9">
                  <c:v>16</c:v>
                </c:pt>
                <c:pt idx="10">
                  <c:v>7</c:v>
                </c:pt>
              </c:numCache>
            </c:numRef>
          </c:val>
          <c:smooth val="0"/>
          <c:extLst>
            <c:ext xmlns:c16="http://schemas.microsoft.com/office/drawing/2014/chart" uri="{C3380CC4-5D6E-409C-BE32-E72D297353CC}">
              <c16:uniqueId val="{0000000B-49A3-43A2-85A7-BC400B87DE7E}"/>
            </c:ext>
          </c:extLst>
        </c:ser>
        <c:dLbls>
          <c:showLegendKey val="0"/>
          <c:showVal val="1"/>
          <c:showCatName val="0"/>
          <c:showSerName val="0"/>
          <c:showPercent val="0"/>
          <c:showBubbleSize val="0"/>
        </c:dLbls>
        <c:marker val="1"/>
        <c:smooth val="0"/>
        <c:axId val="687946672"/>
        <c:axId val="687947064"/>
      </c:lineChart>
      <c:catAx>
        <c:axId val="68794667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947064"/>
        <c:crosses val="autoZero"/>
        <c:auto val="1"/>
        <c:lblAlgn val="ctr"/>
        <c:lblOffset val="100"/>
        <c:noMultiLvlLbl val="0"/>
      </c:catAx>
      <c:valAx>
        <c:axId val="687947064"/>
        <c:scaling>
          <c:orientation val="minMax"/>
        </c:scaling>
        <c:delete val="1"/>
        <c:axPos val="l"/>
        <c:numFmt formatCode="General" sourceLinked="1"/>
        <c:majorTickMark val="out"/>
        <c:minorTickMark val="none"/>
        <c:tickLblPos val="none"/>
        <c:crossAx val="687946672"/>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212443016991986"/>
          <c:y val="1.5686274509803921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331030512378335E-2"/>
          <c:y val="0.22725521074571561"/>
          <c:w val="0.94933793897523444"/>
          <c:h val="0.54030013895321849"/>
        </c:manualLayout>
      </c:layout>
      <c:lineChart>
        <c:grouping val="standard"/>
        <c:varyColors val="0"/>
        <c:ser>
          <c:idx val="0"/>
          <c:order val="0"/>
          <c:tx>
            <c:strRef>
              <c:f>'VÍTIMAS FATAIS'!$C$20</c:f>
              <c:strCache>
                <c:ptCount val="1"/>
                <c:pt idx="0">
                  <c:v>10 A 12 ANOS</c:v>
                </c:pt>
              </c:strCache>
            </c:strRef>
          </c:tx>
          <c:marker>
            <c:symbol val="diamond"/>
            <c:size val="11"/>
          </c:marker>
          <c:dLbls>
            <c:dLbl>
              <c:idx val="0"/>
              <c:layout>
                <c:manualLayout>
                  <c:x val="-4.1692563429571304E-2"/>
                  <c:y val="-0.1098039215686289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4E4-487E-B058-134A96B15089}"/>
                </c:ext>
              </c:extLst>
            </c:dLbl>
            <c:dLbl>
              <c:idx val="1"/>
              <c:layout>
                <c:manualLayout>
                  <c:x val="-3.9470341207349692E-2"/>
                  <c:y val="-9.4117647058823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4E4-487E-B058-134A96B15089}"/>
                </c:ext>
              </c:extLst>
            </c:dLbl>
            <c:dLbl>
              <c:idx val="2"/>
              <c:layout>
                <c:manualLayout>
                  <c:x val="-3.7248118985127851E-2"/>
                  <c:y val="-9.4117647058823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4E4-487E-B058-134A96B15089}"/>
                </c:ext>
              </c:extLst>
            </c:dLbl>
            <c:dLbl>
              <c:idx val="3"/>
              <c:layout>
                <c:manualLayout>
                  <c:x val="-3.8986876640419992E-2"/>
                  <c:y val="-0.101960784313725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4E4-487E-B058-134A96B15089}"/>
                </c:ext>
              </c:extLst>
            </c:dLbl>
            <c:dLbl>
              <c:idx val="4"/>
              <c:layout>
                <c:manualLayout>
                  <c:x val="-4.1289588801399775E-2"/>
                  <c:y val="-0.1019607843137254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4E4-487E-B058-134A96B15089}"/>
                </c:ext>
              </c:extLst>
            </c:dLbl>
            <c:dLbl>
              <c:idx val="5"/>
              <c:layout>
                <c:manualLayout>
                  <c:x val="-3.9470341207349692E-2"/>
                  <c:y val="-9.4117647058823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4E4-487E-B058-134A96B15089}"/>
                </c:ext>
              </c:extLst>
            </c:dLbl>
            <c:dLbl>
              <c:idx val="6"/>
              <c:layout>
                <c:manualLayout>
                  <c:x val="-3.9389676290463693E-2"/>
                  <c:y val="-9.4117647058823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4E4-487E-B058-134A96B15089}"/>
                </c:ext>
              </c:extLst>
            </c:dLbl>
            <c:dLbl>
              <c:idx val="7"/>
              <c:layout>
                <c:manualLayout>
                  <c:x val="-3.4784076990376202E-2"/>
                  <c:y val="-0.1098039215686289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4E4-487E-B058-134A96B15089}"/>
                </c:ext>
              </c:extLst>
            </c:dLbl>
            <c:dLbl>
              <c:idx val="8"/>
              <c:layout>
                <c:manualLayout>
                  <c:x val="-3.4784076990376202E-2"/>
                  <c:y val="-0.1098039215686289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4E4-487E-B058-134A96B15089}"/>
                </c:ext>
              </c:extLst>
            </c:dLbl>
            <c:dLbl>
              <c:idx val="9"/>
              <c:layout>
                <c:manualLayout>
                  <c:x val="-3.1111111111111252E-2"/>
                  <c:y val="-0.109803921568628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4E4-487E-B058-134A96B15089}"/>
                </c:ext>
              </c:extLst>
            </c:dLbl>
            <c:dLbl>
              <c:idx val="10"/>
              <c:layout>
                <c:manualLayout>
                  <c:x val="-3.333333333333334E-2"/>
                  <c:y val="-9.41176470588235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4E4-487E-B058-134A96B15089}"/>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FATAIS'!$D$20:$N$20</c:f>
              <c:numCache>
                <c:formatCode>#,##0</c:formatCode>
                <c:ptCount val="11"/>
                <c:pt idx="0">
                  <c:v>13</c:v>
                </c:pt>
                <c:pt idx="1">
                  <c:v>14</c:v>
                </c:pt>
                <c:pt idx="2">
                  <c:v>11</c:v>
                </c:pt>
                <c:pt idx="3">
                  <c:v>8</c:v>
                </c:pt>
                <c:pt idx="4">
                  <c:v>3</c:v>
                </c:pt>
                <c:pt idx="5">
                  <c:v>3</c:v>
                </c:pt>
                <c:pt idx="6">
                  <c:v>7</c:v>
                </c:pt>
                <c:pt idx="7">
                  <c:v>2</c:v>
                </c:pt>
                <c:pt idx="8">
                  <c:v>3</c:v>
                </c:pt>
                <c:pt idx="9">
                  <c:v>3</c:v>
                </c:pt>
                <c:pt idx="10">
                  <c:v>3</c:v>
                </c:pt>
              </c:numCache>
            </c:numRef>
          </c:val>
          <c:smooth val="0"/>
          <c:extLst>
            <c:ext xmlns:c16="http://schemas.microsoft.com/office/drawing/2014/chart" uri="{C3380CC4-5D6E-409C-BE32-E72D297353CC}">
              <c16:uniqueId val="{0000000B-C4E4-487E-B058-134A96B15089}"/>
            </c:ext>
          </c:extLst>
        </c:ser>
        <c:dLbls>
          <c:showLegendKey val="0"/>
          <c:showVal val="1"/>
          <c:showCatName val="0"/>
          <c:showSerName val="0"/>
          <c:showPercent val="0"/>
          <c:showBubbleSize val="0"/>
        </c:dLbls>
        <c:marker val="1"/>
        <c:smooth val="0"/>
        <c:axId val="687235976"/>
        <c:axId val="687236368"/>
      </c:lineChart>
      <c:catAx>
        <c:axId val="68723597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236368"/>
        <c:crosses val="autoZero"/>
        <c:auto val="1"/>
        <c:lblAlgn val="ctr"/>
        <c:lblOffset val="100"/>
        <c:noMultiLvlLbl val="0"/>
      </c:catAx>
      <c:valAx>
        <c:axId val="687236368"/>
        <c:scaling>
          <c:orientation val="minMax"/>
        </c:scaling>
        <c:delete val="1"/>
        <c:axPos val="l"/>
        <c:numFmt formatCode="#,##0" sourceLinked="1"/>
        <c:majorTickMark val="out"/>
        <c:minorTickMark val="none"/>
        <c:tickLblPos val="none"/>
        <c:crossAx val="687235976"/>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9198096146329836"/>
          <c:y val="4.6783625730994163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1.9236192422431252E-2"/>
          <c:y val="0.25711531672576016"/>
          <c:w val="0.96610165828873973"/>
          <c:h val="0.52860892388451464"/>
        </c:manualLayout>
      </c:layout>
      <c:lineChart>
        <c:grouping val="standard"/>
        <c:varyColors val="0"/>
        <c:ser>
          <c:idx val="0"/>
          <c:order val="0"/>
          <c:tx>
            <c:strRef>
              <c:f>'VÍTIMAS FATAIS'!$C$21</c:f>
              <c:strCache>
                <c:ptCount val="1"/>
                <c:pt idx="0">
                  <c:v>13 A 17 ANOS</c:v>
                </c:pt>
              </c:strCache>
            </c:strRef>
          </c:tx>
          <c:marker>
            <c:symbol val="diamond"/>
            <c:size val="11"/>
          </c:marker>
          <c:dLbls>
            <c:dLbl>
              <c:idx val="0"/>
              <c:layout>
                <c:manualLayout>
                  <c:x val="-3.8747830939737181E-2"/>
                  <c:y val="-0.1091617933723202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5EC-4581-9BCD-D872D85A6C29}"/>
                </c:ext>
              </c:extLst>
            </c:dLbl>
            <c:dLbl>
              <c:idx val="1"/>
              <c:layout>
                <c:manualLayout>
                  <c:x val="-4.3177509788020686E-2"/>
                  <c:y val="-0.1013645224171552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5EC-4581-9BCD-D872D85A6C29}"/>
                </c:ext>
              </c:extLst>
            </c:dLbl>
            <c:dLbl>
              <c:idx val="2"/>
              <c:layout>
                <c:manualLayout>
                  <c:x val="-3.7802077065948812E-2"/>
                  <c:y val="-8.576998050682274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5EC-4581-9BCD-D872D85A6C29}"/>
                </c:ext>
              </c:extLst>
            </c:dLbl>
            <c:dLbl>
              <c:idx val="3"/>
              <c:layout>
                <c:manualLayout>
                  <c:x val="-4.2231755914231714E-2"/>
                  <c:y val="-9.35672514619883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5EC-4581-9BCD-D872D85A6C29}"/>
                </c:ext>
              </c:extLst>
            </c:dLbl>
            <c:dLbl>
              <c:idx val="4"/>
              <c:layout>
                <c:manualLayout>
                  <c:x val="-3.8117386489480001E-2"/>
                  <c:y val="-8.576998050682274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5EC-4581-9BCD-D872D85A6C29}"/>
                </c:ext>
              </c:extLst>
            </c:dLbl>
            <c:dLbl>
              <c:idx val="5"/>
              <c:layout>
                <c:manualLayout>
                  <c:x val="-3.5587237641806456E-2"/>
                  <c:y val="-9.35672514619883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5EC-4581-9BCD-D872D85A6C29}"/>
                </c:ext>
              </c:extLst>
            </c:dLbl>
            <c:dLbl>
              <c:idx val="6"/>
              <c:layout>
                <c:manualLayout>
                  <c:x val="-3.8117386489480001E-2"/>
                  <c:y val="-9.35672514619883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5EC-4581-9BCD-D872D85A6C29}"/>
                </c:ext>
              </c:extLst>
            </c:dLbl>
            <c:dLbl>
              <c:idx val="7"/>
              <c:layout>
                <c:manualLayout>
                  <c:x val="-3.6060027380298391E-2"/>
                  <c:y val="-0.1091617933723202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5EC-4581-9BCD-D872D85A6C29}"/>
                </c:ext>
              </c:extLst>
            </c:dLbl>
            <c:dLbl>
              <c:idx val="8"/>
              <c:layout>
                <c:manualLayout>
                  <c:x val="-4.2074101202465956E-2"/>
                  <c:y val="-0.1169590643274853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5EC-4581-9BCD-D872D85A6C29}"/>
                </c:ext>
              </c:extLst>
            </c:dLbl>
            <c:dLbl>
              <c:idx val="9"/>
              <c:layout>
                <c:manualLayout>
                  <c:x val="-3.7074842388888189E-2"/>
                  <c:y val="-0.1091617933723202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5EC-4581-9BCD-D872D85A6C29}"/>
                </c:ext>
              </c:extLst>
            </c:dLbl>
            <c:dLbl>
              <c:idx val="10"/>
              <c:layout>
                <c:manualLayout>
                  <c:x val="-3.7652270210410531E-2"/>
                  <c:y val="-0.1013645224171552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5EC-4581-9BCD-D872D85A6C29}"/>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FATAIS'!$D$21:$N$21</c:f>
              <c:numCache>
                <c:formatCode>#,##0</c:formatCode>
                <c:ptCount val="11"/>
                <c:pt idx="0">
                  <c:v>53</c:v>
                </c:pt>
                <c:pt idx="1">
                  <c:v>50</c:v>
                </c:pt>
                <c:pt idx="2">
                  <c:v>23</c:v>
                </c:pt>
                <c:pt idx="3">
                  <c:v>21</c:v>
                </c:pt>
                <c:pt idx="4">
                  <c:v>21</c:v>
                </c:pt>
                <c:pt idx="5">
                  <c:v>15</c:v>
                </c:pt>
                <c:pt idx="6">
                  <c:v>32</c:v>
                </c:pt>
                <c:pt idx="7">
                  <c:v>22</c:v>
                </c:pt>
                <c:pt idx="8">
                  <c:v>11</c:v>
                </c:pt>
                <c:pt idx="9">
                  <c:v>24</c:v>
                </c:pt>
                <c:pt idx="10">
                  <c:v>22</c:v>
                </c:pt>
              </c:numCache>
            </c:numRef>
          </c:val>
          <c:smooth val="0"/>
          <c:extLst>
            <c:ext xmlns:c16="http://schemas.microsoft.com/office/drawing/2014/chart" uri="{C3380CC4-5D6E-409C-BE32-E72D297353CC}">
              <c16:uniqueId val="{0000000B-A5EC-4581-9BCD-D872D85A6C29}"/>
            </c:ext>
          </c:extLst>
        </c:ser>
        <c:dLbls>
          <c:showLegendKey val="0"/>
          <c:showVal val="1"/>
          <c:showCatName val="0"/>
          <c:showSerName val="0"/>
          <c:showPercent val="0"/>
          <c:showBubbleSize val="0"/>
        </c:dLbls>
        <c:marker val="1"/>
        <c:smooth val="0"/>
        <c:axId val="687237152"/>
        <c:axId val="687237544"/>
      </c:lineChart>
      <c:catAx>
        <c:axId val="68723715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237544"/>
        <c:crosses val="autoZero"/>
        <c:auto val="1"/>
        <c:lblAlgn val="ctr"/>
        <c:lblOffset val="100"/>
        <c:noMultiLvlLbl val="0"/>
      </c:catAx>
      <c:valAx>
        <c:axId val="687237544"/>
        <c:scaling>
          <c:orientation val="minMax"/>
        </c:scaling>
        <c:delete val="1"/>
        <c:axPos val="l"/>
        <c:numFmt formatCode="#,##0" sourceLinked="1"/>
        <c:majorTickMark val="out"/>
        <c:minorTickMark val="none"/>
        <c:tickLblPos val="none"/>
        <c:crossAx val="687237152"/>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571503073516466"/>
          <c:y val="0"/>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071225071226083E-2"/>
          <c:y val="0.14796325459318044"/>
          <c:w val="0.94985754985754856"/>
          <c:h val="0.63250568678915164"/>
        </c:manualLayout>
      </c:layout>
      <c:lineChart>
        <c:grouping val="standard"/>
        <c:varyColors val="0"/>
        <c:ser>
          <c:idx val="0"/>
          <c:order val="0"/>
          <c:tx>
            <c:strRef>
              <c:f>'VÍTIMAS FATAIS'!$C$22</c:f>
              <c:strCache>
                <c:ptCount val="1"/>
                <c:pt idx="0">
                  <c:v>18 A 29 ANOS</c:v>
                </c:pt>
              </c:strCache>
            </c:strRef>
          </c:tx>
          <c:marker>
            <c:symbol val="diamond"/>
            <c:size val="11"/>
          </c:marker>
          <c:dLbls>
            <c:dLbl>
              <c:idx val="0"/>
              <c:layout>
                <c:manualLayout>
                  <c:x val="-3.6467234984056802E-2"/>
                  <c:y val="-0.1037037037037053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A58-411C-BAB1-960068FD3C4E}"/>
                </c:ext>
              </c:extLst>
            </c:dLbl>
            <c:dLbl>
              <c:idx val="1"/>
              <c:layout>
                <c:manualLayout>
                  <c:x val="-4.1101060714518106E-2"/>
                  <c:y val="-9.62962962962967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A58-411C-BAB1-960068FD3C4E}"/>
                </c:ext>
              </c:extLst>
            </c:dLbl>
            <c:dLbl>
              <c:idx val="2"/>
              <c:layout>
                <c:manualLayout>
                  <c:x val="-3.8972516865143941E-2"/>
                  <c:y val="-0.1037037037037053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A58-411C-BAB1-960068FD3C4E}"/>
                </c:ext>
              </c:extLst>
            </c:dLbl>
            <c:dLbl>
              <c:idx val="3"/>
              <c:layout>
                <c:manualLayout>
                  <c:x val="-4.1477798746231101E-2"/>
                  <c:y val="-9.62962962962967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A58-411C-BAB1-960068FD3C4E}"/>
                </c:ext>
              </c:extLst>
            </c:dLbl>
            <c:dLbl>
              <c:idx val="4"/>
              <c:layout>
                <c:manualLayout>
                  <c:x val="-4.3530856163640705E-2"/>
                  <c:y val="-8.88894721493147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A58-411C-BAB1-960068FD3C4E}"/>
                </c:ext>
              </c:extLst>
            </c:dLbl>
            <c:dLbl>
              <c:idx val="5"/>
              <c:layout>
                <c:manualLayout>
                  <c:x val="-4.1025641025641033E-2"/>
                  <c:y val="-0.111111111111111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A58-411C-BAB1-960068FD3C4E}"/>
                </c:ext>
              </c:extLst>
            </c:dLbl>
            <c:dLbl>
              <c:idx val="6"/>
              <c:layout>
                <c:manualLayout>
                  <c:x val="-4.3606169063577747E-2"/>
                  <c:y val="-0.1185185185185185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A58-411C-BAB1-960068FD3C4E}"/>
                </c:ext>
              </c:extLst>
            </c:dLbl>
            <c:dLbl>
              <c:idx val="7"/>
              <c:layout>
                <c:manualLayout>
                  <c:x val="-5.0368538643413514E-2"/>
                  <c:y val="-8.14814814814814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A58-411C-BAB1-960068FD3C4E}"/>
                </c:ext>
              </c:extLst>
            </c:dLbl>
            <c:dLbl>
              <c:idx val="8"/>
              <c:layout>
                <c:manualLayout>
                  <c:x val="-4.6093403613804471E-2"/>
                  <c:y val="-9.62962962962967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1A58-411C-BAB1-960068FD3C4E}"/>
                </c:ext>
              </c:extLst>
            </c:dLbl>
            <c:dLbl>
              <c:idx val="9"/>
              <c:layout>
                <c:manualLayout>
                  <c:x val="-5.2282943970847033E-2"/>
                  <c:y val="-9.62962962962967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A58-411C-BAB1-960068FD3C4E}"/>
                </c:ext>
              </c:extLst>
            </c:dLbl>
            <c:dLbl>
              <c:idx val="10"/>
              <c:layout>
                <c:manualLayout>
                  <c:x val="-4.6280991735537194E-2"/>
                  <c:y val="-8.888888888888976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1A58-411C-BAB1-960068FD3C4E}"/>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FATAIS'!$D$22:$N$22</c:f>
              <c:numCache>
                <c:formatCode>#,##0</c:formatCode>
                <c:ptCount val="11"/>
                <c:pt idx="0">
                  <c:v>77</c:v>
                </c:pt>
                <c:pt idx="1">
                  <c:v>64</c:v>
                </c:pt>
                <c:pt idx="2">
                  <c:v>117</c:v>
                </c:pt>
                <c:pt idx="3">
                  <c:v>121</c:v>
                </c:pt>
                <c:pt idx="4">
                  <c:v>132</c:v>
                </c:pt>
                <c:pt idx="5">
                  <c:v>136</c:v>
                </c:pt>
                <c:pt idx="6">
                  <c:v>162</c:v>
                </c:pt>
                <c:pt idx="7">
                  <c:v>122</c:v>
                </c:pt>
                <c:pt idx="8">
                  <c:v>134</c:v>
                </c:pt>
                <c:pt idx="9">
                  <c:v>147</c:v>
                </c:pt>
                <c:pt idx="10">
                  <c:v>107</c:v>
                </c:pt>
              </c:numCache>
            </c:numRef>
          </c:val>
          <c:smooth val="0"/>
          <c:extLst>
            <c:ext xmlns:c16="http://schemas.microsoft.com/office/drawing/2014/chart" uri="{C3380CC4-5D6E-409C-BE32-E72D297353CC}">
              <c16:uniqueId val="{0000000B-1A58-411C-BAB1-960068FD3C4E}"/>
            </c:ext>
          </c:extLst>
        </c:ser>
        <c:dLbls>
          <c:showLegendKey val="0"/>
          <c:showVal val="1"/>
          <c:showCatName val="0"/>
          <c:showSerName val="0"/>
          <c:showPercent val="0"/>
          <c:showBubbleSize val="0"/>
        </c:dLbls>
        <c:marker val="1"/>
        <c:smooth val="0"/>
        <c:axId val="687238328"/>
        <c:axId val="687238720"/>
      </c:lineChart>
      <c:catAx>
        <c:axId val="68723832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238720"/>
        <c:crosses val="autoZero"/>
        <c:auto val="1"/>
        <c:lblAlgn val="ctr"/>
        <c:lblOffset val="100"/>
        <c:noMultiLvlLbl val="0"/>
      </c:catAx>
      <c:valAx>
        <c:axId val="687238720"/>
        <c:scaling>
          <c:orientation val="minMax"/>
        </c:scaling>
        <c:delete val="1"/>
        <c:axPos val="l"/>
        <c:numFmt formatCode="#,##0" sourceLinked="1"/>
        <c:majorTickMark val="out"/>
        <c:minorTickMark val="none"/>
        <c:tickLblPos val="none"/>
        <c:crossAx val="687238328"/>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655898232950308"/>
          <c:y val="1.3961552103284421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4900966521122891E-2"/>
          <c:y val="0.18830743015762405"/>
          <c:w val="0.95019806695775422"/>
          <c:h val="0.56990064723585065"/>
        </c:manualLayout>
      </c:layout>
      <c:lineChart>
        <c:grouping val="standard"/>
        <c:varyColors val="0"/>
        <c:ser>
          <c:idx val="0"/>
          <c:order val="0"/>
          <c:tx>
            <c:strRef>
              <c:f>'VÍTIMAS FATAIS'!$C$23</c:f>
              <c:strCache>
                <c:ptCount val="1"/>
                <c:pt idx="0">
                  <c:v>30 A 59 ANOS</c:v>
                </c:pt>
              </c:strCache>
            </c:strRef>
          </c:tx>
          <c:marker>
            <c:symbol val="diamond"/>
            <c:size val="11"/>
          </c:marker>
          <c:dLbls>
            <c:dLbl>
              <c:idx val="0"/>
              <c:layout>
                <c:manualLayout>
                  <c:x val="-3.8483311896280806E-2"/>
                  <c:y val="-0.111692844677138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D04-43F4-BB62-5299CCAFED66}"/>
                </c:ext>
              </c:extLst>
            </c:dLbl>
            <c:dLbl>
              <c:idx val="1"/>
              <c:layout>
                <c:manualLayout>
                  <c:x val="-4.3123185760720266E-2"/>
                  <c:y val="-9.70521387529260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D04-43F4-BB62-5299CCAFED66}"/>
                </c:ext>
              </c:extLst>
            </c:dLbl>
            <c:dLbl>
              <c:idx val="2"/>
              <c:layout>
                <c:manualLayout>
                  <c:x val="-3.882063583111714E-2"/>
                  <c:y val="-0.1047122082712656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D04-43F4-BB62-5299CCAFED66}"/>
                </c:ext>
              </c:extLst>
            </c:dLbl>
            <c:dLbl>
              <c:idx val="3"/>
              <c:layout>
                <c:manualLayout>
                  <c:x val="-3.8876779475414264E-2"/>
                  <c:y val="-9.00713627012857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D04-43F4-BB62-5299CCAFED66}"/>
                </c:ext>
              </c:extLst>
            </c:dLbl>
            <c:dLbl>
              <c:idx val="4"/>
              <c:layout>
                <c:manualLayout>
                  <c:x val="-4.0747075489735968E-2"/>
                  <c:y val="-8.98449315457189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D04-43F4-BB62-5299CCAFED66}"/>
                </c:ext>
              </c:extLst>
            </c:dLbl>
            <c:dLbl>
              <c:idx val="5"/>
              <c:layout>
                <c:manualLayout>
                  <c:x val="-4.0915680241956534E-2"/>
                  <c:y val="-0.1040329148045683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D04-43F4-BB62-5299CCAFED66}"/>
                </c:ext>
              </c:extLst>
            </c:dLbl>
            <c:dLbl>
              <c:idx val="6"/>
              <c:layout>
                <c:manualLayout>
                  <c:x val="-4.5330691279484123E-2"/>
                  <c:y val="-9.70521387529261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D04-43F4-BB62-5299CCAFED66}"/>
                </c:ext>
              </c:extLst>
            </c:dLbl>
            <c:dLbl>
              <c:idx val="7"/>
              <c:layout>
                <c:manualLayout>
                  <c:x val="-4.7538196798247896E-2"/>
                  <c:y val="-9.70521387529262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D04-43F4-BB62-5299CCAFED66}"/>
                </c:ext>
              </c:extLst>
            </c:dLbl>
            <c:dLbl>
              <c:idx val="8"/>
              <c:layout>
                <c:manualLayout>
                  <c:x val="-4.3010724652797143E-2"/>
                  <c:y val="-9.70521387529261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D04-43F4-BB62-5299CCAFED66}"/>
                </c:ext>
              </c:extLst>
            </c:dLbl>
            <c:dLbl>
              <c:idx val="9"/>
              <c:layout>
                <c:manualLayout>
                  <c:x val="-4.5684935078479406E-2"/>
                  <c:y val="-8.64864864864865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D04-43F4-BB62-5299CCAFED66}"/>
                </c:ext>
              </c:extLst>
            </c:dLbl>
            <c:dLbl>
              <c:idx val="10"/>
              <c:layout>
                <c:manualLayout>
                  <c:x val="-3.9735099337748346E-2"/>
                  <c:y val="-8.64864864864864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D04-43F4-BB62-5299CCAFED66}"/>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FATAIS'!$D$23:$N$23</c:f>
              <c:numCache>
                <c:formatCode>General</c:formatCode>
                <c:ptCount val="11"/>
                <c:pt idx="0">
                  <c:v>82</c:v>
                </c:pt>
                <c:pt idx="1">
                  <c:v>88</c:v>
                </c:pt>
                <c:pt idx="2" formatCode="#,##0">
                  <c:v>157</c:v>
                </c:pt>
                <c:pt idx="3" formatCode="#,##0">
                  <c:v>176</c:v>
                </c:pt>
                <c:pt idx="4" formatCode="#,##0">
                  <c:v>218</c:v>
                </c:pt>
                <c:pt idx="5" formatCode="#,##0">
                  <c:v>229</c:v>
                </c:pt>
                <c:pt idx="6" formatCode="#,##0">
                  <c:v>267</c:v>
                </c:pt>
                <c:pt idx="7" formatCode="#,##0">
                  <c:v>223</c:v>
                </c:pt>
                <c:pt idx="8" formatCode="#,##0">
                  <c:v>229</c:v>
                </c:pt>
                <c:pt idx="9" formatCode="#,##0">
                  <c:v>231</c:v>
                </c:pt>
                <c:pt idx="10" formatCode="#,##0">
                  <c:v>218</c:v>
                </c:pt>
              </c:numCache>
            </c:numRef>
          </c:val>
          <c:smooth val="0"/>
          <c:extLst>
            <c:ext xmlns:c16="http://schemas.microsoft.com/office/drawing/2014/chart" uri="{C3380CC4-5D6E-409C-BE32-E72D297353CC}">
              <c16:uniqueId val="{0000000B-4D04-43F4-BB62-5299CCAFED66}"/>
            </c:ext>
          </c:extLst>
        </c:ser>
        <c:dLbls>
          <c:showLegendKey val="0"/>
          <c:showVal val="1"/>
          <c:showCatName val="0"/>
          <c:showSerName val="0"/>
          <c:showPercent val="0"/>
          <c:showBubbleSize val="0"/>
        </c:dLbls>
        <c:marker val="1"/>
        <c:smooth val="0"/>
        <c:axId val="720648160"/>
        <c:axId val="720648552"/>
      </c:lineChart>
      <c:catAx>
        <c:axId val="72064816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20648552"/>
        <c:crosses val="autoZero"/>
        <c:auto val="1"/>
        <c:lblAlgn val="ctr"/>
        <c:lblOffset val="100"/>
        <c:noMultiLvlLbl val="0"/>
      </c:catAx>
      <c:valAx>
        <c:axId val="720648552"/>
        <c:scaling>
          <c:orientation val="minMax"/>
        </c:scaling>
        <c:delete val="1"/>
        <c:axPos val="l"/>
        <c:numFmt formatCode="General" sourceLinked="1"/>
        <c:majorTickMark val="out"/>
        <c:minorTickMark val="none"/>
        <c:tickLblPos val="none"/>
        <c:crossAx val="720648160"/>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1.6161584909941271E-2"/>
          <c:y val="0.18164067726828262"/>
          <c:w val="0.97037037037037865"/>
          <c:h val="0.62465544748085255"/>
        </c:manualLayout>
      </c:layout>
      <c:lineChart>
        <c:grouping val="standard"/>
        <c:varyColors val="0"/>
        <c:ser>
          <c:idx val="0"/>
          <c:order val="0"/>
          <c:tx>
            <c:strRef>
              <c:f>'VÍTIMAS FATAIS'!$C$24</c:f>
              <c:strCache>
                <c:ptCount val="1"/>
                <c:pt idx="0">
                  <c:v>60 ANOS OU MAIS</c:v>
                </c:pt>
              </c:strCache>
            </c:strRef>
          </c:tx>
          <c:dLbls>
            <c:dLbl>
              <c:idx val="0"/>
              <c:layout>
                <c:manualLayout>
                  <c:x val="-3.730119883663191E-2"/>
                  <c:y val="-9.1503267973856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04A-41BD-9626-88D0D9D62469}"/>
                </c:ext>
              </c:extLst>
            </c:dLbl>
            <c:dLbl>
              <c:idx val="1"/>
              <c:layout>
                <c:manualLayout>
                  <c:x val="-4.4390827835711841E-2"/>
                  <c:y val="-0.104575163398692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04A-41BD-9626-88D0D9D62469}"/>
                </c:ext>
              </c:extLst>
            </c:dLbl>
            <c:dLbl>
              <c:idx val="2"/>
              <c:layout>
                <c:manualLayout>
                  <c:x val="-4.2138575583457356E-2"/>
                  <c:y val="-9.80397303278267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04A-41BD-9626-88D0D9D62469}"/>
                </c:ext>
              </c:extLst>
            </c:dLbl>
            <c:dLbl>
              <c:idx val="3"/>
              <c:layout>
                <c:manualLayout>
                  <c:x val="-4.2005568560686671E-2"/>
                  <c:y val="-9.1503267973856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04A-41BD-9626-88D0D9D62469}"/>
                </c:ext>
              </c:extLst>
            </c:dLbl>
            <c:dLbl>
              <c:idx val="4"/>
              <c:layout>
                <c:manualLayout>
                  <c:x val="-3.962013194296659E-2"/>
                  <c:y val="-9.1503267973856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04A-41BD-9626-88D0D9D62469}"/>
                </c:ext>
              </c:extLst>
            </c:dLbl>
            <c:dLbl>
              <c:idx val="5"/>
              <c:layout>
                <c:manualLayout>
                  <c:x val="-4.4390827835711841E-2"/>
                  <c:y val="-9.80392156862745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04A-41BD-9626-88D0D9D62469}"/>
                </c:ext>
              </c:extLst>
            </c:dLbl>
            <c:dLbl>
              <c:idx val="6"/>
              <c:layout>
                <c:manualLayout>
                  <c:x val="-5.1014492753623533E-2"/>
                  <c:y val="-9.80392156862745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04A-41BD-9626-88D0D9D62469}"/>
                </c:ext>
              </c:extLst>
            </c:dLbl>
            <c:dLbl>
              <c:idx val="7"/>
              <c:layout>
                <c:manualLayout>
                  <c:x val="-4.1739130434782612E-2"/>
                  <c:y val="-9.80392156862745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04A-41BD-9626-88D0D9D62469}"/>
                </c:ext>
              </c:extLst>
            </c:dLbl>
            <c:dLbl>
              <c:idx val="8"/>
              <c:layout>
                <c:manualLayout>
                  <c:x val="-4.1739199829751022E-2"/>
                  <c:y val="-8.496732026144053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04A-41BD-9626-88D0D9D62469}"/>
                </c:ext>
              </c:extLst>
            </c:dLbl>
            <c:dLbl>
              <c:idx val="9"/>
              <c:layout>
                <c:manualLayout>
                  <c:x val="-4.4098567071008114E-2"/>
                  <c:y val="-9.1503267973856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04A-41BD-9626-88D0D9D62469}"/>
                </c:ext>
              </c:extLst>
            </c:dLbl>
            <c:dLbl>
              <c:idx val="10"/>
              <c:layout>
                <c:manualLayout>
                  <c:x val="-3.8288288288288286E-2"/>
                  <c:y val="-9.1503267973856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04A-41BD-9626-88D0D9D62469}"/>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FATAIS'!$D$24:$N$24</c:f>
              <c:numCache>
                <c:formatCode>#,##0</c:formatCode>
                <c:ptCount val="11"/>
                <c:pt idx="0">
                  <c:v>28</c:v>
                </c:pt>
                <c:pt idx="1">
                  <c:v>48</c:v>
                </c:pt>
                <c:pt idx="2">
                  <c:v>43</c:v>
                </c:pt>
                <c:pt idx="3">
                  <c:v>40</c:v>
                </c:pt>
                <c:pt idx="4">
                  <c:v>44</c:v>
                </c:pt>
                <c:pt idx="5">
                  <c:v>43</c:v>
                </c:pt>
                <c:pt idx="6">
                  <c:v>74</c:v>
                </c:pt>
                <c:pt idx="7">
                  <c:v>67</c:v>
                </c:pt>
                <c:pt idx="8">
                  <c:v>85</c:v>
                </c:pt>
                <c:pt idx="9">
                  <c:v>60</c:v>
                </c:pt>
                <c:pt idx="10">
                  <c:v>80</c:v>
                </c:pt>
              </c:numCache>
            </c:numRef>
          </c:val>
          <c:smooth val="0"/>
          <c:extLst>
            <c:ext xmlns:c16="http://schemas.microsoft.com/office/drawing/2014/chart" uri="{C3380CC4-5D6E-409C-BE32-E72D297353CC}">
              <c16:uniqueId val="{0000000B-404A-41BD-9626-88D0D9D62469}"/>
            </c:ext>
          </c:extLst>
        </c:ser>
        <c:dLbls>
          <c:showLegendKey val="0"/>
          <c:showVal val="1"/>
          <c:showCatName val="0"/>
          <c:showSerName val="0"/>
          <c:showPercent val="0"/>
          <c:showBubbleSize val="0"/>
        </c:dLbls>
        <c:marker val="1"/>
        <c:smooth val="0"/>
        <c:axId val="720649336"/>
        <c:axId val="720649728"/>
      </c:lineChart>
      <c:catAx>
        <c:axId val="72064933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20649728"/>
        <c:crosses val="autoZero"/>
        <c:auto val="1"/>
        <c:lblAlgn val="ctr"/>
        <c:lblOffset val="100"/>
        <c:noMultiLvlLbl val="0"/>
      </c:catAx>
      <c:valAx>
        <c:axId val="720649728"/>
        <c:scaling>
          <c:orientation val="minMax"/>
        </c:scaling>
        <c:delete val="1"/>
        <c:axPos val="l"/>
        <c:numFmt formatCode="#,##0" sourceLinked="1"/>
        <c:majorTickMark val="out"/>
        <c:minorTickMark val="none"/>
        <c:tickLblPos val="none"/>
        <c:crossAx val="720649336"/>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schemeClr val="tx1"/>
        </a:solidFill>
      </c:spPr>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2.3391812865497082E-2"/>
          <c:y val="0.254137085323351"/>
          <c:w val="0.95321637426900552"/>
          <c:h val="0.56205584957619315"/>
        </c:manualLayout>
      </c:layout>
      <c:bar3DChart>
        <c:barDir val="col"/>
        <c:grouping val="stacked"/>
        <c:varyColors val="0"/>
        <c:ser>
          <c:idx val="0"/>
          <c:order val="0"/>
          <c:tx>
            <c:strRef>
              <c:f>'VÍTIMAS FATAIS'!$C$19</c:f>
              <c:strCache>
                <c:ptCount val="1"/>
                <c:pt idx="0">
                  <c:v>0 A 9 ANOS</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FATAIS'!$D$19:$N$19</c:f>
              <c:numCache>
                <c:formatCode>General</c:formatCode>
                <c:ptCount val="11"/>
                <c:pt idx="0">
                  <c:v>11</c:v>
                </c:pt>
                <c:pt idx="1">
                  <c:v>2</c:v>
                </c:pt>
                <c:pt idx="2">
                  <c:v>15</c:v>
                </c:pt>
                <c:pt idx="3">
                  <c:v>10</c:v>
                </c:pt>
                <c:pt idx="4">
                  <c:v>18</c:v>
                </c:pt>
                <c:pt idx="5">
                  <c:v>22</c:v>
                </c:pt>
                <c:pt idx="6">
                  <c:v>20</c:v>
                </c:pt>
                <c:pt idx="7">
                  <c:v>17</c:v>
                </c:pt>
                <c:pt idx="8">
                  <c:v>12</c:v>
                </c:pt>
                <c:pt idx="9">
                  <c:v>16</c:v>
                </c:pt>
                <c:pt idx="10">
                  <c:v>7</c:v>
                </c:pt>
              </c:numCache>
            </c:numRef>
          </c:val>
          <c:extLst>
            <c:ext xmlns:c16="http://schemas.microsoft.com/office/drawing/2014/chart" uri="{C3380CC4-5D6E-409C-BE32-E72D297353CC}">
              <c16:uniqueId val="{00000000-53AB-470D-BB29-6EF5949E16B0}"/>
            </c:ext>
          </c:extLst>
        </c:ser>
        <c:ser>
          <c:idx val="1"/>
          <c:order val="1"/>
          <c:tx>
            <c:strRef>
              <c:f>'VÍTIMAS FATAIS'!$C$20</c:f>
              <c:strCache>
                <c:ptCount val="1"/>
                <c:pt idx="0">
                  <c:v>10 A 12 ANOS</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FATAIS'!$D$20:$N$20</c:f>
              <c:numCache>
                <c:formatCode>#,##0</c:formatCode>
                <c:ptCount val="11"/>
                <c:pt idx="0">
                  <c:v>13</c:v>
                </c:pt>
                <c:pt idx="1">
                  <c:v>14</c:v>
                </c:pt>
                <c:pt idx="2">
                  <c:v>11</c:v>
                </c:pt>
                <c:pt idx="3">
                  <c:v>8</c:v>
                </c:pt>
                <c:pt idx="4">
                  <c:v>3</c:v>
                </c:pt>
                <c:pt idx="5">
                  <c:v>3</c:v>
                </c:pt>
                <c:pt idx="6">
                  <c:v>7</c:v>
                </c:pt>
                <c:pt idx="7">
                  <c:v>2</c:v>
                </c:pt>
                <c:pt idx="8">
                  <c:v>3</c:v>
                </c:pt>
                <c:pt idx="9">
                  <c:v>3</c:v>
                </c:pt>
                <c:pt idx="10">
                  <c:v>3</c:v>
                </c:pt>
              </c:numCache>
            </c:numRef>
          </c:val>
          <c:extLst>
            <c:ext xmlns:c16="http://schemas.microsoft.com/office/drawing/2014/chart" uri="{C3380CC4-5D6E-409C-BE32-E72D297353CC}">
              <c16:uniqueId val="{00000001-53AB-470D-BB29-6EF5949E16B0}"/>
            </c:ext>
          </c:extLst>
        </c:ser>
        <c:ser>
          <c:idx val="2"/>
          <c:order val="2"/>
          <c:tx>
            <c:strRef>
              <c:f>'VÍTIMAS FATAIS'!$C$21</c:f>
              <c:strCache>
                <c:ptCount val="1"/>
                <c:pt idx="0">
                  <c:v>13 A 17 ANOS</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FATAIS'!$D$21:$N$21</c:f>
              <c:numCache>
                <c:formatCode>#,##0</c:formatCode>
                <c:ptCount val="11"/>
                <c:pt idx="0">
                  <c:v>53</c:v>
                </c:pt>
                <c:pt idx="1">
                  <c:v>50</c:v>
                </c:pt>
                <c:pt idx="2">
                  <c:v>23</c:v>
                </c:pt>
                <c:pt idx="3">
                  <c:v>21</c:v>
                </c:pt>
                <c:pt idx="4">
                  <c:v>21</c:v>
                </c:pt>
                <c:pt idx="5">
                  <c:v>15</c:v>
                </c:pt>
                <c:pt idx="6">
                  <c:v>32</c:v>
                </c:pt>
                <c:pt idx="7">
                  <c:v>22</c:v>
                </c:pt>
                <c:pt idx="8">
                  <c:v>11</c:v>
                </c:pt>
                <c:pt idx="9">
                  <c:v>24</c:v>
                </c:pt>
                <c:pt idx="10">
                  <c:v>22</c:v>
                </c:pt>
              </c:numCache>
            </c:numRef>
          </c:val>
          <c:extLst>
            <c:ext xmlns:c16="http://schemas.microsoft.com/office/drawing/2014/chart" uri="{C3380CC4-5D6E-409C-BE32-E72D297353CC}">
              <c16:uniqueId val="{00000002-53AB-470D-BB29-6EF5949E16B0}"/>
            </c:ext>
          </c:extLst>
        </c:ser>
        <c:ser>
          <c:idx val="3"/>
          <c:order val="3"/>
          <c:tx>
            <c:strRef>
              <c:f>'VÍTIMAS FATAIS'!$C$22</c:f>
              <c:strCache>
                <c:ptCount val="1"/>
                <c:pt idx="0">
                  <c:v>18 A 29 ANOS</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FATAIS'!$D$22:$N$22</c:f>
              <c:numCache>
                <c:formatCode>#,##0</c:formatCode>
                <c:ptCount val="11"/>
                <c:pt idx="0">
                  <c:v>77</c:v>
                </c:pt>
                <c:pt idx="1">
                  <c:v>64</c:v>
                </c:pt>
                <c:pt idx="2">
                  <c:v>117</c:v>
                </c:pt>
                <c:pt idx="3">
                  <c:v>121</c:v>
                </c:pt>
                <c:pt idx="4">
                  <c:v>132</c:v>
                </c:pt>
                <c:pt idx="5">
                  <c:v>136</c:v>
                </c:pt>
                <c:pt idx="6">
                  <c:v>162</c:v>
                </c:pt>
                <c:pt idx="7">
                  <c:v>122</c:v>
                </c:pt>
                <c:pt idx="8">
                  <c:v>134</c:v>
                </c:pt>
                <c:pt idx="9">
                  <c:v>147</c:v>
                </c:pt>
                <c:pt idx="10">
                  <c:v>107</c:v>
                </c:pt>
              </c:numCache>
            </c:numRef>
          </c:val>
          <c:extLst>
            <c:ext xmlns:c16="http://schemas.microsoft.com/office/drawing/2014/chart" uri="{C3380CC4-5D6E-409C-BE32-E72D297353CC}">
              <c16:uniqueId val="{00000003-53AB-470D-BB29-6EF5949E16B0}"/>
            </c:ext>
          </c:extLst>
        </c:ser>
        <c:ser>
          <c:idx val="4"/>
          <c:order val="4"/>
          <c:tx>
            <c:strRef>
              <c:f>'VÍTIMAS FATAIS'!$C$23</c:f>
              <c:strCache>
                <c:ptCount val="1"/>
                <c:pt idx="0">
                  <c:v>30 A 59 ANOS</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FATAIS'!$D$23:$N$23</c:f>
              <c:numCache>
                <c:formatCode>General</c:formatCode>
                <c:ptCount val="11"/>
                <c:pt idx="0">
                  <c:v>82</c:v>
                </c:pt>
                <c:pt idx="1">
                  <c:v>88</c:v>
                </c:pt>
                <c:pt idx="2" formatCode="#,##0">
                  <c:v>157</c:v>
                </c:pt>
                <c:pt idx="3" formatCode="#,##0">
                  <c:v>176</c:v>
                </c:pt>
                <c:pt idx="4" formatCode="#,##0">
                  <c:v>218</c:v>
                </c:pt>
                <c:pt idx="5" formatCode="#,##0">
                  <c:v>229</c:v>
                </c:pt>
                <c:pt idx="6" formatCode="#,##0">
                  <c:v>267</c:v>
                </c:pt>
                <c:pt idx="7" formatCode="#,##0">
                  <c:v>223</c:v>
                </c:pt>
                <c:pt idx="8" formatCode="#,##0">
                  <c:v>229</c:v>
                </c:pt>
                <c:pt idx="9" formatCode="#,##0">
                  <c:v>231</c:v>
                </c:pt>
                <c:pt idx="10" formatCode="#,##0">
                  <c:v>218</c:v>
                </c:pt>
              </c:numCache>
            </c:numRef>
          </c:val>
          <c:extLst>
            <c:ext xmlns:c16="http://schemas.microsoft.com/office/drawing/2014/chart" uri="{C3380CC4-5D6E-409C-BE32-E72D297353CC}">
              <c16:uniqueId val="{00000004-53AB-470D-BB29-6EF5949E16B0}"/>
            </c:ext>
          </c:extLst>
        </c:ser>
        <c:ser>
          <c:idx val="5"/>
          <c:order val="5"/>
          <c:tx>
            <c:strRef>
              <c:f>'VÍTIMAS FATAIS'!$C$24</c:f>
              <c:strCache>
                <c:ptCount val="1"/>
                <c:pt idx="0">
                  <c:v>60 ANOS OU MAIS</c:v>
                </c:pt>
              </c:strCache>
            </c:strRef>
          </c:tx>
          <c:spPr>
            <a:solidFill>
              <a:schemeClr val="accent2">
                <a:lumMod val="60000"/>
                <a:lumOff val="40000"/>
              </a:schemeClr>
            </a:solidFill>
          </c:spPr>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FATAIS'!$D$24:$N$24</c:f>
              <c:numCache>
                <c:formatCode>#,##0</c:formatCode>
                <c:ptCount val="11"/>
                <c:pt idx="0">
                  <c:v>28</c:v>
                </c:pt>
                <c:pt idx="1">
                  <c:v>48</c:v>
                </c:pt>
                <c:pt idx="2">
                  <c:v>43</c:v>
                </c:pt>
                <c:pt idx="3">
                  <c:v>40</c:v>
                </c:pt>
                <c:pt idx="4">
                  <c:v>44</c:v>
                </c:pt>
                <c:pt idx="5">
                  <c:v>43</c:v>
                </c:pt>
                <c:pt idx="6">
                  <c:v>74</c:v>
                </c:pt>
                <c:pt idx="7">
                  <c:v>67</c:v>
                </c:pt>
                <c:pt idx="8">
                  <c:v>85</c:v>
                </c:pt>
                <c:pt idx="9">
                  <c:v>60</c:v>
                </c:pt>
                <c:pt idx="10">
                  <c:v>80</c:v>
                </c:pt>
              </c:numCache>
            </c:numRef>
          </c:val>
          <c:extLst>
            <c:ext xmlns:c16="http://schemas.microsoft.com/office/drawing/2014/chart" uri="{C3380CC4-5D6E-409C-BE32-E72D297353CC}">
              <c16:uniqueId val="{00000005-53AB-470D-BB29-6EF5949E16B0}"/>
            </c:ext>
          </c:extLst>
        </c:ser>
        <c:dLbls>
          <c:showLegendKey val="0"/>
          <c:showVal val="1"/>
          <c:showCatName val="0"/>
          <c:showSerName val="0"/>
          <c:showPercent val="0"/>
          <c:showBubbleSize val="0"/>
        </c:dLbls>
        <c:gapWidth val="30"/>
        <c:gapDepth val="99"/>
        <c:shape val="cylinder"/>
        <c:axId val="720650512"/>
        <c:axId val="720650904"/>
        <c:axId val="0"/>
      </c:bar3DChart>
      <c:catAx>
        <c:axId val="72065051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20650904"/>
        <c:crosses val="autoZero"/>
        <c:auto val="1"/>
        <c:lblAlgn val="ctr"/>
        <c:lblOffset val="100"/>
        <c:noMultiLvlLbl val="0"/>
      </c:catAx>
      <c:valAx>
        <c:axId val="720650904"/>
        <c:scaling>
          <c:orientation val="minMax"/>
        </c:scaling>
        <c:delete val="1"/>
        <c:axPos val="l"/>
        <c:numFmt formatCode="General" sourceLinked="1"/>
        <c:majorTickMark val="out"/>
        <c:minorTickMark val="none"/>
        <c:tickLblPos val="none"/>
        <c:crossAx val="720650512"/>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20"/>
      <c:depthPercent val="100"/>
      <c:rAngAx val="1"/>
    </c:view3D>
    <c:floor>
      <c:thickness val="0"/>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8.0879377257330007E-2"/>
          <c:y val="0.1586995943688857"/>
          <c:w val="0.89404939767144564"/>
          <c:h val="0.6444466714388134"/>
        </c:manualLayout>
      </c:layout>
      <c:bar3DChart>
        <c:barDir val="col"/>
        <c:grouping val="stacked"/>
        <c:varyColors val="0"/>
        <c:ser>
          <c:idx val="0"/>
          <c:order val="0"/>
          <c:tx>
            <c:strRef>
              <c:f>'VÍTIMAS FATAIS'!$C$28</c:f>
              <c:strCache>
                <c:ptCount val="1"/>
                <c:pt idx="0">
                  <c:v>CONDUTOR DE AUTO*</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FATAIS'!$D$28:$N$28</c:f>
              <c:numCache>
                <c:formatCode>General</c:formatCode>
                <c:ptCount val="11"/>
                <c:pt idx="0">
                  <c:v>170</c:v>
                </c:pt>
                <c:pt idx="1">
                  <c:v>198</c:v>
                </c:pt>
                <c:pt idx="2">
                  <c:v>232</c:v>
                </c:pt>
                <c:pt idx="3">
                  <c:v>90</c:v>
                </c:pt>
                <c:pt idx="4">
                  <c:v>109</c:v>
                </c:pt>
                <c:pt idx="5">
                  <c:v>124</c:v>
                </c:pt>
                <c:pt idx="6">
                  <c:v>103</c:v>
                </c:pt>
                <c:pt idx="7">
                  <c:v>64</c:v>
                </c:pt>
                <c:pt idx="8">
                  <c:v>53</c:v>
                </c:pt>
                <c:pt idx="9">
                  <c:v>50</c:v>
                </c:pt>
                <c:pt idx="10">
                  <c:v>75</c:v>
                </c:pt>
              </c:numCache>
            </c:numRef>
          </c:val>
          <c:extLst>
            <c:ext xmlns:c16="http://schemas.microsoft.com/office/drawing/2014/chart" uri="{C3380CC4-5D6E-409C-BE32-E72D297353CC}">
              <c16:uniqueId val="{00000000-8ECB-4A1B-A273-B3E27ED424A1}"/>
            </c:ext>
          </c:extLst>
        </c:ser>
        <c:ser>
          <c:idx val="1"/>
          <c:order val="1"/>
          <c:tx>
            <c:strRef>
              <c:f>'VÍTIMAS FATAIS'!$C$29</c:f>
              <c:strCache>
                <c:ptCount val="1"/>
                <c:pt idx="0">
                  <c:v>PASSAGEIRO</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FATAIS'!$D$29:$N$29</c:f>
              <c:numCache>
                <c:formatCode>#,##0</c:formatCode>
                <c:ptCount val="11"/>
                <c:pt idx="0">
                  <c:v>100</c:v>
                </c:pt>
                <c:pt idx="1">
                  <c:v>67</c:v>
                </c:pt>
                <c:pt idx="2">
                  <c:v>101</c:v>
                </c:pt>
                <c:pt idx="3">
                  <c:v>90</c:v>
                </c:pt>
                <c:pt idx="4">
                  <c:v>102</c:v>
                </c:pt>
                <c:pt idx="5">
                  <c:v>120</c:v>
                </c:pt>
                <c:pt idx="6">
                  <c:v>149</c:v>
                </c:pt>
                <c:pt idx="7">
                  <c:v>112</c:v>
                </c:pt>
                <c:pt idx="8">
                  <c:v>99</c:v>
                </c:pt>
                <c:pt idx="9">
                  <c:v>99</c:v>
                </c:pt>
                <c:pt idx="10">
                  <c:v>67</c:v>
                </c:pt>
              </c:numCache>
            </c:numRef>
          </c:val>
          <c:extLst>
            <c:ext xmlns:c16="http://schemas.microsoft.com/office/drawing/2014/chart" uri="{C3380CC4-5D6E-409C-BE32-E72D297353CC}">
              <c16:uniqueId val="{00000001-8ECB-4A1B-A273-B3E27ED424A1}"/>
            </c:ext>
          </c:extLst>
        </c:ser>
        <c:ser>
          <c:idx val="2"/>
          <c:order val="2"/>
          <c:tx>
            <c:strRef>
              <c:f>'VÍTIMAS FATAIS'!$C$30</c:f>
              <c:strCache>
                <c:ptCount val="1"/>
                <c:pt idx="0">
                  <c:v>PEDESTRE</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FATAIS'!$D$30:$N$30</c:f>
              <c:numCache>
                <c:formatCode>#,##0</c:formatCode>
                <c:ptCount val="11"/>
                <c:pt idx="0">
                  <c:v>34</c:v>
                </c:pt>
                <c:pt idx="1">
                  <c:v>39</c:v>
                </c:pt>
                <c:pt idx="2">
                  <c:v>35</c:v>
                </c:pt>
                <c:pt idx="3">
                  <c:v>56</c:v>
                </c:pt>
                <c:pt idx="4">
                  <c:v>68</c:v>
                </c:pt>
                <c:pt idx="5">
                  <c:v>67</c:v>
                </c:pt>
                <c:pt idx="6">
                  <c:v>64</c:v>
                </c:pt>
                <c:pt idx="7">
                  <c:v>55</c:v>
                </c:pt>
                <c:pt idx="8">
                  <c:v>46</c:v>
                </c:pt>
                <c:pt idx="9">
                  <c:v>52</c:v>
                </c:pt>
                <c:pt idx="10">
                  <c:v>54</c:v>
                </c:pt>
              </c:numCache>
            </c:numRef>
          </c:val>
          <c:extLst>
            <c:ext xmlns:c16="http://schemas.microsoft.com/office/drawing/2014/chart" uri="{C3380CC4-5D6E-409C-BE32-E72D297353CC}">
              <c16:uniqueId val="{00000002-8ECB-4A1B-A273-B3E27ED424A1}"/>
            </c:ext>
          </c:extLst>
        </c:ser>
        <c:ser>
          <c:idx val="3"/>
          <c:order val="3"/>
          <c:tx>
            <c:strRef>
              <c:f>'VÍTIMAS FATAIS'!$C$31</c:f>
              <c:strCache>
                <c:ptCount val="1"/>
                <c:pt idx="0">
                  <c:v>MOTOCICLISTA</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FATAIS'!$D$31:$N$31</c:f>
              <c:numCache>
                <c:formatCode>#,##0</c:formatCode>
                <c:ptCount val="11"/>
                <c:pt idx="0">
                  <c:v>0</c:v>
                </c:pt>
                <c:pt idx="1">
                  <c:v>0</c:v>
                </c:pt>
                <c:pt idx="2">
                  <c:v>0</c:v>
                </c:pt>
                <c:pt idx="3">
                  <c:v>137</c:v>
                </c:pt>
                <c:pt idx="4">
                  <c:v>163</c:v>
                </c:pt>
                <c:pt idx="5">
                  <c:v>159</c:v>
                </c:pt>
                <c:pt idx="6">
                  <c:v>246</c:v>
                </c:pt>
                <c:pt idx="7">
                  <c:v>217</c:v>
                </c:pt>
                <c:pt idx="8">
                  <c:v>256</c:v>
                </c:pt>
                <c:pt idx="9">
                  <c:v>258</c:v>
                </c:pt>
                <c:pt idx="10">
                  <c:v>245</c:v>
                </c:pt>
              </c:numCache>
            </c:numRef>
          </c:val>
          <c:extLst>
            <c:ext xmlns:c16="http://schemas.microsoft.com/office/drawing/2014/chart" uri="{C3380CC4-5D6E-409C-BE32-E72D297353CC}">
              <c16:uniqueId val="{00000003-8ECB-4A1B-A273-B3E27ED424A1}"/>
            </c:ext>
          </c:extLst>
        </c:ser>
        <c:ser>
          <c:idx val="4"/>
          <c:order val="4"/>
          <c:tx>
            <c:strRef>
              <c:f>'VÍTIMAS FATAIS'!$C$32</c:f>
              <c:strCache>
                <c:ptCount val="1"/>
                <c:pt idx="0">
                  <c:v>CICLISTA</c:v>
                </c:pt>
              </c:strCache>
            </c:strRef>
          </c:tx>
          <c:invertIfNegative val="0"/>
          <c:dLbls>
            <c:delete val="1"/>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FATAIS'!$D$32:$N$32</c:f>
              <c:numCache>
                <c:formatCode>General</c:formatCode>
                <c:ptCount val="11"/>
                <c:pt idx="0">
                  <c:v>0</c:v>
                </c:pt>
                <c:pt idx="1">
                  <c:v>0</c:v>
                </c:pt>
                <c:pt idx="2" formatCode="#,##0">
                  <c:v>0</c:v>
                </c:pt>
                <c:pt idx="3" formatCode="#,##0">
                  <c:v>32</c:v>
                </c:pt>
                <c:pt idx="4" formatCode="#,##0">
                  <c:v>33</c:v>
                </c:pt>
                <c:pt idx="5" formatCode="#,##0">
                  <c:v>26</c:v>
                </c:pt>
                <c:pt idx="6" formatCode="#,##0">
                  <c:v>44</c:v>
                </c:pt>
                <c:pt idx="7" formatCode="#,##0">
                  <c:v>29</c:v>
                </c:pt>
                <c:pt idx="8" formatCode="#,##0">
                  <c:v>37</c:v>
                </c:pt>
                <c:pt idx="9" formatCode="#,##0">
                  <c:v>28</c:v>
                </c:pt>
                <c:pt idx="10" formatCode="#,##0">
                  <c:v>29</c:v>
                </c:pt>
              </c:numCache>
            </c:numRef>
          </c:val>
          <c:extLst>
            <c:ext xmlns:c16="http://schemas.microsoft.com/office/drawing/2014/chart" uri="{C3380CC4-5D6E-409C-BE32-E72D297353CC}">
              <c16:uniqueId val="{00000004-8ECB-4A1B-A273-B3E27ED424A1}"/>
            </c:ext>
          </c:extLst>
        </c:ser>
        <c:dLbls>
          <c:showLegendKey val="0"/>
          <c:showVal val="1"/>
          <c:showCatName val="0"/>
          <c:showSerName val="0"/>
          <c:showPercent val="0"/>
          <c:showBubbleSize val="0"/>
        </c:dLbls>
        <c:gapWidth val="21"/>
        <c:gapDepth val="187"/>
        <c:shape val="cylinder"/>
        <c:axId val="720651688"/>
        <c:axId val="687243776"/>
        <c:axId val="0"/>
      </c:bar3DChart>
      <c:catAx>
        <c:axId val="72065168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243776"/>
        <c:crosses val="autoZero"/>
        <c:auto val="1"/>
        <c:lblAlgn val="ctr"/>
        <c:lblOffset val="100"/>
        <c:noMultiLvlLbl val="0"/>
      </c:catAx>
      <c:valAx>
        <c:axId val="687243776"/>
        <c:scaling>
          <c:orientation val="minMax"/>
        </c:scaling>
        <c:delete val="0"/>
        <c:axPos val="l"/>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20651688"/>
        <c:crosses val="autoZero"/>
        <c:crossBetween val="between"/>
      </c:valAx>
      <c:spPr>
        <a:noFill/>
        <a:ln w="25400">
          <a:noFill/>
        </a:ln>
      </c:spPr>
    </c:plotArea>
    <c:legend>
      <c:legendPos val="t"/>
      <c:layout>
        <c:manualLayout>
          <c:xMode val="edge"/>
          <c:yMode val="edge"/>
          <c:x val="9.8472114354446194E-2"/>
          <c:y val="3.4188034188034191E-2"/>
          <c:w val="0.85566072829667161"/>
          <c:h val="0.11682930659308605"/>
        </c:manualLayout>
      </c:layout>
      <c:overlay val="0"/>
      <c:txPr>
        <a:bodyPr/>
        <a:lstStyle/>
        <a:p>
          <a:pPr>
            <a:defRPr sz="12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24" footer="0.31496062000001324"/>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2.7155465037338764E-2"/>
          <c:y val="7.5209094294309373E-2"/>
          <c:w val="0.94025797691785451"/>
          <c:h val="0.68957880264966875"/>
        </c:manualLayout>
      </c:layout>
      <c:lineChart>
        <c:grouping val="standard"/>
        <c:varyColors val="0"/>
        <c:ser>
          <c:idx val="0"/>
          <c:order val="0"/>
          <c:tx>
            <c:strRef>
              <c:f>'VÍTIMAS FATAIS'!$C$17</c:f>
              <c:strCache>
                <c:ptCount val="1"/>
                <c:pt idx="0">
                  <c:v>TOTAL</c:v>
                </c:pt>
              </c:strCache>
            </c:strRef>
          </c:tx>
          <c:marker>
            <c:symbol val="diamond"/>
            <c:size val="11"/>
          </c:marker>
          <c:dLbls>
            <c:dLbl>
              <c:idx val="0"/>
              <c:layout>
                <c:manualLayout>
                  <c:x val="-4.9312335958007603E-2"/>
                  <c:y val="-0.111111111111111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2DC-4BAF-AB13-4BEAE78EFE42}"/>
                </c:ext>
              </c:extLst>
            </c:dLbl>
            <c:dLbl>
              <c:idx val="1"/>
              <c:layout>
                <c:manualLayout>
                  <c:x val="-4.6989547359211702E-2"/>
                  <c:y val="-0.111111111111111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2DC-4BAF-AB13-4BEAE78EFE42}"/>
                </c:ext>
              </c:extLst>
            </c:dLbl>
            <c:dLbl>
              <c:idx val="2"/>
              <c:layout>
                <c:manualLayout>
                  <c:x val="-4.9353409771147112E-2"/>
                  <c:y val="-0.119047619047619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2DC-4BAF-AB13-4BEAE78EFE42}"/>
                </c:ext>
              </c:extLst>
            </c:dLbl>
            <c:dLbl>
              <c:idx val="3"/>
              <c:layout>
                <c:manualLayout>
                  <c:x val="-4.6907399732928116E-2"/>
                  <c:y val="-9.52380952380952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2DC-4BAF-AB13-4BEAE78EFE42}"/>
                </c:ext>
              </c:extLst>
            </c:dLbl>
            <c:dLbl>
              <c:idx val="4"/>
              <c:layout>
                <c:manualLayout>
                  <c:x val="-4.6940185108440377E-2"/>
                  <c:y val="-0.111111111111111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2DC-4BAF-AB13-4BEAE78EFE42}"/>
                </c:ext>
              </c:extLst>
            </c:dLbl>
            <c:dLbl>
              <c:idx val="5"/>
              <c:layout>
                <c:manualLayout>
                  <c:x val="-4.9295759082746422E-2"/>
                  <c:y val="-0.1031746031746032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2DC-4BAF-AB13-4BEAE78EFE42}"/>
                </c:ext>
              </c:extLst>
            </c:dLbl>
            <c:dLbl>
              <c:idx val="6"/>
              <c:layout>
                <c:manualLayout>
                  <c:x val="-4.6923608233181383E-2"/>
                  <c:y val="-9.52380952380952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2DC-4BAF-AB13-4BEAE78EFE42}"/>
                </c:ext>
              </c:extLst>
            </c:dLbl>
            <c:dLbl>
              <c:idx val="7"/>
              <c:layout>
                <c:manualLayout>
                  <c:x val="-4.9246396831974973E-2"/>
                  <c:y val="-9.52380952380952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2DC-4BAF-AB13-4BEAE78EFE42}"/>
                </c:ext>
              </c:extLst>
            </c:dLbl>
            <c:dLbl>
              <c:idx val="8"/>
              <c:layout>
                <c:manualLayout>
                  <c:x val="-6.271856118656309E-2"/>
                  <c:y val="-6.65645020178929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2DC-4BAF-AB13-4BEAE78EFE42}"/>
                </c:ext>
              </c:extLst>
            </c:dLbl>
            <c:dLbl>
              <c:idx val="9"/>
              <c:layout>
                <c:manualLayout>
                  <c:x val="-4.5928074780126171E-2"/>
                  <c:y val="-8.7301587301587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2DC-4BAF-AB13-4BEAE78EFE42}"/>
                </c:ext>
              </c:extLst>
            </c:dLbl>
            <c:dLbl>
              <c:idx val="10"/>
              <c:layout>
                <c:manualLayout>
                  <c:x val="-4.1776145431485494E-2"/>
                  <c:y val="-9.86470239607145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2DC-4BAF-AB13-4BEAE78EFE42}"/>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'VÍTIMAS FATAIS'!$D$13:$N$13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'VÍTIMAS FATAIS'!$D$17:$N$17</c:f>
              <c:numCache>
                <c:formatCode>#,##0</c:formatCode>
                <c:ptCount val="11"/>
                <c:pt idx="0">
                  <c:v>313</c:v>
                </c:pt>
                <c:pt idx="1">
                  <c:v>364</c:v>
                </c:pt>
                <c:pt idx="2">
                  <c:v>472</c:v>
                </c:pt>
                <c:pt idx="3">
                  <c:v>420</c:v>
                </c:pt>
                <c:pt idx="4">
                  <c:v>484</c:v>
                </c:pt>
                <c:pt idx="5">
                  <c:v>501</c:v>
                </c:pt>
                <c:pt idx="6">
                  <c:v>611</c:v>
                </c:pt>
                <c:pt idx="7">
                  <c:v>484</c:v>
                </c:pt>
                <c:pt idx="8">
                  <c:v>500</c:v>
                </c:pt>
                <c:pt idx="9">
                  <c:v>493</c:v>
                </c:pt>
                <c:pt idx="10">
                  <c:v>480</c:v>
                </c:pt>
              </c:numCache>
            </c:numRef>
          </c:val>
          <c:smooth val="0"/>
          <c:extLst>
            <c:ext xmlns:c16="http://schemas.microsoft.com/office/drawing/2014/chart" uri="{C3380CC4-5D6E-409C-BE32-E72D297353CC}">
              <c16:uniqueId val="{0000000B-A2DC-4BAF-AB13-4BEAE78EFE42}"/>
            </c:ext>
          </c:extLst>
        </c:ser>
        <c:dLbls>
          <c:showLegendKey val="0"/>
          <c:showVal val="1"/>
          <c:showCatName val="0"/>
          <c:showSerName val="0"/>
          <c:showPercent val="0"/>
          <c:showBubbleSize val="0"/>
        </c:dLbls>
        <c:marker val="1"/>
        <c:smooth val="0"/>
        <c:axId val="687244560"/>
        <c:axId val="687244952"/>
      </c:lineChart>
      <c:catAx>
        <c:axId val="68724456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7244952"/>
        <c:crosses val="autoZero"/>
        <c:auto val="1"/>
        <c:lblAlgn val="ctr"/>
        <c:lblOffset val="100"/>
        <c:noMultiLvlLbl val="0"/>
      </c:catAx>
      <c:valAx>
        <c:axId val="687244952"/>
        <c:scaling>
          <c:orientation val="minMax"/>
        </c:scaling>
        <c:delete val="1"/>
        <c:axPos val="l"/>
        <c:numFmt formatCode="#,##0" sourceLinked="1"/>
        <c:majorTickMark val="out"/>
        <c:minorTickMark val="none"/>
        <c:tickLblPos val="none"/>
        <c:crossAx val="687244560"/>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200"/>
              <a:t>DISTRIBUIÇÃO </a:t>
            </a:r>
            <a:r>
              <a:rPr lang="pt-BR" sz="1200" baseline="0"/>
              <a:t>DE VÍTIMAS FATAIS EM 2016</a:t>
            </a:r>
            <a:endParaRPr lang="pt-BR" sz="1200"/>
          </a:p>
        </c:rich>
      </c:tx>
      <c:layout>
        <c:manualLayout>
          <c:xMode val="edge"/>
          <c:yMode val="edge"/>
          <c:x val="0.20794823463537962"/>
          <c:y val="6.0185294189167127E-2"/>
        </c:manualLayout>
      </c:layout>
      <c:overlay val="0"/>
    </c:title>
    <c:autoTitleDeleted val="0"/>
    <c:view3D>
      <c:rotX val="30"/>
      <c:rotY val="310"/>
      <c:rAngAx val="0"/>
    </c:view3D>
    <c:floor>
      <c:thickness val="0"/>
    </c:floor>
    <c:sideWall>
      <c:thickness val="0"/>
    </c:sideWall>
    <c:backWall>
      <c:thickness val="0"/>
    </c:backWall>
    <c:plotArea>
      <c:layout/>
      <c:pie3DChart>
        <c:varyColors val="1"/>
        <c:ser>
          <c:idx val="0"/>
          <c:order val="0"/>
          <c:tx>
            <c:strRef>
              <c:f>'VÍTIMAS FATAIS'!$R$36</c:f>
              <c:strCache>
                <c:ptCount val="1"/>
              </c:strCache>
            </c:strRef>
          </c:tx>
          <c:explosion val="25"/>
          <c:dLbls>
            <c:dLbl>
              <c:idx val="0"/>
              <c:tx>
                <c:rich>
                  <a:bodyPr/>
                  <a:lstStyle/>
                  <a:p>
                    <a:fld id="{81060AC5-69CF-45D4-A596-AB0B69EF107D}" type="CATEGORYNAME">
                      <a:rPr lang="en-US"/>
                      <a:pPr/>
                      <a:t>[NOM DE CATÉGORIE]</a:t>
                    </a:fld>
                    <a:r>
                      <a:rPr lang="en-US" baseline="0"/>
                      <a:t>
</a:t>
                    </a:r>
                    <a:fld id="{05FEA8E5-8AF6-4F87-BB72-DC8E19B5E55A}" type="PERCENTAGE">
                      <a:rPr lang="en-US" baseline="0"/>
                      <a:pPr/>
                      <a:t>[POURCENTAGE]</a:t>
                    </a:fld>
                    <a:endParaRPr lang="en-US" baseline="0"/>
                  </a:p>
                </c:rich>
              </c:tx>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A0C8-4A5D-BBE1-F2EB21F82092}"/>
                </c:ext>
              </c:extLst>
            </c:dLbl>
            <c:dLbl>
              <c:idx val="3"/>
              <c:tx>
                <c:rich>
                  <a:bodyPr/>
                  <a:lstStyle/>
                  <a:p>
                    <a:fld id="{399BD0F3-2004-4FC7-9CF6-B71A4DB2F801}" type="CATEGORYNAME">
                      <a:rPr lang="en-US"/>
                      <a:pPr/>
                      <a:t>[NOM DE CATÉGORIE]</a:t>
                    </a:fld>
                    <a:r>
                      <a:rPr lang="en-US" baseline="0"/>
                      <a:t>
</a:t>
                    </a:r>
                    <a:fld id="{ECF7667A-72B6-4104-B29E-273E5BF367CF}" type="PERCENTAGE">
                      <a:rPr lang="en-US" baseline="0"/>
                      <a:pPr/>
                      <a:t>[POURCENTAGE]</a:t>
                    </a:fld>
                    <a:endParaRPr lang="en-US" baseline="0"/>
                  </a:p>
                </c:rich>
              </c:tx>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A0C8-4A5D-BBE1-F2EB21F82092}"/>
                </c:ext>
              </c:extLst>
            </c:dLbl>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'VÍTIMAS FATAIS'!$P$44:$T$44</c:f>
              <c:strCache>
                <c:ptCount val="4"/>
                <c:pt idx="0">
                  <c:v>INTERIOR</c:v>
                </c:pt>
                <c:pt idx="1">
                  <c:v>CAPITAL</c:v>
                </c:pt>
                <c:pt idx="2">
                  <c:v>RODOVIAS ESTADUAIS</c:v>
                </c:pt>
                <c:pt idx="3">
                  <c:v>RODOVIAS FEDERAIS</c:v>
                </c:pt>
              </c:strCache>
            </c:strRef>
          </c:cat>
          <c:val>
            <c:numRef>
              <c:f>'VÍTIMAS FATAIS'!$P$48:$S$48</c:f>
              <c:numCache>
                <c:formatCode>#,##0</c:formatCode>
                <c:ptCount val="4"/>
                <c:pt idx="0">
                  <c:v>189</c:v>
                </c:pt>
                <c:pt idx="1">
                  <c:v>51</c:v>
                </c:pt>
                <c:pt idx="2">
                  <c:v>77</c:v>
                </c:pt>
                <c:pt idx="3">
                  <c:v>163</c:v>
                </c:pt>
              </c:numCache>
            </c:numRef>
          </c:val>
          <c:extLst>
            <c:ext xmlns:c16="http://schemas.microsoft.com/office/drawing/2014/chart" uri="{C3380CC4-5D6E-409C-BE32-E72D297353CC}">
              <c16:uniqueId val="{00000000-C026-46D7-9013-ACEDEC4A3580}"/>
            </c:ext>
          </c:extLst>
        </c:ser>
        <c:dLbls>
          <c:showLegendKey val="0"/>
          <c:showVal val="0"/>
          <c:showCatName val="1"/>
          <c:showSerName val="0"/>
          <c:showPercent val="1"/>
          <c:showBubbleSize val="0"/>
          <c:showLeaderLines val="1"/>
        </c:dLbls>
      </c:pie3DChart>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schemeClr>
        </a:gs>
        <a:gs pos="83000">
          <a:schemeClr val="accent1">
            <a:lumMod val="45000"/>
            <a:lumOff val="55000"/>
            <a:alpha val="74000"/>
          </a:schemeClr>
        </a:gs>
        <a:gs pos="100000">
          <a:schemeClr val="accent1">
            <a:lumMod val="30000"/>
            <a:lumOff val="70000"/>
          </a:schemeClr>
        </a:gs>
      </a:gsLst>
      <a:lin ang="5400000" scaled="1"/>
      <a:tileRect/>
    </a:gradFill>
    <a:ln w="38100">
      <a:solidFill>
        <a:schemeClr val="tx1"/>
      </a:solidFill>
    </a:ln>
  </c:spPr>
  <c:printSettings>
    <c:headerFooter/>
    <c:pageMargins b="0.78740157499999996" l="0.511811024" r="0.511811024" t="0.78740157499999996" header="0.31496062000000424" footer="0.31496062000000424"/>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pt-BR" sz="1200"/>
              <a:t>EVOLUÇÃO</a:t>
            </a:r>
            <a:r>
              <a:rPr lang="pt-BR" sz="1200" baseline="0"/>
              <a:t> DO QUADRO DE VÍTIMAS FATAIS</a:t>
            </a:r>
            <a:endParaRPr lang="pt-BR" sz="1200"/>
          </a:p>
        </c:rich>
      </c:tx>
      <c:layout>
        <c:manualLayout>
          <c:xMode val="edge"/>
          <c:yMode val="edge"/>
          <c:x val="0.1969652230971129"/>
          <c:y val="6.9444444444444448E-2"/>
        </c:manualLayout>
      </c:layout>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'VÍTIMAS FATAIS'!$AA$51</c:f>
              <c:strCache>
                <c:ptCount val="1"/>
                <c:pt idx="0">
                  <c:v>INTERIOR</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'VÍTIMAS FATAIS'!$AB$50:$AF$50</c:f>
              <c:numCache>
                <c:formatCode>General</c:formatCode>
                <c:ptCount val="5"/>
                <c:pt idx="0">
                  <c:v>2012</c:v>
                </c:pt>
                <c:pt idx="1">
                  <c:v>2013</c:v>
                </c:pt>
                <c:pt idx="2">
                  <c:v>2014</c:v>
                </c:pt>
                <c:pt idx="3">
                  <c:v>2015</c:v>
                </c:pt>
                <c:pt idx="4">
                  <c:v>2016</c:v>
                </c:pt>
              </c:numCache>
            </c:numRef>
          </c:cat>
          <c:val>
            <c:numRef>
              <c:f>'VÍTIMAS FATAIS'!$AB$51:$AF$51</c:f>
              <c:numCache>
                <c:formatCode>General</c:formatCode>
                <c:ptCount val="5"/>
                <c:pt idx="0">
                  <c:v>198</c:v>
                </c:pt>
                <c:pt idx="1">
                  <c:v>155</c:v>
                </c:pt>
                <c:pt idx="2">
                  <c:v>203</c:v>
                </c:pt>
                <c:pt idx="3">
                  <c:v>182</c:v>
                </c:pt>
                <c:pt idx="4">
                  <c:v>189</c:v>
                </c:pt>
              </c:numCache>
            </c:numRef>
          </c:val>
          <c:extLst>
            <c:ext xmlns:c16="http://schemas.microsoft.com/office/drawing/2014/chart" uri="{C3380CC4-5D6E-409C-BE32-E72D297353CC}">
              <c16:uniqueId val="{00000000-59F4-49BD-9512-5A46081859ED}"/>
            </c:ext>
          </c:extLst>
        </c:ser>
        <c:ser>
          <c:idx val="1"/>
          <c:order val="1"/>
          <c:tx>
            <c:strRef>
              <c:f>'VÍTIMAS FATAIS'!$AA$52</c:f>
              <c:strCache>
                <c:ptCount val="1"/>
                <c:pt idx="0">
                  <c:v>CAPITAL</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'VÍTIMAS FATAIS'!$AB$50:$AF$50</c:f>
              <c:numCache>
                <c:formatCode>General</c:formatCode>
                <c:ptCount val="5"/>
                <c:pt idx="0">
                  <c:v>2012</c:v>
                </c:pt>
                <c:pt idx="1">
                  <c:v>2013</c:v>
                </c:pt>
                <c:pt idx="2">
                  <c:v>2014</c:v>
                </c:pt>
                <c:pt idx="3">
                  <c:v>2015</c:v>
                </c:pt>
                <c:pt idx="4">
                  <c:v>2016</c:v>
                </c:pt>
              </c:numCache>
            </c:numRef>
          </c:cat>
          <c:val>
            <c:numRef>
              <c:f>'VÍTIMAS FATAIS'!$AB$52:$AF$52</c:f>
              <c:numCache>
                <c:formatCode>General</c:formatCode>
                <c:ptCount val="5"/>
                <c:pt idx="0">
                  <c:v>92</c:v>
                </c:pt>
                <c:pt idx="1">
                  <c:v>65</c:v>
                </c:pt>
                <c:pt idx="2">
                  <c:v>70</c:v>
                </c:pt>
                <c:pt idx="3">
                  <c:v>63</c:v>
                </c:pt>
                <c:pt idx="4">
                  <c:v>51</c:v>
                </c:pt>
              </c:numCache>
            </c:numRef>
          </c:val>
          <c:extLst>
            <c:ext xmlns:c16="http://schemas.microsoft.com/office/drawing/2014/chart" uri="{C3380CC4-5D6E-409C-BE32-E72D297353CC}">
              <c16:uniqueId val="{00000001-59F4-49BD-9512-5A46081859ED}"/>
            </c:ext>
          </c:extLst>
        </c:ser>
        <c:ser>
          <c:idx val="2"/>
          <c:order val="2"/>
          <c:tx>
            <c:strRef>
              <c:f>'VÍTIMAS FATAIS'!$AA$53</c:f>
              <c:strCache>
                <c:ptCount val="1"/>
                <c:pt idx="0">
                  <c:v>RODOVIAS ESTADUAIS</c:v>
                </c:pt>
              </c:strCache>
            </c:strRef>
          </c:tx>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'VÍTIMAS FATAIS'!$AB$50:$AF$50</c:f>
              <c:numCache>
                <c:formatCode>General</c:formatCode>
                <c:ptCount val="5"/>
                <c:pt idx="0">
                  <c:v>2012</c:v>
                </c:pt>
                <c:pt idx="1">
                  <c:v>2013</c:v>
                </c:pt>
                <c:pt idx="2">
                  <c:v>2014</c:v>
                </c:pt>
                <c:pt idx="3">
                  <c:v>2015</c:v>
                </c:pt>
                <c:pt idx="4">
                  <c:v>2016</c:v>
                </c:pt>
              </c:numCache>
            </c:numRef>
          </c:cat>
          <c:val>
            <c:numRef>
              <c:f>'VÍTIMAS FATAIS'!$AB$53:$AF$53</c:f>
              <c:numCache>
                <c:formatCode>General</c:formatCode>
                <c:ptCount val="5"/>
                <c:pt idx="0">
                  <c:v>84</c:v>
                </c:pt>
                <c:pt idx="1">
                  <c:v>73</c:v>
                </c:pt>
                <c:pt idx="2">
                  <c:v>66</c:v>
                </c:pt>
                <c:pt idx="3">
                  <c:v>64</c:v>
                </c:pt>
                <c:pt idx="4">
                  <c:v>77</c:v>
                </c:pt>
              </c:numCache>
            </c:numRef>
          </c:val>
          <c:extLst>
            <c:ext xmlns:c16="http://schemas.microsoft.com/office/drawing/2014/chart" uri="{C3380CC4-5D6E-409C-BE32-E72D297353CC}">
              <c16:uniqueId val="{00000002-59F4-49BD-9512-5A46081859ED}"/>
            </c:ext>
          </c:extLst>
        </c:ser>
        <c:ser>
          <c:idx val="3"/>
          <c:order val="3"/>
          <c:tx>
            <c:strRef>
              <c:f>'VÍTIMAS FATAIS'!$AA$54</c:f>
              <c:strCache>
                <c:ptCount val="1"/>
                <c:pt idx="0">
                  <c:v>RODOVIAS FEDERAIS</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'VÍTIMAS FATAIS'!$AB$50:$AF$50</c:f>
              <c:numCache>
                <c:formatCode>General</c:formatCode>
                <c:ptCount val="5"/>
                <c:pt idx="0">
                  <c:v>2012</c:v>
                </c:pt>
                <c:pt idx="1">
                  <c:v>2013</c:v>
                </c:pt>
                <c:pt idx="2">
                  <c:v>2014</c:v>
                </c:pt>
                <c:pt idx="3">
                  <c:v>2015</c:v>
                </c:pt>
                <c:pt idx="4">
                  <c:v>2016</c:v>
                </c:pt>
              </c:numCache>
            </c:numRef>
          </c:cat>
          <c:val>
            <c:numRef>
              <c:f>'VÍTIMAS FATAIS'!$AB$54:$AF$54</c:f>
              <c:numCache>
                <c:formatCode>General</c:formatCode>
                <c:ptCount val="5"/>
                <c:pt idx="0">
                  <c:v>237</c:v>
                </c:pt>
                <c:pt idx="1">
                  <c:v>191</c:v>
                </c:pt>
                <c:pt idx="2">
                  <c:v>161</c:v>
                </c:pt>
                <c:pt idx="3">
                  <c:v>184</c:v>
                </c:pt>
                <c:pt idx="4">
                  <c:v>163</c:v>
                </c:pt>
              </c:numCache>
            </c:numRef>
          </c:val>
          <c:extLst>
            <c:ext xmlns:c16="http://schemas.microsoft.com/office/drawing/2014/chart" uri="{C3380CC4-5D6E-409C-BE32-E72D297353CC}">
              <c16:uniqueId val="{00000003-59F4-49BD-9512-5A46081859ED}"/>
            </c:ext>
          </c:extLst>
        </c:ser>
        <c:dLbls>
          <c:showLegendKey val="0"/>
          <c:showVal val="1"/>
          <c:showCatName val="0"/>
          <c:showSerName val="0"/>
          <c:showPercent val="0"/>
          <c:showBubbleSize val="0"/>
        </c:dLbls>
        <c:gapWidth val="53"/>
        <c:gapDepth val="95"/>
        <c:shape val="box"/>
        <c:axId val="687245736"/>
        <c:axId val="687246128"/>
        <c:axId val="0"/>
      </c:bar3DChart>
      <c:catAx>
        <c:axId val="687245736"/>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solidFill>
                <a:latin typeface="+mn-lt"/>
                <a:ea typeface="+mn-ea"/>
                <a:cs typeface="+mn-cs"/>
              </a:defRPr>
            </a:pPr>
            <a:endParaRPr lang="fr-FR"/>
          </a:p>
        </c:txPr>
        <c:crossAx val="687246128"/>
        <c:crosses val="autoZero"/>
        <c:auto val="1"/>
        <c:lblAlgn val="ctr"/>
        <c:lblOffset val="100"/>
        <c:noMultiLvlLbl val="0"/>
      </c:catAx>
      <c:valAx>
        <c:axId val="687246128"/>
        <c:scaling>
          <c:orientation val="minMax"/>
        </c:scaling>
        <c:delete val="1"/>
        <c:axPos val="l"/>
        <c:numFmt formatCode="General" sourceLinked="1"/>
        <c:majorTickMark val="none"/>
        <c:minorTickMark val="none"/>
        <c:tickLblPos val="nextTo"/>
        <c:crossAx val="687245736"/>
        <c:crosses val="autoZero"/>
        <c:crossBetween val="between"/>
      </c:valAx>
      <c:spPr>
        <a:noFill/>
        <a:ln>
          <a:noFill/>
        </a:ln>
        <a:effectLst/>
      </c:spPr>
    </c:plotArea>
    <c:legend>
      <c:legendPos val="t"/>
      <c:layout>
        <c:manualLayout>
          <c:xMode val="edge"/>
          <c:yMode val="edge"/>
          <c:x val="6.1111111111111109E-2"/>
          <c:y val="0.18356481481481479"/>
          <c:w val="0.9"/>
          <c:h val="8.6535797608632253E-2"/>
        </c:manualLayout>
      </c:layout>
      <c:overlay val="0"/>
      <c:spPr>
        <a:noFill/>
        <a:ln>
          <a:noFill/>
        </a:ln>
        <a:effectLst/>
      </c:spPr>
      <c:txPr>
        <a:bodyPr rot="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gradFill>
      <a:gsLst>
        <a:gs pos="0">
          <a:schemeClr val="accent1">
            <a:lumMod val="5000"/>
            <a:lumOff val="95000"/>
            <a:alpha val="24000"/>
          </a:schemeClr>
        </a:gs>
        <a:gs pos="74000">
          <a:schemeClr val="accent1">
            <a:lumMod val="45000"/>
            <a:lumOff val="55000"/>
          </a:schemeClr>
        </a:gs>
        <a:gs pos="83000">
          <a:schemeClr val="accent1">
            <a:lumMod val="45000"/>
            <a:lumOff val="55000"/>
            <a:alpha val="74000"/>
          </a:schemeClr>
        </a:gs>
        <a:gs pos="100000">
          <a:schemeClr val="accent1">
            <a:lumMod val="30000"/>
            <a:lumOff val="70000"/>
          </a:schemeClr>
        </a:gs>
      </a:gsLst>
      <a:lin ang="5400000" scaled="1"/>
    </a:gradFill>
    <a:ln w="38100" cap="flat" cmpd="sng" algn="ctr">
      <a:solidFill>
        <a:sysClr val="windowText" lastClr="000000"/>
      </a:solidFill>
      <a:round/>
    </a:ln>
    <a:effectLst>
      <a:softEdge rad="0"/>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6763990267639912E-2"/>
          <c:y val="0.21201388888889303"/>
          <c:w val="0.94647201946472015"/>
          <c:h val="0.56242454068241454"/>
        </c:manualLayout>
      </c:layout>
      <c:lineChart>
        <c:grouping val="standard"/>
        <c:varyColors val="0"/>
        <c:ser>
          <c:idx val="0"/>
          <c:order val="0"/>
          <c:tx>
            <c:strRef>
              <c:f>'COND. ENV. EM ACID. COM VÍTIMAS'!$C$14</c:f>
              <c:strCache>
                <c:ptCount val="1"/>
                <c:pt idx="0">
                  <c:v>HABILITADO</c:v>
                </c:pt>
              </c:strCache>
            </c:strRef>
          </c:tx>
          <c:marker>
            <c:symbol val="diamond"/>
            <c:size val="11"/>
          </c:marker>
          <c:dLbls>
            <c:dLbl>
              <c:idx val="0"/>
              <c:layout>
                <c:manualLayout>
                  <c:x val="-5.5147790017699323E-2"/>
                  <c:y val="-8.333388013998256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8B4-4D0D-A5EF-5D48282A6A5E}"/>
                </c:ext>
              </c:extLst>
            </c:dLbl>
            <c:dLbl>
              <c:idx val="1"/>
              <c:layout>
                <c:manualLayout>
                  <c:x val="-5.9690662572596531E-2"/>
                  <c:y val="-8.333388013998256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8B4-4D0D-A5EF-5D48282A6A5E}"/>
                </c:ext>
              </c:extLst>
            </c:dLbl>
            <c:dLbl>
              <c:idx val="2"/>
              <c:layout>
                <c:manualLayout>
                  <c:x val="-5.0628347238577356E-2"/>
                  <c:y val="-9.02777777777776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8B4-4D0D-A5EF-5D48282A6A5E}"/>
                </c:ext>
              </c:extLst>
            </c:dLbl>
            <c:dLbl>
              <c:idx val="3"/>
              <c:layout>
                <c:manualLayout>
                  <c:x val="-5.9737700977398708E-2"/>
                  <c:y val="-8.33333333333333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8B4-4D0D-A5EF-5D48282A6A5E}"/>
                </c:ext>
              </c:extLst>
            </c:dLbl>
            <c:dLbl>
              <c:idx val="4"/>
              <c:layout>
                <c:manualLayout>
                  <c:x val="-5.2853102817725824E-2"/>
                  <c:y val="-8.333333333333327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8B4-4D0D-A5EF-5D48282A6A5E}"/>
                </c:ext>
              </c:extLst>
            </c:dLbl>
            <c:dLbl>
              <c:idx val="5"/>
              <c:layout>
                <c:manualLayout>
                  <c:x val="-5.7419226295147924E-2"/>
                  <c:y val="-9.02783245844272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8B4-4D0D-A5EF-5D48282A6A5E}"/>
                </c:ext>
              </c:extLst>
            </c:dLbl>
            <c:dLbl>
              <c:idx val="6"/>
              <c:layout>
                <c:manualLayout>
                  <c:x val="-5.3017111248152483E-2"/>
                  <c:y val="-9.72222222222222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8B4-4D0D-A5EF-5D48282A6A5E}"/>
                </c:ext>
              </c:extLst>
            </c:dLbl>
            <c:dLbl>
              <c:idx val="7"/>
              <c:layout>
                <c:manualLayout>
                  <c:x val="-6.1704013610016983E-2"/>
                  <c:y val="-6.94444444444445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8B4-4D0D-A5EF-5D48282A6A5E}"/>
                </c:ext>
              </c:extLst>
            </c:dLbl>
            <c:dLbl>
              <c:idx val="8"/>
              <c:layout>
                <c:manualLayout>
                  <c:x val="-6.3811262603788541E-2"/>
                  <c:y val="-8.333333333333339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8B4-4D0D-A5EF-5D48282A6A5E}"/>
                </c:ext>
              </c:extLst>
            </c:dLbl>
            <c:dLbl>
              <c:idx val="9"/>
              <c:layout>
                <c:manualLayout>
                  <c:x val="-6.4354618777874281E-2"/>
                  <c:y val="-9.02777777777776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8B4-4D0D-A5EF-5D48282A6A5E}"/>
                </c:ext>
              </c:extLst>
            </c:dLbl>
            <c:dLbl>
              <c:idx val="10"/>
              <c:layout>
                <c:manualLayout>
                  <c:x val="-2.7257235329384059E-2"/>
                  <c:y val="-9.72222222222222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8B4-4D0D-A5EF-5D48282A6A5E}"/>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VÍTIMAS'!$D$14:$N$14</c:f>
              <c:numCache>
                <c:formatCode>#,##0</c:formatCode>
                <c:ptCount val="11"/>
                <c:pt idx="0" formatCode="General">
                  <c:v>5480</c:v>
                </c:pt>
                <c:pt idx="1">
                  <c:v>9586</c:v>
                </c:pt>
                <c:pt idx="2">
                  <c:v>11783</c:v>
                </c:pt>
                <c:pt idx="3">
                  <c:v>13210</c:v>
                </c:pt>
                <c:pt idx="4">
                  <c:v>16035</c:v>
                </c:pt>
                <c:pt idx="5">
                  <c:v>16674</c:v>
                </c:pt>
                <c:pt idx="6">
                  <c:v>16267</c:v>
                </c:pt>
                <c:pt idx="7">
                  <c:v>15823</c:v>
                </c:pt>
                <c:pt idx="8">
                  <c:v>14948</c:v>
                </c:pt>
                <c:pt idx="9">
                  <c:v>12189</c:v>
                </c:pt>
                <c:pt idx="10">
                  <c:v>11222</c:v>
                </c:pt>
              </c:numCache>
            </c:numRef>
          </c:val>
          <c:smooth val="0"/>
          <c:extLst>
            <c:ext xmlns:c16="http://schemas.microsoft.com/office/drawing/2014/chart" uri="{C3380CC4-5D6E-409C-BE32-E72D297353CC}">
              <c16:uniqueId val="{0000000B-28B4-4D0D-A5EF-5D48282A6A5E}"/>
            </c:ext>
          </c:extLst>
        </c:ser>
        <c:dLbls>
          <c:showLegendKey val="0"/>
          <c:showVal val="1"/>
          <c:showCatName val="0"/>
          <c:showSerName val="0"/>
          <c:showPercent val="0"/>
          <c:showBubbleSize val="0"/>
        </c:dLbls>
        <c:marker val="1"/>
        <c:smooth val="0"/>
        <c:axId val="687247304"/>
        <c:axId val="282109984"/>
      </c:lineChart>
      <c:catAx>
        <c:axId val="6872473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82109984"/>
        <c:crosses val="autoZero"/>
        <c:auto val="1"/>
        <c:lblAlgn val="ctr"/>
        <c:lblOffset val="100"/>
        <c:noMultiLvlLbl val="0"/>
      </c:catAx>
      <c:valAx>
        <c:axId val="282109984"/>
        <c:scaling>
          <c:orientation val="minMax"/>
        </c:scaling>
        <c:delete val="1"/>
        <c:axPos val="l"/>
        <c:numFmt formatCode="General" sourceLinked="1"/>
        <c:majorTickMark val="out"/>
        <c:minorTickMark val="none"/>
        <c:tickLblPos val="none"/>
        <c:crossAx val="687247304"/>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38617801969385718"/>
          <c:y val="0"/>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691131498471027E-2"/>
          <c:y val="0.14951388888889303"/>
          <c:w val="0.94617737003059121"/>
          <c:h val="0.64467574365705593"/>
        </c:manualLayout>
      </c:layout>
      <c:lineChart>
        <c:grouping val="standard"/>
        <c:varyColors val="0"/>
        <c:ser>
          <c:idx val="0"/>
          <c:order val="0"/>
          <c:tx>
            <c:strRef>
              <c:f>'COND. ENV. EM ACID. COM VÍTIMAS'!$C$15</c:f>
              <c:strCache>
                <c:ptCount val="1"/>
                <c:pt idx="0">
                  <c:v>INABILITADO</c:v>
                </c:pt>
              </c:strCache>
            </c:strRef>
          </c:tx>
          <c:dLbls>
            <c:dLbl>
              <c:idx val="0"/>
              <c:layout>
                <c:manualLayout>
                  <c:x val="-5.1201044503167745E-2"/>
                  <c:y val="-0.1041672134733174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C3A-4777-9E1D-C8C8C76A9C97}"/>
                </c:ext>
              </c:extLst>
            </c:dLbl>
            <c:dLbl>
              <c:idx val="1"/>
              <c:layout>
                <c:manualLayout>
                  <c:x val="-4.5612058288284664E-2"/>
                  <c:y val="-9.72222222222222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C3A-4777-9E1D-C8C8C76A9C97}"/>
                </c:ext>
              </c:extLst>
            </c:dLbl>
            <c:dLbl>
              <c:idx val="2"/>
              <c:layout>
                <c:manualLayout>
                  <c:x val="-4.4561831815317657E-2"/>
                  <c:y val="-9.72222222222222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C3A-4777-9E1D-C8C8C76A9C97}"/>
                </c:ext>
              </c:extLst>
            </c:dLbl>
            <c:dLbl>
              <c:idx val="3"/>
              <c:layout>
                <c:manualLayout>
                  <c:x val="-5.1726157739652216E-2"/>
                  <c:y val="-9.02777777777776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C3A-4777-9E1D-C8C8C76A9C97}"/>
                </c:ext>
              </c:extLst>
            </c:dLbl>
            <c:dLbl>
              <c:idx val="4"/>
              <c:layout>
                <c:manualLayout>
                  <c:x val="-4.5086945051800414E-2"/>
                  <c:y val="-9.72222222222222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C3A-4777-9E1D-C8C8C76A9C97}"/>
                </c:ext>
              </c:extLst>
            </c:dLbl>
            <c:dLbl>
              <c:idx val="5"/>
              <c:layout>
                <c:manualLayout>
                  <c:x val="-5.1551239229678907E-2"/>
                  <c:y val="-0.1041666666666682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C3A-4777-9E1D-C8C8C76A9C97}"/>
                </c:ext>
              </c:extLst>
            </c:dLbl>
            <c:dLbl>
              <c:idx val="6"/>
              <c:layout>
                <c:manualLayout>
                  <c:x val="-5.97657916269849E-2"/>
                  <c:y val="-0.1041666666666681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FC3A-4777-9E1D-C8C8C76A9C97}"/>
                </c:ext>
              </c:extLst>
            </c:dLbl>
            <c:dLbl>
              <c:idx val="7"/>
              <c:layout>
                <c:manualLayout>
                  <c:x val="-6.1162079510703501E-2"/>
                  <c:y val="-9.02777777777776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C3A-4777-9E1D-C8C8C76A9C97}"/>
                </c:ext>
              </c:extLst>
            </c:dLbl>
            <c:dLbl>
              <c:idx val="8"/>
              <c:layout>
                <c:manualLayout>
                  <c:x val="-5.9933377152388827E-2"/>
                  <c:y val="-0.1180555555555555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FC3A-4777-9E1D-C8C8C76A9C97}"/>
                </c:ext>
              </c:extLst>
            </c:dLbl>
            <c:dLbl>
              <c:idx val="9"/>
              <c:layout>
                <c:manualLayout>
                  <c:x val="-6.0629295273354665E-2"/>
                  <c:y val="-0.111111111111111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FC3A-4777-9E1D-C8C8C76A9C97}"/>
                </c:ext>
              </c:extLst>
            </c:dLbl>
            <c:dLbl>
              <c:idx val="10"/>
              <c:layout>
                <c:manualLayout>
                  <c:x val="-3.6342986939239069E-2"/>
                  <c:y val="-9.02777777777776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C3A-4777-9E1D-C8C8C76A9C97}"/>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VÍTIMAS'!$D$15:$N$15</c:f>
              <c:numCache>
                <c:formatCode>#,##0</c:formatCode>
                <c:ptCount val="11"/>
                <c:pt idx="0">
                  <c:v>791</c:v>
                </c:pt>
                <c:pt idx="1">
                  <c:v>1243</c:v>
                </c:pt>
                <c:pt idx="2">
                  <c:v>1466</c:v>
                </c:pt>
                <c:pt idx="3">
                  <c:v>1563</c:v>
                </c:pt>
                <c:pt idx="4">
                  <c:v>2044</c:v>
                </c:pt>
                <c:pt idx="5">
                  <c:v>2456</c:v>
                </c:pt>
                <c:pt idx="6">
                  <c:v>2415</c:v>
                </c:pt>
                <c:pt idx="7">
                  <c:v>2351</c:v>
                </c:pt>
                <c:pt idx="8">
                  <c:v>2537</c:v>
                </c:pt>
                <c:pt idx="9">
                  <c:v>2058</c:v>
                </c:pt>
                <c:pt idx="10">
                  <c:v>1905</c:v>
                </c:pt>
              </c:numCache>
            </c:numRef>
          </c:val>
          <c:smooth val="0"/>
          <c:extLst>
            <c:ext xmlns:c16="http://schemas.microsoft.com/office/drawing/2014/chart" uri="{C3380CC4-5D6E-409C-BE32-E72D297353CC}">
              <c16:uniqueId val="{0000000B-FC3A-4777-9E1D-C8C8C76A9C97}"/>
            </c:ext>
          </c:extLst>
        </c:ser>
        <c:dLbls>
          <c:showLegendKey val="0"/>
          <c:showVal val="1"/>
          <c:showCatName val="0"/>
          <c:showSerName val="0"/>
          <c:showPercent val="0"/>
          <c:showBubbleSize val="0"/>
        </c:dLbls>
        <c:marker val="1"/>
        <c:smooth val="0"/>
        <c:axId val="282110768"/>
        <c:axId val="282111160"/>
      </c:lineChart>
      <c:catAx>
        <c:axId val="28211076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82111160"/>
        <c:crosses val="autoZero"/>
        <c:auto val="1"/>
        <c:lblAlgn val="ctr"/>
        <c:lblOffset val="100"/>
        <c:noMultiLvlLbl val="0"/>
      </c:catAx>
      <c:valAx>
        <c:axId val="282111160"/>
        <c:scaling>
          <c:orientation val="minMax"/>
        </c:scaling>
        <c:delete val="1"/>
        <c:axPos val="l"/>
        <c:numFmt formatCode="#,##0" sourceLinked="1"/>
        <c:majorTickMark val="out"/>
        <c:minorTickMark val="none"/>
        <c:tickLblPos val="none"/>
        <c:crossAx val="282110768"/>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solidFill>
      </c:spPr>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2.4608496783720592E-2"/>
          <c:y val="0.20777066929133856"/>
          <c:w val="0.95078300643255964"/>
          <c:h val="0.55169674103237087"/>
        </c:manualLayout>
      </c:layout>
      <c:bar3DChart>
        <c:barDir val="col"/>
        <c:grouping val="stacked"/>
        <c:varyColors val="0"/>
        <c:ser>
          <c:idx val="0"/>
          <c:order val="0"/>
          <c:tx>
            <c:strRef>
              <c:f>'COND. ENV. EM ACID. COM VÍTIMAS'!$C$16</c:f>
              <c:strCache>
                <c:ptCount val="1"/>
                <c:pt idx="0">
                  <c:v>PERMISSIONADO</c:v>
                </c:pt>
              </c:strCache>
            </c:strRef>
          </c:tx>
          <c:invertIfNegative val="0"/>
          <c:dLbls>
            <c:spPr>
              <a:noFill/>
              <a:ln>
                <a:noFill/>
              </a:ln>
              <a:effectLst/>
            </c:spPr>
            <c:txPr>
              <a:bodyPr wrap="square" lIns="38100" tIns="19050" rIns="38100" bIns="19050" anchor="ctr">
                <a:spAutoFit/>
              </a:bodyPr>
              <a:lstStyle/>
              <a:p>
                <a:pPr>
                  <a:defRPr b="1">
                    <a:solidFill>
                      <a:srgbClr val="FFFFFF"/>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VÍTIMAS'!$D$16:$N$16</c:f>
              <c:numCache>
                <c:formatCode>General</c:formatCode>
                <c:ptCount val="11"/>
                <c:pt idx="0">
                  <c:v>24</c:v>
                </c:pt>
                <c:pt idx="1">
                  <c:v>80</c:v>
                </c:pt>
                <c:pt idx="2">
                  <c:v>549</c:v>
                </c:pt>
                <c:pt idx="3">
                  <c:v>1453</c:v>
                </c:pt>
                <c:pt idx="4">
                  <c:v>926</c:v>
                </c:pt>
                <c:pt idx="5">
                  <c:v>1053</c:v>
                </c:pt>
                <c:pt idx="6">
                  <c:v>1321</c:v>
                </c:pt>
                <c:pt idx="7">
                  <c:v>1200</c:v>
                </c:pt>
                <c:pt idx="8">
                  <c:v>626</c:v>
                </c:pt>
                <c:pt idx="9">
                  <c:v>583</c:v>
                </c:pt>
                <c:pt idx="10">
                  <c:v>451</c:v>
                </c:pt>
              </c:numCache>
            </c:numRef>
          </c:val>
          <c:extLst>
            <c:ext xmlns:c16="http://schemas.microsoft.com/office/drawing/2014/chart" uri="{C3380CC4-5D6E-409C-BE32-E72D297353CC}">
              <c16:uniqueId val="{00000000-4E63-44EC-BF8A-E0DC497E4390}"/>
            </c:ext>
          </c:extLst>
        </c:ser>
        <c:ser>
          <c:idx val="1"/>
          <c:order val="1"/>
          <c:tx>
            <c:strRef>
              <c:f>'COND. ENV. EM ACID. COM VÍTIMAS'!$C$17</c:f>
              <c:strCache>
                <c:ptCount val="1"/>
                <c:pt idx="0">
                  <c:v>NÃO EXIGÍVEL</c:v>
                </c:pt>
              </c:strCache>
            </c:strRef>
          </c:tx>
          <c:invertIfNegative val="0"/>
          <c:dLbls>
            <c:dLbl>
              <c:idx val="0"/>
              <c:layout>
                <c:manualLayout>
                  <c:x val="8.4790673025967149E-3"/>
                  <c:y val="-0.1030303030303029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E63-44EC-BF8A-E0DC497E4390}"/>
                </c:ext>
              </c:extLst>
            </c:dLbl>
            <c:dLbl>
              <c:idx val="1"/>
              <c:layout>
                <c:manualLayout>
                  <c:x val="4.2395336512983575E-3"/>
                  <c:y val="-8.484848484848496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E63-44EC-BF8A-E0DC497E4390}"/>
                </c:ext>
              </c:extLst>
            </c:dLbl>
            <c:dLbl>
              <c:idx val="2"/>
              <c:layout>
                <c:manualLayout>
                  <c:x val="1.2718600953895072E-2"/>
                  <c:y val="-0.109090909090909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E63-44EC-BF8A-E0DC497E4390}"/>
                </c:ext>
              </c:extLst>
            </c:dLbl>
            <c:dLbl>
              <c:idx val="3"/>
              <c:layout>
                <c:manualLayout>
                  <c:x val="8.4790673025967149E-3"/>
                  <c:y val="-0.1333333333333333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E63-44EC-BF8A-E0DC497E4390}"/>
                </c:ext>
              </c:extLst>
            </c:dLbl>
            <c:dLbl>
              <c:idx val="4"/>
              <c:layout>
                <c:manualLayout>
                  <c:x val="1.2718600953895072E-2"/>
                  <c:y val="-0.157575757575757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E63-44EC-BF8A-E0DC497E4390}"/>
                </c:ext>
              </c:extLst>
            </c:dLbl>
            <c:dLbl>
              <c:idx val="5"/>
              <c:layout>
                <c:manualLayout>
                  <c:x val="1.2718600953894994E-2"/>
                  <c:y val="-0.1454545454545455"/>
                </c:manualLayout>
              </c:layout>
              <c:spPr>
                <a:noFill/>
                <a:ln>
                  <a:noFill/>
                </a:ln>
                <a:effectLst/>
              </c:spPr>
              <c:txPr>
                <a:bodyPr wrap="square" lIns="38100" tIns="19050" rIns="38100" bIns="19050" anchor="ctr">
                  <a:noAutofit/>
                </a:bodyPr>
                <a:lstStyle/>
                <a:p>
                  <a:pPr>
                    <a:defRPr b="1"/>
                  </a:pPr>
                  <a:endParaRPr lang="fr-FR"/>
                </a:p>
              </c:txPr>
              <c:showLegendKey val="0"/>
              <c:showVal val="1"/>
              <c:showCatName val="0"/>
              <c:showSerName val="0"/>
              <c:showPercent val="0"/>
              <c:showBubbleSize val="0"/>
              <c:extLst>
                <c:ext xmlns:c15="http://schemas.microsoft.com/office/drawing/2012/chart" uri="{CE6537A1-D6FC-4f65-9D91-7224C49458BB}">
                  <c15:layout>
                    <c:manualLayout>
                      <c:w val="6.1367249602543722E-2"/>
                      <c:h val="0.10427296587926509"/>
                    </c:manualLayout>
                  </c15:layout>
                </c:ext>
                <c:ext xmlns:c16="http://schemas.microsoft.com/office/drawing/2014/chart" uri="{C3380CC4-5D6E-409C-BE32-E72D297353CC}">
                  <c16:uniqueId val="{00000006-4E63-44EC-BF8A-E0DC497E4390}"/>
                </c:ext>
              </c:extLst>
            </c:dLbl>
            <c:dLbl>
              <c:idx val="6"/>
              <c:layout>
                <c:manualLayout>
                  <c:x val="1.0598834128245893E-2"/>
                  <c:y val="-0.145454545454545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E63-44EC-BF8A-E0DC497E4390}"/>
                </c:ext>
              </c:extLst>
            </c:dLbl>
            <c:dLbl>
              <c:idx val="7"/>
              <c:layout>
                <c:manualLayout>
                  <c:x val="1.0598834128245815E-2"/>
                  <c:y val="-0.139393939393939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E63-44EC-BF8A-E0DC497E4390}"/>
                </c:ext>
              </c:extLst>
            </c:dLbl>
            <c:dLbl>
              <c:idx val="8"/>
              <c:layout>
                <c:manualLayout>
                  <c:x val="1.2718600953895072E-2"/>
                  <c:y val="-0.1272727272727272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E63-44EC-BF8A-E0DC497E4390}"/>
                </c:ext>
              </c:extLst>
            </c:dLbl>
            <c:dLbl>
              <c:idx val="9"/>
              <c:layout>
                <c:manualLayout>
                  <c:x val="1.0598834128245893E-2"/>
                  <c:y val="-0.1212121212121212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E63-44EC-BF8A-E0DC497E4390}"/>
                </c:ext>
              </c:extLst>
            </c:dLbl>
            <c:dLbl>
              <c:idx val="10"/>
              <c:layout>
                <c:manualLayout>
                  <c:x val="1.2718600953895072E-2"/>
                  <c:y val="-0.151515151515151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E63-44EC-BF8A-E0DC497E4390}"/>
                </c:ext>
              </c:extLst>
            </c:dLbl>
            <c:spPr>
              <a:noFill/>
              <a:ln>
                <a:noFill/>
              </a:ln>
              <a:effectLst/>
            </c:spPr>
            <c:txPr>
              <a:bodyPr wrap="square" lIns="38100" tIns="19050" rIns="38100" bIns="19050" anchor="ctr">
                <a:spAutoFit/>
              </a:bodyPr>
              <a:lstStyle/>
              <a:p>
                <a:pPr>
                  <a:defRPr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VÍTIMAS'!$D$17:$N$17</c:f>
              <c:numCache>
                <c:formatCode>#,##0</c:formatCode>
                <c:ptCount val="11"/>
                <c:pt idx="0">
                  <c:v>139</c:v>
                </c:pt>
                <c:pt idx="1">
                  <c:v>107</c:v>
                </c:pt>
                <c:pt idx="2">
                  <c:v>846</c:v>
                </c:pt>
                <c:pt idx="3">
                  <c:v>1588</c:v>
                </c:pt>
                <c:pt idx="4">
                  <c:v>1405</c:v>
                </c:pt>
                <c:pt idx="5">
                  <c:v>1275</c:v>
                </c:pt>
                <c:pt idx="6">
                  <c:v>1109</c:v>
                </c:pt>
                <c:pt idx="7">
                  <c:v>1076</c:v>
                </c:pt>
                <c:pt idx="8">
                  <c:v>1037</c:v>
                </c:pt>
                <c:pt idx="9">
                  <c:v>657</c:v>
                </c:pt>
                <c:pt idx="10">
                  <c:v>657</c:v>
                </c:pt>
              </c:numCache>
            </c:numRef>
          </c:val>
          <c:extLst>
            <c:ext xmlns:c16="http://schemas.microsoft.com/office/drawing/2014/chart" uri="{C3380CC4-5D6E-409C-BE32-E72D297353CC}">
              <c16:uniqueId val="{0000000C-4E63-44EC-BF8A-E0DC497E4390}"/>
            </c:ext>
          </c:extLst>
        </c:ser>
        <c:dLbls>
          <c:showLegendKey val="0"/>
          <c:showVal val="1"/>
          <c:showCatName val="0"/>
          <c:showSerName val="0"/>
          <c:showPercent val="0"/>
          <c:showBubbleSize val="0"/>
        </c:dLbls>
        <c:gapWidth val="42"/>
        <c:gapDepth val="74"/>
        <c:shape val="box"/>
        <c:axId val="282111944"/>
        <c:axId val="282112336"/>
        <c:axId val="0"/>
      </c:bar3DChart>
      <c:catAx>
        <c:axId val="28211194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82112336"/>
        <c:crosses val="autoZero"/>
        <c:auto val="1"/>
        <c:lblAlgn val="ctr"/>
        <c:lblOffset val="100"/>
        <c:noMultiLvlLbl val="0"/>
      </c:catAx>
      <c:valAx>
        <c:axId val="282112336"/>
        <c:scaling>
          <c:orientation val="minMax"/>
        </c:scaling>
        <c:delete val="1"/>
        <c:axPos val="l"/>
        <c:numFmt formatCode="General" sourceLinked="1"/>
        <c:majorTickMark val="out"/>
        <c:minorTickMark val="none"/>
        <c:tickLblPos val="none"/>
        <c:crossAx val="282111944"/>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prstClr val="black"/>
        </a:solidFill>
      </c:spPr>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2.3848238482385212E-2"/>
          <c:y val="0.15909225969395341"/>
          <c:w val="0.95230352303523036"/>
          <c:h val="0.62306690437280243"/>
        </c:manualLayout>
      </c:layout>
      <c:bar3DChart>
        <c:barDir val="col"/>
        <c:grouping val="stacked"/>
        <c:varyColors val="0"/>
        <c:ser>
          <c:idx val="0"/>
          <c:order val="0"/>
          <c:tx>
            <c:strRef>
              <c:f>'COND. ENV. EM ACID. COM VÍTIMAS'!$C$21</c:f>
              <c:strCache>
                <c:ptCount val="1"/>
                <c:pt idx="0">
                  <c:v>MENORES DE 18 ANOS</c:v>
                </c:pt>
              </c:strCache>
            </c:strRef>
          </c:tx>
          <c:invertIfNegative val="0"/>
          <c:dLbls>
            <c:dLbl>
              <c:idx val="0"/>
              <c:layout>
                <c:manualLayout>
                  <c:x val="0"/>
                  <c:y val="1.88679245283018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AFB-4D8C-AF14-9D58712A6A25}"/>
                </c:ext>
              </c:extLst>
            </c:dLbl>
            <c:spPr>
              <a:noFill/>
              <a:ln>
                <a:noFill/>
              </a:ln>
              <a:effectLst/>
            </c:spPr>
            <c:txPr>
              <a:bodyPr wrap="square" lIns="38100" tIns="19050" rIns="38100" bIns="19050" anchor="ctr">
                <a:spAutoFit/>
              </a:bodyPr>
              <a:lstStyle/>
              <a:p>
                <a:pPr>
                  <a:defRPr b="1">
                    <a:solidFill>
                      <a:srgbClr val="FFFFFF"/>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VÍTIMAS'!$D$21:$N$21</c:f>
              <c:numCache>
                <c:formatCode>General</c:formatCode>
                <c:ptCount val="11"/>
                <c:pt idx="0">
                  <c:v>416</c:v>
                </c:pt>
                <c:pt idx="1">
                  <c:v>459</c:v>
                </c:pt>
                <c:pt idx="2">
                  <c:v>615</c:v>
                </c:pt>
                <c:pt idx="3">
                  <c:v>525</c:v>
                </c:pt>
                <c:pt idx="4">
                  <c:v>535</c:v>
                </c:pt>
                <c:pt idx="5">
                  <c:v>607</c:v>
                </c:pt>
                <c:pt idx="6">
                  <c:v>575</c:v>
                </c:pt>
                <c:pt idx="7">
                  <c:v>564</c:v>
                </c:pt>
                <c:pt idx="8">
                  <c:v>529</c:v>
                </c:pt>
                <c:pt idx="9">
                  <c:v>427</c:v>
                </c:pt>
                <c:pt idx="10">
                  <c:v>399</c:v>
                </c:pt>
              </c:numCache>
            </c:numRef>
          </c:val>
          <c:extLst>
            <c:ext xmlns:c16="http://schemas.microsoft.com/office/drawing/2014/chart" uri="{C3380CC4-5D6E-409C-BE32-E72D297353CC}">
              <c16:uniqueId val="{00000001-2AFB-4D8C-AF14-9D58712A6A25}"/>
            </c:ext>
          </c:extLst>
        </c:ser>
        <c:ser>
          <c:idx val="1"/>
          <c:order val="1"/>
          <c:tx>
            <c:strRef>
              <c:f>'COND. ENV. EM ACID. COM VÍTIMAS'!$C$22</c:f>
              <c:strCache>
                <c:ptCount val="1"/>
                <c:pt idx="0">
                  <c:v>18 A 29 ANOS</c:v>
                </c:pt>
              </c:strCache>
            </c:strRef>
          </c:tx>
          <c:invertIfNegative val="0"/>
          <c:dLbls>
            <c:dLbl>
              <c:idx val="0"/>
              <c:layout>
                <c:manualLayout>
                  <c:x val="2.0202020202020111E-3"/>
                  <c:y val="-1.88679245283020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AFB-4D8C-AF14-9D58712A6A25}"/>
                </c:ext>
              </c:extLst>
            </c:dLbl>
            <c:dLbl>
              <c:idx val="1"/>
              <c:layout>
                <c:manualLayout>
                  <c:x val="-1.8518304593483625E-17"/>
                  <c:y val="-1.88679245283018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AFB-4D8C-AF14-9D58712A6A25}"/>
                </c:ext>
              </c:extLst>
            </c:dLbl>
            <c:spPr>
              <a:noFill/>
              <a:ln>
                <a:noFill/>
              </a:ln>
              <a:effectLst/>
            </c:spPr>
            <c:txPr>
              <a:bodyPr wrap="square" lIns="38100" tIns="19050" rIns="38100" bIns="19050" anchor="ctr">
                <a:spAutoFit/>
              </a:bodyPr>
              <a:lstStyle/>
              <a:p>
                <a:pPr>
                  <a:defRPr b="1">
                    <a:solidFill>
                      <a:srgbClr val="FFFFFF"/>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VÍTIMAS'!$D$22:$N$22</c:f>
              <c:numCache>
                <c:formatCode>#,##0</c:formatCode>
                <c:ptCount val="11"/>
                <c:pt idx="0">
                  <c:v>3386</c:v>
                </c:pt>
                <c:pt idx="1">
                  <c:v>6101</c:v>
                </c:pt>
                <c:pt idx="2">
                  <c:v>7001</c:v>
                </c:pt>
                <c:pt idx="3">
                  <c:v>7858</c:v>
                </c:pt>
                <c:pt idx="4">
                  <c:v>8966</c:v>
                </c:pt>
                <c:pt idx="5">
                  <c:v>9498</c:v>
                </c:pt>
                <c:pt idx="6">
                  <c:v>9218</c:v>
                </c:pt>
                <c:pt idx="7">
                  <c:v>8303</c:v>
                </c:pt>
                <c:pt idx="8">
                  <c:v>7838</c:v>
                </c:pt>
                <c:pt idx="9">
                  <c:v>6158</c:v>
                </c:pt>
                <c:pt idx="10">
                  <c:v>5405</c:v>
                </c:pt>
              </c:numCache>
            </c:numRef>
          </c:val>
          <c:extLst>
            <c:ext xmlns:c16="http://schemas.microsoft.com/office/drawing/2014/chart" uri="{C3380CC4-5D6E-409C-BE32-E72D297353CC}">
              <c16:uniqueId val="{00000004-2AFB-4D8C-AF14-9D58712A6A25}"/>
            </c:ext>
          </c:extLst>
        </c:ser>
        <c:ser>
          <c:idx val="2"/>
          <c:order val="2"/>
          <c:tx>
            <c:strRef>
              <c:f>'COND. ENV. EM ACID. COM VÍTIMAS'!$C$23</c:f>
              <c:strCache>
                <c:ptCount val="1"/>
                <c:pt idx="0">
                  <c:v>30 A 59 ANOS</c:v>
                </c:pt>
              </c:strCache>
            </c:strRef>
          </c:tx>
          <c:invertIfNegative val="0"/>
          <c:dLbls>
            <c:dLbl>
              <c:idx val="0"/>
              <c:layout>
                <c:manualLayout>
                  <c:x val="0"/>
                  <c:y val="-2.51572327044025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AFB-4D8C-AF14-9D58712A6A25}"/>
                </c:ext>
              </c:extLst>
            </c:dLbl>
            <c:dLbl>
              <c:idx val="1"/>
              <c:layout>
                <c:manualLayout>
                  <c:x val="-1.8518304593483625E-17"/>
                  <c:y val="-1.88679245283020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AFB-4D8C-AF14-9D58712A6A25}"/>
                </c:ext>
              </c:extLst>
            </c:dLbl>
            <c:spPr>
              <a:noFill/>
              <a:ln>
                <a:noFill/>
              </a:ln>
              <a:effectLst/>
            </c:spPr>
            <c:txPr>
              <a:bodyPr wrap="square" lIns="38100" tIns="19050" rIns="38100" bIns="19050" anchor="ctr">
                <a:spAutoFit/>
              </a:bodyPr>
              <a:lstStyle/>
              <a:p>
                <a:pPr>
                  <a:defRPr b="1">
                    <a:solidFill>
                      <a:srgbClr val="FFFFFF"/>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VÍTIMAS'!$D$23:$N$23</c:f>
              <c:numCache>
                <c:formatCode>#,##0</c:formatCode>
                <c:ptCount val="11"/>
                <c:pt idx="0">
                  <c:v>2844</c:v>
                </c:pt>
                <c:pt idx="1">
                  <c:v>4141</c:v>
                </c:pt>
                <c:pt idx="2">
                  <c:v>6778</c:v>
                </c:pt>
                <c:pt idx="3">
                  <c:v>9333</c:v>
                </c:pt>
                <c:pt idx="4">
                  <c:v>10557</c:v>
                </c:pt>
                <c:pt idx="5">
                  <c:v>11277</c:v>
                </c:pt>
                <c:pt idx="6">
                  <c:v>11522</c:v>
                </c:pt>
                <c:pt idx="7">
                  <c:v>10709</c:v>
                </c:pt>
                <c:pt idx="8">
                  <c:v>10210</c:v>
                </c:pt>
                <c:pt idx="9">
                  <c:v>8368</c:v>
                </c:pt>
                <c:pt idx="10">
                  <c:v>7871</c:v>
                </c:pt>
              </c:numCache>
            </c:numRef>
          </c:val>
          <c:extLst>
            <c:ext xmlns:c16="http://schemas.microsoft.com/office/drawing/2014/chart" uri="{C3380CC4-5D6E-409C-BE32-E72D297353CC}">
              <c16:uniqueId val="{00000007-2AFB-4D8C-AF14-9D58712A6A25}"/>
            </c:ext>
          </c:extLst>
        </c:ser>
        <c:ser>
          <c:idx val="3"/>
          <c:order val="3"/>
          <c:tx>
            <c:strRef>
              <c:f>'COND. ENV. EM ACID. COM VÍTIMAS'!$C$24</c:f>
              <c:strCache>
                <c:ptCount val="1"/>
                <c:pt idx="0">
                  <c:v>60 ANOS OU MAIS</c:v>
                </c:pt>
              </c:strCache>
            </c:strRef>
          </c:tx>
          <c:invertIfNegative val="0"/>
          <c:dLbls>
            <c:dLbl>
              <c:idx val="0"/>
              <c:layout>
                <c:manualLayout>
                  <c:x val="-4.0404040404040404E-3"/>
                  <c:y val="-7.54716981132075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AFB-4D8C-AF14-9D58712A6A25}"/>
                </c:ext>
              </c:extLst>
            </c:dLbl>
            <c:dLbl>
              <c:idx val="1"/>
              <c:layout>
                <c:manualLayout>
                  <c:x val="-1.8518304593483625E-17"/>
                  <c:y val="-6.91823899371069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AFB-4D8C-AF14-9D58712A6A25}"/>
                </c:ext>
              </c:extLst>
            </c:dLbl>
            <c:dLbl>
              <c:idx val="2"/>
              <c:layout>
                <c:manualLayout>
                  <c:x val="-3.7036609186967251E-17"/>
                  <c:y val="-8.17610062893081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AFB-4D8C-AF14-9D58712A6A25}"/>
                </c:ext>
              </c:extLst>
            </c:dLbl>
            <c:dLbl>
              <c:idx val="3"/>
              <c:layout>
                <c:manualLayout>
                  <c:x val="-7.4073218373934501E-17"/>
                  <c:y val="-7.547169811320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AFB-4D8C-AF14-9D58712A6A25}"/>
                </c:ext>
              </c:extLst>
            </c:dLbl>
            <c:dLbl>
              <c:idx val="4"/>
              <c:layout>
                <c:manualLayout>
                  <c:x val="0"/>
                  <c:y val="-7.54716981132075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2AFB-4D8C-AF14-9D58712A6A25}"/>
                </c:ext>
              </c:extLst>
            </c:dLbl>
            <c:dLbl>
              <c:idx val="5"/>
              <c:layout>
                <c:manualLayout>
                  <c:x val="-4.0404040404041141E-3"/>
                  <c:y val="-6.91823899371069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AFB-4D8C-AF14-9D58712A6A25}"/>
                </c:ext>
              </c:extLst>
            </c:dLbl>
            <c:dLbl>
              <c:idx val="6"/>
              <c:layout>
                <c:manualLayout>
                  <c:x val="-7.4073218373934501E-17"/>
                  <c:y val="-7.54716981132075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2AFB-4D8C-AF14-9D58712A6A25}"/>
                </c:ext>
              </c:extLst>
            </c:dLbl>
            <c:dLbl>
              <c:idx val="7"/>
              <c:layout>
                <c:manualLayout>
                  <c:x val="0"/>
                  <c:y val="-6.91823899371069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AFB-4D8C-AF14-9D58712A6A25}"/>
                </c:ext>
              </c:extLst>
            </c:dLbl>
            <c:dLbl>
              <c:idx val="8"/>
              <c:layout>
                <c:manualLayout>
                  <c:x val="2.0202020202020202E-3"/>
                  <c:y val="-6.91823899371069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AFB-4D8C-AF14-9D58712A6A25}"/>
                </c:ext>
              </c:extLst>
            </c:dLbl>
            <c:dLbl>
              <c:idx val="9"/>
              <c:layout>
                <c:manualLayout>
                  <c:x val="2.0202020202018719E-3"/>
                  <c:y val="-7.54716981132075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AFB-4D8C-AF14-9D58712A6A25}"/>
                </c:ext>
              </c:extLst>
            </c:dLbl>
            <c:dLbl>
              <c:idx val="10"/>
              <c:layout>
                <c:manualLayout>
                  <c:x val="-1.48146436747869E-16"/>
                  <c:y val="-8.8050314465408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2AFB-4D8C-AF14-9D58712A6A25}"/>
                </c:ext>
              </c:extLst>
            </c:dLbl>
            <c:spPr>
              <a:noFill/>
              <a:ln>
                <a:noFill/>
              </a:ln>
              <a:effectLst/>
            </c:spPr>
            <c:txPr>
              <a:bodyPr wrap="square" lIns="38100" tIns="19050" rIns="38100" bIns="19050" anchor="ctr">
                <a:spAutoFit/>
              </a:bodyPr>
              <a:lstStyle/>
              <a:p>
                <a:pPr>
                  <a:defRPr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VÍTIMAS'!$D$24:$N$24</c:f>
              <c:numCache>
                <c:formatCode>#,##0</c:formatCode>
                <c:ptCount val="11"/>
                <c:pt idx="0">
                  <c:v>293</c:v>
                </c:pt>
                <c:pt idx="1">
                  <c:v>586</c:v>
                </c:pt>
                <c:pt idx="2">
                  <c:v>670</c:v>
                </c:pt>
                <c:pt idx="3">
                  <c:v>702</c:v>
                </c:pt>
                <c:pt idx="4">
                  <c:v>815</c:v>
                </c:pt>
                <c:pt idx="5">
                  <c:v>904</c:v>
                </c:pt>
                <c:pt idx="6">
                  <c:v>1057</c:v>
                </c:pt>
                <c:pt idx="7">
                  <c:v>1071</c:v>
                </c:pt>
                <c:pt idx="8">
                  <c:v>1086</c:v>
                </c:pt>
                <c:pt idx="9">
                  <c:v>908</c:v>
                </c:pt>
                <c:pt idx="10">
                  <c:v>933</c:v>
                </c:pt>
              </c:numCache>
            </c:numRef>
          </c:val>
          <c:extLst>
            <c:ext xmlns:c16="http://schemas.microsoft.com/office/drawing/2014/chart" uri="{C3380CC4-5D6E-409C-BE32-E72D297353CC}">
              <c16:uniqueId val="{00000013-2AFB-4D8C-AF14-9D58712A6A25}"/>
            </c:ext>
          </c:extLst>
        </c:ser>
        <c:dLbls>
          <c:showLegendKey val="0"/>
          <c:showVal val="1"/>
          <c:showCatName val="0"/>
          <c:showSerName val="0"/>
          <c:showPercent val="0"/>
          <c:showBubbleSize val="0"/>
        </c:dLbls>
        <c:gapWidth val="24"/>
        <c:gapDepth val="42"/>
        <c:shape val="cylinder"/>
        <c:axId val="282113120"/>
        <c:axId val="282113512"/>
        <c:axId val="0"/>
      </c:bar3DChart>
      <c:catAx>
        <c:axId val="28211312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82113512"/>
        <c:crosses val="autoZero"/>
        <c:auto val="1"/>
        <c:lblAlgn val="ctr"/>
        <c:lblOffset val="100"/>
        <c:noMultiLvlLbl val="0"/>
      </c:catAx>
      <c:valAx>
        <c:axId val="282113512"/>
        <c:scaling>
          <c:orientation val="minMax"/>
        </c:scaling>
        <c:delete val="1"/>
        <c:axPos val="l"/>
        <c:numFmt formatCode="General" sourceLinked="1"/>
        <c:majorTickMark val="out"/>
        <c:minorTickMark val="none"/>
        <c:tickLblPos val="none"/>
        <c:crossAx val="282113120"/>
        <c:crosses val="autoZero"/>
        <c:crossBetween val="between"/>
      </c:valAx>
      <c:spPr>
        <a:noFill/>
        <a:ln w="25400">
          <a:noFill/>
        </a:ln>
      </c:spPr>
    </c:plotArea>
    <c:legend>
      <c:legendPos val="t"/>
      <c:overlay val="0"/>
      <c:txPr>
        <a:bodyPr/>
        <a:lstStyle/>
        <a:p>
          <a:pPr>
            <a:defRPr sz="11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 footer="0.3149606200000134"/>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2.7620841180164033E-2"/>
          <c:y val="0.17644573554519968"/>
          <c:w val="0.94475831763969276"/>
          <c:h val="0.59936854980503629"/>
        </c:manualLayout>
      </c:layout>
      <c:bar3DChart>
        <c:barDir val="col"/>
        <c:grouping val="stacked"/>
        <c:varyColors val="0"/>
        <c:ser>
          <c:idx val="0"/>
          <c:order val="0"/>
          <c:tx>
            <c:strRef>
              <c:f>'COND. ENV. EM ACID. COM VÍTIMAS'!$C$28</c:f>
              <c:strCache>
                <c:ptCount val="1"/>
                <c:pt idx="0">
                  <c:v>MASCULINO</c:v>
                </c:pt>
              </c:strCache>
            </c:strRef>
          </c:tx>
          <c:invertIfNegative val="0"/>
          <c:dLbls>
            <c:spPr>
              <a:noFill/>
              <a:ln>
                <a:noFill/>
              </a:ln>
              <a:effectLst/>
            </c:spPr>
            <c:txPr>
              <a:bodyPr wrap="square" lIns="38100" tIns="19050" rIns="38100" bIns="19050" anchor="ctr">
                <a:spAutoFit/>
              </a:bodyPr>
              <a:lstStyle/>
              <a:p>
                <a:pPr>
                  <a:defRPr b="1">
                    <a:solidFill>
                      <a:srgbClr val="FFFFFF"/>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VÍTIMAS'!$D$28:$N$28</c:f>
              <c:numCache>
                <c:formatCode>#,##0</c:formatCode>
                <c:ptCount val="11"/>
                <c:pt idx="0">
                  <c:v>5994</c:v>
                </c:pt>
                <c:pt idx="1">
                  <c:v>10289</c:v>
                </c:pt>
                <c:pt idx="2">
                  <c:v>11949</c:v>
                </c:pt>
                <c:pt idx="3">
                  <c:v>13922</c:v>
                </c:pt>
                <c:pt idx="4">
                  <c:v>15911</c:v>
                </c:pt>
                <c:pt idx="5">
                  <c:v>17478</c:v>
                </c:pt>
                <c:pt idx="6">
                  <c:v>19296</c:v>
                </c:pt>
                <c:pt idx="7">
                  <c:v>18221</c:v>
                </c:pt>
                <c:pt idx="8">
                  <c:v>17054</c:v>
                </c:pt>
                <c:pt idx="9">
                  <c:v>13579</c:v>
                </c:pt>
                <c:pt idx="10">
                  <c:v>12186</c:v>
                </c:pt>
              </c:numCache>
            </c:numRef>
          </c:val>
          <c:extLst>
            <c:ext xmlns:c16="http://schemas.microsoft.com/office/drawing/2014/chart" uri="{C3380CC4-5D6E-409C-BE32-E72D297353CC}">
              <c16:uniqueId val="{00000000-C75F-45DD-81EB-563563173666}"/>
            </c:ext>
          </c:extLst>
        </c:ser>
        <c:ser>
          <c:idx val="1"/>
          <c:order val="1"/>
          <c:tx>
            <c:strRef>
              <c:f>'COND. ENV. EM ACID. COM VÍTIMAS'!$C$29</c:f>
              <c:strCache>
                <c:ptCount val="1"/>
                <c:pt idx="0">
                  <c:v>FEMININO</c:v>
                </c:pt>
              </c:strCache>
            </c:strRef>
          </c:tx>
          <c:invertIfNegative val="0"/>
          <c:dLbls>
            <c:dLbl>
              <c:idx val="0"/>
              <c:layout>
                <c:manualLayout>
                  <c:x val="6.5573770491803279E-3"/>
                  <c:y val="-7.76699029126213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75F-45DD-81EB-563563173666}"/>
                </c:ext>
              </c:extLst>
            </c:dLbl>
            <c:dLbl>
              <c:idx val="1"/>
              <c:layout>
                <c:manualLayout>
                  <c:x val="6.5573770491803079E-3"/>
                  <c:y val="-0.116504854368932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75F-45DD-81EB-563563173666}"/>
                </c:ext>
              </c:extLst>
            </c:dLbl>
            <c:dLbl>
              <c:idx val="2"/>
              <c:layout>
                <c:manualLayout>
                  <c:x val="6.5573770491803279E-3"/>
                  <c:y val="-8.41423948220064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75F-45DD-81EB-563563173666}"/>
                </c:ext>
              </c:extLst>
            </c:dLbl>
            <c:dLbl>
              <c:idx val="3"/>
              <c:layout>
                <c:manualLayout>
                  <c:x val="6.557377049180288E-3"/>
                  <c:y val="-0.1100323624595469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75F-45DD-81EB-563563173666}"/>
                </c:ext>
              </c:extLst>
            </c:dLbl>
            <c:dLbl>
              <c:idx val="4"/>
              <c:layout>
                <c:manualLayout>
                  <c:x val="6.5573770491803279E-3"/>
                  <c:y val="-9.06148867313916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75F-45DD-81EB-563563173666}"/>
                </c:ext>
              </c:extLst>
            </c:dLbl>
            <c:dLbl>
              <c:idx val="5"/>
              <c:layout>
                <c:manualLayout>
                  <c:x val="1.092896174863388E-2"/>
                  <c:y val="-0.116504854368932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75F-45DD-81EB-563563173666}"/>
                </c:ext>
              </c:extLst>
            </c:dLbl>
            <c:dLbl>
              <c:idx val="6"/>
              <c:layout>
                <c:manualLayout>
                  <c:x val="6.5573770491803279E-3"/>
                  <c:y val="-9.70873786407766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75F-45DD-81EB-563563173666}"/>
                </c:ext>
              </c:extLst>
            </c:dLbl>
            <c:dLbl>
              <c:idx val="7"/>
              <c:layout>
                <c:manualLayout>
                  <c:x val="1.09289617486338E-2"/>
                  <c:y val="-0.116504854368932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75F-45DD-81EB-563563173666}"/>
                </c:ext>
              </c:extLst>
            </c:dLbl>
            <c:dLbl>
              <c:idx val="8"/>
              <c:layout>
                <c:manualLayout>
                  <c:x val="1.3114754098360656E-2"/>
                  <c:y val="-0.1100323624595469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75F-45DD-81EB-563563173666}"/>
                </c:ext>
              </c:extLst>
            </c:dLbl>
            <c:dLbl>
              <c:idx val="9"/>
              <c:layout>
                <c:manualLayout>
                  <c:x val="1.092896174863372E-2"/>
                  <c:y val="-0.12944983818770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75F-45DD-81EB-563563173666}"/>
                </c:ext>
              </c:extLst>
            </c:dLbl>
            <c:dLbl>
              <c:idx val="10"/>
              <c:layout>
                <c:manualLayout>
                  <c:x val="1.092896174863388E-2"/>
                  <c:y val="-0.116504854368932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75F-45DD-81EB-563563173666}"/>
                </c:ext>
              </c:extLst>
            </c:dLbl>
            <c:spPr>
              <a:noFill/>
              <a:ln>
                <a:noFill/>
              </a:ln>
              <a:effectLst/>
            </c:spPr>
            <c:txPr>
              <a:bodyPr wrap="square" lIns="38100" tIns="19050" rIns="38100" bIns="19050" anchor="ctr">
                <a:spAutoFit/>
              </a:bodyPr>
              <a:lstStyle/>
              <a:p>
                <a:pPr>
                  <a:defRPr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VÍTIMAS'!$D$29:$N$29</c:f>
              <c:numCache>
                <c:formatCode>#,##0</c:formatCode>
                <c:ptCount val="11"/>
                <c:pt idx="0">
                  <c:v>1670</c:v>
                </c:pt>
                <c:pt idx="1">
                  <c:v>2036</c:v>
                </c:pt>
                <c:pt idx="2">
                  <c:v>2377</c:v>
                </c:pt>
                <c:pt idx="3">
                  <c:v>3054</c:v>
                </c:pt>
                <c:pt idx="4">
                  <c:v>3492</c:v>
                </c:pt>
                <c:pt idx="5">
                  <c:v>3870</c:v>
                </c:pt>
                <c:pt idx="6">
                  <c:v>4596</c:v>
                </c:pt>
                <c:pt idx="7">
                  <c:v>4384</c:v>
                </c:pt>
                <c:pt idx="8">
                  <c:v>4040</c:v>
                </c:pt>
                <c:pt idx="9">
                  <c:v>3281</c:v>
                </c:pt>
                <c:pt idx="10">
                  <c:v>3338</c:v>
                </c:pt>
              </c:numCache>
            </c:numRef>
          </c:val>
          <c:extLst>
            <c:ext xmlns:c16="http://schemas.microsoft.com/office/drawing/2014/chart" uri="{C3380CC4-5D6E-409C-BE32-E72D297353CC}">
              <c16:uniqueId val="{0000000C-C75F-45DD-81EB-563563173666}"/>
            </c:ext>
          </c:extLst>
        </c:ser>
        <c:dLbls>
          <c:showLegendKey val="0"/>
          <c:showVal val="1"/>
          <c:showCatName val="0"/>
          <c:showSerName val="0"/>
          <c:showPercent val="0"/>
          <c:showBubbleSize val="0"/>
        </c:dLbls>
        <c:gapWidth val="36"/>
        <c:gapDepth val="39"/>
        <c:shape val="box"/>
        <c:axId val="278271264"/>
        <c:axId val="278271656"/>
        <c:axId val="0"/>
      </c:bar3DChart>
      <c:catAx>
        <c:axId val="27827126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271656"/>
        <c:crosses val="autoZero"/>
        <c:auto val="1"/>
        <c:lblAlgn val="ctr"/>
        <c:lblOffset val="100"/>
        <c:noMultiLvlLbl val="0"/>
      </c:catAx>
      <c:valAx>
        <c:axId val="278271656"/>
        <c:scaling>
          <c:orientation val="minMax"/>
        </c:scaling>
        <c:delete val="1"/>
        <c:axPos val="l"/>
        <c:numFmt formatCode="#,##0" sourceLinked="1"/>
        <c:majorTickMark val="out"/>
        <c:minorTickMark val="none"/>
        <c:tickLblPos val="none"/>
        <c:crossAx val="278271264"/>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solidFill>
      <a:schemeClr val="bg2"/>
    </a:solidFill>
    <a:ln w="2540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autoTitleDeleted val="1"/>
    <c:plotArea>
      <c:layout>
        <c:manualLayout>
          <c:layoutTarget val="inner"/>
          <c:xMode val="edge"/>
          <c:yMode val="edge"/>
          <c:x val="1.4700181708056065E-2"/>
          <c:y val="0.11559114769744691"/>
          <c:w val="0.97109826589595349"/>
          <c:h val="0.67163564781676099"/>
        </c:manualLayout>
      </c:layout>
      <c:lineChart>
        <c:grouping val="standard"/>
        <c:varyColors val="0"/>
        <c:ser>
          <c:idx val="0"/>
          <c:order val="0"/>
          <c:tx>
            <c:strRef>
              <c:f>'COND. ENV. EM ACID. COM VÍTIMAS'!$C$70:$K$70</c:f>
              <c:strCache>
                <c:ptCount val="9"/>
                <c:pt idx="0">
                  <c:v>Fonte: PC (Polícia Civil), PRF (Polícia Rodoviária Federal) e PM (Polícia Militar).</c:v>
                </c:pt>
              </c:strCache>
            </c:strRef>
          </c:tx>
          <c:marker>
            <c:symbol val="diamond"/>
            <c:size val="11"/>
          </c:marker>
          <c:dLbls>
            <c:dLbl>
              <c:idx val="0"/>
              <c:layout>
                <c:manualLayout>
                  <c:x val="-5.5944055944055895E-2"/>
                  <c:y val="-0.1063057742782184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721-48C2-A713-C596E8B89C62}"/>
                </c:ext>
              </c:extLst>
            </c:dLbl>
            <c:dLbl>
              <c:idx val="1"/>
              <c:layout>
                <c:manualLayout>
                  <c:x val="-5.5944055944055895E-2"/>
                  <c:y val="-9.91362443330952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721-48C2-A713-C596E8B89C62}"/>
                </c:ext>
              </c:extLst>
            </c:dLbl>
            <c:dLbl>
              <c:idx val="2"/>
              <c:layout>
                <c:manualLayout>
                  <c:x val="-5.5944055944055895E-2"/>
                  <c:y val="-9.91362443330952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721-48C2-A713-C596E8B89C62}"/>
                </c:ext>
              </c:extLst>
            </c:dLbl>
            <c:dLbl>
              <c:idx val="3"/>
              <c:layout>
                <c:manualLayout>
                  <c:x val="-5.5944055944055895E-2"/>
                  <c:y val="-8.479957050823426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721-48C2-A713-C596E8B89C62}"/>
                </c:ext>
              </c:extLst>
            </c:dLbl>
            <c:dLbl>
              <c:idx val="4"/>
              <c:layout>
                <c:manualLayout>
                  <c:x val="-5.8275058275056635E-2"/>
                  <c:y val="-6.84263898830827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721-48C2-A713-C596E8B89C62}"/>
                </c:ext>
              </c:extLst>
            </c:dLbl>
            <c:dLbl>
              <c:idx val="5"/>
              <c:layout>
                <c:manualLayout>
                  <c:x val="-6.2937062937062943E-2"/>
                  <c:y val="-9.15604867573372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721-48C2-A713-C596E8B89C62}"/>
                </c:ext>
              </c:extLst>
            </c:dLbl>
            <c:dLbl>
              <c:idx val="6"/>
              <c:layout>
                <c:manualLayout>
                  <c:x val="-6.7837123506414854E-2"/>
                  <c:y val="-0.1003585063230728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721-48C2-A713-C596E8B89C62}"/>
                </c:ext>
              </c:extLst>
            </c:dLbl>
            <c:dLbl>
              <c:idx val="7"/>
              <c:layout>
                <c:manualLayout>
                  <c:x val="-6.753813116017833E-2"/>
                  <c:y val="-9.400441422094972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721-48C2-A713-C596E8B89C62}"/>
                </c:ext>
              </c:extLst>
            </c:dLbl>
            <c:dLbl>
              <c:idx val="8"/>
              <c:layout>
                <c:manualLayout>
                  <c:x val="-5.8769524438817125E-2"/>
                  <c:y val="-9.09090909090910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B721-48C2-A713-C596E8B89C62}"/>
                </c:ext>
              </c:extLst>
            </c:dLbl>
            <c:dLbl>
              <c:idx val="9"/>
              <c:layout>
                <c:manualLayout>
                  <c:x val="-6.0606060606060622E-2"/>
                  <c:y val="-9.09096874254354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721-48C2-A713-C596E8B89C62}"/>
                </c:ext>
              </c:extLst>
            </c:dLbl>
            <c:dLbl>
              <c:idx val="10"/>
              <c:layout>
                <c:manualLayout>
                  <c:x val="-1.8648018648019113E-2"/>
                  <c:y val="-7.57575757575757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721-48C2-A713-C596E8B89C62}"/>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'COND. ENV. EM ACID. COM VÍTIMAS'!$D$13:$N$13</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'COND. ENV. EM ACID. COM VÍTIMAS'!$D$19:$N$19</c:f>
              <c:numCache>
                <c:formatCode>#,##0</c:formatCode>
                <c:ptCount val="11"/>
                <c:pt idx="0">
                  <c:v>8499</c:v>
                </c:pt>
                <c:pt idx="1">
                  <c:v>15858</c:v>
                </c:pt>
                <c:pt idx="2">
                  <c:v>17880</c:v>
                </c:pt>
                <c:pt idx="3">
                  <c:v>21202</c:v>
                </c:pt>
                <c:pt idx="4">
                  <c:v>23706</c:v>
                </c:pt>
                <c:pt idx="5">
                  <c:v>25223</c:v>
                </c:pt>
                <c:pt idx="6">
                  <c:v>24991</c:v>
                </c:pt>
                <c:pt idx="7">
                  <c:v>23686</c:v>
                </c:pt>
                <c:pt idx="8">
                  <c:v>21901</c:v>
                </c:pt>
                <c:pt idx="9">
                  <c:v>17565</c:v>
                </c:pt>
                <c:pt idx="10">
                  <c:v>16195</c:v>
                </c:pt>
              </c:numCache>
            </c:numRef>
          </c:val>
          <c:smooth val="0"/>
          <c:extLst>
            <c:ext xmlns:c16="http://schemas.microsoft.com/office/drawing/2014/chart" uri="{C3380CC4-5D6E-409C-BE32-E72D297353CC}">
              <c16:uniqueId val="{0000000B-B721-48C2-A713-C596E8B89C62}"/>
            </c:ext>
          </c:extLst>
        </c:ser>
        <c:dLbls>
          <c:showLegendKey val="0"/>
          <c:showVal val="1"/>
          <c:showCatName val="0"/>
          <c:showSerName val="0"/>
          <c:showPercent val="0"/>
          <c:showBubbleSize val="0"/>
        </c:dLbls>
        <c:marker val="1"/>
        <c:smooth val="0"/>
        <c:axId val="278272440"/>
        <c:axId val="278272832"/>
      </c:lineChart>
      <c:catAx>
        <c:axId val="27827244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272832"/>
        <c:crosses val="autoZero"/>
        <c:auto val="1"/>
        <c:lblAlgn val="ctr"/>
        <c:lblOffset val="100"/>
        <c:noMultiLvlLbl val="0"/>
      </c:catAx>
      <c:valAx>
        <c:axId val="278272832"/>
        <c:scaling>
          <c:orientation val="minMax"/>
        </c:scaling>
        <c:delete val="1"/>
        <c:axPos val="l"/>
        <c:numFmt formatCode="#,##0" sourceLinked="1"/>
        <c:majorTickMark val="out"/>
        <c:minorTickMark val="none"/>
        <c:tickLblPos val="none"/>
        <c:crossAx val="278272440"/>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62" footer="0.3149606200000136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200"/>
              <a:t>DISTRIBUIÇÃO </a:t>
            </a:r>
            <a:r>
              <a:rPr lang="pt-BR" sz="1200" baseline="0"/>
              <a:t>DE CONDUTORES ENVOLVIDOS EM ACIDENTES DE TRÂNSITO COM VÍTIMAS EM 2016</a:t>
            </a:r>
            <a:endParaRPr lang="pt-BR" sz="1200"/>
          </a:p>
        </c:rich>
      </c:tx>
      <c:layout>
        <c:manualLayout>
          <c:xMode val="edge"/>
          <c:yMode val="edge"/>
          <c:x val="0.20794823463537976"/>
          <c:y val="6.0185294189167127E-2"/>
        </c:manualLayout>
      </c:layout>
      <c:overlay val="0"/>
    </c:title>
    <c:autoTitleDeleted val="0"/>
    <c:view3D>
      <c:rotX val="30"/>
      <c:rotY val="170"/>
      <c:rAngAx val="0"/>
    </c:view3D>
    <c:floor>
      <c:thickness val="0"/>
    </c:floor>
    <c:sideWall>
      <c:thickness val="0"/>
    </c:sideWall>
    <c:backWall>
      <c:thickness val="0"/>
    </c:backWall>
    <c:plotArea>
      <c:layout/>
      <c:pie3DChart>
        <c:varyColors val="1"/>
        <c:ser>
          <c:idx val="0"/>
          <c:order val="0"/>
          <c:tx>
            <c:strRef>
              <c:f>'VÍTIMAS FATAIS'!$R$36</c:f>
              <c:strCache>
                <c:ptCount val="1"/>
              </c:strCache>
            </c:strRef>
          </c:tx>
          <c:explosion val="25"/>
          <c:dLbls>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'COND. ENV. EM ACID. COM VÍTIMAS'!$P$38:$T$38</c:f>
              <c:strCache>
                <c:ptCount val="4"/>
                <c:pt idx="0">
                  <c:v>INTERIOR</c:v>
                </c:pt>
                <c:pt idx="1">
                  <c:v>CAPITAL</c:v>
                </c:pt>
                <c:pt idx="2">
                  <c:v>RODOVIAS ESTADUAIS</c:v>
                </c:pt>
                <c:pt idx="3">
                  <c:v>RODOVIAS FEDERAIS</c:v>
                </c:pt>
              </c:strCache>
            </c:strRef>
          </c:cat>
          <c:val>
            <c:numRef>
              <c:f>'COND. ENV. EM ACID. COM VÍTIMAS'!$P$44:$S$44</c:f>
              <c:numCache>
                <c:formatCode>#,##0</c:formatCode>
                <c:ptCount val="4"/>
                <c:pt idx="0">
                  <c:v>8456</c:v>
                </c:pt>
                <c:pt idx="1">
                  <c:v>4625</c:v>
                </c:pt>
                <c:pt idx="2">
                  <c:v>679</c:v>
                </c:pt>
                <c:pt idx="3">
                  <c:v>2435</c:v>
                </c:pt>
              </c:numCache>
            </c:numRef>
          </c:val>
          <c:extLst>
            <c:ext xmlns:c16="http://schemas.microsoft.com/office/drawing/2014/chart" uri="{C3380CC4-5D6E-409C-BE32-E72D297353CC}">
              <c16:uniqueId val="{00000000-CE40-4520-B4AD-5DC75F9A6C2E}"/>
            </c:ext>
          </c:extLst>
        </c:ser>
        <c:dLbls>
          <c:showLegendKey val="0"/>
          <c:showVal val="0"/>
          <c:showCatName val="1"/>
          <c:showSerName val="0"/>
          <c:showPercent val="1"/>
          <c:showBubbleSize val="0"/>
          <c:showLeaderLines val="1"/>
        </c:dLbls>
      </c:pie3DChart>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a:solidFill>
        <a:schemeClr val="tx1"/>
      </a:solidFill>
    </a:ln>
  </c:spPr>
  <c:printSettings>
    <c:headerFooter/>
    <c:pageMargins b="0.78740157499999996" l="0.511811024" r="0.511811024" t="0.78740157499999996" header="0.31496062000000441" footer="0.31496062000000441"/>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29381600246829048"/>
          <c:y val="2.072538860103627E-2"/>
        </c:manualLayout>
      </c:layout>
      <c:overlay val="0"/>
      <c:txPr>
        <a:bodyPr/>
        <a:lstStyle/>
        <a:p>
          <a:pPr>
            <a:defRPr sz="16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4985862274462076E-2"/>
          <c:y val="0.25236614853195166"/>
          <c:w val="0.95002839295855779"/>
          <c:h val="0.59124909904396661"/>
        </c:manualLayout>
      </c:layout>
      <c:lineChart>
        <c:grouping val="standard"/>
        <c:varyColors val="0"/>
        <c:ser>
          <c:idx val="0"/>
          <c:order val="0"/>
          <c:tx>
            <c:strRef>
              <c:f>'VEIC. ENV. EM ACID. COM VÍTIMAS'!$D$15</c:f>
              <c:strCache>
                <c:ptCount val="1"/>
                <c:pt idx="0">
                  <c:v>AUTOMÓVEL/CAMIONETA</c:v>
                </c:pt>
              </c:strCache>
            </c:strRef>
          </c:tx>
          <c:marker>
            <c:symbol val="diamond"/>
            <c:size val="11"/>
          </c:marker>
          <c:dLbls>
            <c:dLbl>
              <c:idx val="0"/>
              <c:layout>
                <c:manualLayout>
                  <c:x val="-6.1328790459965928E-2"/>
                  <c:y val="-0.1036269430051843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9AB-458B-B0DB-79885F7F332D}"/>
                </c:ext>
              </c:extLst>
            </c:dLbl>
            <c:dLbl>
              <c:idx val="1"/>
              <c:layout>
                <c:manualLayout>
                  <c:x val="-6.3600227143668434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AB-458B-B0DB-79885F7F332D}"/>
                </c:ext>
              </c:extLst>
            </c:dLbl>
            <c:dLbl>
              <c:idx val="2"/>
              <c:layout>
                <c:manualLayout>
                  <c:x val="-5.6785917092561013E-2"/>
                  <c:y val="-8.98100172711571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9AB-458B-B0DB-79885F7F332D}"/>
                </c:ext>
              </c:extLst>
            </c:dLbl>
            <c:dLbl>
              <c:idx val="3"/>
              <c:layout>
                <c:manualLayout>
                  <c:x val="-5.4887511041797787E-2"/>
                  <c:y val="-8.98100172711571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9AB-458B-B0DB-79885F7F332D}"/>
                </c:ext>
              </c:extLst>
            </c:dLbl>
            <c:dLbl>
              <c:idx val="4"/>
              <c:layout>
                <c:manualLayout>
                  <c:x val="-5.4514562491282795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9AB-458B-B0DB-79885F7F332D}"/>
                </c:ext>
              </c:extLst>
            </c:dLbl>
            <c:dLbl>
              <c:idx val="5"/>
              <c:layout>
                <c:manualLayout>
                  <c:x val="-6.1577592655990464E-2"/>
                  <c:y val="-0.10362694300518417"/>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9AB-458B-B0DB-79885F7F332D}"/>
                </c:ext>
              </c:extLst>
            </c:dLbl>
            <c:dLbl>
              <c:idx val="6"/>
              <c:layout>
                <c:manualLayout>
                  <c:x val="-5.3486671653967435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9AB-458B-B0DB-79885F7F332D}"/>
                </c:ext>
              </c:extLst>
            </c:dLbl>
            <c:dLbl>
              <c:idx val="7"/>
              <c:layout>
                <c:manualLayout>
                  <c:x val="-5.9057353776263477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9AB-458B-B0DB-79885F7F332D}"/>
                </c:ext>
              </c:extLst>
            </c:dLbl>
            <c:dLbl>
              <c:idx val="8"/>
              <c:layout>
                <c:manualLayout>
                  <c:x val="-5.4514480408859013E-2"/>
                  <c:y val="-9.67184801381692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19AB-458B-B0DB-79885F7F332D}"/>
                </c:ext>
              </c:extLst>
            </c:dLbl>
            <c:dLbl>
              <c:idx val="9"/>
              <c:layout>
                <c:manualLayout>
                  <c:x val="-5.7967126089915104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9AB-458B-B0DB-79885F7F332D}"/>
                </c:ext>
              </c:extLst>
            </c:dLbl>
            <c:dLbl>
              <c:idx val="10"/>
              <c:layout>
                <c:manualLayout>
                  <c:x val="-3.6500268384326656E-2"/>
                  <c:y val="-9.67184801381692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19AB-458B-B0DB-79885F7F332D}"/>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VÍTIMAS'!$E$15:$O$15</c:f>
              <c:numCache>
                <c:formatCode>#,##0</c:formatCode>
                <c:ptCount val="11"/>
                <c:pt idx="0">
                  <c:v>2711</c:v>
                </c:pt>
                <c:pt idx="1">
                  <c:v>5149</c:v>
                </c:pt>
                <c:pt idx="2">
                  <c:v>4947</c:v>
                </c:pt>
                <c:pt idx="3">
                  <c:v>6035</c:v>
                </c:pt>
                <c:pt idx="4">
                  <c:v>7078</c:v>
                </c:pt>
                <c:pt idx="5">
                  <c:v>7447</c:v>
                </c:pt>
                <c:pt idx="6">
                  <c:v>7405</c:v>
                </c:pt>
                <c:pt idx="7">
                  <c:v>7047</c:v>
                </c:pt>
                <c:pt idx="8">
                  <c:v>6905</c:v>
                </c:pt>
                <c:pt idx="9">
                  <c:v>5258</c:v>
                </c:pt>
                <c:pt idx="10">
                  <c:v>5010</c:v>
                </c:pt>
              </c:numCache>
            </c:numRef>
          </c:val>
          <c:smooth val="0"/>
          <c:extLst>
            <c:ext xmlns:c16="http://schemas.microsoft.com/office/drawing/2014/chart" uri="{C3380CC4-5D6E-409C-BE32-E72D297353CC}">
              <c16:uniqueId val="{0000000B-19AB-458B-B0DB-79885F7F332D}"/>
            </c:ext>
          </c:extLst>
        </c:ser>
        <c:dLbls>
          <c:showLegendKey val="0"/>
          <c:showVal val="1"/>
          <c:showCatName val="0"/>
          <c:showSerName val="0"/>
          <c:showPercent val="0"/>
          <c:showBubbleSize val="0"/>
        </c:dLbls>
        <c:marker val="1"/>
        <c:smooth val="0"/>
        <c:axId val="278274008"/>
        <c:axId val="278274400"/>
      </c:lineChart>
      <c:catAx>
        <c:axId val="27827400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274400"/>
        <c:crosses val="autoZero"/>
        <c:auto val="1"/>
        <c:lblAlgn val="ctr"/>
        <c:lblOffset val="100"/>
        <c:noMultiLvlLbl val="0"/>
      </c:catAx>
      <c:valAx>
        <c:axId val="278274400"/>
        <c:scaling>
          <c:orientation val="minMax"/>
        </c:scaling>
        <c:delete val="1"/>
        <c:axPos val="l"/>
        <c:numFmt formatCode="#,##0" sourceLinked="1"/>
        <c:majorTickMark val="out"/>
        <c:minorTickMark val="none"/>
        <c:tickLblPos val="none"/>
        <c:crossAx val="278274008"/>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37901450690756677"/>
          <c:y val="2.7719940412853795E-2"/>
        </c:manualLayout>
      </c:layout>
      <c:overlay val="0"/>
      <c:txPr>
        <a:bodyPr/>
        <a:lstStyle/>
        <a:p>
          <a:pPr>
            <a:defRPr sz="16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502838308002198E-2"/>
          <c:y val="0.2451579768745123"/>
          <c:w val="0.94994310821049865"/>
          <c:h val="0.57728027239838253"/>
        </c:manualLayout>
      </c:layout>
      <c:lineChart>
        <c:grouping val="standard"/>
        <c:varyColors val="0"/>
        <c:ser>
          <c:idx val="0"/>
          <c:order val="0"/>
          <c:tx>
            <c:strRef>
              <c:f>'VEIC. ENV. EM ACID. COM VÍTIMAS'!$D$19</c:f>
              <c:strCache>
                <c:ptCount val="1"/>
                <c:pt idx="0">
                  <c:v>MOTOCICLETA</c:v>
                </c:pt>
              </c:strCache>
            </c:strRef>
          </c:tx>
          <c:marker>
            <c:symbol val="diamond"/>
            <c:size val="11"/>
          </c:marker>
          <c:dLbls>
            <c:dLbl>
              <c:idx val="0"/>
              <c:layout>
                <c:manualLayout>
                  <c:x val="-5.5002658429754159E-2"/>
                  <c:y val="-0.1025642335248633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A30-4A6D-BD0E-0D065DDF4AC4}"/>
                </c:ext>
              </c:extLst>
            </c:dLbl>
            <c:dLbl>
              <c:idx val="1"/>
              <c:layout>
                <c:manualLayout>
                  <c:x val="-5.5002658429754159E-2"/>
                  <c:y val="-8.8888699723345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A30-4A6D-BD0E-0D065DDF4AC4}"/>
                </c:ext>
              </c:extLst>
            </c:dLbl>
            <c:dLbl>
              <c:idx val="2"/>
              <c:layout>
                <c:manualLayout>
                  <c:x val="-5.1110379691284347E-2"/>
                  <c:y val="-9.57264666241047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A30-4A6D-BD0E-0D065DDF4AC4}"/>
                </c:ext>
              </c:extLst>
            </c:dLbl>
            <c:dLbl>
              <c:idx val="3"/>
              <c:layout>
                <c:manualLayout>
                  <c:x val="-4.8835101400106322E-2"/>
                  <c:y val="-8.814981911044926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A30-4A6D-BD0E-0D065DDF4AC4}"/>
                </c:ext>
              </c:extLst>
            </c:dLbl>
            <c:dLbl>
              <c:idx val="4"/>
              <c:layout>
                <c:manualLayout>
                  <c:x val="-4.8835101400106384E-2"/>
                  <c:y val="-8.8888699723345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A30-4A6D-BD0E-0D065DDF4AC4}"/>
                </c:ext>
              </c:extLst>
            </c:dLbl>
            <c:dLbl>
              <c:idx val="5"/>
              <c:layout>
                <c:manualLayout>
                  <c:x val="-5.3122346844908103E-2"/>
                  <c:y val="-8.8888699723345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A30-4A6D-BD0E-0D065DDF4AC4}"/>
                </c:ext>
              </c:extLst>
            </c:dLbl>
            <c:dLbl>
              <c:idx val="6"/>
              <c:layout>
                <c:manualLayout>
                  <c:x val="-5.5397625136087925E-2"/>
                  <c:y val="-8.88886997233454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A30-4A6D-BD0E-0D065DDF4AC4}"/>
                </c:ext>
              </c:extLst>
            </c:dLbl>
            <c:dLbl>
              <c:idx val="7"/>
              <c:layout>
                <c:manualLayout>
                  <c:x val="-5.5002658429754159E-2"/>
                  <c:y val="-0.10256423352486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A30-4A6D-BD0E-0D065DDF4AC4}"/>
                </c:ext>
              </c:extLst>
            </c:dLbl>
            <c:dLbl>
              <c:idx val="8"/>
              <c:layout>
                <c:manualLayout>
                  <c:x val="-6.1038391101433914E-2"/>
                  <c:y val="-0.1021942257217875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A30-4A6D-BD0E-0D065DDF4AC4}"/>
                </c:ext>
              </c:extLst>
            </c:dLbl>
            <c:dLbl>
              <c:idx val="9"/>
              <c:layout>
                <c:manualLayout>
                  <c:x val="-6.1458338607995495E-2"/>
                  <c:y val="-0.1009009009009009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A30-4A6D-BD0E-0D065DDF4AC4}"/>
                </c:ext>
              </c:extLst>
            </c:dLbl>
            <c:dLbl>
              <c:idx val="10"/>
              <c:layout>
                <c:manualLayout>
                  <c:x val="-2.5723472668810296E-2"/>
                  <c:y val="-8.64864864864865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A30-4A6D-BD0E-0D065DDF4AC4}"/>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VÍTIMAS'!$E$19:$O$19</c:f>
              <c:numCache>
                <c:formatCode>#,##0</c:formatCode>
                <c:ptCount val="11"/>
                <c:pt idx="0">
                  <c:v>3596</c:v>
                </c:pt>
                <c:pt idx="1">
                  <c:v>6489</c:v>
                </c:pt>
                <c:pt idx="2">
                  <c:v>8495</c:v>
                </c:pt>
                <c:pt idx="3">
                  <c:v>10786</c:v>
                </c:pt>
                <c:pt idx="4">
                  <c:v>12350</c:v>
                </c:pt>
                <c:pt idx="5">
                  <c:v>13244</c:v>
                </c:pt>
                <c:pt idx="6">
                  <c:v>13400</c:v>
                </c:pt>
                <c:pt idx="7">
                  <c:v>12530</c:v>
                </c:pt>
                <c:pt idx="8">
                  <c:v>11771</c:v>
                </c:pt>
                <c:pt idx="9">
                  <c:v>9374</c:v>
                </c:pt>
                <c:pt idx="10">
                  <c:v>8716</c:v>
                </c:pt>
              </c:numCache>
            </c:numRef>
          </c:val>
          <c:smooth val="0"/>
          <c:extLst>
            <c:ext xmlns:c16="http://schemas.microsoft.com/office/drawing/2014/chart" uri="{C3380CC4-5D6E-409C-BE32-E72D297353CC}">
              <c16:uniqueId val="{0000000B-AA30-4A6D-BD0E-0D065DDF4AC4}"/>
            </c:ext>
          </c:extLst>
        </c:ser>
        <c:dLbls>
          <c:showLegendKey val="0"/>
          <c:showVal val="1"/>
          <c:showCatName val="0"/>
          <c:showSerName val="0"/>
          <c:showPercent val="0"/>
          <c:showBubbleSize val="0"/>
        </c:dLbls>
        <c:marker val="1"/>
        <c:smooth val="0"/>
        <c:axId val="278656928"/>
        <c:axId val="278657320"/>
      </c:lineChart>
      <c:catAx>
        <c:axId val="27865692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57320"/>
        <c:crosses val="autoZero"/>
        <c:auto val="1"/>
        <c:lblAlgn val="ctr"/>
        <c:lblOffset val="100"/>
        <c:noMultiLvlLbl val="0"/>
      </c:catAx>
      <c:valAx>
        <c:axId val="278657320"/>
        <c:scaling>
          <c:orientation val="minMax"/>
        </c:scaling>
        <c:delete val="1"/>
        <c:axPos val="l"/>
        <c:numFmt formatCode="#,##0" sourceLinked="1"/>
        <c:majorTickMark val="out"/>
        <c:minorTickMark val="none"/>
        <c:tickLblPos val="none"/>
        <c:crossAx val="278656928"/>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45190331707756498"/>
          <c:y val="2.8985507246376812E-2"/>
        </c:manualLayout>
      </c:layout>
      <c:overlay val="0"/>
      <c:txPr>
        <a:bodyPr/>
        <a:lstStyle/>
        <a:p>
          <a:pPr>
            <a:defRPr sz="16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0418078808110154E-2"/>
          <c:y val="0.26251569097341099"/>
          <c:w val="0.95053399911193348"/>
          <c:h val="0.57345030240785122"/>
        </c:manualLayout>
      </c:layout>
      <c:lineChart>
        <c:grouping val="standard"/>
        <c:varyColors val="0"/>
        <c:ser>
          <c:idx val="0"/>
          <c:order val="0"/>
          <c:tx>
            <c:strRef>
              <c:f>'VEIC. ENV. EM ACID. COM VÍTIMAS'!$D$20</c:f>
              <c:strCache>
                <c:ptCount val="1"/>
                <c:pt idx="0">
                  <c:v>BICICLETA</c:v>
                </c:pt>
              </c:strCache>
            </c:strRef>
          </c:tx>
          <c:dLbls>
            <c:dLbl>
              <c:idx val="0"/>
              <c:layout>
                <c:manualLayout>
                  <c:x val="-4.7763252894359093E-2"/>
                  <c:y val="-0.1014492753623188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EF1-4C9B-83E7-1F51E9381B21}"/>
                </c:ext>
              </c:extLst>
            </c:dLbl>
            <c:dLbl>
              <c:idx val="1"/>
              <c:layout>
                <c:manualLayout>
                  <c:x val="-4.5696812170323384E-2"/>
                  <c:y val="-9.420289855072472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EF1-4C9B-83E7-1F51E9381B21}"/>
                </c:ext>
              </c:extLst>
            </c:dLbl>
            <c:dLbl>
              <c:idx val="2"/>
              <c:layout>
                <c:manualLayout>
                  <c:x val="-4.4878152366876457E-2"/>
                  <c:y val="-0.1014492753623188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EF1-4C9B-83E7-1F51E9381B21}"/>
                </c:ext>
              </c:extLst>
            </c:dLbl>
            <c:dLbl>
              <c:idx val="3"/>
              <c:layout>
                <c:manualLayout>
                  <c:x val="-4.7399536223022121E-2"/>
                  <c:y val="-0.1014492753623188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EF1-4C9B-83E7-1F51E9381B21}"/>
                </c:ext>
              </c:extLst>
            </c:dLbl>
            <c:dLbl>
              <c:idx val="4"/>
              <c:layout>
                <c:manualLayout>
                  <c:x val="-5.6484298685965217E-2"/>
                  <c:y val="-0.1086956521739162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EF1-4C9B-83E7-1F51E9381B21}"/>
                </c:ext>
              </c:extLst>
            </c:dLbl>
            <c:dLbl>
              <c:idx val="5"/>
              <c:layout>
                <c:manualLayout>
                  <c:x val="-4.992075019748745E-2"/>
                  <c:y val="-0.1159420289855072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EF1-4C9B-83E7-1F51E9381B21}"/>
                </c:ext>
              </c:extLst>
            </c:dLbl>
            <c:dLbl>
              <c:idx val="6"/>
              <c:layout>
                <c:manualLayout>
                  <c:x val="-5.5665638882518534E-2"/>
                  <c:y val="-8.69565217391305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EF1-4C9B-83E7-1F51E9381B21}"/>
                </c:ext>
              </c:extLst>
            </c:dLbl>
            <c:dLbl>
              <c:idx val="7"/>
              <c:layout>
                <c:manualLayout>
                  <c:x val="-5.3962914829823183E-2"/>
                  <c:y val="-0.1014492753623188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EF1-4C9B-83E7-1F51E9381B21}"/>
                </c:ext>
              </c:extLst>
            </c:dLbl>
            <c:dLbl>
              <c:idx val="8"/>
              <c:layout>
                <c:manualLayout>
                  <c:x val="-5.5665638882518534E-2"/>
                  <c:y val="-8.69565217391305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EF1-4C9B-83E7-1F51E9381B21}"/>
                </c:ext>
              </c:extLst>
            </c:dLbl>
            <c:dLbl>
              <c:idx val="9"/>
              <c:layout>
                <c:manualLayout>
                  <c:x val="-4.8585480213031933E-2"/>
                  <c:y val="-9.42034691315767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EF1-4C9B-83E7-1F51E9381B21}"/>
                </c:ext>
              </c:extLst>
            </c:dLbl>
            <c:dLbl>
              <c:idx val="10"/>
              <c:layout>
                <c:manualLayout>
                  <c:x val="-3.6677454153182305E-2"/>
                  <c:y val="-9.420289855072472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EF1-4C9B-83E7-1F51E9381B21}"/>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VÍTIMAS'!$E$20:$O$20</c:f>
              <c:numCache>
                <c:formatCode>#,##0</c:formatCode>
                <c:ptCount val="11"/>
                <c:pt idx="0">
                  <c:v>917</c:v>
                </c:pt>
                <c:pt idx="1">
                  <c:v>1693</c:v>
                </c:pt>
                <c:pt idx="2">
                  <c:v>1747</c:v>
                </c:pt>
                <c:pt idx="3">
                  <c:v>1819</c:v>
                </c:pt>
                <c:pt idx="4">
                  <c:v>1581</c:v>
                </c:pt>
                <c:pt idx="5">
                  <c:v>1515</c:v>
                </c:pt>
                <c:pt idx="6">
                  <c:v>1349</c:v>
                </c:pt>
                <c:pt idx="7">
                  <c:v>1348</c:v>
                </c:pt>
                <c:pt idx="8">
                  <c:v>1126</c:v>
                </c:pt>
                <c:pt idx="9">
                  <c:v>756</c:v>
                </c:pt>
                <c:pt idx="10">
                  <c:v>711</c:v>
                </c:pt>
              </c:numCache>
            </c:numRef>
          </c:val>
          <c:smooth val="0"/>
          <c:extLst>
            <c:ext xmlns:c16="http://schemas.microsoft.com/office/drawing/2014/chart" uri="{C3380CC4-5D6E-409C-BE32-E72D297353CC}">
              <c16:uniqueId val="{0000000B-7EF1-4C9B-83E7-1F51E9381B21}"/>
            </c:ext>
          </c:extLst>
        </c:ser>
        <c:dLbls>
          <c:showLegendKey val="0"/>
          <c:showVal val="1"/>
          <c:showCatName val="0"/>
          <c:showSerName val="0"/>
          <c:showPercent val="0"/>
          <c:showBubbleSize val="0"/>
        </c:dLbls>
        <c:marker val="1"/>
        <c:smooth val="0"/>
        <c:axId val="278658104"/>
        <c:axId val="278658496"/>
      </c:lineChart>
      <c:catAx>
        <c:axId val="2786581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58496"/>
        <c:crosses val="autoZero"/>
        <c:auto val="1"/>
        <c:lblAlgn val="ctr"/>
        <c:lblOffset val="100"/>
        <c:noMultiLvlLbl val="0"/>
      </c:catAx>
      <c:valAx>
        <c:axId val="278658496"/>
        <c:scaling>
          <c:orientation val="minMax"/>
        </c:scaling>
        <c:delete val="1"/>
        <c:axPos val="l"/>
        <c:numFmt formatCode="#,##0" sourceLinked="1"/>
        <c:majorTickMark val="out"/>
        <c:minorTickMark val="none"/>
        <c:tickLblPos val="none"/>
        <c:crossAx val="278658104"/>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20"/>
      <c:depthPercent val="100"/>
      <c:rAngAx val="1"/>
    </c:view3D>
    <c:floor>
      <c:thickness val="0"/>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1.4599500363659363E-2"/>
          <c:y val="0.15234127992065508"/>
          <c:w val="0.96850628611182643"/>
          <c:h val="0.65608669884006432"/>
        </c:manualLayout>
      </c:layout>
      <c:bar3DChart>
        <c:barDir val="col"/>
        <c:grouping val="stacked"/>
        <c:varyColors val="0"/>
        <c:ser>
          <c:idx val="0"/>
          <c:order val="0"/>
          <c:tx>
            <c:strRef>
              <c:f>'VEIC. ENV. EM ACID. COM VÍTIMAS'!$D$16</c:f>
              <c:strCache>
                <c:ptCount val="1"/>
                <c:pt idx="0">
                  <c:v>ÔNIBUS/ MICRO-ÔNIBUS</c:v>
                </c:pt>
              </c:strCache>
            </c:strRef>
          </c:tx>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VÍTIMAS'!$E$16:$O$16</c:f>
              <c:numCache>
                <c:formatCode>#,##0</c:formatCode>
                <c:ptCount val="11"/>
                <c:pt idx="0">
                  <c:v>117</c:v>
                </c:pt>
                <c:pt idx="1">
                  <c:v>208</c:v>
                </c:pt>
                <c:pt idx="2">
                  <c:v>167</c:v>
                </c:pt>
                <c:pt idx="3">
                  <c:v>228</c:v>
                </c:pt>
                <c:pt idx="4">
                  <c:v>270</c:v>
                </c:pt>
                <c:pt idx="5">
                  <c:v>320</c:v>
                </c:pt>
                <c:pt idx="6">
                  <c:v>283</c:v>
                </c:pt>
                <c:pt idx="7">
                  <c:v>265</c:v>
                </c:pt>
                <c:pt idx="8">
                  <c:v>183</c:v>
                </c:pt>
                <c:pt idx="9">
                  <c:v>144</c:v>
                </c:pt>
                <c:pt idx="10">
                  <c:v>164</c:v>
                </c:pt>
              </c:numCache>
            </c:numRef>
          </c:val>
          <c:extLst>
            <c:ext xmlns:c16="http://schemas.microsoft.com/office/drawing/2014/chart" uri="{C3380CC4-5D6E-409C-BE32-E72D297353CC}">
              <c16:uniqueId val="{00000000-3605-40B0-BC2D-FCD084FD9824}"/>
            </c:ext>
          </c:extLst>
        </c:ser>
        <c:ser>
          <c:idx val="1"/>
          <c:order val="1"/>
          <c:tx>
            <c:strRef>
              <c:f>'VEIC. ENV. EM ACID. COM VÍTIMAS'!$D$17</c:f>
              <c:strCache>
                <c:ptCount val="1"/>
                <c:pt idx="0">
                  <c:v>CAMINHÃO/CAMINHONETE</c:v>
                </c:pt>
              </c:strCache>
            </c:strRef>
          </c:tx>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VÍTIMAS'!$E$17:$O$17</c:f>
              <c:numCache>
                <c:formatCode>#,##0</c:formatCode>
                <c:ptCount val="11"/>
                <c:pt idx="0">
                  <c:v>544</c:v>
                </c:pt>
                <c:pt idx="1">
                  <c:v>683</c:v>
                </c:pt>
                <c:pt idx="2">
                  <c:v>1553</c:v>
                </c:pt>
                <c:pt idx="3">
                  <c:v>1915</c:v>
                </c:pt>
                <c:pt idx="4">
                  <c:v>2018</c:v>
                </c:pt>
                <c:pt idx="5">
                  <c:v>2169</c:v>
                </c:pt>
                <c:pt idx="6">
                  <c:v>2133</c:v>
                </c:pt>
                <c:pt idx="7">
                  <c:v>2103</c:v>
                </c:pt>
                <c:pt idx="8">
                  <c:v>1549</c:v>
                </c:pt>
                <c:pt idx="9">
                  <c:v>1638</c:v>
                </c:pt>
                <c:pt idx="10">
                  <c:v>1379</c:v>
                </c:pt>
              </c:numCache>
            </c:numRef>
          </c:val>
          <c:extLst>
            <c:ext xmlns:c16="http://schemas.microsoft.com/office/drawing/2014/chart" uri="{C3380CC4-5D6E-409C-BE32-E72D297353CC}">
              <c16:uniqueId val="{00000001-3605-40B0-BC2D-FCD084FD9824}"/>
            </c:ext>
          </c:extLst>
        </c:ser>
        <c:ser>
          <c:idx val="2"/>
          <c:order val="2"/>
          <c:tx>
            <c:strRef>
              <c:f>'VEIC. ENV. EM ACID. COM VÍTIMAS'!$D$18</c:f>
              <c:strCache>
                <c:ptCount val="1"/>
                <c:pt idx="0">
                  <c:v>REBOQUE/SEMI-REBOQUE</c:v>
                </c:pt>
              </c:strCache>
            </c:strRef>
          </c:tx>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VÍTIMAS'!$E$18:$O$18</c:f>
              <c:numCache>
                <c:formatCode>#,##0</c:formatCode>
                <c:ptCount val="11"/>
                <c:pt idx="0">
                  <c:v>107</c:v>
                </c:pt>
                <c:pt idx="1">
                  <c:v>165</c:v>
                </c:pt>
                <c:pt idx="2">
                  <c:v>124</c:v>
                </c:pt>
                <c:pt idx="3">
                  <c:v>42</c:v>
                </c:pt>
                <c:pt idx="4">
                  <c:v>26</c:v>
                </c:pt>
                <c:pt idx="5">
                  <c:v>35</c:v>
                </c:pt>
                <c:pt idx="6">
                  <c:v>28</c:v>
                </c:pt>
                <c:pt idx="7">
                  <c:v>32</c:v>
                </c:pt>
                <c:pt idx="8">
                  <c:v>53</c:v>
                </c:pt>
                <c:pt idx="9">
                  <c:v>65</c:v>
                </c:pt>
                <c:pt idx="10">
                  <c:v>23</c:v>
                </c:pt>
              </c:numCache>
            </c:numRef>
          </c:val>
          <c:extLst>
            <c:ext xmlns:c16="http://schemas.microsoft.com/office/drawing/2014/chart" uri="{C3380CC4-5D6E-409C-BE32-E72D297353CC}">
              <c16:uniqueId val="{00000002-3605-40B0-BC2D-FCD084FD9824}"/>
            </c:ext>
          </c:extLst>
        </c:ser>
        <c:ser>
          <c:idx val="3"/>
          <c:order val="3"/>
          <c:tx>
            <c:strRef>
              <c:f>'VEIC. ENV. EM ACID. COM VÍTIMAS'!$D$21</c:f>
              <c:strCache>
                <c:ptCount val="1"/>
                <c:pt idx="0">
                  <c:v>OUTROS</c:v>
                </c:pt>
              </c:strCache>
            </c:strRef>
          </c:tx>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VÍTIMAS'!$E$21:$O$21</c:f>
              <c:numCache>
                <c:formatCode>#,##0</c:formatCode>
                <c:ptCount val="11"/>
                <c:pt idx="0">
                  <c:v>155</c:v>
                </c:pt>
                <c:pt idx="1">
                  <c:v>157</c:v>
                </c:pt>
                <c:pt idx="2">
                  <c:v>187</c:v>
                </c:pt>
                <c:pt idx="3">
                  <c:v>122</c:v>
                </c:pt>
                <c:pt idx="4">
                  <c:v>97</c:v>
                </c:pt>
                <c:pt idx="5">
                  <c:v>102</c:v>
                </c:pt>
                <c:pt idx="6">
                  <c:v>124</c:v>
                </c:pt>
                <c:pt idx="7">
                  <c:v>115</c:v>
                </c:pt>
                <c:pt idx="8">
                  <c:v>121</c:v>
                </c:pt>
                <c:pt idx="9">
                  <c:v>167</c:v>
                </c:pt>
                <c:pt idx="10">
                  <c:v>78</c:v>
                </c:pt>
              </c:numCache>
            </c:numRef>
          </c:val>
          <c:extLst>
            <c:ext xmlns:c16="http://schemas.microsoft.com/office/drawing/2014/chart" uri="{C3380CC4-5D6E-409C-BE32-E72D297353CC}">
              <c16:uniqueId val="{00000003-3605-40B0-BC2D-FCD084FD9824}"/>
            </c:ext>
          </c:extLst>
        </c:ser>
        <c:dLbls>
          <c:showLegendKey val="0"/>
          <c:showVal val="1"/>
          <c:showCatName val="0"/>
          <c:showSerName val="0"/>
          <c:showPercent val="0"/>
          <c:showBubbleSize val="0"/>
        </c:dLbls>
        <c:gapWidth val="25"/>
        <c:gapDepth val="96"/>
        <c:shape val="cylinder"/>
        <c:axId val="278659280"/>
        <c:axId val="278659672"/>
        <c:axId val="0"/>
      </c:bar3DChart>
      <c:catAx>
        <c:axId val="2786592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59672"/>
        <c:crosses val="autoZero"/>
        <c:auto val="1"/>
        <c:lblAlgn val="ctr"/>
        <c:lblOffset val="100"/>
        <c:noMultiLvlLbl val="0"/>
      </c:catAx>
      <c:valAx>
        <c:axId val="278659672"/>
        <c:scaling>
          <c:orientation val="minMax"/>
        </c:scaling>
        <c:delete val="1"/>
        <c:axPos val="l"/>
        <c:numFmt formatCode="#,##0" sourceLinked="1"/>
        <c:majorTickMark val="out"/>
        <c:minorTickMark val="none"/>
        <c:tickLblPos val="none"/>
        <c:crossAx val="278659280"/>
        <c:crosses val="autoZero"/>
        <c:crossBetween val="between"/>
      </c:valAx>
      <c:spPr>
        <a:noFill/>
        <a:ln w="25400">
          <a:noFill/>
        </a:ln>
      </c:spPr>
    </c:plotArea>
    <c:legend>
      <c:legendPos val="t"/>
      <c:layout>
        <c:manualLayout>
          <c:xMode val="edge"/>
          <c:yMode val="edge"/>
          <c:x val="5.5466666666666678E-2"/>
          <c:y val="3.6866359447004615E-2"/>
          <c:w val="0.89999991601051066"/>
          <c:h val="0.11110853078849016"/>
        </c:manualLayout>
      </c:layout>
      <c:overlay val="0"/>
      <c:txPr>
        <a:bodyPr/>
        <a:lstStyle/>
        <a:p>
          <a:pPr>
            <a:defRPr sz="10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autoTitleDeleted val="1"/>
    <c:plotArea>
      <c:layout>
        <c:manualLayout>
          <c:layoutTarget val="inner"/>
          <c:xMode val="edge"/>
          <c:yMode val="edge"/>
          <c:x val="2.4589998444425692E-2"/>
          <c:y val="7.7497232277246808E-2"/>
          <c:w val="0.96058819231269443"/>
          <c:h val="0.70924755258674255"/>
        </c:manualLayout>
      </c:layout>
      <c:lineChart>
        <c:grouping val="standard"/>
        <c:varyColors val="0"/>
        <c:ser>
          <c:idx val="0"/>
          <c:order val="0"/>
          <c:tx>
            <c:strRef>
              <c:f>'VEIC. ENV. EM ACID. COM VÍTIMAS'!$D$15</c:f>
              <c:strCache>
                <c:ptCount val="1"/>
                <c:pt idx="0">
                  <c:v>AUTOMÓVEL/CAMIONETA</c:v>
                </c:pt>
              </c:strCache>
            </c:strRef>
          </c:tx>
          <c:marker>
            <c:symbol val="diamond"/>
            <c:size val="11"/>
          </c:marker>
          <c:dLbls>
            <c:dLbl>
              <c:idx val="0"/>
              <c:layout>
                <c:manualLayout>
                  <c:x val="-5.3964786006287312E-2"/>
                  <c:y val="-8.84676145339652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FE4-47F1-9979-FCEEB59822CB}"/>
                </c:ext>
              </c:extLst>
            </c:dLbl>
            <c:dLbl>
              <c:idx val="1"/>
              <c:layout>
                <c:manualLayout>
                  <c:x val="-5.1487980534037824E-2"/>
                  <c:y val="-7.58293838862558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FE4-47F1-9979-FCEEB59822CB}"/>
                </c:ext>
              </c:extLst>
            </c:dLbl>
            <c:dLbl>
              <c:idx val="2"/>
              <c:layout>
                <c:manualLayout>
                  <c:x val="-5.5652233098091933E-2"/>
                  <c:y val="-8.214849921011058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FE4-47F1-9979-FCEEB59822CB}"/>
                </c:ext>
              </c:extLst>
            </c:dLbl>
            <c:dLbl>
              <c:idx val="3"/>
              <c:layout>
                <c:manualLayout>
                  <c:x val="-6.2608762235352666E-2"/>
                  <c:y val="-7.5829383886255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FE4-47F1-9979-FCEEB59822CB}"/>
                </c:ext>
              </c:extLst>
            </c:dLbl>
            <c:dLbl>
              <c:idx val="4"/>
              <c:layout>
                <c:manualLayout>
                  <c:x val="-5.7970962705836813E-2"/>
                  <c:y val="-8.21484992101105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FE4-47F1-9979-FCEEB59822CB}"/>
                </c:ext>
              </c:extLst>
            </c:dLbl>
            <c:dLbl>
              <c:idx val="5"/>
              <c:layout>
                <c:manualLayout>
                  <c:x val="-5.8444509671298946E-2"/>
                  <c:y val="-9.478672985781996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6FE4-47F1-9979-FCEEB59822CB}"/>
                </c:ext>
              </c:extLst>
            </c:dLbl>
            <c:dLbl>
              <c:idx val="6"/>
              <c:layout>
                <c:manualLayout>
                  <c:x val="-6.4329389944571533E-2"/>
                  <c:y val="-8.84676145339652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6FE4-47F1-9979-FCEEB59822CB}"/>
                </c:ext>
              </c:extLst>
            </c:dLbl>
            <c:dLbl>
              <c:idx val="7"/>
              <c:layout>
                <c:manualLayout>
                  <c:x val="-6.0343802243520234E-2"/>
                  <c:y val="-6.95102685624013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6FE4-47F1-9979-FCEEB59822CB}"/>
                </c:ext>
              </c:extLst>
            </c:dLbl>
            <c:dLbl>
              <c:idx val="8"/>
              <c:layout>
                <c:manualLayout>
                  <c:x val="-5.9187074873339934E-2"/>
                  <c:y val="-7.5829383886255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FE4-47F1-9979-FCEEB59822CB}"/>
                </c:ext>
              </c:extLst>
            </c:dLbl>
            <c:dLbl>
              <c:idx val="9"/>
              <c:layout>
                <c:manualLayout>
                  <c:x val="-5.9751825997439174E-2"/>
                  <c:y val="-7.582938388625591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FE4-47F1-9979-FCEEB59822CB}"/>
                </c:ext>
              </c:extLst>
            </c:dLbl>
            <c:dLbl>
              <c:idx val="10"/>
              <c:layout>
                <c:manualLayout>
                  <c:x val="-2.593192868719681E-2"/>
                  <c:y val="-7.5829383886255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6FE4-47F1-9979-FCEEB59822CB}"/>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VÍTIMAS'!$E$23:$O$23</c:f>
              <c:numCache>
                <c:formatCode>#,##0</c:formatCode>
                <c:ptCount val="11"/>
                <c:pt idx="0">
                  <c:v>8499</c:v>
                </c:pt>
                <c:pt idx="1">
                  <c:v>15858</c:v>
                </c:pt>
                <c:pt idx="2">
                  <c:v>17880</c:v>
                </c:pt>
                <c:pt idx="3">
                  <c:v>21202</c:v>
                </c:pt>
                <c:pt idx="4">
                  <c:v>23706</c:v>
                </c:pt>
                <c:pt idx="5">
                  <c:v>25223</c:v>
                </c:pt>
                <c:pt idx="6">
                  <c:v>24991</c:v>
                </c:pt>
                <c:pt idx="7">
                  <c:v>23686</c:v>
                </c:pt>
                <c:pt idx="8">
                  <c:v>21901</c:v>
                </c:pt>
                <c:pt idx="9">
                  <c:v>17565</c:v>
                </c:pt>
                <c:pt idx="10">
                  <c:v>16195</c:v>
                </c:pt>
              </c:numCache>
            </c:numRef>
          </c:val>
          <c:smooth val="0"/>
          <c:extLst>
            <c:ext xmlns:c16="http://schemas.microsoft.com/office/drawing/2014/chart" uri="{C3380CC4-5D6E-409C-BE32-E72D297353CC}">
              <c16:uniqueId val="{0000000B-6FE4-47F1-9979-FCEEB59822CB}"/>
            </c:ext>
          </c:extLst>
        </c:ser>
        <c:dLbls>
          <c:showLegendKey val="0"/>
          <c:showVal val="1"/>
          <c:showCatName val="0"/>
          <c:showSerName val="0"/>
          <c:showPercent val="0"/>
          <c:showBubbleSize val="0"/>
        </c:dLbls>
        <c:marker val="1"/>
        <c:smooth val="0"/>
        <c:axId val="278660456"/>
        <c:axId val="278660848"/>
      </c:lineChart>
      <c:catAx>
        <c:axId val="27866045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60848"/>
        <c:crosses val="autoZero"/>
        <c:auto val="1"/>
        <c:lblAlgn val="ctr"/>
        <c:lblOffset val="100"/>
        <c:noMultiLvlLbl val="0"/>
      </c:catAx>
      <c:valAx>
        <c:axId val="278660848"/>
        <c:scaling>
          <c:orientation val="minMax"/>
        </c:scaling>
        <c:delete val="1"/>
        <c:axPos val="l"/>
        <c:numFmt formatCode="#,##0" sourceLinked="1"/>
        <c:majorTickMark val="out"/>
        <c:minorTickMark val="none"/>
        <c:tickLblPos val="none"/>
        <c:crossAx val="278660456"/>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200"/>
              <a:t>DISTRIBUIÇÃO </a:t>
            </a:r>
            <a:r>
              <a:rPr lang="pt-BR" sz="1200" baseline="0"/>
              <a:t>DE VEÍCULOS ENVOLVIDOS EM ACIDENTES DE TRÂNSITO COM VÍTIMAS EM 2016</a:t>
            </a:r>
            <a:endParaRPr lang="pt-BR" sz="1200"/>
          </a:p>
        </c:rich>
      </c:tx>
      <c:layout>
        <c:manualLayout>
          <c:xMode val="edge"/>
          <c:yMode val="edge"/>
          <c:x val="0.11386228939124544"/>
          <c:y val="6.0185476815398077E-2"/>
        </c:manualLayout>
      </c:layout>
      <c:overlay val="0"/>
    </c:title>
    <c:autoTitleDeleted val="0"/>
    <c:view3D>
      <c:rotX val="30"/>
      <c:rotY val="170"/>
      <c:rAngAx val="0"/>
    </c:view3D>
    <c:floor>
      <c:thickness val="0"/>
    </c:floor>
    <c:sideWall>
      <c:thickness val="0"/>
    </c:sideWall>
    <c:backWall>
      <c:thickness val="0"/>
    </c:backWall>
    <c:plotArea>
      <c:layout/>
      <c:pie3DChart>
        <c:varyColors val="1"/>
        <c:ser>
          <c:idx val="0"/>
          <c:order val="0"/>
          <c:tx>
            <c:strRef>
              <c:f>'VÍTIMAS FATAIS'!$R$36</c:f>
              <c:strCache>
                <c:ptCount val="1"/>
              </c:strCache>
            </c:strRef>
          </c:tx>
          <c:explosion val="25"/>
          <c:dLbls>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'VEIC. ENV. EM ACID. COM VÍTIMAS'!$Q$30:$T$30</c:f>
              <c:strCache>
                <c:ptCount val="4"/>
                <c:pt idx="0">
                  <c:v>INTERIOR</c:v>
                </c:pt>
                <c:pt idx="1">
                  <c:v>CAPITAL</c:v>
                </c:pt>
                <c:pt idx="2">
                  <c:v>RODOVIAS ESTADUAIS</c:v>
                </c:pt>
                <c:pt idx="3">
                  <c:v>RODOVIAS FEDERAIS</c:v>
                </c:pt>
              </c:strCache>
            </c:strRef>
          </c:cat>
          <c:val>
            <c:numRef>
              <c:f>'VEIC. ENV. EM ACID. COM VÍTIMAS'!$Q$39:$T$39</c:f>
              <c:numCache>
                <c:formatCode>#,##0</c:formatCode>
                <c:ptCount val="4"/>
                <c:pt idx="0">
                  <c:v>8456</c:v>
                </c:pt>
                <c:pt idx="1">
                  <c:v>4625</c:v>
                </c:pt>
                <c:pt idx="2">
                  <c:v>679</c:v>
                </c:pt>
                <c:pt idx="3">
                  <c:v>2435</c:v>
                </c:pt>
              </c:numCache>
            </c:numRef>
          </c:val>
          <c:extLst>
            <c:ext xmlns:c16="http://schemas.microsoft.com/office/drawing/2014/chart" uri="{C3380CC4-5D6E-409C-BE32-E72D297353CC}">
              <c16:uniqueId val="{00000000-C02C-4A39-8F12-C04803DF6013}"/>
            </c:ext>
          </c:extLst>
        </c:ser>
        <c:dLbls>
          <c:showLegendKey val="0"/>
          <c:showVal val="0"/>
          <c:showCatName val="1"/>
          <c:showSerName val="0"/>
          <c:showPercent val="1"/>
          <c:showBubbleSize val="0"/>
          <c:showLeaderLines val="1"/>
        </c:dLbls>
      </c:pie3DChart>
    </c:plotArea>
    <c:plotVisOnly val="1"/>
    <c:dispBlanksAs val="zero"/>
    <c:showDLblsOverMax val="0"/>
  </c:chart>
  <c:spPr>
    <a:gradFill>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gradFill>
    <a:ln w="57150">
      <a:solidFill>
        <a:schemeClr val="tx1"/>
      </a:solidFill>
    </a:ln>
  </c:spPr>
  <c:printSettings>
    <c:headerFooter/>
    <c:pageMargins b="0.78740157499999996" l="0.511811024" r="0.511811024" t="0.78740157499999996" header="0.31496062000000452" footer="0.3149606200000045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20"/>
      <c:depthPercent val="100"/>
      <c:rAngAx val="1"/>
    </c:view3D>
    <c:floor>
      <c:thickness val="0"/>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1.4599500363659363E-2"/>
          <c:y val="0.15234127992065508"/>
          <c:w val="0.96850628611182643"/>
          <c:h val="0.65608669884006432"/>
        </c:manualLayout>
      </c:layout>
      <c:bar3DChart>
        <c:barDir val="col"/>
        <c:grouping val="stacked"/>
        <c:varyColors val="0"/>
        <c:ser>
          <c:idx val="4"/>
          <c:order val="0"/>
          <c:tx>
            <c:strRef>
              <c:f>'VEIC. ENV. EM ACID. COM VÍTIMAS'!$D$15</c:f>
              <c:strCache>
                <c:ptCount val="1"/>
                <c:pt idx="0">
                  <c:v>AUTOMÓVEL/CAMIONETA</c:v>
                </c:pt>
              </c:strCache>
            </c:strRef>
          </c:tx>
          <c:spPr>
            <a:solidFill>
              <a:schemeClr val="accent1">
                <a:lumMod val="75000"/>
              </a:schemeClr>
            </a:solidFill>
          </c:spPr>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VÍTIMAS'!$E$15:$O$15</c:f>
              <c:numCache>
                <c:formatCode>#,##0</c:formatCode>
                <c:ptCount val="11"/>
                <c:pt idx="0">
                  <c:v>2711</c:v>
                </c:pt>
                <c:pt idx="1">
                  <c:v>5149</c:v>
                </c:pt>
                <c:pt idx="2">
                  <c:v>4947</c:v>
                </c:pt>
                <c:pt idx="3">
                  <c:v>6035</c:v>
                </c:pt>
                <c:pt idx="4">
                  <c:v>7078</c:v>
                </c:pt>
                <c:pt idx="5">
                  <c:v>7447</c:v>
                </c:pt>
                <c:pt idx="6">
                  <c:v>7405</c:v>
                </c:pt>
                <c:pt idx="7">
                  <c:v>7047</c:v>
                </c:pt>
                <c:pt idx="8">
                  <c:v>6905</c:v>
                </c:pt>
                <c:pt idx="9">
                  <c:v>5258</c:v>
                </c:pt>
                <c:pt idx="10">
                  <c:v>5010</c:v>
                </c:pt>
              </c:numCache>
            </c:numRef>
          </c:val>
          <c:extLst>
            <c:ext xmlns:c16="http://schemas.microsoft.com/office/drawing/2014/chart" uri="{C3380CC4-5D6E-409C-BE32-E72D297353CC}">
              <c16:uniqueId val="{00000000-61C2-468E-A64D-36E841121110}"/>
            </c:ext>
          </c:extLst>
        </c:ser>
        <c:ser>
          <c:idx val="5"/>
          <c:order val="1"/>
          <c:tx>
            <c:strRef>
              <c:f>'VEIC. ENV. EM ACID. COM VÍTIMAS'!$D$19</c:f>
              <c:strCache>
                <c:ptCount val="1"/>
                <c:pt idx="0">
                  <c:v>MOTOCICLETA</c:v>
                </c:pt>
              </c:strCache>
            </c:strRef>
          </c:tx>
          <c:spPr>
            <a:solidFill>
              <a:srgbClr val="C00000">
                <a:alpha val="82000"/>
              </a:srgbClr>
            </a:solidFill>
          </c:spPr>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VÍTIMAS'!$E$19:$O$19</c:f>
              <c:numCache>
                <c:formatCode>#,##0</c:formatCode>
                <c:ptCount val="11"/>
                <c:pt idx="0">
                  <c:v>3596</c:v>
                </c:pt>
                <c:pt idx="1">
                  <c:v>6489</c:v>
                </c:pt>
                <c:pt idx="2">
                  <c:v>8495</c:v>
                </c:pt>
                <c:pt idx="3">
                  <c:v>10786</c:v>
                </c:pt>
                <c:pt idx="4">
                  <c:v>12350</c:v>
                </c:pt>
                <c:pt idx="5">
                  <c:v>13244</c:v>
                </c:pt>
                <c:pt idx="6">
                  <c:v>13400</c:v>
                </c:pt>
                <c:pt idx="7">
                  <c:v>12530</c:v>
                </c:pt>
                <c:pt idx="8">
                  <c:v>11771</c:v>
                </c:pt>
                <c:pt idx="9">
                  <c:v>9374</c:v>
                </c:pt>
                <c:pt idx="10">
                  <c:v>8716</c:v>
                </c:pt>
              </c:numCache>
            </c:numRef>
          </c:val>
          <c:extLst>
            <c:ext xmlns:c16="http://schemas.microsoft.com/office/drawing/2014/chart" uri="{C3380CC4-5D6E-409C-BE32-E72D297353CC}">
              <c16:uniqueId val="{00000001-61C2-468E-A64D-36E841121110}"/>
            </c:ext>
          </c:extLst>
        </c:ser>
        <c:ser>
          <c:idx val="6"/>
          <c:order val="2"/>
          <c:tx>
            <c:strRef>
              <c:f>'VEIC. ENV. EM ACID. COM VÍTIMAS'!$D$20</c:f>
              <c:strCache>
                <c:ptCount val="1"/>
                <c:pt idx="0">
                  <c:v>BICICLETA</c:v>
                </c:pt>
              </c:strCache>
            </c:strRef>
          </c:tx>
          <c:spPr>
            <a:solidFill>
              <a:schemeClr val="accent4">
                <a:lumMod val="75000"/>
              </a:schemeClr>
            </a:solidFill>
          </c:spPr>
          <c:invertIfNegative val="0"/>
          <c:dLbls>
            <c:delete val="1"/>
          </c:dLbls>
          <c:cat>
            <c:numRef>
              <c:f>'VEIC. ENV. EM ACID. COM VÍTIMAS'!$E$14:$O$14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'VEIC. ENV. EM ACID. COM VÍTIMAS'!$E$20:$O$20</c:f>
              <c:numCache>
                <c:formatCode>#,##0</c:formatCode>
                <c:ptCount val="11"/>
                <c:pt idx="0">
                  <c:v>917</c:v>
                </c:pt>
                <c:pt idx="1">
                  <c:v>1693</c:v>
                </c:pt>
                <c:pt idx="2">
                  <c:v>1747</c:v>
                </c:pt>
                <c:pt idx="3">
                  <c:v>1819</c:v>
                </c:pt>
                <c:pt idx="4">
                  <c:v>1581</c:v>
                </c:pt>
                <c:pt idx="5">
                  <c:v>1515</c:v>
                </c:pt>
                <c:pt idx="6">
                  <c:v>1349</c:v>
                </c:pt>
                <c:pt idx="7">
                  <c:v>1348</c:v>
                </c:pt>
                <c:pt idx="8">
                  <c:v>1126</c:v>
                </c:pt>
                <c:pt idx="9">
                  <c:v>756</c:v>
                </c:pt>
                <c:pt idx="10">
                  <c:v>711</c:v>
                </c:pt>
              </c:numCache>
            </c:numRef>
          </c:val>
          <c:extLst>
            <c:ext xmlns:c16="http://schemas.microsoft.com/office/drawing/2014/chart" uri="{C3380CC4-5D6E-409C-BE32-E72D297353CC}">
              <c16:uniqueId val="{00000002-61C2-468E-A64D-36E841121110}"/>
            </c:ext>
          </c:extLst>
        </c:ser>
        <c:dLbls>
          <c:showLegendKey val="0"/>
          <c:showVal val="1"/>
          <c:showCatName val="0"/>
          <c:showSerName val="0"/>
          <c:showPercent val="0"/>
          <c:showBubbleSize val="0"/>
        </c:dLbls>
        <c:gapWidth val="25"/>
        <c:gapDepth val="96"/>
        <c:shape val="cylinder"/>
        <c:axId val="278662024"/>
        <c:axId val="278662416"/>
        <c:axId val="0"/>
      </c:bar3DChart>
      <c:catAx>
        <c:axId val="27866202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62416"/>
        <c:crosses val="autoZero"/>
        <c:auto val="1"/>
        <c:lblAlgn val="ctr"/>
        <c:lblOffset val="100"/>
        <c:noMultiLvlLbl val="0"/>
      </c:catAx>
      <c:valAx>
        <c:axId val="278662416"/>
        <c:scaling>
          <c:orientation val="minMax"/>
        </c:scaling>
        <c:delete val="1"/>
        <c:axPos val="l"/>
        <c:numFmt formatCode="#,##0" sourceLinked="1"/>
        <c:majorTickMark val="out"/>
        <c:minorTickMark val="none"/>
        <c:tickLblPos val="none"/>
        <c:crossAx val="278662024"/>
        <c:crosses val="autoZero"/>
        <c:crossBetween val="between"/>
      </c:valAx>
      <c:spPr>
        <a:noFill/>
        <a:ln w="25400">
          <a:noFill/>
        </a:ln>
      </c:spPr>
    </c:plotArea>
    <c:legend>
      <c:legendPos val="t"/>
      <c:layout>
        <c:manualLayout>
          <c:xMode val="edge"/>
          <c:yMode val="edge"/>
          <c:x val="0.21120000000000003"/>
          <c:y val="3.6866585706637409E-2"/>
          <c:w val="0.63058981627296584"/>
          <c:h val="0.12301301623011411"/>
        </c:manualLayout>
      </c:layout>
      <c:overlay val="0"/>
      <c:txPr>
        <a:bodyPr/>
        <a:lstStyle/>
        <a:p>
          <a:pPr>
            <a:defRPr sz="11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35" footer="0.31496062000001335"/>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4691358024691412E-2"/>
          <c:y val="0.20832579185520494"/>
          <c:w val="0.95061728395061729"/>
          <c:h val="0.60683744848636001"/>
        </c:manualLayout>
      </c:layout>
      <c:lineChart>
        <c:grouping val="standard"/>
        <c:varyColors val="0"/>
        <c:ser>
          <c:idx val="0"/>
          <c:order val="0"/>
          <c:tx>
            <c:strRef>
              <c:f>'INDICES RONDÔNIA'!$C$29:$D$29</c:f>
              <c:strCache>
                <c:ptCount val="2"/>
                <c:pt idx="0">
                  <c:v>Motorização (Veículos /100 hab)</c:v>
                </c:pt>
              </c:strCache>
            </c:strRef>
          </c:tx>
          <c:spPr>
            <a:ln>
              <a:solidFill>
                <a:schemeClr val="accent6">
                  <a:lumMod val="50000"/>
                </a:schemeClr>
              </a:solidFill>
            </a:ln>
          </c:spPr>
          <c:marker>
            <c:symbol val="diamond"/>
            <c:size val="11"/>
            <c:spPr>
              <a:solidFill>
                <a:schemeClr val="accent6">
                  <a:lumMod val="75000"/>
                </a:schemeClr>
              </a:solidFill>
            </c:spPr>
          </c:marker>
          <c:dLbls>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'INDICES RONDÔNIA'!$E$14:$O$14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'INDICES RONDÔNIA'!$E$29:$O$29</c:f>
              <c:numCache>
                <c:formatCode>0.0</c:formatCode>
                <c:ptCount val="11"/>
                <c:pt idx="0">
                  <c:v>21.071967342905253</c:v>
                </c:pt>
                <c:pt idx="1">
                  <c:v>25.550711398611597</c:v>
                </c:pt>
                <c:pt idx="2">
                  <c:v>28.94073646561317</c:v>
                </c:pt>
                <c:pt idx="3">
                  <c:v>32.704557664994603</c:v>
                </c:pt>
                <c:pt idx="4">
                  <c:v>36.501098901098899</c:v>
                </c:pt>
                <c:pt idx="5">
                  <c:v>40.244020798986057</c:v>
                </c:pt>
                <c:pt idx="6">
                  <c:v>43.948375199920001</c:v>
                </c:pt>
                <c:pt idx="7">
                  <c:v>43.814481308449068</c:v>
                </c:pt>
                <c:pt idx="8">
                  <c:v>46.576240283986955</c:v>
                </c:pt>
                <c:pt idx="9">
                  <c:v>48.717342569070084</c:v>
                </c:pt>
                <c:pt idx="10">
                  <c:v>50.323536504373408</c:v>
                </c:pt>
              </c:numCache>
            </c:numRef>
          </c:val>
          <c:smooth val="0"/>
          <c:extLst>
            <c:ext xmlns:c16="http://schemas.microsoft.com/office/drawing/2014/chart" uri="{C3380CC4-5D6E-409C-BE32-E72D297353CC}">
              <c16:uniqueId val="{00000000-7DB6-4D21-906D-8CB0794FCA06}"/>
            </c:ext>
          </c:extLst>
        </c:ser>
        <c:dLbls>
          <c:showLegendKey val="0"/>
          <c:showVal val="1"/>
          <c:showCatName val="0"/>
          <c:showSerName val="0"/>
          <c:showPercent val="0"/>
          <c:showBubbleSize val="0"/>
        </c:dLbls>
        <c:marker val="1"/>
        <c:smooth val="0"/>
        <c:axId val="278663592"/>
        <c:axId val="278663984"/>
      </c:lineChart>
      <c:catAx>
        <c:axId val="27866359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663984"/>
        <c:crosses val="autoZero"/>
        <c:auto val="1"/>
        <c:lblAlgn val="ctr"/>
        <c:lblOffset val="100"/>
        <c:noMultiLvlLbl val="0"/>
      </c:catAx>
      <c:valAx>
        <c:axId val="278663984"/>
        <c:scaling>
          <c:orientation val="minMax"/>
        </c:scaling>
        <c:delete val="1"/>
        <c:axPos val="l"/>
        <c:numFmt formatCode="0.0" sourceLinked="1"/>
        <c:majorTickMark val="out"/>
        <c:minorTickMark val="none"/>
        <c:tickLblPos val="none"/>
        <c:crossAx val="278663592"/>
        <c:crosses val="autoZero"/>
        <c:crossBetween val="between"/>
      </c:valAx>
      <c:spPr>
        <a:solidFill>
          <a:srgbClr val="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01" footer="0.31496062000001301"/>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26309853373591463"/>
          <c:y val="2.4922118380062305E-2"/>
        </c:manualLayout>
      </c:layout>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4608496783720592E-2"/>
          <c:y val="0.16529595015576645"/>
          <c:w val="0.95078300643255964"/>
          <c:h val="0.65005175754902089"/>
        </c:manualLayout>
      </c:layout>
      <c:lineChart>
        <c:grouping val="standard"/>
        <c:varyColors val="0"/>
        <c:ser>
          <c:idx val="2"/>
          <c:order val="0"/>
          <c:tx>
            <c:strRef>
              <c:f>'INDICES RONDÔNIA'!$C$32:$D$32</c:f>
              <c:strCache>
                <c:ptCount val="2"/>
                <c:pt idx="0">
                  <c:v>Vítimas Fatais /10.000 Veículos</c:v>
                </c:pt>
              </c:strCache>
            </c:strRef>
          </c:tx>
          <c:spPr>
            <a:ln>
              <a:solidFill>
                <a:schemeClr val="accent6">
                  <a:lumMod val="50000"/>
                </a:schemeClr>
              </a:solidFill>
            </a:ln>
          </c:spPr>
          <c:marker>
            <c:symbol val="diamond"/>
            <c:size val="11"/>
            <c:spPr>
              <a:solidFill>
                <a:schemeClr val="accent6">
                  <a:lumMod val="75000"/>
                </a:schemeClr>
              </a:solidFill>
              <a:ln>
                <a:solidFill>
                  <a:schemeClr val="accent6">
                    <a:lumMod val="75000"/>
                  </a:schemeClr>
                </a:solidFill>
              </a:ln>
            </c:spPr>
          </c:marker>
          <c:dLbls>
            <c:dLbl>
              <c:idx val="3"/>
              <c:layout>
                <c:manualLayout>
                  <c:x val="-3.8422517005194168E-2"/>
                  <c:y val="-0.116604116074275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52A-43F7-A993-C50541D4D020}"/>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'INDICES RONDÔNIA'!$E$14:$O$14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'INDICES RONDÔNIA'!$E$32:$O$32</c:f>
              <c:numCache>
                <c:formatCode>0.0</c:formatCode>
                <c:ptCount val="11"/>
                <c:pt idx="0">
                  <c:v>9.5069738057053996</c:v>
                </c:pt>
                <c:pt idx="1">
                  <c:v>9.7995665576330282</c:v>
                </c:pt>
                <c:pt idx="2">
                  <c:v>10.919631971386863</c:v>
                </c:pt>
                <c:pt idx="3">
                  <c:v>8.5391366932803088</c:v>
                </c:pt>
                <c:pt idx="4">
                  <c:v>8.6348390779990005</c:v>
                </c:pt>
                <c:pt idx="5">
                  <c:v>7.8970265567072708</c:v>
                </c:pt>
                <c:pt idx="6">
                  <c:v>8.7437605898246105</c:v>
                </c:pt>
                <c:pt idx="7">
                  <c:v>6.3919028853366582</c:v>
                </c:pt>
                <c:pt idx="8">
                  <c:v>6.139489194499018</c:v>
                </c:pt>
                <c:pt idx="9">
                  <c:v>5.7230950683869226</c:v>
                </c:pt>
                <c:pt idx="10">
                  <c:v>5.3367607196621831</c:v>
                </c:pt>
              </c:numCache>
            </c:numRef>
          </c:val>
          <c:smooth val="0"/>
          <c:extLst>
            <c:ext xmlns:c16="http://schemas.microsoft.com/office/drawing/2014/chart" uri="{C3380CC4-5D6E-409C-BE32-E72D297353CC}">
              <c16:uniqueId val="{00000001-552A-43F7-A993-C50541D4D020}"/>
            </c:ext>
          </c:extLst>
        </c:ser>
        <c:dLbls>
          <c:showLegendKey val="0"/>
          <c:showVal val="1"/>
          <c:showCatName val="0"/>
          <c:showSerName val="0"/>
          <c:showPercent val="0"/>
          <c:showBubbleSize val="0"/>
        </c:dLbls>
        <c:marker val="1"/>
        <c:smooth val="0"/>
        <c:axId val="278350112"/>
        <c:axId val="278350504"/>
      </c:lineChart>
      <c:catAx>
        <c:axId val="27835011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350504"/>
        <c:crosses val="autoZero"/>
        <c:auto val="1"/>
        <c:lblAlgn val="ctr"/>
        <c:lblOffset val="100"/>
        <c:noMultiLvlLbl val="0"/>
      </c:catAx>
      <c:valAx>
        <c:axId val="278350504"/>
        <c:scaling>
          <c:orientation val="minMax"/>
        </c:scaling>
        <c:delete val="1"/>
        <c:axPos val="l"/>
        <c:numFmt formatCode="0.0" sourceLinked="1"/>
        <c:majorTickMark val="out"/>
        <c:minorTickMark val="none"/>
        <c:tickLblPos val="none"/>
        <c:crossAx val="278350112"/>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01" footer="0.31496062000001301"/>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4444444444444446E-2"/>
          <c:y val="0.19467299464279295"/>
          <c:w val="0.95111111111111113"/>
          <c:h val="0.62489051882213364"/>
        </c:manualLayout>
      </c:layout>
      <c:lineChart>
        <c:grouping val="standard"/>
        <c:varyColors val="0"/>
        <c:ser>
          <c:idx val="0"/>
          <c:order val="0"/>
          <c:tx>
            <c:strRef>
              <c:f>'INDICES RONDÔNIA'!$C$33:$D$33</c:f>
              <c:strCache>
                <c:ptCount val="2"/>
                <c:pt idx="0">
                  <c:v>Vítimas Fatais /100.000 hab</c:v>
                </c:pt>
              </c:strCache>
            </c:strRef>
          </c:tx>
          <c:spPr>
            <a:ln>
              <a:solidFill>
                <a:schemeClr val="accent6">
                  <a:lumMod val="50000"/>
                </a:schemeClr>
              </a:solidFill>
            </a:ln>
          </c:spPr>
          <c:marker>
            <c:symbol val="diamond"/>
            <c:size val="11"/>
            <c:spPr>
              <a:solidFill>
                <a:schemeClr val="accent6">
                  <a:lumMod val="75000"/>
                </a:schemeClr>
              </a:solidFill>
            </c:spPr>
          </c:marker>
          <c:dLbls>
            <c:dLbl>
              <c:idx val="7"/>
              <c:layout>
                <c:manualLayout>
                  <c:x val="-4.5066666666666734E-2"/>
                  <c:y val="0.1174127206701901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520-4722-A9DD-6720B1CE1D18}"/>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'INDICES RONDÔNIA'!$E$14:$O$14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'INDICES RONDÔNIA'!$E$33:$O$33</c:f>
              <c:numCache>
                <c:formatCode>0.0</c:formatCode>
                <c:ptCount val="11"/>
                <c:pt idx="0">
                  <c:v>20.033064156367985</c:v>
                </c:pt>
                <c:pt idx="1">
                  <c:v>25.03858969455672</c:v>
                </c:pt>
                <c:pt idx="2">
                  <c:v>31.602219118539121</c:v>
                </c:pt>
                <c:pt idx="3">
                  <c:v>27.926868839465719</c:v>
                </c:pt>
                <c:pt idx="4">
                  <c:v>31.518111518111517</c:v>
                </c:pt>
                <c:pt idx="5">
                  <c:v>31.780810099827267</c:v>
                </c:pt>
                <c:pt idx="6">
                  <c:v>38.427407105988578</c:v>
                </c:pt>
                <c:pt idx="7">
                  <c:v>28.005790949500469</c:v>
                </c:pt>
                <c:pt idx="8">
                  <c:v>28.59543239439278</c:v>
                </c:pt>
                <c:pt idx="9">
                  <c:v>27.881398300196132</c:v>
                </c:pt>
                <c:pt idx="10">
                  <c:v>26.856467289102596</c:v>
                </c:pt>
              </c:numCache>
            </c:numRef>
          </c:val>
          <c:smooth val="0"/>
          <c:extLst>
            <c:ext xmlns:c16="http://schemas.microsoft.com/office/drawing/2014/chart" uri="{C3380CC4-5D6E-409C-BE32-E72D297353CC}">
              <c16:uniqueId val="{00000001-C520-4722-A9DD-6720B1CE1D18}"/>
            </c:ext>
          </c:extLst>
        </c:ser>
        <c:dLbls>
          <c:showLegendKey val="0"/>
          <c:showVal val="1"/>
          <c:showCatName val="0"/>
          <c:showSerName val="0"/>
          <c:showPercent val="0"/>
          <c:showBubbleSize val="0"/>
        </c:dLbls>
        <c:marker val="1"/>
        <c:smooth val="0"/>
        <c:axId val="278351288"/>
        <c:axId val="278351680"/>
      </c:lineChart>
      <c:catAx>
        <c:axId val="27835128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351680"/>
        <c:crosses val="autoZero"/>
        <c:auto val="1"/>
        <c:lblAlgn val="ctr"/>
        <c:lblOffset val="100"/>
        <c:noMultiLvlLbl val="0"/>
      </c:catAx>
      <c:valAx>
        <c:axId val="278351680"/>
        <c:scaling>
          <c:orientation val="minMax"/>
        </c:scaling>
        <c:delete val="1"/>
        <c:axPos val="l"/>
        <c:numFmt formatCode="0.0" sourceLinked="1"/>
        <c:majorTickMark val="out"/>
        <c:minorTickMark val="none"/>
        <c:tickLblPos val="none"/>
        <c:crossAx val="278351288"/>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01" footer="0.31496062000001301"/>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4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3.1743415973932043E-2"/>
          <c:y val="0.17102213638389541"/>
          <c:w val="0.94010563695018001"/>
          <c:h val="0.65516218491556477"/>
        </c:manualLayout>
      </c:layout>
      <c:lineChart>
        <c:grouping val="standard"/>
        <c:varyColors val="0"/>
        <c:ser>
          <c:idx val="0"/>
          <c:order val="0"/>
          <c:tx>
            <c:strRef>
              <c:f>'INDICES RONDÔNIA'!$C$52:$D$52</c:f>
              <c:strCache>
                <c:ptCount val="2"/>
                <c:pt idx="0">
                  <c:v>Vítimas Não Fatais  /10.000 Veíc.*</c:v>
                </c:pt>
              </c:strCache>
            </c:strRef>
          </c:tx>
          <c:spPr>
            <a:ln>
              <a:solidFill>
                <a:schemeClr val="accent6">
                  <a:lumMod val="50000"/>
                </a:schemeClr>
              </a:solidFill>
            </a:ln>
          </c:spPr>
          <c:marker>
            <c:symbol val="diamond"/>
            <c:size val="11"/>
            <c:spPr>
              <a:solidFill>
                <a:schemeClr val="accent6">
                  <a:lumMod val="75000"/>
                </a:schemeClr>
              </a:solidFill>
            </c:spPr>
          </c:marker>
          <c:dLbls>
            <c:dLbl>
              <c:idx val="3"/>
              <c:layout>
                <c:manualLayout>
                  <c:x val="-4.3483094025011652E-2"/>
                  <c:y val="8.984301490615559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33B-4A5C-8F43-EA3F75FDE0E8}"/>
                </c:ext>
              </c:extLst>
            </c:dLbl>
            <c:dLbl>
              <c:idx val="4"/>
              <c:layout>
                <c:manualLayout>
                  <c:x val="-4.9675044489407863E-2"/>
                  <c:y val="9.61323230822562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33B-4A5C-8F43-EA3F75FDE0E8}"/>
                </c:ext>
              </c:extLst>
            </c:dLbl>
            <c:dLbl>
              <c:idx val="5"/>
              <c:layout>
                <c:manualLayout>
                  <c:x val="-4.1419110536879487E-2"/>
                  <c:y val="0.1024216312583568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33B-4A5C-8F43-EA3F75FDE0E8}"/>
                </c:ext>
              </c:extLst>
            </c:dLbl>
            <c:dLbl>
              <c:idx val="6"/>
              <c:layout>
                <c:manualLayout>
                  <c:x val="-4.1119591337071423E-2"/>
                  <c:y val="0.1150002476105580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33B-4A5C-8F43-EA3F75FDE0E8}"/>
                </c:ext>
              </c:extLst>
            </c:dLbl>
            <c:dLbl>
              <c:idx val="7"/>
              <c:layout>
                <c:manualLayout>
                  <c:x val="-4.1119591337071423E-2"/>
                  <c:y val="0.1024216312583572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33B-4A5C-8F43-EA3F75FDE0E8}"/>
                </c:ext>
              </c:extLst>
            </c:dLbl>
            <c:dLbl>
              <c:idx val="8"/>
              <c:layout>
                <c:manualLayout>
                  <c:x val="-5.3915496647372073E-2"/>
                  <c:y val="0.1150002476105581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33B-4A5C-8F43-EA3F75FDE0E8}"/>
                </c:ext>
              </c:extLst>
            </c:dLbl>
            <c:dLbl>
              <c:idx val="9"/>
              <c:layout>
                <c:manualLayout>
                  <c:x val="-6.9324492333195195E-2"/>
                  <c:y val="0.1024216312583567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833B-4A5C-8F43-EA3F75FDE0E8}"/>
                </c:ext>
              </c:extLst>
            </c:dLbl>
            <c:dLbl>
              <c:idx val="10"/>
              <c:layout>
                <c:manualLayout>
                  <c:x val="-3.9575389982837141E-2"/>
                  <c:y val="9.61323230822562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33B-4A5C-8F43-EA3F75FDE0E8}"/>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'INDICES RONDÔNIA'!$E$14:$O$14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'INDICES RONDÔNIA'!$E$34:$O$34</c:f>
              <c:numCache>
                <c:formatCode>0.0</c:formatCode>
                <c:ptCount val="11"/>
                <c:pt idx="0">
                  <c:v>202.531953151577</c:v>
                </c:pt>
                <c:pt idx="1">
                  <c:v>310.1132065312496</c:v>
                </c:pt>
                <c:pt idx="2">
                  <c:v>336.51899715210448</c:v>
                </c:pt>
                <c:pt idx="3">
                  <c:v>372.04205321508664</c:v>
                </c:pt>
                <c:pt idx="4">
                  <c:v>363.53742952972237</c:v>
                </c:pt>
                <c:pt idx="5">
                  <c:v>343.33938614410732</c:v>
                </c:pt>
                <c:pt idx="6">
                  <c:v>306.36076384118695</c:v>
                </c:pt>
                <c:pt idx="7">
                  <c:v>268.84290710082303</c:v>
                </c:pt>
                <c:pt idx="8">
                  <c:v>233.75491159135561</c:v>
                </c:pt>
                <c:pt idx="9">
                  <c:v>175.00133500189222</c:v>
                </c:pt>
                <c:pt idx="10">
                  <c:v>152.39787330085321</c:v>
                </c:pt>
              </c:numCache>
            </c:numRef>
          </c:val>
          <c:smooth val="0"/>
          <c:extLst>
            <c:ext xmlns:c16="http://schemas.microsoft.com/office/drawing/2014/chart" uri="{C3380CC4-5D6E-409C-BE32-E72D297353CC}">
              <c16:uniqueId val="{00000008-833B-4A5C-8F43-EA3F75FDE0E8}"/>
            </c:ext>
          </c:extLst>
        </c:ser>
        <c:dLbls>
          <c:showLegendKey val="0"/>
          <c:showVal val="1"/>
          <c:showCatName val="0"/>
          <c:showSerName val="0"/>
          <c:showPercent val="0"/>
          <c:showBubbleSize val="0"/>
        </c:dLbls>
        <c:marker val="1"/>
        <c:smooth val="0"/>
        <c:axId val="278352464"/>
        <c:axId val="278352856"/>
      </c:lineChart>
      <c:catAx>
        <c:axId val="278352464"/>
        <c:scaling>
          <c:orientation val="minMax"/>
        </c:scaling>
        <c:delete val="0"/>
        <c:axPos val="b"/>
        <c:numFmt formatCode="General" sourceLinked="1"/>
        <c:majorTickMark val="out"/>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352856"/>
        <c:crosses val="autoZero"/>
        <c:auto val="1"/>
        <c:lblAlgn val="ctr"/>
        <c:lblOffset val="100"/>
        <c:noMultiLvlLbl val="0"/>
      </c:catAx>
      <c:valAx>
        <c:axId val="278352856"/>
        <c:scaling>
          <c:orientation val="minMax"/>
        </c:scaling>
        <c:delete val="1"/>
        <c:axPos val="l"/>
        <c:numFmt formatCode="0.0" sourceLinked="1"/>
        <c:majorTickMark val="out"/>
        <c:minorTickMark val="none"/>
        <c:tickLblPos val="nextTo"/>
        <c:crossAx val="278352464"/>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01" footer="0.31496062000001301"/>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44361252444643773"/>
          <c:y val="3.137254901960785E-2"/>
        </c:manualLayout>
      </c:layout>
      <c:overlay val="0"/>
      <c:txPr>
        <a:bodyPr/>
        <a:lstStyle/>
        <a:p>
          <a:pPr>
            <a:defRPr sz="16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5.3471616503172309E-2"/>
          <c:y val="0.17322587617724253"/>
          <c:w val="0.91890743550834608"/>
          <c:h val="0.64467459214656997"/>
        </c:manualLayout>
      </c:layout>
      <c:lineChart>
        <c:grouping val="standard"/>
        <c:varyColors val="0"/>
        <c:ser>
          <c:idx val="0"/>
          <c:order val="0"/>
          <c:tx>
            <c:strRef>
              <c:f>'INDICES RONDÔNIA'!$C$15:$D$15</c:f>
              <c:strCache>
                <c:ptCount val="2"/>
                <c:pt idx="0">
                  <c:v> População</c:v>
                </c:pt>
              </c:strCache>
            </c:strRef>
          </c:tx>
          <c:spPr>
            <a:ln>
              <a:solidFill>
                <a:schemeClr val="accent6">
                  <a:lumMod val="50000"/>
                </a:schemeClr>
              </a:solidFill>
            </a:ln>
          </c:spPr>
          <c:marker>
            <c:symbol val="diamond"/>
            <c:size val="11"/>
            <c:spPr>
              <a:solidFill>
                <a:schemeClr val="accent6">
                  <a:lumMod val="75000"/>
                </a:schemeClr>
              </a:solidFill>
            </c:spPr>
          </c:marker>
          <c:dLbls>
            <c:dLbl>
              <c:idx val="0"/>
              <c:layout>
                <c:manualLayout>
                  <c:x val="-6.1201781595482382E-2"/>
                  <c:y val="-8.216972878390196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A40-4709-A900-63ABE9470E25}"/>
                </c:ext>
              </c:extLst>
            </c:dLbl>
            <c:dLbl>
              <c:idx val="1"/>
              <c:layout>
                <c:manualLayout>
                  <c:x val="-7.4833339307548652E-2"/>
                  <c:y val="-6.648345427409808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A40-4709-A900-63ABE9470E25}"/>
                </c:ext>
              </c:extLst>
            </c:dLbl>
            <c:dLbl>
              <c:idx val="2"/>
              <c:layout>
                <c:manualLayout>
                  <c:x val="-5.6321556163597915E-2"/>
                  <c:y val="-8.2169728783902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A40-4709-A900-63ABE9470E25}"/>
                </c:ext>
              </c:extLst>
            </c:dLbl>
            <c:dLbl>
              <c:idx val="3"/>
              <c:layout>
                <c:manualLayout>
                  <c:x val="-5.8578694355163115E-2"/>
                  <c:y val="-0.1187710359734445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A40-4709-A900-63ABE9470E25}"/>
                </c:ext>
              </c:extLst>
            </c:dLbl>
            <c:dLbl>
              <c:idx val="4"/>
              <c:layout>
                <c:manualLayout>
                  <c:x val="-7.2145636967792817E-2"/>
                  <c:y val="7.469301631413799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A40-4709-A900-63ABE9470E25}"/>
                </c:ext>
              </c:extLst>
            </c:dLbl>
            <c:dLbl>
              <c:idx val="5"/>
              <c:layout>
                <c:manualLayout>
                  <c:x val="-7.2316335857380953E-2"/>
                  <c:y val="-7.6940970613967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A40-4709-A900-63ABE9470E25}"/>
                </c:ext>
              </c:extLst>
            </c:dLbl>
            <c:dLbl>
              <c:idx val="6"/>
              <c:layout>
                <c:manualLayout>
                  <c:x val="-6.7766873968342134E-2"/>
                  <c:y val="8.515053265400672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A40-4709-A900-63ABE9470E25}"/>
                </c:ext>
              </c:extLst>
            </c:dLbl>
            <c:dLbl>
              <c:idx val="8"/>
              <c:layout>
                <c:manualLayout>
                  <c:x val="-6.5698843790201494E-2"/>
                  <c:y val="8.51505326540063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A40-4709-A900-63ABE9470E25}"/>
                </c:ext>
              </c:extLst>
            </c:dLbl>
            <c:dLbl>
              <c:idx val="9"/>
              <c:layout>
                <c:manualLayout>
                  <c:x val="-4.1932618817185033E-2"/>
                  <c:y val="9.037929082394112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A40-4709-A900-63ABE9470E25}"/>
                </c:ext>
              </c:extLst>
            </c:dLbl>
            <c:dLbl>
              <c:idx val="10"/>
              <c:layout>
                <c:manualLayout>
                  <c:x val="-2.4022558636923041E-2"/>
                  <c:y val="-6.125469610416345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A40-4709-A900-63ABE9470E25}"/>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'INDICES RONDÔNIA'!$E$14:$O$14</c:f>
              <c:numCache>
                <c:formatCode>General</c:formatCode>
                <c:ptCount val="11"/>
                <c:pt idx="0">
                  <c:v>2006</c:v>
                </c:pt>
                <c:pt idx="1">
                  <c:v>2007</c:v>
                </c:pt>
                <c:pt idx="2">
                  <c:v>2008</c:v>
                </c:pt>
                <c:pt idx="3">
                  <c:v>2009</c:v>
                </c:pt>
                <c:pt idx="4">
                  <c:v>2010</c:v>
                </c:pt>
                <c:pt idx="5">
                  <c:v>2011</c:v>
                </c:pt>
                <c:pt idx="6">
                  <c:v>2012</c:v>
                </c:pt>
                <c:pt idx="7">
                  <c:v>2013</c:v>
                </c:pt>
                <c:pt idx="8">
                  <c:v>2014</c:v>
                </c:pt>
                <c:pt idx="9">
                  <c:v>2015</c:v>
                </c:pt>
                <c:pt idx="10">
                  <c:v>2016</c:v>
                </c:pt>
              </c:numCache>
            </c:numRef>
          </c:cat>
          <c:val>
            <c:numRef>
              <c:f>'INDICES RONDÔNIA'!$E$15:$O$15</c:f>
              <c:numCache>
                <c:formatCode>#,##0</c:formatCode>
                <c:ptCount val="11"/>
                <c:pt idx="0">
                  <c:v>1562417</c:v>
                </c:pt>
                <c:pt idx="1">
                  <c:v>1453756</c:v>
                </c:pt>
                <c:pt idx="2">
                  <c:v>1493566</c:v>
                </c:pt>
                <c:pt idx="3">
                  <c:v>1503928</c:v>
                </c:pt>
                <c:pt idx="4">
                  <c:v>1535625</c:v>
                </c:pt>
                <c:pt idx="5">
                  <c:v>1576423</c:v>
                </c:pt>
                <c:pt idx="6">
                  <c:v>1590011</c:v>
                </c:pt>
                <c:pt idx="7">
                  <c:v>1728214</c:v>
                </c:pt>
                <c:pt idx="8">
                  <c:v>1748531</c:v>
                </c:pt>
                <c:pt idx="9">
                  <c:v>1768204</c:v>
                </c:pt>
                <c:pt idx="10">
                  <c:v>1787279</c:v>
                </c:pt>
              </c:numCache>
            </c:numRef>
          </c:val>
          <c:smooth val="0"/>
          <c:extLst>
            <c:ext xmlns:c16="http://schemas.microsoft.com/office/drawing/2014/chart" uri="{C3380CC4-5D6E-409C-BE32-E72D297353CC}">
              <c16:uniqueId val="{0000000A-2A40-4709-A900-63ABE9470E25}"/>
            </c:ext>
          </c:extLst>
        </c:ser>
        <c:dLbls>
          <c:showLegendKey val="0"/>
          <c:showVal val="1"/>
          <c:showCatName val="0"/>
          <c:showSerName val="0"/>
          <c:showPercent val="0"/>
          <c:showBubbleSize val="0"/>
        </c:dLbls>
        <c:marker val="1"/>
        <c:smooth val="0"/>
        <c:axId val="278353640"/>
        <c:axId val="278354032"/>
      </c:lineChart>
      <c:catAx>
        <c:axId val="278353640"/>
        <c:scaling>
          <c:orientation val="minMax"/>
        </c:scaling>
        <c:delete val="0"/>
        <c:axPos val="b"/>
        <c:numFmt formatCode="General" sourceLinked="1"/>
        <c:majorTickMark val="out"/>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78354032"/>
        <c:crosses val="autoZero"/>
        <c:auto val="0"/>
        <c:lblAlgn val="ctr"/>
        <c:lblOffset val="100"/>
        <c:noMultiLvlLbl val="0"/>
      </c:catAx>
      <c:valAx>
        <c:axId val="278354032"/>
        <c:scaling>
          <c:orientation val="minMax"/>
          <c:max val="1800000"/>
          <c:min val="1400000"/>
        </c:scaling>
        <c:delete val="1"/>
        <c:axPos val="l"/>
        <c:numFmt formatCode="#,##0" sourceLinked="1"/>
        <c:majorTickMark val="out"/>
        <c:minorTickMark val="none"/>
        <c:tickLblPos val="nextTo"/>
        <c:crossAx val="278353640"/>
        <c:crosses val="autoZero"/>
        <c:crossBetween val="between"/>
      </c:valAx>
      <c:spPr>
        <a:solidFill>
          <a:sysClr val="window" lastClr="FFFFFF"/>
        </a:solidFill>
        <a:ln w="57150"/>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01" footer="0.31496062000001301"/>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a:t>CONDUTORES</a:t>
            </a:r>
            <a:r>
              <a:rPr lang="pt-BR" sz="1100" baseline="0"/>
              <a:t> HABILITADOS</a:t>
            </a:r>
            <a:endParaRPr lang="pt-BR" sz="1100"/>
          </a:p>
        </c:rich>
      </c:tx>
      <c:layout>
        <c:manualLayout>
          <c:xMode val="edge"/>
          <c:yMode val="edge"/>
          <c:x val="0.11936441398062653"/>
          <c:y val="5.0420168067226892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'!$E$20:$H$20</c:f>
              <c:numCache>
                <c:formatCode>#,##0</c:formatCode>
                <c:ptCount val="4"/>
                <c:pt idx="0">
                  <c:v>9429</c:v>
                </c:pt>
                <c:pt idx="1">
                  <c:v>9896</c:v>
                </c:pt>
                <c:pt idx="2">
                  <c:v>10083</c:v>
                </c:pt>
                <c:pt idx="3">
                  <c:v>10704</c:v>
                </c:pt>
              </c:numCache>
            </c:numRef>
          </c:val>
          <c:smooth val="0"/>
          <c:extLst>
            <c:ext xmlns:c16="http://schemas.microsoft.com/office/drawing/2014/chart" uri="{C3380CC4-5D6E-409C-BE32-E72D297353CC}">
              <c16:uniqueId val="{00000000-53DD-4D07-94D4-BDAA488C3FAD}"/>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78354816"/>
        <c:axId val="278355208"/>
      </c:lineChart>
      <c:catAx>
        <c:axId val="27835481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78355208"/>
        <c:crosses val="autoZero"/>
        <c:auto val="1"/>
        <c:lblAlgn val="ctr"/>
        <c:lblOffset val="100"/>
        <c:noMultiLvlLbl val="0"/>
      </c:catAx>
      <c:valAx>
        <c:axId val="278355208"/>
        <c:scaling>
          <c:orientation val="minMax"/>
        </c:scaling>
        <c:delete val="1"/>
        <c:axPos val="l"/>
        <c:numFmt formatCode="#,##0" sourceLinked="1"/>
        <c:majorTickMark val="none"/>
        <c:minorTickMark val="none"/>
        <c:tickLblPos val="nextTo"/>
        <c:crossAx val="2783548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'ESPELHO MUNICÍPIOS '!$D$16</c:f>
              <c:strCache>
                <c:ptCount val="1"/>
                <c:pt idx="0">
                  <c:v>População</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'!$E$16:$H$16</c:f>
              <c:numCache>
                <c:formatCode>#,##0</c:formatCode>
                <c:ptCount val="4"/>
                <c:pt idx="0">
                  <c:v>25728</c:v>
                </c:pt>
                <c:pt idx="1">
                  <c:v>25652</c:v>
                </c:pt>
                <c:pt idx="2">
                  <c:v>25578</c:v>
                </c:pt>
                <c:pt idx="3">
                  <c:v>25506</c:v>
                </c:pt>
              </c:numCache>
            </c:numRef>
          </c:val>
          <c:smooth val="0"/>
          <c:extLst>
            <c:ext xmlns:c16="http://schemas.microsoft.com/office/drawing/2014/chart" uri="{C3380CC4-5D6E-409C-BE32-E72D297353CC}">
              <c16:uniqueId val="{00000000-FF09-46B8-A28C-EDD8AF0D6944}"/>
            </c:ext>
          </c:extLst>
        </c:ser>
        <c:ser>
          <c:idx val="1"/>
          <c:order val="1"/>
          <c:tx>
            <c:strRef>
              <c:f>'ESPELHO MUNICÍPIOS '!$D$17</c:f>
              <c:strCache>
                <c:ptCount val="1"/>
                <c:pt idx="0">
                  <c:v>Frota</c:v>
                </c:pt>
              </c:strCache>
            </c:strRef>
          </c:tx>
          <c:spPr>
            <a:ln w="38100" cap="rnd" cmpd="sng">
              <a:solidFill>
                <a:schemeClr val="lt1"/>
              </a:solidFill>
              <a:round/>
            </a:ln>
            <a:effectLst>
              <a:outerShdw dist="25400" dir="2700000" algn="tl" rotWithShape="0">
                <a:schemeClr val="bg1"/>
              </a:outerShdw>
            </a:effectLst>
          </c:spPr>
          <c:marker>
            <c:symbol val="none"/>
          </c:marker>
          <c:dLbls>
            <c:spPr>
              <a:solidFill>
                <a:srgbClr val="4F81BD"/>
              </a:solid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'!$E$17:$H$17</c:f>
              <c:numCache>
                <c:formatCode>#,##0</c:formatCode>
                <c:ptCount val="4"/>
                <c:pt idx="0">
                  <c:v>11374</c:v>
                </c:pt>
                <c:pt idx="1">
                  <c:v>12137</c:v>
                </c:pt>
                <c:pt idx="2">
                  <c:v>12620</c:v>
                </c:pt>
                <c:pt idx="3">
                  <c:v>13079</c:v>
                </c:pt>
              </c:numCache>
            </c:numRef>
          </c:val>
          <c:smooth val="0"/>
          <c:extLst>
            <c:ext xmlns:c16="http://schemas.microsoft.com/office/drawing/2014/chart" uri="{C3380CC4-5D6E-409C-BE32-E72D297353CC}">
              <c16:uniqueId val="{00000001-FF09-46B8-A28C-EDD8AF0D6944}"/>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78355992"/>
        <c:axId val="278356384"/>
      </c:lineChart>
      <c:catAx>
        <c:axId val="2783559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78356384"/>
        <c:crosses val="autoZero"/>
        <c:auto val="1"/>
        <c:lblAlgn val="ctr"/>
        <c:lblOffset val="100"/>
        <c:noMultiLvlLbl val="0"/>
      </c:catAx>
      <c:valAx>
        <c:axId val="278356384"/>
        <c:scaling>
          <c:orientation val="minMax"/>
        </c:scaling>
        <c:delete val="1"/>
        <c:axPos val="l"/>
        <c:numFmt formatCode="#,##0" sourceLinked="1"/>
        <c:majorTickMark val="none"/>
        <c:minorTickMark val="none"/>
        <c:tickLblPos val="nextTo"/>
        <c:crossAx val="2783559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'ESPELHO MUNICÍPIOS '!$D$18</c:f>
              <c:strCache>
                <c:ptCount val="1"/>
                <c:pt idx="0">
                  <c:v>Serviços totais de veículos**</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'!$E$18:$H$18</c:f>
              <c:numCache>
                <c:formatCode>#,##0</c:formatCode>
                <c:ptCount val="4"/>
                <c:pt idx="0">
                  <c:v>0</c:v>
                </c:pt>
                <c:pt idx="1">
                  <c:v>13448</c:v>
                </c:pt>
                <c:pt idx="2">
                  <c:v>13511</c:v>
                </c:pt>
                <c:pt idx="3">
                  <c:v>13267</c:v>
                </c:pt>
              </c:numCache>
            </c:numRef>
          </c:val>
          <c:smooth val="0"/>
          <c:extLst>
            <c:ext xmlns:c16="http://schemas.microsoft.com/office/drawing/2014/chart" uri="{C3380CC4-5D6E-409C-BE32-E72D297353CC}">
              <c16:uniqueId val="{00000000-683E-461A-A3EF-6789D632BBDA}"/>
            </c:ext>
          </c:extLst>
        </c:ser>
        <c:ser>
          <c:idx val="1"/>
          <c:order val="1"/>
          <c:tx>
            <c:strRef>
              <c:f>'ESPELHO MUNICÍPIOS '!$D$19</c:f>
              <c:strCache>
                <c:ptCount val="1"/>
                <c:pt idx="0">
                  <c:v>Serviços totais de habilitação</c:v>
                </c:pt>
              </c:strCache>
            </c:strRef>
          </c:tx>
          <c:spPr>
            <a:ln w="38100" cap="rnd">
              <a:solidFill>
                <a:schemeClr val="lt1"/>
              </a:solidFill>
              <a:round/>
            </a:ln>
            <a:effectLst>
              <a:outerShdw dist="25400" dir="2700000" algn="tl" rotWithShape="0">
                <a:schemeClr val="bg1"/>
              </a:outerShdw>
            </a:effectLst>
          </c:spPr>
          <c:marker>
            <c:symbol val="none"/>
          </c:marker>
          <c:dPt>
            <c:idx val="2"/>
            <c:marker>
              <c:symbol val="none"/>
            </c:marker>
            <c:bubble3D val="0"/>
            <c:spPr>
              <a:ln w="38100" cap="rnd">
                <a:solidFill>
                  <a:srgbClr val="FFFFFF"/>
                </a:solidFill>
                <a:round/>
              </a:ln>
              <a:effectLst>
                <a:outerShdw dist="25400" dir="2700000" algn="tl" rotWithShape="0">
                  <a:schemeClr val="bg1"/>
                </a:outerShdw>
              </a:effectLst>
            </c:spPr>
            <c:extLst>
              <c:ext xmlns:c16="http://schemas.microsoft.com/office/drawing/2014/chart" uri="{C3380CC4-5D6E-409C-BE32-E72D297353CC}">
                <c16:uniqueId val="{00000002-683E-461A-A3EF-6789D632BBDA}"/>
              </c:ext>
            </c:extLst>
          </c:dPt>
          <c:dLbls>
            <c:spPr>
              <a:solidFill>
                <a:srgbClr val="4F81BD"/>
              </a:solid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'!$E$19:$H$19</c:f>
              <c:numCache>
                <c:formatCode>#,##0</c:formatCode>
                <c:ptCount val="4"/>
                <c:pt idx="0">
                  <c:v>2285</c:v>
                </c:pt>
                <c:pt idx="1">
                  <c:v>2517</c:v>
                </c:pt>
                <c:pt idx="2">
                  <c:v>2200</c:v>
                </c:pt>
                <c:pt idx="3">
                  <c:v>2472</c:v>
                </c:pt>
              </c:numCache>
            </c:numRef>
          </c:val>
          <c:smooth val="0"/>
          <c:extLst>
            <c:ext xmlns:c16="http://schemas.microsoft.com/office/drawing/2014/chart" uri="{C3380CC4-5D6E-409C-BE32-E72D297353CC}">
              <c16:uniqueId val="{00000003-683E-461A-A3EF-6789D632BBDA}"/>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78357168"/>
        <c:axId val="253689736"/>
      </c:lineChart>
      <c:catAx>
        <c:axId val="27835716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89736"/>
        <c:crosses val="autoZero"/>
        <c:auto val="1"/>
        <c:lblAlgn val="ctr"/>
        <c:lblOffset val="100"/>
        <c:noMultiLvlLbl val="0"/>
      </c:catAx>
      <c:valAx>
        <c:axId val="253689736"/>
        <c:scaling>
          <c:orientation val="minMax"/>
        </c:scaling>
        <c:delete val="1"/>
        <c:axPos val="l"/>
        <c:numFmt formatCode="#,##0" sourceLinked="1"/>
        <c:majorTickMark val="none"/>
        <c:minorTickMark val="none"/>
        <c:tickLblPos val="nextTo"/>
        <c:crossAx val="2783571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a:t>INADIMPLÊNCIA</a:t>
            </a:r>
          </a:p>
        </c:rich>
      </c:tx>
      <c:layout>
        <c:manualLayout>
          <c:xMode val="edge"/>
          <c:yMode val="edge"/>
          <c:x val="0.27076846163460339"/>
          <c:y val="5.6022408963585436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numFmt formatCode="0.0%" sourceLinked="0"/>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'!$E$21:$H$21</c:f>
              <c:numCache>
                <c:formatCode>0.0%</c:formatCode>
                <c:ptCount val="4"/>
                <c:pt idx="0">
                  <c:v>0.31836160675046143</c:v>
                </c:pt>
                <c:pt idx="1">
                  <c:v>0.34094092444590918</c:v>
                </c:pt>
                <c:pt idx="2">
                  <c:v>0.37400950871632327</c:v>
                </c:pt>
                <c:pt idx="3">
                  <c:v>0.39918954048474653</c:v>
                </c:pt>
              </c:numCache>
            </c:numRef>
          </c:val>
          <c:smooth val="0"/>
          <c:extLst>
            <c:ext xmlns:c16="http://schemas.microsoft.com/office/drawing/2014/chart" uri="{C3380CC4-5D6E-409C-BE32-E72D297353CC}">
              <c16:uniqueId val="{00000000-5EF7-4E3F-9C68-72A67BD7CCE8}"/>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0520"/>
        <c:axId val="253690912"/>
      </c:lineChart>
      <c:catAx>
        <c:axId val="25369052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0912"/>
        <c:crosses val="autoZero"/>
        <c:auto val="1"/>
        <c:lblAlgn val="ctr"/>
        <c:lblOffset val="100"/>
        <c:noMultiLvlLbl val="0"/>
      </c:catAx>
      <c:valAx>
        <c:axId val="253690912"/>
        <c:scaling>
          <c:orientation val="minMax"/>
        </c:scaling>
        <c:delete val="1"/>
        <c:axPos val="l"/>
        <c:numFmt formatCode="0.0%" sourceLinked="1"/>
        <c:majorTickMark val="none"/>
        <c:minorTickMark val="none"/>
        <c:tickLblPos val="nextTo"/>
        <c:crossAx val="25369052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a:t>VEÍCULOS</a:t>
            </a:r>
            <a:r>
              <a:rPr lang="pt-BR" sz="1100" baseline="0"/>
              <a:t> APREENDIDOS</a:t>
            </a:r>
            <a:endParaRPr lang="pt-BR" sz="1100"/>
          </a:p>
        </c:rich>
      </c:tx>
      <c:layout>
        <c:manualLayout>
          <c:xMode val="edge"/>
          <c:yMode val="edge"/>
          <c:x val="0.11936441398062653"/>
          <c:y val="5.0420168067226892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'!$E$22:$H$22</c:f>
              <c:numCache>
                <c:formatCode>#,##0</c:formatCode>
                <c:ptCount val="4"/>
                <c:pt idx="0">
                  <c:v>309</c:v>
                </c:pt>
                <c:pt idx="1">
                  <c:v>193</c:v>
                </c:pt>
                <c:pt idx="2">
                  <c:v>244</c:v>
                </c:pt>
                <c:pt idx="3">
                  <c:v>256</c:v>
                </c:pt>
              </c:numCache>
            </c:numRef>
          </c:val>
          <c:smooth val="0"/>
          <c:extLst>
            <c:ext xmlns:c16="http://schemas.microsoft.com/office/drawing/2014/chart" uri="{C3380CC4-5D6E-409C-BE32-E72D297353CC}">
              <c16:uniqueId val="{00000000-49CF-407E-92D1-E789CFE62150}"/>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1696"/>
        <c:axId val="253692088"/>
      </c:lineChart>
      <c:catAx>
        <c:axId val="25369169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2088"/>
        <c:crosses val="autoZero"/>
        <c:auto val="1"/>
        <c:lblAlgn val="ctr"/>
        <c:lblOffset val="100"/>
        <c:noMultiLvlLbl val="0"/>
      </c:catAx>
      <c:valAx>
        <c:axId val="253692088"/>
        <c:scaling>
          <c:orientation val="minMax"/>
        </c:scaling>
        <c:delete val="1"/>
        <c:axPos val="l"/>
        <c:numFmt formatCode="#,##0" sourceLinked="1"/>
        <c:majorTickMark val="none"/>
        <c:minorTickMark val="none"/>
        <c:tickLblPos val="nextTo"/>
        <c:crossAx val="253691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a:t>AUTUAÇÕES</a:t>
            </a:r>
          </a:p>
        </c:rich>
      </c:tx>
      <c:layout>
        <c:manualLayout>
          <c:xMode val="edge"/>
          <c:yMode val="edge"/>
          <c:x val="0.30984050070664243"/>
          <c:y val="5.0420168067226892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'!$E$23:$H$23</c:f>
              <c:numCache>
                <c:formatCode>#,##0</c:formatCode>
                <c:ptCount val="4"/>
                <c:pt idx="0">
                  <c:v>1165</c:v>
                </c:pt>
                <c:pt idx="1">
                  <c:v>668</c:v>
                </c:pt>
                <c:pt idx="2">
                  <c:v>1013</c:v>
                </c:pt>
                <c:pt idx="3">
                  <c:v>1367</c:v>
                </c:pt>
              </c:numCache>
            </c:numRef>
          </c:val>
          <c:smooth val="0"/>
          <c:extLst>
            <c:ext xmlns:c16="http://schemas.microsoft.com/office/drawing/2014/chart" uri="{C3380CC4-5D6E-409C-BE32-E72D297353CC}">
              <c16:uniqueId val="{00000000-DD7D-459E-A101-30509A7547F2}"/>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2872"/>
        <c:axId val="253693264"/>
      </c:lineChart>
      <c:catAx>
        <c:axId val="25369287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3264"/>
        <c:crosses val="autoZero"/>
        <c:auto val="1"/>
        <c:lblAlgn val="ctr"/>
        <c:lblOffset val="100"/>
        <c:noMultiLvlLbl val="0"/>
      </c:catAx>
      <c:valAx>
        <c:axId val="253693264"/>
        <c:scaling>
          <c:orientation val="minMax"/>
        </c:scaling>
        <c:delete val="1"/>
        <c:axPos val="l"/>
        <c:numFmt formatCode="#,##0" sourceLinked="1"/>
        <c:majorTickMark val="none"/>
        <c:minorTickMark val="none"/>
        <c:tickLblPos val="nextTo"/>
        <c:crossAx val="2536928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a:t>ACIDENTE</a:t>
            </a:r>
            <a:r>
              <a:rPr lang="pt-BR" sz="1100" baseline="0"/>
              <a:t> COM VÍTIMAS</a:t>
            </a:r>
            <a:endParaRPr lang="pt-BR" sz="1100"/>
          </a:p>
        </c:rich>
      </c:tx>
      <c:layout>
        <c:manualLayout>
          <c:xMode val="edge"/>
          <c:yMode val="edge"/>
          <c:x val="0.11936441398062653"/>
          <c:y val="5.0420168067226892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'!$E$24:$H$24</c:f>
              <c:numCache>
                <c:formatCode>#,##0</c:formatCode>
                <c:ptCount val="4"/>
                <c:pt idx="0">
                  <c:v>134</c:v>
                </c:pt>
                <c:pt idx="1">
                  <c:v>97</c:v>
                </c:pt>
                <c:pt idx="2">
                  <c:v>115</c:v>
                </c:pt>
                <c:pt idx="3">
                  <c:v>99</c:v>
                </c:pt>
              </c:numCache>
            </c:numRef>
          </c:val>
          <c:smooth val="0"/>
          <c:extLst>
            <c:ext xmlns:c16="http://schemas.microsoft.com/office/drawing/2014/chart" uri="{C3380CC4-5D6E-409C-BE32-E72D297353CC}">
              <c16:uniqueId val="{00000000-A0ED-482D-8097-3FCCC72DA784}"/>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4048"/>
        <c:axId val="253694440"/>
      </c:lineChart>
      <c:catAx>
        <c:axId val="25369404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4440"/>
        <c:crosses val="autoZero"/>
        <c:auto val="1"/>
        <c:lblAlgn val="ctr"/>
        <c:lblOffset val="100"/>
        <c:noMultiLvlLbl val="0"/>
      </c:catAx>
      <c:valAx>
        <c:axId val="253694440"/>
        <c:scaling>
          <c:orientation val="minMax"/>
        </c:scaling>
        <c:delete val="1"/>
        <c:axPos val="l"/>
        <c:numFmt formatCode="#,##0" sourceLinked="1"/>
        <c:majorTickMark val="none"/>
        <c:minorTickMark val="none"/>
        <c:tickLblPos val="nextTo"/>
        <c:crossAx val="2536940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baseline="0"/>
              <a:t> vÍTIMAS NÃO FATAIS</a:t>
            </a:r>
            <a:endParaRPr lang="pt-BR" sz="1100"/>
          </a:p>
        </c:rich>
      </c:tx>
      <c:layout>
        <c:manualLayout>
          <c:xMode val="edge"/>
          <c:yMode val="edge"/>
          <c:x val="0.15355234441848617"/>
          <c:y val="5.0420168067226892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'!$E$25:$H$25</c:f>
              <c:numCache>
                <c:formatCode>#,##0</c:formatCode>
                <c:ptCount val="4"/>
                <c:pt idx="0">
                  <c:v>215</c:v>
                </c:pt>
                <c:pt idx="1">
                  <c:v>156</c:v>
                </c:pt>
                <c:pt idx="2">
                  <c:v>170</c:v>
                </c:pt>
                <c:pt idx="3">
                  <c:v>144</c:v>
                </c:pt>
              </c:numCache>
            </c:numRef>
          </c:val>
          <c:smooth val="0"/>
          <c:extLst>
            <c:ext xmlns:c16="http://schemas.microsoft.com/office/drawing/2014/chart" uri="{C3380CC4-5D6E-409C-BE32-E72D297353CC}">
              <c16:uniqueId val="{00000000-CCA3-493A-9625-B2C6A6200A0A}"/>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5224"/>
        <c:axId val="253695616"/>
      </c:lineChart>
      <c:catAx>
        <c:axId val="25369522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5616"/>
        <c:crosses val="autoZero"/>
        <c:auto val="1"/>
        <c:lblAlgn val="ctr"/>
        <c:lblOffset val="100"/>
        <c:noMultiLvlLbl val="0"/>
      </c:catAx>
      <c:valAx>
        <c:axId val="253695616"/>
        <c:scaling>
          <c:orientation val="minMax"/>
        </c:scaling>
        <c:delete val="1"/>
        <c:axPos val="l"/>
        <c:numFmt formatCode="#,##0" sourceLinked="1"/>
        <c:majorTickMark val="none"/>
        <c:minorTickMark val="none"/>
        <c:tickLblPos val="nextTo"/>
        <c:crossAx val="25369522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1100" baseline="0"/>
              <a:t> vÍTIMAS FATAIS</a:t>
            </a:r>
            <a:endParaRPr lang="pt-BR" sz="1100"/>
          </a:p>
        </c:rich>
      </c:tx>
      <c:layout>
        <c:manualLayout>
          <c:xMode val="edge"/>
          <c:yMode val="edge"/>
          <c:x val="0.37949901513707435"/>
          <c:y val="6.1624649859943981E-2"/>
        </c:manualLayout>
      </c:layout>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'ESPELHO MUNICÍPIOS '!$O$17</c:f>
              <c:strCache>
                <c:ptCount val="1"/>
                <c:pt idx="0">
                  <c:v>ALTA FLORESTA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'ESPELHO MUNICÍPIOS '!$E$15:$H$15</c:f>
              <c:numCache>
                <c:formatCode>General</c:formatCode>
                <c:ptCount val="4"/>
                <c:pt idx="0">
                  <c:v>2013</c:v>
                </c:pt>
                <c:pt idx="1">
                  <c:v>2014</c:v>
                </c:pt>
                <c:pt idx="2">
                  <c:v>2015</c:v>
                </c:pt>
                <c:pt idx="3">
                  <c:v>2016</c:v>
                </c:pt>
              </c:numCache>
            </c:numRef>
          </c:cat>
          <c:val>
            <c:numRef>
              <c:f>'ESPELHO MUNICÍPIOS '!$E$26:$H$26</c:f>
              <c:numCache>
                <c:formatCode>#,##0</c:formatCode>
                <c:ptCount val="4"/>
                <c:pt idx="0">
                  <c:v>12</c:v>
                </c:pt>
                <c:pt idx="1">
                  <c:v>6</c:v>
                </c:pt>
                <c:pt idx="2">
                  <c:v>8</c:v>
                </c:pt>
                <c:pt idx="3">
                  <c:v>7</c:v>
                </c:pt>
              </c:numCache>
            </c:numRef>
          </c:val>
          <c:smooth val="0"/>
          <c:extLst>
            <c:ext xmlns:c16="http://schemas.microsoft.com/office/drawing/2014/chart" uri="{C3380CC4-5D6E-409C-BE32-E72D297353CC}">
              <c16:uniqueId val="{00000000-3843-4D89-B40E-1BC7021FB2AC}"/>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253696400"/>
        <c:axId val="253696792"/>
      </c:lineChart>
      <c:catAx>
        <c:axId val="25369640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spc="30" baseline="0">
                <a:solidFill>
                  <a:schemeClr val="lt1"/>
                </a:solidFill>
                <a:latin typeface="+mn-lt"/>
                <a:ea typeface="+mn-ea"/>
                <a:cs typeface="+mn-cs"/>
              </a:defRPr>
            </a:pPr>
            <a:endParaRPr lang="fr-FR"/>
          </a:p>
        </c:txPr>
        <c:crossAx val="253696792"/>
        <c:crosses val="autoZero"/>
        <c:auto val="1"/>
        <c:lblAlgn val="ctr"/>
        <c:lblOffset val="100"/>
        <c:noMultiLvlLbl val="0"/>
      </c:catAx>
      <c:valAx>
        <c:axId val="253696792"/>
        <c:scaling>
          <c:orientation val="minMax"/>
        </c:scaling>
        <c:delete val="1"/>
        <c:axPos val="l"/>
        <c:numFmt formatCode="#,##0" sourceLinked="1"/>
        <c:majorTickMark val="none"/>
        <c:minorTickMark val="none"/>
        <c:tickLblPos val="nextTo"/>
        <c:crossAx val="25369640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1.1037586647822869E-2"/>
          <c:y val="0.15686274509803921"/>
          <c:w val="0.97792494481236159"/>
          <c:h val="0.68173480988673207"/>
        </c:manualLayout>
      </c:layout>
      <c:lineChart>
        <c:grouping val="standard"/>
        <c:varyColors val="0"/>
        <c:ser>
          <c:idx val="0"/>
          <c:order val="0"/>
          <c:tx>
            <c:strRef>
              <c:f>'ACIDENTES MUN ESPELHO'!$S$14</c:f>
              <c:strCache>
                <c:ptCount val="1"/>
                <c:pt idx="0">
                  <c:v>ALVORADA DO OESTE</c:v>
                </c:pt>
              </c:strCache>
            </c:strRef>
          </c:tx>
          <c:marker>
            <c:symbol val="diamond"/>
            <c:size val="11"/>
          </c:marker>
          <c:dLbls>
            <c:dLbl>
              <c:idx val="0"/>
              <c:layout>
                <c:manualLayout>
                  <c:x val="-5.7395143487858707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9D1-45B7-915F-8DC3FB583EBB}"/>
                </c:ext>
              </c:extLst>
            </c:dLbl>
            <c:dLbl>
              <c:idx val="1"/>
              <c:layout>
                <c:manualLayout>
                  <c:x val="-5.5187637969094934E-2"/>
                  <c:y val="-0.1069518716577540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9D1-45B7-915F-8DC3FB583EBB}"/>
                </c:ext>
              </c:extLst>
            </c:dLbl>
            <c:dLbl>
              <c:idx val="2"/>
              <c:layout>
                <c:manualLayout>
                  <c:x val="-5.5187637969094934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9D1-45B7-915F-8DC3FB583EBB}"/>
                </c:ext>
              </c:extLst>
            </c:dLbl>
            <c:dLbl>
              <c:idx val="3"/>
              <c:layout>
                <c:manualLayout>
                  <c:x val="-5.5187637969094934E-2"/>
                  <c:y val="-0.1140819964349375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9D1-45B7-915F-8DC3FB583EBB}"/>
                </c:ext>
              </c:extLst>
            </c:dLbl>
            <c:dLbl>
              <c:idx val="4"/>
              <c:layout>
                <c:manualLayout>
                  <c:x val="-5.7395143487858707E-2"/>
                  <c:y val="-8.55614973262047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9D1-45B7-915F-8DC3FB583EBB}"/>
                </c:ext>
              </c:extLst>
            </c:dLbl>
            <c:dLbl>
              <c:idx val="5"/>
              <c:layout>
                <c:manualLayout>
                  <c:x val="-5.9602649006622523E-2"/>
                  <c:y val="-0.1069518716577540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9D1-45B7-915F-8DC3FB583EBB}"/>
                </c:ext>
              </c:extLst>
            </c:dLbl>
            <c:dLbl>
              <c:idx val="6"/>
              <c:layout>
                <c:manualLayout>
                  <c:x val="-6.6274649941057764E-2"/>
                  <c:y val="-7.13012477718360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9D1-45B7-915F-8DC3FB583EBB}"/>
                </c:ext>
              </c:extLst>
            </c:dLbl>
            <c:dLbl>
              <c:idx val="7"/>
              <c:layout>
                <c:manualLayout>
                  <c:x val="-5.2750237206264636E-2"/>
                  <c:y val="-6.41711229946524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9D1-45B7-915F-8DC3FB583EBB}"/>
                </c:ext>
              </c:extLst>
            </c:dLbl>
            <c:dLbl>
              <c:idx val="8"/>
              <c:layout>
                <c:manualLayout>
                  <c:x val="-5.5746388508948121E-2"/>
                  <c:y val="-7.1301247771836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9D1-45B7-915F-8DC3FB583EBB}"/>
                </c:ext>
              </c:extLst>
            </c:dLbl>
            <c:dLbl>
              <c:idx val="9"/>
              <c:layout>
                <c:manualLayout>
                  <c:x val="-5.0742671250600717E-2"/>
                  <c:y val="-7.1301247771836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9D1-45B7-915F-8DC3FB583EBB}"/>
                </c:ext>
              </c:extLst>
            </c:dLbl>
            <c:dLbl>
              <c:idx val="10"/>
              <c:layout>
                <c:manualLayout>
                  <c:x val="-1.2414649286157667E-2"/>
                  <c:y val="-8.55614973262047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9D1-45B7-915F-8DC3FB583EBB}"/>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'ACIDENTES MUN ESPELHO'!$F$17:$M$17</c:f>
              <c:numCache>
                <c:formatCode>General</c:formatCode>
                <c:ptCount val="8"/>
                <c:pt idx="0">
                  <c:v>2009</c:v>
                </c:pt>
                <c:pt idx="1">
                  <c:v>2010</c:v>
                </c:pt>
                <c:pt idx="2">
                  <c:v>2011</c:v>
                </c:pt>
                <c:pt idx="3">
                  <c:v>2012</c:v>
                </c:pt>
                <c:pt idx="4">
                  <c:v>2013</c:v>
                </c:pt>
                <c:pt idx="5">
                  <c:v>2014</c:v>
                </c:pt>
                <c:pt idx="6">
                  <c:v>2015</c:v>
                </c:pt>
                <c:pt idx="7">
                  <c:v>2016</c:v>
                </c:pt>
              </c:numCache>
            </c:numRef>
          </c:cat>
          <c:val>
            <c:numRef>
              <c:f>'ACIDENTES MUN ESPELHO'!$F$21:$M$21</c:f>
              <c:numCache>
                <c:formatCode>#,##0</c:formatCode>
                <c:ptCount val="8"/>
                <c:pt idx="0">
                  <c:v>65</c:v>
                </c:pt>
                <c:pt idx="1">
                  <c:v>112</c:v>
                </c:pt>
                <c:pt idx="2">
                  <c:v>78</c:v>
                </c:pt>
                <c:pt idx="3">
                  <c:v>96</c:v>
                </c:pt>
                <c:pt idx="4">
                  <c:v>73</c:v>
                </c:pt>
                <c:pt idx="5">
                  <c:v>82</c:v>
                </c:pt>
                <c:pt idx="6">
                  <c:v>68</c:v>
                </c:pt>
                <c:pt idx="7">
                  <c:v>71</c:v>
                </c:pt>
              </c:numCache>
            </c:numRef>
          </c:val>
          <c:smooth val="0"/>
          <c:extLst>
            <c:ext xmlns:c16="http://schemas.microsoft.com/office/drawing/2014/chart" uri="{C3380CC4-5D6E-409C-BE32-E72D297353CC}">
              <c16:uniqueId val="{0000000B-C935-415F-9883-3D9251EAD34D}"/>
            </c:ext>
          </c:extLst>
        </c:ser>
        <c:dLbls>
          <c:showLegendKey val="0"/>
          <c:showVal val="1"/>
          <c:showCatName val="0"/>
          <c:showSerName val="0"/>
          <c:showPercent val="0"/>
          <c:showBubbleSize val="0"/>
        </c:dLbls>
        <c:marker val="1"/>
        <c:smooth val="0"/>
        <c:axId val="760776784"/>
        <c:axId val="760777176"/>
      </c:lineChart>
      <c:catAx>
        <c:axId val="76077678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60777176"/>
        <c:crosses val="autoZero"/>
        <c:auto val="1"/>
        <c:lblAlgn val="ctr"/>
        <c:lblOffset val="100"/>
        <c:noMultiLvlLbl val="0"/>
      </c:catAx>
      <c:valAx>
        <c:axId val="760777176"/>
        <c:scaling>
          <c:orientation val="minMax"/>
        </c:scaling>
        <c:delete val="1"/>
        <c:axPos val="l"/>
        <c:numFmt formatCode="#,##0" sourceLinked="1"/>
        <c:majorTickMark val="out"/>
        <c:minorTickMark val="none"/>
        <c:tickLblPos val="none"/>
        <c:crossAx val="760776784"/>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'ACIDENTES MUN ESPELHO'!$E$18</c:f>
              <c:strCache>
                <c:ptCount val="1"/>
                <c:pt idx="0">
                  <c:v>URBANO</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'ACIDENTES MUN ESPELHO'!$F$17:$M$17</c:f>
              <c:numCache>
                <c:formatCode>General</c:formatCode>
                <c:ptCount val="8"/>
                <c:pt idx="0">
                  <c:v>2009</c:v>
                </c:pt>
                <c:pt idx="1">
                  <c:v>2010</c:v>
                </c:pt>
                <c:pt idx="2">
                  <c:v>2011</c:v>
                </c:pt>
                <c:pt idx="3">
                  <c:v>2012</c:v>
                </c:pt>
                <c:pt idx="4">
                  <c:v>2013</c:v>
                </c:pt>
                <c:pt idx="5">
                  <c:v>2014</c:v>
                </c:pt>
                <c:pt idx="6">
                  <c:v>2015</c:v>
                </c:pt>
                <c:pt idx="7">
                  <c:v>2016</c:v>
                </c:pt>
              </c:numCache>
            </c:numRef>
          </c:cat>
          <c:val>
            <c:numRef>
              <c:f>'ACIDENTES MUN ESPELHO'!$F$18:$M$18</c:f>
              <c:numCache>
                <c:formatCode>#,##0</c:formatCode>
                <c:ptCount val="8"/>
                <c:pt idx="0">
                  <c:v>37</c:v>
                </c:pt>
                <c:pt idx="1">
                  <c:v>69</c:v>
                </c:pt>
                <c:pt idx="2">
                  <c:v>46</c:v>
                </c:pt>
                <c:pt idx="3">
                  <c:v>75</c:v>
                </c:pt>
                <c:pt idx="4">
                  <c:v>47</c:v>
                </c:pt>
                <c:pt idx="5">
                  <c:v>57</c:v>
                </c:pt>
                <c:pt idx="6">
                  <c:v>48</c:v>
                </c:pt>
                <c:pt idx="7">
                  <c:v>52</c:v>
                </c:pt>
              </c:numCache>
            </c:numRef>
          </c:val>
          <c:extLst>
            <c:ext xmlns:c16="http://schemas.microsoft.com/office/drawing/2014/chart" uri="{C3380CC4-5D6E-409C-BE32-E72D297353CC}">
              <c16:uniqueId val="{00000000-F5F7-4B43-869B-6D1466954E13}"/>
            </c:ext>
          </c:extLst>
        </c:ser>
        <c:ser>
          <c:idx val="1"/>
          <c:order val="1"/>
          <c:tx>
            <c:strRef>
              <c:f>'ACIDENTES MUN ESPELHO'!$E$19</c:f>
              <c:strCache>
                <c:ptCount val="1"/>
                <c:pt idx="0">
                  <c:v>RURAL</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'ACIDENTES MUN ESPELHO'!$F$17:$M$17</c:f>
              <c:numCache>
                <c:formatCode>General</c:formatCode>
                <c:ptCount val="8"/>
                <c:pt idx="0">
                  <c:v>2009</c:v>
                </c:pt>
                <c:pt idx="1">
                  <c:v>2010</c:v>
                </c:pt>
                <c:pt idx="2">
                  <c:v>2011</c:v>
                </c:pt>
                <c:pt idx="3">
                  <c:v>2012</c:v>
                </c:pt>
                <c:pt idx="4">
                  <c:v>2013</c:v>
                </c:pt>
                <c:pt idx="5">
                  <c:v>2014</c:v>
                </c:pt>
                <c:pt idx="6">
                  <c:v>2015</c:v>
                </c:pt>
                <c:pt idx="7">
                  <c:v>2016</c:v>
                </c:pt>
              </c:numCache>
            </c:numRef>
          </c:cat>
          <c:val>
            <c:numRef>
              <c:f>'ACIDENTES MUN ESPELHO'!$F$19:$M$19</c:f>
              <c:numCache>
                <c:formatCode>#,##0</c:formatCode>
                <c:ptCount val="8"/>
                <c:pt idx="0">
                  <c:v>28</c:v>
                </c:pt>
                <c:pt idx="1">
                  <c:v>43</c:v>
                </c:pt>
                <c:pt idx="2">
                  <c:v>32</c:v>
                </c:pt>
                <c:pt idx="3">
                  <c:v>21</c:v>
                </c:pt>
                <c:pt idx="4">
                  <c:v>26</c:v>
                </c:pt>
                <c:pt idx="5">
                  <c:v>25</c:v>
                </c:pt>
                <c:pt idx="6">
                  <c:v>19</c:v>
                </c:pt>
                <c:pt idx="7">
                  <c:v>19</c:v>
                </c:pt>
              </c:numCache>
            </c:numRef>
          </c:val>
          <c:extLst>
            <c:ext xmlns:c16="http://schemas.microsoft.com/office/drawing/2014/chart" uri="{C3380CC4-5D6E-409C-BE32-E72D297353CC}">
              <c16:uniqueId val="{00000001-F5F7-4B43-869B-6D1466954E13}"/>
            </c:ext>
          </c:extLst>
        </c:ser>
        <c:dLbls>
          <c:showLegendKey val="0"/>
          <c:showVal val="1"/>
          <c:showCatName val="0"/>
          <c:showSerName val="0"/>
          <c:showPercent val="0"/>
          <c:showBubbleSize val="0"/>
        </c:dLbls>
        <c:gapWidth val="79"/>
        <c:shape val="box"/>
        <c:axId val="760777960"/>
        <c:axId val="760778352"/>
        <c:axId val="0"/>
      </c:bar3DChart>
      <c:catAx>
        <c:axId val="7607779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cap="all" spc="120" normalizeH="0" baseline="0">
                <a:solidFill>
                  <a:schemeClr val="tx1">
                    <a:lumMod val="65000"/>
                    <a:lumOff val="35000"/>
                  </a:schemeClr>
                </a:solidFill>
                <a:latin typeface="+mn-lt"/>
                <a:ea typeface="+mn-ea"/>
                <a:cs typeface="+mn-cs"/>
              </a:defRPr>
            </a:pPr>
            <a:endParaRPr lang="fr-FR"/>
          </a:p>
        </c:txPr>
        <c:crossAx val="760778352"/>
        <c:crosses val="autoZero"/>
        <c:auto val="1"/>
        <c:lblAlgn val="ctr"/>
        <c:lblOffset val="100"/>
        <c:noMultiLvlLbl val="0"/>
      </c:catAx>
      <c:valAx>
        <c:axId val="760778352"/>
        <c:scaling>
          <c:orientation val="minMax"/>
        </c:scaling>
        <c:delete val="1"/>
        <c:axPos val="l"/>
        <c:numFmt formatCode="#,##0" sourceLinked="1"/>
        <c:majorTickMark val="none"/>
        <c:minorTickMark val="none"/>
        <c:tickLblPos val="nextTo"/>
        <c:crossAx val="76077796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lt1"/>
    </a:soli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'ACIDENTES MUN ESPELHO'!$E$23</c:f>
              <c:strCache>
                <c:ptCount val="1"/>
                <c:pt idx="0">
                  <c:v>DIA</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'ACIDENTES MUN ESPELHO'!$F$17:$M$17</c:f>
              <c:numCache>
                <c:formatCode>General</c:formatCode>
                <c:ptCount val="8"/>
                <c:pt idx="0">
                  <c:v>2009</c:v>
                </c:pt>
                <c:pt idx="1">
                  <c:v>2010</c:v>
                </c:pt>
                <c:pt idx="2">
                  <c:v>2011</c:v>
                </c:pt>
                <c:pt idx="3">
                  <c:v>2012</c:v>
                </c:pt>
                <c:pt idx="4">
                  <c:v>2013</c:v>
                </c:pt>
                <c:pt idx="5">
                  <c:v>2014</c:v>
                </c:pt>
                <c:pt idx="6">
                  <c:v>2015</c:v>
                </c:pt>
                <c:pt idx="7">
                  <c:v>2016</c:v>
                </c:pt>
              </c:numCache>
            </c:numRef>
          </c:cat>
          <c:val>
            <c:numRef>
              <c:f>'ACIDENTES MUN ESPELHO'!$F$23:$M$23</c:f>
              <c:numCache>
                <c:formatCode>#,##0</c:formatCode>
                <c:ptCount val="8"/>
                <c:pt idx="0">
                  <c:v>37</c:v>
                </c:pt>
                <c:pt idx="1">
                  <c:v>62</c:v>
                </c:pt>
                <c:pt idx="2">
                  <c:v>45</c:v>
                </c:pt>
                <c:pt idx="3">
                  <c:v>46</c:v>
                </c:pt>
                <c:pt idx="4">
                  <c:v>44</c:v>
                </c:pt>
                <c:pt idx="5">
                  <c:v>53</c:v>
                </c:pt>
                <c:pt idx="6">
                  <c:v>39</c:v>
                </c:pt>
                <c:pt idx="7">
                  <c:v>41</c:v>
                </c:pt>
              </c:numCache>
            </c:numRef>
          </c:val>
          <c:extLst>
            <c:ext xmlns:c16="http://schemas.microsoft.com/office/drawing/2014/chart" uri="{C3380CC4-5D6E-409C-BE32-E72D297353CC}">
              <c16:uniqueId val="{00000000-1A84-4E49-A1DB-E11FC0F15CD9}"/>
            </c:ext>
          </c:extLst>
        </c:ser>
        <c:ser>
          <c:idx val="1"/>
          <c:order val="1"/>
          <c:tx>
            <c:strRef>
              <c:f>'ACIDENTES MUN ESPELHO'!$E$24</c:f>
              <c:strCache>
                <c:ptCount val="1"/>
                <c:pt idx="0">
                  <c:v>NOITE</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'ACIDENTES MUN ESPELHO'!$F$17:$M$17</c:f>
              <c:numCache>
                <c:formatCode>General</c:formatCode>
                <c:ptCount val="8"/>
                <c:pt idx="0">
                  <c:v>2009</c:v>
                </c:pt>
                <c:pt idx="1">
                  <c:v>2010</c:v>
                </c:pt>
                <c:pt idx="2">
                  <c:v>2011</c:v>
                </c:pt>
                <c:pt idx="3">
                  <c:v>2012</c:v>
                </c:pt>
                <c:pt idx="4">
                  <c:v>2013</c:v>
                </c:pt>
                <c:pt idx="5">
                  <c:v>2014</c:v>
                </c:pt>
                <c:pt idx="6">
                  <c:v>2015</c:v>
                </c:pt>
                <c:pt idx="7">
                  <c:v>2016</c:v>
                </c:pt>
              </c:numCache>
            </c:numRef>
          </c:cat>
          <c:val>
            <c:numRef>
              <c:f>'ACIDENTES MUN ESPELHO'!$F$24:$M$24</c:f>
              <c:numCache>
                <c:formatCode>#,##0</c:formatCode>
                <c:ptCount val="8"/>
                <c:pt idx="0">
                  <c:v>28</c:v>
                </c:pt>
                <c:pt idx="1">
                  <c:v>50</c:v>
                </c:pt>
                <c:pt idx="2">
                  <c:v>33</c:v>
                </c:pt>
                <c:pt idx="3">
                  <c:v>50</c:v>
                </c:pt>
                <c:pt idx="4">
                  <c:v>29</c:v>
                </c:pt>
                <c:pt idx="5">
                  <c:v>29</c:v>
                </c:pt>
                <c:pt idx="6">
                  <c:v>28</c:v>
                </c:pt>
                <c:pt idx="7">
                  <c:v>30</c:v>
                </c:pt>
              </c:numCache>
            </c:numRef>
          </c:val>
          <c:extLst>
            <c:ext xmlns:c16="http://schemas.microsoft.com/office/drawing/2014/chart" uri="{C3380CC4-5D6E-409C-BE32-E72D297353CC}">
              <c16:uniqueId val="{00000001-1A84-4E49-A1DB-E11FC0F15CD9}"/>
            </c:ext>
          </c:extLst>
        </c:ser>
        <c:dLbls>
          <c:showLegendKey val="0"/>
          <c:showVal val="1"/>
          <c:showCatName val="0"/>
          <c:showSerName val="0"/>
          <c:showPercent val="0"/>
          <c:showBubbleSize val="0"/>
        </c:dLbls>
        <c:gapWidth val="79"/>
        <c:shape val="box"/>
        <c:axId val="760779136"/>
        <c:axId val="760779528"/>
        <c:axId val="0"/>
      </c:bar3DChart>
      <c:catAx>
        <c:axId val="76077913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1" i="0" u="none" strike="noStrike" kern="1200" cap="all" spc="120" normalizeH="0" baseline="0">
                <a:solidFill>
                  <a:schemeClr val="tx1">
                    <a:lumMod val="65000"/>
                    <a:lumOff val="35000"/>
                  </a:schemeClr>
                </a:solidFill>
                <a:latin typeface="+mn-lt"/>
                <a:ea typeface="+mn-ea"/>
                <a:cs typeface="+mn-cs"/>
              </a:defRPr>
            </a:pPr>
            <a:endParaRPr lang="fr-FR"/>
          </a:p>
        </c:txPr>
        <c:crossAx val="760779528"/>
        <c:crosses val="autoZero"/>
        <c:auto val="1"/>
        <c:lblAlgn val="ctr"/>
        <c:lblOffset val="100"/>
        <c:noMultiLvlLbl val="0"/>
      </c:catAx>
      <c:valAx>
        <c:axId val="760779528"/>
        <c:scaling>
          <c:orientation val="minMax"/>
        </c:scaling>
        <c:delete val="1"/>
        <c:axPos val="l"/>
        <c:numFmt formatCode="#,##0" sourceLinked="1"/>
        <c:majorTickMark val="none"/>
        <c:minorTickMark val="none"/>
        <c:tickLblPos val="nextTo"/>
        <c:crossAx val="760779136"/>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lt1"/>
    </a:soli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35832020997376"/>
          <c:y val="0.10416666666666667"/>
          <c:w val="0.38815789473684209"/>
          <c:h val="0.81944444444444442"/>
        </c:manualLayout>
      </c:layout>
      <c:doughnutChart>
        <c:varyColors val="1"/>
        <c:ser>
          <c:idx val="0"/>
          <c:order val="0"/>
          <c:spPr>
            <a:scene3d>
              <a:camera prst="orthographicFront"/>
              <a:lightRig rig="threePt" dir="t"/>
            </a:scene3d>
            <a:sp3d>
              <a:bevelT/>
            </a:sp3d>
          </c:spPr>
          <c:explosion val="11"/>
          <c:dPt>
            <c:idx val="0"/>
            <c:bubble3D val="0"/>
            <c:explosion val="25"/>
            <c:spPr>
              <a:solidFill>
                <a:schemeClr val="accent1"/>
              </a:solidFill>
              <a:ln>
                <a:noFill/>
              </a:ln>
              <a:effectLst>
                <a:outerShdw blurRad="254000" sx="102000" sy="102000" algn="ctr" rotWithShape="0">
                  <a:prstClr val="black">
                    <a:alpha val="20000"/>
                  </a:prstClr>
                </a:outerShdw>
              </a:effectLst>
              <a:scene3d>
                <a:camera prst="orthographicFront"/>
                <a:lightRig rig="threePt" dir="t"/>
              </a:scene3d>
              <a:sp3d>
                <a:bevelT w="107950"/>
              </a:sp3d>
            </c:spPr>
            <c:extLst>
              <c:ext xmlns:c16="http://schemas.microsoft.com/office/drawing/2014/chart" uri="{C3380CC4-5D6E-409C-BE32-E72D297353CC}">
                <c16:uniqueId val="{00000001-7AFA-4C83-9DF0-1E5E7633478D}"/>
              </c:ext>
            </c:extLst>
          </c:dPt>
          <c:dPt>
            <c:idx val="1"/>
            <c:bubble3D val="0"/>
            <c:explosion val="22"/>
            <c:spPr>
              <a:solidFill>
                <a:schemeClr val="accent2"/>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3-7AFA-4C83-9DF0-1E5E7633478D}"/>
              </c:ext>
            </c:extLst>
          </c:dPt>
          <c:dPt>
            <c:idx val="2"/>
            <c:bubble3D val="0"/>
            <c:explosion val="26"/>
            <c:spPr>
              <a:solidFill>
                <a:schemeClr val="accent3"/>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5-7AFA-4C83-9DF0-1E5E7633478D}"/>
              </c:ext>
            </c:extLst>
          </c:dPt>
          <c:dPt>
            <c:idx val="3"/>
            <c:bubble3D val="0"/>
            <c:explosion val="22"/>
            <c:spPr>
              <a:solidFill>
                <a:schemeClr val="accent4"/>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7-7AFA-4C83-9DF0-1E5E7633478D}"/>
              </c:ext>
            </c:extLst>
          </c:dPt>
          <c:dPt>
            <c:idx val="4"/>
            <c:bubble3D val="0"/>
            <c:spPr>
              <a:solidFill>
                <a:schemeClr val="accent5"/>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9-7AFA-4C83-9DF0-1E5E7633478D}"/>
              </c:ext>
            </c:extLst>
          </c:dPt>
          <c:dPt>
            <c:idx val="5"/>
            <c:bubble3D val="0"/>
            <c:explosion val="23"/>
            <c:spPr>
              <a:solidFill>
                <a:schemeClr val="accent6"/>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B-7AFA-4C83-9DF0-1E5E7633478D}"/>
              </c:ext>
            </c:extLst>
          </c:dPt>
          <c:dPt>
            <c:idx val="6"/>
            <c:bubble3D val="0"/>
            <c:explosion val="22"/>
            <c:spPr>
              <a:solidFill>
                <a:schemeClr val="accent1">
                  <a:lumMod val="60000"/>
                </a:schemeClr>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D-7AFA-4C83-9DF0-1E5E7633478D}"/>
              </c:ext>
            </c:extLst>
          </c:dPt>
          <c:dPt>
            <c:idx val="7"/>
            <c:bubble3D val="0"/>
            <c:explosion val="18"/>
            <c:spPr>
              <a:solidFill>
                <a:schemeClr val="accent2">
                  <a:lumMod val="60000"/>
                </a:schemeClr>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0F-7AFA-4C83-9DF0-1E5E7633478D}"/>
              </c:ext>
            </c:extLst>
          </c:dPt>
          <c:dPt>
            <c:idx val="8"/>
            <c:bubble3D val="0"/>
            <c:explosion val="20"/>
            <c:spPr>
              <a:solidFill>
                <a:schemeClr val="accent3">
                  <a:lumMod val="60000"/>
                </a:schemeClr>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11-7AFA-4C83-9DF0-1E5E7633478D}"/>
              </c:ext>
            </c:extLst>
          </c:dPt>
          <c:dPt>
            <c:idx val="9"/>
            <c:bubble3D val="0"/>
            <c:explosion val="25"/>
            <c:spPr>
              <a:solidFill>
                <a:schemeClr val="accent4">
                  <a:lumMod val="60000"/>
                </a:schemeClr>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13-7AFA-4C83-9DF0-1E5E7633478D}"/>
              </c:ext>
            </c:extLst>
          </c:dPt>
          <c:dPt>
            <c:idx val="10"/>
            <c:bubble3D val="0"/>
            <c:explosion val="25"/>
            <c:spPr>
              <a:solidFill>
                <a:schemeClr val="accent5">
                  <a:lumMod val="60000"/>
                </a:schemeClr>
              </a:solidFill>
              <a:ln>
                <a:noFill/>
              </a:ln>
              <a:effectLst>
                <a:outerShdw blurRad="254000" sx="102000" sy="102000" algn="ctr" rotWithShape="0">
                  <a:prstClr val="black">
                    <a:alpha val="20000"/>
                  </a:prstClr>
                </a:outerShdw>
              </a:effectLst>
              <a:scene3d>
                <a:camera prst="orthographicFront"/>
                <a:lightRig rig="threePt" dir="t"/>
              </a:scene3d>
              <a:sp3d>
                <a:bevelT/>
              </a:sp3d>
            </c:spPr>
            <c:extLst>
              <c:ext xmlns:c16="http://schemas.microsoft.com/office/drawing/2014/chart" uri="{C3380CC4-5D6E-409C-BE32-E72D297353CC}">
                <c16:uniqueId val="{00000015-7AFA-4C83-9DF0-1E5E7633478D}"/>
              </c:ext>
            </c:extLst>
          </c:dPt>
          <c:dLbls>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fr-FR"/>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'ACIDENTES MUN ESPELHO'!$E$29:$E$39</c:f>
              <c:strCache>
                <c:ptCount val="11"/>
                <c:pt idx="0">
                  <c:v>COLISÃO LATERAL</c:v>
                </c:pt>
                <c:pt idx="1">
                  <c:v>COLISÃO FRONTAL</c:v>
                </c:pt>
                <c:pt idx="2">
                  <c:v>COLISÃO TRANSVERSAL</c:v>
                </c:pt>
                <c:pt idx="3">
                  <c:v>COLISÃO TRASEIRA</c:v>
                </c:pt>
                <c:pt idx="4">
                  <c:v>ENGAVETAMENTO</c:v>
                </c:pt>
                <c:pt idx="5">
                  <c:v>CHOQUE COM OBJETO FIXO</c:v>
                </c:pt>
                <c:pt idx="6">
                  <c:v>CAPOTAMENTO</c:v>
                </c:pt>
                <c:pt idx="7">
                  <c:v>TOMBAMENTO</c:v>
                </c:pt>
                <c:pt idx="8">
                  <c:v>QUEDA</c:v>
                </c:pt>
                <c:pt idx="9">
                  <c:v>ATROPELAMENTO DE PEDESTRE</c:v>
                </c:pt>
                <c:pt idx="10">
                  <c:v>ATROPELAMENTO DE ANIMAL</c:v>
                </c:pt>
              </c:strCache>
            </c:strRef>
          </c:cat>
          <c:val>
            <c:numRef>
              <c:f>'ACIDENTES MUN ESPELHO'!$M$29:$M$39</c:f>
              <c:numCache>
                <c:formatCode>#,##0</c:formatCode>
                <c:ptCount val="11"/>
                <c:pt idx="0">
                  <c:v>11</c:v>
                </c:pt>
                <c:pt idx="1">
                  <c:v>1</c:v>
                </c:pt>
                <c:pt idx="2">
                  <c:v>19</c:v>
                </c:pt>
                <c:pt idx="3">
                  <c:v>5</c:v>
                </c:pt>
                <c:pt idx="4">
                  <c:v>0</c:v>
                </c:pt>
                <c:pt idx="5">
                  <c:v>3</c:v>
                </c:pt>
                <c:pt idx="6">
                  <c:v>6</c:v>
                </c:pt>
                <c:pt idx="7">
                  <c:v>1</c:v>
                </c:pt>
                <c:pt idx="8">
                  <c:v>16</c:v>
                </c:pt>
                <c:pt idx="9">
                  <c:v>5</c:v>
                </c:pt>
                <c:pt idx="10">
                  <c:v>4</c:v>
                </c:pt>
              </c:numCache>
            </c:numRef>
          </c:val>
          <c:extLst>
            <c:ext xmlns:c16="http://schemas.microsoft.com/office/drawing/2014/chart" uri="{C3380CC4-5D6E-409C-BE32-E72D297353CC}">
              <c16:uniqueId val="{00000016-7AFA-4C83-9DF0-1E5E7633478D}"/>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592625721784781"/>
          <c:y val="5.642060367454068E-2"/>
          <c:w val="0.31811594750656164"/>
          <c:h val="0.87789953339165938"/>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900" b="1" i="0" u="none" strike="noStrike" kern="1200" baseline="0">
              <a:solidFill>
                <a:schemeClr val="dk1">
                  <a:lumMod val="75000"/>
                  <a:lumOff val="25000"/>
                </a:schemeClr>
              </a:solidFill>
              <a:latin typeface="+mn-lt"/>
              <a:ea typeface="+mn-ea"/>
              <a:cs typeface="+mn-cs"/>
            </a:defRPr>
          </a:pPr>
          <a:endParaRPr lang="fr-FR"/>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a:t>ACIDENTE COM VÍTIMAS POR 10.000 VEÍCULOS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ESPELHO'!$F$15,'EVO. INDICES MUNICÍPIOS ESPELHO'!$H$15,'EVO. INDICES MUNICÍPIOS ESPELHO'!$J$15,'EVO. INDICES MUNICÍPIOS ESPELHO'!$L$15,'EVO. INDICES MUNICÍPIOS ESPELHO'!$N$15,'EVO. INDICES MUNICÍPIOS ESPELHO'!$P$15)</c:f>
              <c:numCache>
                <c:formatCode>#\ ##0.0</c:formatCode>
                <c:ptCount val="6"/>
                <c:pt idx="0">
                  <c:v>139.53488372093022</c:v>
                </c:pt>
                <c:pt idx="1">
                  <c:v>158.23306411735618</c:v>
                </c:pt>
                <c:pt idx="2">
                  <c:v>112.4</c:v>
                </c:pt>
                <c:pt idx="3">
                  <c:v>118.85780547905493</c:v>
                </c:pt>
                <c:pt idx="4">
                  <c:v>94.760312151616503</c:v>
                </c:pt>
                <c:pt idx="5">
                  <c:v>96.717068519275301</c:v>
                </c:pt>
              </c:numCache>
            </c:numRef>
          </c:val>
          <c:smooth val="0"/>
          <c:extLst>
            <c:ext xmlns:c16="http://schemas.microsoft.com/office/drawing/2014/chart" uri="{C3380CC4-5D6E-409C-BE32-E72D297353CC}">
              <c16:uniqueId val="{00000000-8F6C-44AD-AF65-5A0EEF31E1B7}"/>
            </c:ext>
          </c:extLst>
        </c:ser>
        <c:ser>
          <c:idx val="1"/>
          <c:order val="1"/>
          <c:tx>
            <c:strRef>
              <c:f>'EVO. INDICES MUNICÍPIOS ESPELHO'!$D$16:$E$16</c:f>
              <c:strCache>
                <c:ptCount val="2"/>
                <c:pt idx="0">
                  <c:v>ÍNDICE ESTADUAL</c:v>
                </c:pt>
              </c:strCache>
            </c:strRef>
          </c:tx>
          <c:spPr>
            <a:ln w="50800" cap="rnd" cmpd="sng">
              <a:solidFill>
                <a:schemeClr val="bg1"/>
              </a:solidFill>
              <a:round/>
            </a:ln>
            <a:effectLst>
              <a:outerShdw dist="25400" dir="2700000" algn="tl" rotWithShape="0">
                <a:schemeClr val="bg1"/>
              </a:outerShdw>
            </a:effectLst>
          </c:spPr>
          <c:marker>
            <c:symbol val="diamond"/>
            <c:size val="9"/>
            <c:spPr>
              <a:solidFill>
                <a:schemeClr val="bg1"/>
              </a:solidFill>
              <a:ln>
                <a:noFill/>
              </a:ln>
              <a:effectLst>
                <a:outerShdw dist="25400" dir="2700000" algn="tl" rotWithShape="0">
                  <a:schemeClr val="bg1"/>
                </a:outerShdw>
              </a:effectLst>
            </c:spPr>
          </c:marker>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ESPELHO'!$F$16,'EVO. INDICES MUNICÍPIOS ESPELHO'!$H$16,'EVO. INDICES MUNICÍPIOS ESPELHO'!$J$16,'EVO. INDICES MUNICÍPIOS ESPELHO'!$L$16,'EVO. INDICES MUNICÍPIOS ESPELHO'!$N$16,'EVO. INDICES MUNICÍPIOS ESPELHO'!$P$16)</c:f>
              <c:numCache>
                <c:formatCode>#\ ##0.0</c:formatCode>
                <c:ptCount val="6"/>
                <c:pt idx="0">
                  <c:v>231.8</c:v>
                </c:pt>
                <c:pt idx="1">
                  <c:v>207.4890094793241</c:v>
                </c:pt>
                <c:pt idx="2">
                  <c:v>181.7</c:v>
                </c:pt>
                <c:pt idx="3">
                  <c:v>155.74656188605107</c:v>
                </c:pt>
                <c:pt idx="4">
                  <c:v>116.94616575847843</c:v>
                </c:pt>
                <c:pt idx="5">
                  <c:v>103.0995461529738</c:v>
                </c:pt>
              </c:numCache>
            </c:numRef>
          </c:val>
          <c:smooth val="0"/>
          <c:extLst>
            <c:ext xmlns:c16="http://schemas.microsoft.com/office/drawing/2014/chart" uri="{C3380CC4-5D6E-409C-BE32-E72D297353CC}">
              <c16:uniqueId val="{00000001-8F6C-44AD-AF65-5A0EEF31E1B7}"/>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760781880"/>
        <c:axId val="760782272"/>
      </c:lineChart>
      <c:catAx>
        <c:axId val="76078188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760782272"/>
        <c:crosses val="autoZero"/>
        <c:auto val="1"/>
        <c:lblAlgn val="ctr"/>
        <c:lblOffset val="100"/>
        <c:noMultiLvlLbl val="0"/>
      </c:catAx>
      <c:valAx>
        <c:axId val="760782272"/>
        <c:scaling>
          <c:orientation val="minMax"/>
        </c:scaling>
        <c:delete val="1"/>
        <c:axPos val="l"/>
        <c:numFmt formatCode="#\ ##0.0" sourceLinked="1"/>
        <c:majorTickMark val="none"/>
        <c:minorTickMark val="none"/>
        <c:tickLblPos val="nextTo"/>
        <c:crossAx val="7607818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ESPELHO'!$G$15,'EVO. INDICES MUNICÍPIOS ESPELHO'!$I$15,'EVO. INDICES MUNICÍPIOS ESPELHO'!$K$15,'EVO. INDICES MUNICÍPIOS ESPELHO'!$M$15,'EVO. INDICES MUNICÍPIOS ESPELHO'!$O$15,'EVO. INDICES MUNICÍPIOS ESPELHO'!$Q$15)</c:f>
              <c:numCache>
                <c:formatCode>0\º</c:formatCode>
                <c:ptCount val="6"/>
                <c:pt idx="0">
                  <c:v>37</c:v>
                </c:pt>
                <c:pt idx="1">
                  <c:v>30</c:v>
                </c:pt>
                <c:pt idx="2">
                  <c:v>35</c:v>
                </c:pt>
                <c:pt idx="3">
                  <c:v>27</c:v>
                </c:pt>
                <c:pt idx="4">
                  <c:v>27</c:v>
                </c:pt>
                <c:pt idx="5">
                  <c:v>18</c:v>
                </c:pt>
              </c:numCache>
            </c:numRef>
          </c:val>
          <c:smooth val="0"/>
          <c:extLst>
            <c:ext xmlns:c16="http://schemas.microsoft.com/office/drawing/2014/chart" uri="{C3380CC4-5D6E-409C-BE32-E72D297353CC}">
              <c16:uniqueId val="{00000000-8877-444E-86A4-F45AAF9688E6}"/>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760783056"/>
        <c:axId val="760783448"/>
      </c:lineChart>
      <c:catAx>
        <c:axId val="76078305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760783448"/>
        <c:crosses val="autoZero"/>
        <c:auto val="1"/>
        <c:lblAlgn val="ctr"/>
        <c:lblOffset val="100"/>
        <c:noMultiLvlLbl val="0"/>
      </c:catAx>
      <c:valAx>
        <c:axId val="760783448"/>
        <c:scaling>
          <c:orientation val="minMax"/>
        </c:scaling>
        <c:delete val="1"/>
        <c:axPos val="l"/>
        <c:numFmt formatCode="0\º" sourceLinked="1"/>
        <c:majorTickMark val="none"/>
        <c:minorTickMark val="none"/>
        <c:tickLblPos val="nextTo"/>
        <c:crossAx val="76078305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a:t>VÍTIMAS não fatais POR 10.000 VEÍCULOS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ESPELHO'!$F$15,'EVO. INDICES MUNICÍPIOS ESPELHO'!$H$15,'EVO. INDICES MUNICÍPIOS ESPELHO'!$J$15,'EVO. INDICES MUNICÍPIOS ESPELHO'!$L$15,'EVO. INDICES MUNICÍPIOS ESPELHO'!$N$15,'EVO. INDICES MUNICÍPIOS ESPELHO'!$P$15)</c:f>
              <c:numCache>
                <c:formatCode>#\ ##0.0</c:formatCode>
                <c:ptCount val="6"/>
                <c:pt idx="0">
                  <c:v>139.53488372093022</c:v>
                </c:pt>
                <c:pt idx="1">
                  <c:v>158.23306411735618</c:v>
                </c:pt>
                <c:pt idx="2">
                  <c:v>112.4</c:v>
                </c:pt>
                <c:pt idx="3">
                  <c:v>118.85780547905493</c:v>
                </c:pt>
                <c:pt idx="4">
                  <c:v>94.760312151616503</c:v>
                </c:pt>
                <c:pt idx="5">
                  <c:v>96.717068519275301</c:v>
                </c:pt>
              </c:numCache>
            </c:numRef>
          </c:val>
          <c:smooth val="0"/>
          <c:extLst>
            <c:ext xmlns:c16="http://schemas.microsoft.com/office/drawing/2014/chart" uri="{C3380CC4-5D6E-409C-BE32-E72D297353CC}">
              <c16:uniqueId val="{00000000-41E1-4E76-B249-3974145A75DE}"/>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chemeClr val="bg1"/>
              </a:outerShdw>
            </a:effectLst>
          </c:spPr>
          <c:marker>
            <c:symbol val="diamond"/>
            <c:size val="9"/>
            <c:spPr>
              <a:solidFill>
                <a:schemeClr val="bg1"/>
              </a:solidFill>
              <a:ln>
                <a:noFill/>
              </a:ln>
              <a:effectLst>
                <a:outerShdw dist="25400" dir="2700000" algn="tl" rotWithShape="0">
                  <a:schemeClr val="bg1"/>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ESPELHO'!$F$40,'EVO. INDICES MUNICÍPIOS ESPELHO'!$H$40,'EVO. INDICES MUNICÍPIOS ESPELHO'!$J$40,'EVO. INDICES MUNICÍPIOS ESPELHO'!$L$40,'EVO. INDICES MUNICÍPIOS ESPELHO'!$N$40,'EVO. INDICES MUNICÍPIOS ESPELHO'!$P$40)</c:f>
              <c:numCache>
                <c:formatCode>0.0</c:formatCode>
                <c:ptCount val="6"/>
                <c:pt idx="0">
                  <c:v>343.3</c:v>
                </c:pt>
                <c:pt idx="1">
                  <c:v>306.36076384118695</c:v>
                </c:pt>
                <c:pt idx="2">
                  <c:v>268.83999999999997</c:v>
                </c:pt>
                <c:pt idx="3">
                  <c:v>233.75491159135561</c:v>
                </c:pt>
                <c:pt idx="4">
                  <c:v>175.00133500189222</c:v>
                </c:pt>
                <c:pt idx="5">
                  <c:v>152.39787330085321</c:v>
                </c:pt>
              </c:numCache>
            </c:numRef>
          </c:val>
          <c:smooth val="0"/>
          <c:extLst>
            <c:ext xmlns:c16="http://schemas.microsoft.com/office/drawing/2014/chart" uri="{C3380CC4-5D6E-409C-BE32-E72D297353CC}">
              <c16:uniqueId val="{00000001-41E1-4E76-B249-3974145A75DE}"/>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760784232"/>
        <c:axId val="683271976"/>
      </c:lineChart>
      <c:catAx>
        <c:axId val="76078423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3271976"/>
        <c:crosses val="autoZero"/>
        <c:auto val="1"/>
        <c:lblAlgn val="ctr"/>
        <c:lblOffset val="100"/>
        <c:noMultiLvlLbl val="0"/>
      </c:catAx>
      <c:valAx>
        <c:axId val="683271976"/>
        <c:scaling>
          <c:orientation val="minMax"/>
        </c:scaling>
        <c:delete val="1"/>
        <c:axPos val="l"/>
        <c:numFmt formatCode="#\ ##0.0" sourceLinked="1"/>
        <c:majorTickMark val="none"/>
        <c:minorTickMark val="none"/>
        <c:tickLblPos val="nextTo"/>
        <c:crossAx val="76078423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ESPELHO'!$G$39,'EVO. INDICES MUNICÍPIOS ESPELHO'!$I$39,'EVO. INDICES MUNICÍPIOS ESPELHO'!$K$39,'EVO. INDICES MUNICÍPIOS ESPELHO'!$M$39,'EVO. INDICES MUNICÍPIOS ESPELHO'!$O$39,'EVO. INDICES MUNICÍPIOS ESPELHO'!$Q$39)</c:f>
              <c:numCache>
                <c:formatCode>0\º</c:formatCode>
                <c:ptCount val="6"/>
                <c:pt idx="0">
                  <c:v>33</c:v>
                </c:pt>
                <c:pt idx="1">
                  <c:v>29</c:v>
                </c:pt>
                <c:pt idx="2">
                  <c:v>35</c:v>
                </c:pt>
                <c:pt idx="3">
                  <c:v>30</c:v>
                </c:pt>
                <c:pt idx="4">
                  <c:v>21</c:v>
                </c:pt>
                <c:pt idx="5">
                  <c:v>17</c:v>
                </c:pt>
              </c:numCache>
            </c:numRef>
          </c:val>
          <c:smooth val="0"/>
          <c:extLst>
            <c:ext xmlns:c16="http://schemas.microsoft.com/office/drawing/2014/chart" uri="{C3380CC4-5D6E-409C-BE32-E72D297353CC}">
              <c16:uniqueId val="{00000000-3DF1-4AD7-8BCC-24B554CE44B1}"/>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683272760"/>
        <c:axId val="683273152"/>
      </c:lineChart>
      <c:catAx>
        <c:axId val="68327276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3273152"/>
        <c:crosses val="autoZero"/>
        <c:auto val="1"/>
        <c:lblAlgn val="ctr"/>
        <c:lblOffset val="100"/>
        <c:noMultiLvlLbl val="0"/>
      </c:catAx>
      <c:valAx>
        <c:axId val="683273152"/>
        <c:scaling>
          <c:orientation val="minMax"/>
        </c:scaling>
        <c:delete val="1"/>
        <c:axPos val="l"/>
        <c:numFmt formatCode="0\º" sourceLinked="1"/>
        <c:majorTickMark val="none"/>
        <c:minorTickMark val="none"/>
        <c:tickLblPos val="nextTo"/>
        <c:crossAx val="683272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a:t>VÍTIMAS FATAIS POR 10.000 VEÍCULOS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ESPELHO'!$F$62,'EVO. INDICES MUNICÍPIOS ESPELHO'!$H$62,'EVO. INDICES MUNICÍPIOS ESPELHO'!$J$62,'EVO. INDICES MUNICÍPIOS ESPELHO'!$L$62,'EVO. INDICES MUNICÍPIOS ESPELHO'!$N$62,'EVO. INDICES MUNICÍPIOS ESPELHO'!$P$62)</c:f>
              <c:numCache>
                <c:formatCode>#\ ##0.0</c:formatCode>
                <c:ptCount val="6"/>
                <c:pt idx="0">
                  <c:v>7.1556350626118066</c:v>
                </c:pt>
                <c:pt idx="1">
                  <c:v>11.537827591890556</c:v>
                </c:pt>
                <c:pt idx="2">
                  <c:v>4.62</c:v>
                </c:pt>
                <c:pt idx="3">
                  <c:v>13.045368894042614</c:v>
                </c:pt>
                <c:pt idx="4">
                  <c:v>6.9676700111482717</c:v>
                </c:pt>
                <c:pt idx="5">
                  <c:v>8.1732733959950963</c:v>
                </c:pt>
              </c:numCache>
            </c:numRef>
          </c:val>
          <c:smooth val="0"/>
          <c:extLst>
            <c:ext xmlns:c16="http://schemas.microsoft.com/office/drawing/2014/chart" uri="{C3380CC4-5D6E-409C-BE32-E72D297353CC}">
              <c16:uniqueId val="{00000000-2B90-4F15-BA76-E6CE43CF2601}"/>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chemeClr val="bg1"/>
              </a:outerShdw>
            </a:effectLst>
          </c:spPr>
          <c:marker>
            <c:symbol val="diamond"/>
            <c:size val="9"/>
            <c:spPr>
              <a:solidFill>
                <a:schemeClr val="bg1"/>
              </a:solidFill>
              <a:ln>
                <a:noFill/>
              </a:ln>
              <a:effectLst>
                <a:outerShdw dist="25400" dir="2700000" algn="tl" rotWithShape="0">
                  <a:schemeClr val="bg1"/>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ESPELHO'!$F$63,'EVO. INDICES MUNICÍPIOS ESPELHO'!$H$63,'EVO. INDICES MUNICÍPIOS ESPELHO'!$J$63,'EVO. INDICES MUNICÍPIOS ESPELHO'!$L$63,'EVO. INDICES MUNICÍPIOS ESPELHO'!$N$63,'EVO. INDICES MUNICÍPIOS ESPELHO'!$P$63)</c:f>
              <c:numCache>
                <c:formatCode>0.0</c:formatCode>
                <c:ptCount val="6"/>
                <c:pt idx="0">
                  <c:v>7.9</c:v>
                </c:pt>
                <c:pt idx="1">
                  <c:v>8.7437605898246105</c:v>
                </c:pt>
                <c:pt idx="2">
                  <c:v>6.39</c:v>
                </c:pt>
                <c:pt idx="3">
                  <c:v>6.139489194499018</c:v>
                </c:pt>
                <c:pt idx="4">
                  <c:v>5.72</c:v>
                </c:pt>
                <c:pt idx="5">
                  <c:v>5.3367607196621831</c:v>
                </c:pt>
              </c:numCache>
            </c:numRef>
          </c:val>
          <c:smooth val="0"/>
          <c:extLst>
            <c:ext xmlns:c16="http://schemas.microsoft.com/office/drawing/2014/chart" uri="{C3380CC4-5D6E-409C-BE32-E72D297353CC}">
              <c16:uniqueId val="{00000001-2B90-4F15-BA76-E6CE43CF2601}"/>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683273936"/>
        <c:axId val="683274328"/>
      </c:lineChart>
      <c:catAx>
        <c:axId val="68327393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3274328"/>
        <c:crosses val="autoZero"/>
        <c:auto val="1"/>
        <c:lblAlgn val="ctr"/>
        <c:lblOffset val="100"/>
        <c:noMultiLvlLbl val="0"/>
      </c:catAx>
      <c:valAx>
        <c:axId val="683274328"/>
        <c:scaling>
          <c:orientation val="minMax"/>
        </c:scaling>
        <c:delete val="1"/>
        <c:axPos val="l"/>
        <c:numFmt formatCode="#\ ##0.0" sourceLinked="1"/>
        <c:majorTickMark val="none"/>
        <c:minorTickMark val="none"/>
        <c:tickLblPos val="nextTo"/>
        <c:crossAx val="6832739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ESPELHO'!$G$62,'EVO. INDICES MUNICÍPIOS ESPELHO'!$I$62,'EVO. INDICES MUNICÍPIOS ESPELHO'!$K$62,'EVO. INDICES MUNICÍPIOS ESPELHO'!$M$62,'EVO. INDICES MUNICÍPIOS ESPELHO'!$O$62,'EVO. INDICES MUNICÍPIOS ESPELHO'!$Q$62)</c:f>
              <c:numCache>
                <c:formatCode>0\º</c:formatCode>
                <c:ptCount val="6"/>
                <c:pt idx="0">
                  <c:v>27</c:v>
                </c:pt>
                <c:pt idx="1">
                  <c:v>19</c:v>
                </c:pt>
                <c:pt idx="2">
                  <c:v>30</c:v>
                </c:pt>
                <c:pt idx="3">
                  <c:v>7</c:v>
                </c:pt>
                <c:pt idx="4">
                  <c:v>21</c:v>
                </c:pt>
                <c:pt idx="5">
                  <c:v>20</c:v>
                </c:pt>
              </c:numCache>
            </c:numRef>
          </c:val>
          <c:smooth val="0"/>
          <c:extLst>
            <c:ext xmlns:c16="http://schemas.microsoft.com/office/drawing/2014/chart" uri="{C3380CC4-5D6E-409C-BE32-E72D297353CC}">
              <c16:uniqueId val="{00000000-145A-40F2-AE2E-473DCC218005}"/>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683275112"/>
        <c:axId val="683275504"/>
      </c:lineChart>
      <c:catAx>
        <c:axId val="68327511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3275504"/>
        <c:crosses val="autoZero"/>
        <c:auto val="1"/>
        <c:lblAlgn val="ctr"/>
        <c:lblOffset val="100"/>
        <c:noMultiLvlLbl val="0"/>
      </c:catAx>
      <c:valAx>
        <c:axId val="683275504"/>
        <c:scaling>
          <c:orientation val="minMax"/>
        </c:scaling>
        <c:delete val="1"/>
        <c:axPos val="l"/>
        <c:numFmt formatCode="0\º" sourceLinked="1"/>
        <c:majorTickMark val="none"/>
        <c:minorTickMark val="none"/>
        <c:tickLblPos val="nextTo"/>
        <c:crossAx val="6832751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a:t>ACIDENTES</a:t>
            </a:r>
            <a:r>
              <a:rPr lang="pt-BR" sz="900" baseline="0"/>
              <a:t> COM VÍTIMAS </a:t>
            </a:r>
            <a:r>
              <a:rPr lang="pt-BR" sz="900"/>
              <a:t>POR 100.000 HABITANTES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ESPELHO'!$F$85,'EVO. INDICES MUNICÍPIOS ESPELHO'!$H$85,'EVO. INDICES MUNICÍPIOS ESPELHO'!$J$85,'EVO. INDICES MUNICÍPIOS ESPELHO'!$L$85,'EVO. INDICES MUNICÍPIOS ESPELHO'!$N$85,'EVO. INDICES MUNICÍPIOS ESPELHO'!$P$85)</c:f>
              <c:numCache>
                <c:formatCode>0.0</c:formatCode>
                <c:ptCount val="6"/>
                <c:pt idx="0">
                  <c:v>469.20115495668915</c:v>
                </c:pt>
                <c:pt idx="1">
                  <c:v>585.22311631309435</c:v>
                </c:pt>
                <c:pt idx="2" formatCode="#\ ##0.0">
                  <c:v>419.6</c:v>
                </c:pt>
                <c:pt idx="3" formatCode="#\ ##0.0">
                  <c:v>475.96935221732065</c:v>
                </c:pt>
                <c:pt idx="4" formatCode="#\ ##0.0">
                  <c:v>398.52312020160582</c:v>
                </c:pt>
                <c:pt idx="5" formatCode="#\ ##0.0">
                  <c:v>420.06863093125077</c:v>
                </c:pt>
              </c:numCache>
            </c:numRef>
          </c:val>
          <c:smooth val="0"/>
          <c:extLst>
            <c:ext xmlns:c16="http://schemas.microsoft.com/office/drawing/2014/chart" uri="{C3380CC4-5D6E-409C-BE32-E72D297353CC}">
              <c16:uniqueId val="{00000000-070C-427A-9F74-8BF6B9708D5B}"/>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rgbClr val="FFFFFF"/>
              </a:outerShdw>
            </a:effectLst>
          </c:spPr>
          <c:marker>
            <c:symbol val="diamond"/>
            <c:size val="9"/>
            <c:spPr>
              <a:solidFill>
                <a:schemeClr val="bg1"/>
              </a:solidFill>
              <a:ln>
                <a:noFill/>
              </a:ln>
              <a:effectLst>
                <a:outerShdw dist="25400" dir="2700000" algn="tl" rotWithShape="0">
                  <a:srgbClr val="FFFFFF"/>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ESPELHO'!$F$86,'EVO. INDICES MUNICÍPIOS ESPELHO'!$H$86,'EVO. INDICES MUNICÍPIOS ESPELHO'!$J$86,'EVO. INDICES MUNICÍPIOS ESPELHO'!$L$86,'EVO. INDICES MUNICÍPIOS ESPELHO'!$N$86,'EVO. INDICES MUNICÍPIOS ESPELHO'!$P$86)</c:f>
              <c:numCache>
                <c:formatCode>0.0</c:formatCode>
                <c:ptCount val="6"/>
                <c:pt idx="0">
                  <c:v>932.80800901788416</c:v>
                </c:pt>
                <c:pt idx="1">
                  <c:v>911.88048384570925</c:v>
                </c:pt>
                <c:pt idx="2">
                  <c:v>796.14</c:v>
                </c:pt>
                <c:pt idx="3">
                  <c:v>725.40892898095603</c:v>
                </c:pt>
                <c:pt idx="4">
                  <c:v>569.73064193950472</c:v>
                </c:pt>
                <c:pt idx="5">
                  <c:v>518.83337744135076</c:v>
                </c:pt>
              </c:numCache>
            </c:numRef>
          </c:val>
          <c:smooth val="0"/>
          <c:extLst>
            <c:ext xmlns:c16="http://schemas.microsoft.com/office/drawing/2014/chart" uri="{C3380CC4-5D6E-409C-BE32-E72D297353CC}">
              <c16:uniqueId val="{00000001-070C-427A-9F74-8BF6B9708D5B}"/>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682645440"/>
        <c:axId val="682645832"/>
      </c:lineChart>
      <c:catAx>
        <c:axId val="6826454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2645832"/>
        <c:crosses val="autoZero"/>
        <c:auto val="1"/>
        <c:lblAlgn val="ctr"/>
        <c:lblOffset val="100"/>
        <c:noMultiLvlLbl val="0"/>
      </c:catAx>
      <c:valAx>
        <c:axId val="682645832"/>
        <c:scaling>
          <c:orientation val="minMax"/>
        </c:scaling>
        <c:delete val="1"/>
        <c:axPos val="l"/>
        <c:numFmt formatCode="0.0" sourceLinked="1"/>
        <c:majorTickMark val="none"/>
        <c:minorTickMark val="none"/>
        <c:tickLblPos val="nextTo"/>
        <c:crossAx val="6826454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ESPELHO'!$G$85,'EVO. INDICES MUNICÍPIOS ESPELHO'!$I$85,'EVO. INDICES MUNICÍPIOS ESPELHO'!$K$85,'EVO. INDICES MUNICÍPIOS ESPELHO'!$M$85,'EVO. INDICES MUNICÍPIOS ESPELHO'!$O$85,'EVO. INDICES MUNICÍPIOS ESPELHO'!$Q$85)</c:f>
              <c:numCache>
                <c:formatCode>0\º</c:formatCode>
                <c:ptCount val="6"/>
                <c:pt idx="0">
                  <c:v>31</c:v>
                </c:pt>
                <c:pt idx="1">
                  <c:v>26</c:v>
                </c:pt>
                <c:pt idx="2">
                  <c:v>32</c:v>
                </c:pt>
                <c:pt idx="3">
                  <c:v>25</c:v>
                </c:pt>
                <c:pt idx="4">
                  <c:v>27</c:v>
                </c:pt>
                <c:pt idx="5">
                  <c:v>17</c:v>
                </c:pt>
              </c:numCache>
            </c:numRef>
          </c:val>
          <c:smooth val="0"/>
          <c:extLst>
            <c:ext xmlns:c16="http://schemas.microsoft.com/office/drawing/2014/chart" uri="{C3380CC4-5D6E-409C-BE32-E72D297353CC}">
              <c16:uniqueId val="{00000000-C9AA-4705-ADC8-FE12F3DA9172}"/>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682646616"/>
        <c:axId val="682647008"/>
      </c:lineChart>
      <c:catAx>
        <c:axId val="68264661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2647008"/>
        <c:crosses val="autoZero"/>
        <c:auto val="1"/>
        <c:lblAlgn val="ctr"/>
        <c:lblOffset val="100"/>
        <c:noMultiLvlLbl val="0"/>
      </c:catAx>
      <c:valAx>
        <c:axId val="682647008"/>
        <c:scaling>
          <c:orientation val="minMax"/>
        </c:scaling>
        <c:delete val="1"/>
        <c:axPos val="l"/>
        <c:numFmt formatCode="0\º" sourceLinked="1"/>
        <c:majorTickMark val="none"/>
        <c:minorTickMark val="none"/>
        <c:tickLblPos val="nextTo"/>
        <c:crossAx val="6826466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baseline="0"/>
              <a:t>VÍTIMAS NÃO FATAIS </a:t>
            </a:r>
            <a:r>
              <a:rPr lang="pt-BR" sz="900"/>
              <a:t>POR 100.000 HABITANTES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ESPELHO'!$F$108,'EVO. INDICES MUNICÍPIOS ESPELHO'!$H$108,'EVO. INDICES MUNICÍPIOS ESPELHO'!$J$108,'EVO. INDICES MUNICÍPIOS ESPELHO'!$L$108,'EVO. INDICES MUNICÍPIOS ESPELHO'!$N$108,'EVO. INDICES MUNICÍPIOS ESPELHO'!$P$108)</c:f>
              <c:numCache>
                <c:formatCode>0.0</c:formatCode>
                <c:ptCount val="6"/>
                <c:pt idx="0">
                  <c:v>757.94032723772864</c:v>
                </c:pt>
                <c:pt idx="1">
                  <c:v>865.6425262131188</c:v>
                </c:pt>
                <c:pt idx="2">
                  <c:v>609.20000000000005</c:v>
                </c:pt>
                <c:pt idx="3">
                  <c:v>702.34501973531462</c:v>
                </c:pt>
                <c:pt idx="4">
                  <c:v>668.11228974975097</c:v>
                </c:pt>
                <c:pt idx="5">
                  <c:v>621.22825701100464</c:v>
                </c:pt>
              </c:numCache>
            </c:numRef>
          </c:val>
          <c:smooth val="0"/>
          <c:extLst>
            <c:ext xmlns:c16="http://schemas.microsoft.com/office/drawing/2014/chart" uri="{C3380CC4-5D6E-409C-BE32-E72D297353CC}">
              <c16:uniqueId val="{00000000-96AC-46EA-BDAA-168D525EC7A9}"/>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chemeClr val="bg1"/>
              </a:outerShdw>
            </a:effectLst>
          </c:spPr>
          <c:marker>
            <c:symbol val="diamond"/>
            <c:size val="9"/>
            <c:spPr>
              <a:solidFill>
                <a:schemeClr val="bg1"/>
              </a:solidFill>
              <a:ln>
                <a:noFill/>
              </a:ln>
              <a:effectLst>
                <a:outerShdw dist="25400" dir="2700000" algn="tl" rotWithShape="0">
                  <a:schemeClr val="bg1"/>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ESPELHO'!$F$109,'EVO. INDICES MUNICÍPIOS ESPELHO'!$H$109,'EVO. INDICES MUNICÍPIOS ESPELHO'!$J$109,'EVO. INDICES MUNICÍPIOS ESPELHO'!$L$109,'EVO. INDICES MUNICÍPIOS ESPELHO'!$N$109,'EVO. INDICES MUNICÍPIOS ESPELHO'!$P$109)</c:f>
              <c:numCache>
                <c:formatCode>0.0</c:formatCode>
                <c:ptCount val="6"/>
                <c:pt idx="0">
                  <c:v>1381.7357397094561</c:v>
                </c:pt>
                <c:pt idx="1">
                  <c:v>1346.405779582657</c:v>
                </c:pt>
                <c:pt idx="2">
                  <c:v>1177.92</c:v>
                </c:pt>
                <c:pt idx="3">
                  <c:v>1088.7424929841106</c:v>
                </c:pt>
                <c:pt idx="4">
                  <c:v>852.55999873317785</c:v>
                </c:pt>
                <c:pt idx="5">
                  <c:v>766.91999402443605</c:v>
                </c:pt>
              </c:numCache>
            </c:numRef>
          </c:val>
          <c:smooth val="0"/>
          <c:extLst>
            <c:ext xmlns:c16="http://schemas.microsoft.com/office/drawing/2014/chart" uri="{C3380CC4-5D6E-409C-BE32-E72D297353CC}">
              <c16:uniqueId val="{00000001-96AC-46EA-BDAA-168D525EC7A9}"/>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682647792"/>
        <c:axId val="682648184"/>
      </c:lineChart>
      <c:catAx>
        <c:axId val="6826477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2648184"/>
        <c:crosses val="autoZero"/>
        <c:auto val="1"/>
        <c:lblAlgn val="ctr"/>
        <c:lblOffset val="100"/>
        <c:noMultiLvlLbl val="0"/>
      </c:catAx>
      <c:valAx>
        <c:axId val="682648184"/>
        <c:scaling>
          <c:orientation val="minMax"/>
        </c:scaling>
        <c:delete val="1"/>
        <c:axPos val="l"/>
        <c:numFmt formatCode="0.0" sourceLinked="1"/>
        <c:majorTickMark val="none"/>
        <c:minorTickMark val="none"/>
        <c:tickLblPos val="nextTo"/>
        <c:crossAx val="6826477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manualLayout>
          <c:layoutTarget val="inner"/>
          <c:xMode val="edge"/>
          <c:yMode val="edge"/>
          <c:x val="6.3292144930024163E-2"/>
          <c:y val="0.2321471309177279"/>
          <c:w val="0.9005650425267725"/>
          <c:h val="0.52314120289302057"/>
        </c:manualLayout>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ESPELHO'!$G$108,'EVO. INDICES MUNICÍPIOS ESPELHO'!$I$108,'EVO. INDICES MUNICÍPIOS ESPELHO'!$K$108,'EVO. INDICES MUNICÍPIOS ESPELHO'!$M$108,'EVO. INDICES MUNICÍPIOS ESPELHO'!$O$108,'EVO. INDICES MUNICÍPIOS ESPELHO'!$Q$108)</c:f>
              <c:numCache>
                <c:formatCode>0\º</c:formatCode>
                <c:ptCount val="6"/>
                <c:pt idx="0">
                  <c:v>29</c:v>
                </c:pt>
                <c:pt idx="1">
                  <c:v>27</c:v>
                </c:pt>
                <c:pt idx="2">
                  <c:v>31</c:v>
                </c:pt>
                <c:pt idx="3">
                  <c:v>27</c:v>
                </c:pt>
                <c:pt idx="4">
                  <c:v>23</c:v>
                </c:pt>
                <c:pt idx="5">
                  <c:v>19</c:v>
                </c:pt>
              </c:numCache>
            </c:numRef>
          </c:val>
          <c:smooth val="0"/>
          <c:extLst>
            <c:ext xmlns:c16="http://schemas.microsoft.com/office/drawing/2014/chart" uri="{C3380CC4-5D6E-409C-BE32-E72D297353CC}">
              <c16:uniqueId val="{00000000-21CD-43AF-BBB4-90689C9CBDF3}"/>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760241192"/>
        <c:axId val="760241584"/>
      </c:lineChart>
      <c:catAx>
        <c:axId val="7602411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760241584"/>
        <c:crosses val="autoZero"/>
        <c:auto val="1"/>
        <c:lblAlgn val="ctr"/>
        <c:lblOffset val="100"/>
        <c:noMultiLvlLbl val="0"/>
      </c:catAx>
      <c:valAx>
        <c:axId val="760241584"/>
        <c:scaling>
          <c:orientation val="minMax"/>
        </c:scaling>
        <c:delete val="1"/>
        <c:axPos val="l"/>
        <c:numFmt formatCode="0\º" sourceLinked="1"/>
        <c:majorTickMark val="none"/>
        <c:minorTickMark val="none"/>
        <c:tickLblPos val="nextTo"/>
        <c:crossAx val="7602411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baseline="0"/>
              <a:t>VÍTIMAS FATAIS </a:t>
            </a:r>
            <a:r>
              <a:rPr lang="pt-BR" sz="900"/>
              <a:t>POR 100.000 HABITANTES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ESPELHO'!$F$131,'EVO. INDICES MUNICÍPIOS ESPELHO'!$H$131,'EVO. INDICES MUNICÍPIOS ESPELHO'!$J$131,'EVO. INDICES MUNICÍPIOS ESPELHO'!$L$131,'EVO. INDICES MUNICÍPIOS ESPELHO'!$N$131,'EVO. INDICES MUNICÍPIOS ESPELHO'!$P$131)</c:f>
              <c:numCache>
                <c:formatCode>#\ ##0.0</c:formatCode>
                <c:ptCount val="6"/>
                <c:pt idx="0">
                  <c:v>24.061597690086622</c:v>
                </c:pt>
                <c:pt idx="1">
                  <c:v>42.672518897829796</c:v>
                </c:pt>
                <c:pt idx="2">
                  <c:v>17.2</c:v>
                </c:pt>
                <c:pt idx="3">
                  <c:v>52.240538657998606</c:v>
                </c:pt>
                <c:pt idx="4">
                  <c:v>29.30317060305925</c:v>
                </c:pt>
                <c:pt idx="5">
                  <c:v>35.498757543485979</c:v>
                </c:pt>
              </c:numCache>
            </c:numRef>
          </c:val>
          <c:smooth val="0"/>
          <c:extLst>
            <c:ext xmlns:c16="http://schemas.microsoft.com/office/drawing/2014/chart" uri="{C3380CC4-5D6E-409C-BE32-E72D297353CC}">
              <c16:uniqueId val="{00000000-F487-4B24-80C1-CDA8443C6683}"/>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chemeClr val="bg1"/>
              </a:outerShdw>
            </a:effectLst>
          </c:spPr>
          <c:marker>
            <c:symbol val="diamond"/>
            <c:size val="9"/>
            <c:spPr>
              <a:solidFill>
                <a:schemeClr val="bg1"/>
              </a:solidFill>
              <a:ln>
                <a:noFill/>
              </a:ln>
              <a:effectLst>
                <a:outerShdw dist="25400" dir="2700000" algn="tl" rotWithShape="0">
                  <a:schemeClr val="bg1"/>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ESPELHO'!$F$132,'EVO. INDICES MUNICÍPIOS ESPELHO'!$H$132,'EVO. INDICES MUNICÍPIOS ESPELHO'!$J$132,'EVO. INDICES MUNICÍPIOS ESPELHO'!$L$132,'EVO. INDICES MUNICÍPIOS ESPELHO'!$N$132,'EVO. INDICES MUNICÍPIOS ESPELHO'!$P$132)</c:f>
              <c:numCache>
                <c:formatCode>0.0</c:formatCode>
                <c:ptCount val="6"/>
                <c:pt idx="0">
                  <c:v>31.780810099827267</c:v>
                </c:pt>
                <c:pt idx="1">
                  <c:v>38.427407105988578</c:v>
                </c:pt>
                <c:pt idx="2">
                  <c:v>28.01</c:v>
                </c:pt>
                <c:pt idx="3">
                  <c:v>28.59543239439278</c:v>
                </c:pt>
                <c:pt idx="4">
                  <c:v>27.881398300196132</c:v>
                </c:pt>
                <c:pt idx="5">
                  <c:v>26.856467289102596</c:v>
                </c:pt>
              </c:numCache>
            </c:numRef>
          </c:val>
          <c:smooth val="0"/>
          <c:extLst>
            <c:ext xmlns:c16="http://schemas.microsoft.com/office/drawing/2014/chart" uri="{C3380CC4-5D6E-409C-BE32-E72D297353CC}">
              <c16:uniqueId val="{00000001-F487-4B24-80C1-CDA8443C6683}"/>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760242368"/>
        <c:axId val="760242760"/>
      </c:lineChart>
      <c:catAx>
        <c:axId val="76024236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760242760"/>
        <c:crosses val="autoZero"/>
        <c:auto val="1"/>
        <c:lblAlgn val="ctr"/>
        <c:lblOffset val="100"/>
        <c:noMultiLvlLbl val="0"/>
      </c:catAx>
      <c:valAx>
        <c:axId val="760242760"/>
        <c:scaling>
          <c:orientation val="minMax"/>
        </c:scaling>
        <c:delete val="1"/>
        <c:axPos val="l"/>
        <c:numFmt formatCode="#\ ##0.0" sourceLinked="1"/>
        <c:majorTickMark val="none"/>
        <c:minorTickMark val="none"/>
        <c:tickLblPos val="nextTo"/>
        <c:crossAx val="7602423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ESPELHO'!$G$131,'EVO. INDICES MUNICÍPIOS ESPELHO'!$I$131,'EVO. INDICES MUNICÍPIOS ESPELHO'!$K$131,'EVO. INDICES MUNICÍPIOS ESPELHO'!$M$131,'EVO. INDICES MUNICÍPIOS ESPELHO'!$O$131,'EVO. INDICES MUNICÍPIOS ESPELHO'!$Q$131)</c:f>
              <c:numCache>
                <c:formatCode>0\º</c:formatCode>
                <c:ptCount val="6"/>
                <c:pt idx="0">
                  <c:v>21</c:v>
                </c:pt>
                <c:pt idx="1">
                  <c:v>13</c:v>
                </c:pt>
                <c:pt idx="2">
                  <c:v>28</c:v>
                </c:pt>
                <c:pt idx="3">
                  <c:v>6</c:v>
                </c:pt>
                <c:pt idx="4">
                  <c:v>22</c:v>
                </c:pt>
                <c:pt idx="5">
                  <c:v>17</c:v>
                </c:pt>
              </c:numCache>
            </c:numRef>
          </c:val>
          <c:smooth val="0"/>
          <c:extLst>
            <c:ext xmlns:c16="http://schemas.microsoft.com/office/drawing/2014/chart" uri="{C3380CC4-5D6E-409C-BE32-E72D297353CC}">
              <c16:uniqueId val="{00000000-6DD5-402E-9D12-A0A8DE04E3FA}"/>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760243544"/>
        <c:axId val="760243936"/>
      </c:lineChart>
      <c:catAx>
        <c:axId val="76024354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760243936"/>
        <c:crosses val="autoZero"/>
        <c:auto val="1"/>
        <c:lblAlgn val="ctr"/>
        <c:lblOffset val="100"/>
        <c:noMultiLvlLbl val="0"/>
      </c:catAx>
      <c:valAx>
        <c:axId val="760243936"/>
        <c:scaling>
          <c:orientation val="minMax"/>
        </c:scaling>
        <c:delete val="1"/>
        <c:axPos val="l"/>
        <c:numFmt formatCode="0\º" sourceLinked="1"/>
        <c:majorTickMark val="none"/>
        <c:minorTickMark val="none"/>
        <c:tickLblPos val="nextTo"/>
        <c:crossAx val="7602435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sz="900" baseline="0"/>
              <a:t>MOTORIZAÇÃO </a:t>
            </a:r>
            <a:r>
              <a:rPr lang="pt-BR" sz="900"/>
              <a:t>POR 100 HABITANTES</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C00000">
                  <a:alpha val="99000"/>
                </a:srgbClr>
              </a:solidFill>
              <a:round/>
            </a:ln>
            <a:effectLst>
              <a:outerShdw dist="25400" dir="2700000" algn="tl" rotWithShape="0">
                <a:schemeClr val="accent1"/>
              </a:outerShdw>
            </a:effectLst>
          </c:spPr>
          <c:marker>
            <c:symbol val="diamond"/>
            <c:size val="9"/>
            <c:spPr>
              <a:solidFill>
                <a:srgbClr val="C00000"/>
              </a:solidFill>
              <a:ln>
                <a:noFill/>
              </a:ln>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ESPELHO'!$F$154,'EVO. INDICES MUNICÍPIOS ESPELHO'!$H$154,'EVO. INDICES MUNICÍPIOS ESPELHO'!$J$154,'EVO. INDICES MUNICÍPIOS ESPELHO'!$L$154,'EVO. INDICES MUNICÍPIOS ESPELHO'!$N$154,'EVO. INDICES MUNICÍPIOS ESPELHO'!$P$154)</c:f>
              <c:numCache>
                <c:formatCode>#\ ##0.0</c:formatCode>
                <c:ptCount val="6"/>
                <c:pt idx="0">
                  <c:v>33.626082771896051</c:v>
                </c:pt>
                <c:pt idx="1">
                  <c:v>36.98488173616191</c:v>
                </c:pt>
                <c:pt idx="2">
                  <c:v>37.299999999999997</c:v>
                </c:pt>
                <c:pt idx="3">
                  <c:v>40.045275133503601</c:v>
                </c:pt>
                <c:pt idx="4">
                  <c:v>42.055910449510634</c:v>
                </c:pt>
                <c:pt idx="5">
                  <c:v>43.43272985445509</c:v>
                </c:pt>
              </c:numCache>
            </c:numRef>
          </c:val>
          <c:smooth val="0"/>
          <c:extLst>
            <c:ext xmlns:c16="http://schemas.microsoft.com/office/drawing/2014/chart" uri="{C3380CC4-5D6E-409C-BE32-E72D297353CC}">
              <c16:uniqueId val="{00000000-CF99-4115-8D22-FB5EF0CE793A}"/>
            </c:ext>
          </c:extLst>
        </c:ser>
        <c:ser>
          <c:idx val="1"/>
          <c:order val="1"/>
          <c:tx>
            <c:strRef>
              <c:f>'EVO. INDICES MUNICÍPIOS ESPELHO'!$D$40:$E$40</c:f>
              <c:strCache>
                <c:ptCount val="2"/>
                <c:pt idx="0">
                  <c:v>ÍNDICE ESTADUAL</c:v>
                </c:pt>
              </c:strCache>
            </c:strRef>
          </c:tx>
          <c:spPr>
            <a:ln w="50800" cap="rnd">
              <a:solidFill>
                <a:schemeClr val="lt1"/>
              </a:solidFill>
              <a:round/>
            </a:ln>
            <a:effectLst>
              <a:outerShdw dist="25400" dir="2700000" algn="tl" rotWithShape="0">
                <a:srgbClr val="FFFFFF"/>
              </a:outerShdw>
            </a:effectLst>
          </c:spPr>
          <c:marker>
            <c:symbol val="diamond"/>
            <c:size val="9"/>
            <c:spPr>
              <a:solidFill>
                <a:schemeClr val="bg1"/>
              </a:solidFill>
              <a:ln>
                <a:noFill/>
              </a:ln>
              <a:effectLst>
                <a:outerShdw dist="25400" dir="2700000" algn="tl" rotWithShape="0">
                  <a:srgbClr val="FFFFFF"/>
                </a:outerShdw>
              </a:effectLst>
            </c:spPr>
          </c:marker>
          <c:cat>
            <c:numRef>
              <c:f>('EVO. INDICES MUNICÍPIOS ESPELHO'!$F$38,'EVO. INDICES MUNICÍPIOS ESPELHO'!$H$38,'EVO. INDICES MUNICÍPIOS ESPELHO'!$J$38,'EVO. INDICES MUNICÍPIOS ESPELHO'!$L$38,'EVO. INDICES MUNICÍPIOS ESPELHO'!$N$38,'EVO. INDICES MUNICÍPIOS ESPELHO'!$P$38)</c:f>
              <c:numCache>
                <c:formatCode>General</c:formatCode>
                <c:ptCount val="6"/>
                <c:pt idx="0">
                  <c:v>2011</c:v>
                </c:pt>
                <c:pt idx="1">
                  <c:v>2012</c:v>
                </c:pt>
                <c:pt idx="2">
                  <c:v>2013</c:v>
                </c:pt>
                <c:pt idx="3">
                  <c:v>2014</c:v>
                </c:pt>
                <c:pt idx="4">
                  <c:v>2015</c:v>
                </c:pt>
                <c:pt idx="5">
                  <c:v>2016</c:v>
                </c:pt>
              </c:numCache>
            </c:numRef>
          </c:cat>
          <c:val>
            <c:numRef>
              <c:f>('EVO. INDICES MUNICÍPIOS ESPELHO'!$F$155,'EVO. INDICES MUNICÍPIOS ESPELHO'!$H$155,'EVO. INDICES MUNICÍPIOS ESPELHO'!$J$155,'EVO. INDICES MUNICÍPIOS ESPELHO'!$L$155,'EVO. INDICES MUNICÍPIOS ESPELHO'!$N$155,'EVO. INDICES MUNICÍPIOS ESPELHO'!$P$155)</c:f>
              <c:numCache>
                <c:formatCode>0.0</c:formatCode>
                <c:ptCount val="6"/>
                <c:pt idx="0">
                  <c:v>40.200000000000003</c:v>
                </c:pt>
                <c:pt idx="1">
                  <c:v>43.948375199920001</c:v>
                </c:pt>
                <c:pt idx="2">
                  <c:v>43.81</c:v>
                </c:pt>
                <c:pt idx="3">
                  <c:v>46.576240283986955</c:v>
                </c:pt>
                <c:pt idx="4">
                  <c:v>48.717342569070084</c:v>
                </c:pt>
                <c:pt idx="5">
                  <c:v>50.323536504373415</c:v>
                </c:pt>
              </c:numCache>
            </c:numRef>
          </c:val>
          <c:smooth val="0"/>
          <c:extLst>
            <c:ext xmlns:c16="http://schemas.microsoft.com/office/drawing/2014/chart" uri="{C3380CC4-5D6E-409C-BE32-E72D297353CC}">
              <c16:uniqueId val="{00000001-CF99-4115-8D22-FB5EF0CE793A}"/>
            </c:ext>
          </c:extLst>
        </c:ser>
        <c:dLbls>
          <c:showLegendKey val="0"/>
          <c:showVal val="0"/>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marker val="1"/>
        <c:smooth val="0"/>
        <c:axId val="760244720"/>
        <c:axId val="687186256"/>
      </c:lineChart>
      <c:catAx>
        <c:axId val="76024472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7186256"/>
        <c:crosses val="autoZero"/>
        <c:auto val="1"/>
        <c:lblAlgn val="ctr"/>
        <c:lblOffset val="100"/>
        <c:noMultiLvlLbl val="0"/>
      </c:catAx>
      <c:valAx>
        <c:axId val="687186256"/>
        <c:scaling>
          <c:orientation val="minMax"/>
        </c:scaling>
        <c:delete val="1"/>
        <c:axPos val="l"/>
        <c:numFmt formatCode="#\ ##0.0" sourceLinked="1"/>
        <c:majorTickMark val="none"/>
        <c:minorTickMark val="none"/>
        <c:tickLblPos val="nextTo"/>
        <c:crossAx val="76024472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8575" cap="flat" cmpd="sng" algn="ctr">
      <a:solidFill>
        <a:schemeClr val="bg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pt-BR"/>
              <a:t>RANKING</a:t>
            </a:r>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fr-FR"/>
        </a:p>
      </c:txPr>
    </c:title>
    <c:autoTitleDeleted val="0"/>
    <c:plotArea>
      <c:layout/>
      <c:lineChart>
        <c:grouping val="standard"/>
        <c:varyColors val="0"/>
        <c:ser>
          <c:idx val="0"/>
          <c:order val="0"/>
          <c:tx>
            <c:strRef>
              <c:f>'EVO. INDICES MUNICÍPIOS ESPELHO'!$D$15</c:f>
              <c:strCache>
                <c:ptCount val="1"/>
                <c:pt idx="0">
                  <c:v>ALVORADA DO OESTE</c:v>
                </c:pt>
              </c:strCache>
            </c:strRef>
          </c:tx>
          <c:spPr>
            <a:ln w="50800" cap="rnd">
              <a:solidFill>
                <a:srgbClr val="002060"/>
              </a:solidFill>
              <a:round/>
            </a:ln>
            <a:effectLst>
              <a:outerShdw dist="25400" dir="2700000" algn="tl" rotWithShape="0">
                <a:schemeClr val="accent1"/>
              </a:outerShdw>
            </a:effectLst>
          </c:spPr>
          <c:marker>
            <c:symbol val="none"/>
          </c:marker>
          <c:dLbls>
            <c:spPr>
              <a:solidFill>
                <a:schemeClr val="accent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accent1">
                          <a:lumMod val="60000"/>
                          <a:lumOff val="40000"/>
                        </a:schemeClr>
                      </a:solidFill>
                    </a:ln>
                    <a:effectLst/>
                  </c:spPr>
                </c15:leaderLines>
              </c:ext>
            </c:extLst>
          </c:dLbls>
          <c:cat>
            <c:numRef>
              <c:f>('EVO. INDICES MUNICÍPIOS ESPELHO'!$F$14,'EVO. INDICES MUNICÍPIOS ESPELHO'!$H$14,'EVO. INDICES MUNICÍPIOS ESPELHO'!$J$14,'EVO. INDICES MUNICÍPIOS ESPELHO'!$L$14,'EVO. INDICES MUNICÍPIOS ESPELHO'!$N$14,'EVO. INDICES MUNICÍPIOS ESPELHO'!$P$14)</c:f>
              <c:numCache>
                <c:formatCode>General</c:formatCode>
                <c:ptCount val="6"/>
                <c:pt idx="0">
                  <c:v>2011</c:v>
                </c:pt>
                <c:pt idx="1">
                  <c:v>2012</c:v>
                </c:pt>
                <c:pt idx="2">
                  <c:v>2013</c:v>
                </c:pt>
                <c:pt idx="3">
                  <c:v>2014</c:v>
                </c:pt>
                <c:pt idx="4">
                  <c:v>2015</c:v>
                </c:pt>
                <c:pt idx="5">
                  <c:v>2016</c:v>
                </c:pt>
              </c:numCache>
            </c:numRef>
          </c:cat>
          <c:val>
            <c:numRef>
              <c:f>('EVO. INDICES MUNICÍPIOS ESPELHO'!$G$154,'EVO. INDICES MUNICÍPIOS ESPELHO'!$I$154,'EVO. INDICES MUNICÍPIOS ESPELHO'!$K$154,'EVO. INDICES MUNICÍPIOS ESPELHO'!$M$154,'EVO. INDICES MUNICÍPIOS ESPELHO'!$O$154,'EVO. INDICES MUNICÍPIOS ESPELHO'!$Q$154)</c:f>
              <c:numCache>
                <c:formatCode>0\º</c:formatCode>
                <c:ptCount val="6"/>
                <c:pt idx="0">
                  <c:v>17</c:v>
                </c:pt>
                <c:pt idx="1">
                  <c:v>18</c:v>
                </c:pt>
                <c:pt idx="2">
                  <c:v>19</c:v>
                </c:pt>
                <c:pt idx="3">
                  <c:v>19</c:v>
                </c:pt>
                <c:pt idx="4">
                  <c:v>20</c:v>
                </c:pt>
                <c:pt idx="5">
                  <c:v>20</c:v>
                </c:pt>
              </c:numCache>
            </c:numRef>
          </c:val>
          <c:smooth val="0"/>
          <c:extLst>
            <c:ext xmlns:c16="http://schemas.microsoft.com/office/drawing/2014/chart" uri="{C3380CC4-5D6E-409C-BE32-E72D297353CC}">
              <c16:uniqueId val="{00000000-F6B0-4C18-8D2E-EABD31D8828A}"/>
            </c:ext>
          </c:extLst>
        </c:ser>
        <c:dLbls>
          <c:dLblPos val="ctr"/>
          <c:showLegendKey val="0"/>
          <c:showVal val="1"/>
          <c:showCatName val="0"/>
          <c:showSerName val="0"/>
          <c:showPercent val="0"/>
          <c:showBubbleSize val="0"/>
        </c:dLbls>
        <c:dropLines>
          <c:spPr>
            <a:ln w="9525" cap="flat" cmpd="sng" algn="ctr">
              <a:gradFill>
                <a:gsLst>
                  <a:gs pos="0">
                    <a:schemeClr val="lt1"/>
                  </a:gs>
                  <a:gs pos="100000">
                    <a:schemeClr val="lt1">
                      <a:alpha val="0"/>
                    </a:schemeClr>
                  </a:gs>
                </a:gsLst>
                <a:lin ang="5400000" scaled="0"/>
              </a:gradFill>
              <a:round/>
            </a:ln>
            <a:effectLst/>
          </c:spPr>
        </c:dropLines>
        <c:smooth val="0"/>
        <c:axId val="687187040"/>
        <c:axId val="687187432"/>
      </c:lineChart>
      <c:catAx>
        <c:axId val="68718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30" baseline="0">
                <a:solidFill>
                  <a:schemeClr val="lt1"/>
                </a:solidFill>
                <a:latin typeface="+mn-lt"/>
                <a:ea typeface="+mn-ea"/>
                <a:cs typeface="+mn-cs"/>
              </a:defRPr>
            </a:pPr>
            <a:endParaRPr lang="fr-FR"/>
          </a:p>
        </c:txPr>
        <c:crossAx val="687187432"/>
        <c:crosses val="autoZero"/>
        <c:auto val="1"/>
        <c:lblAlgn val="ctr"/>
        <c:lblOffset val="100"/>
        <c:noMultiLvlLbl val="0"/>
      </c:catAx>
      <c:valAx>
        <c:axId val="687187432"/>
        <c:scaling>
          <c:orientation val="minMax"/>
        </c:scaling>
        <c:delete val="1"/>
        <c:axPos val="l"/>
        <c:numFmt formatCode="0\º" sourceLinked="1"/>
        <c:majorTickMark val="none"/>
        <c:minorTickMark val="none"/>
        <c:tickLblPos val="nextTo"/>
        <c:crossAx val="6871870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1" i="0" u="none" strike="noStrike" kern="1200" baseline="0">
              <a:solidFill>
                <a:schemeClr val="lt1"/>
              </a:solidFill>
              <a:latin typeface="+mn-lt"/>
              <a:ea typeface="+mn-ea"/>
              <a:cs typeface="+mn-cs"/>
            </a:defRPr>
          </a:pPr>
          <a:endParaRPr lang="fr-FR"/>
        </a:p>
      </c:txPr>
    </c:legend>
    <c:plotVisOnly val="1"/>
    <c:dispBlanksAs val="gap"/>
    <c:showDLblsOverMax val="0"/>
  </c:chart>
  <c:spPr>
    <a:solidFill>
      <a:schemeClr val="accent1"/>
    </a:solidFill>
    <a:ln w="22225" cap="flat" cmpd="sng" algn="ctr">
      <a:solidFill>
        <a:schemeClr val="lt1">
          <a:lumMod val="85000"/>
        </a:schemeClr>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view3D>
      <c:rotX val="15"/>
      <c:rotY val="20"/>
      <c:depthPercent val="100"/>
      <c:rAngAx val="1"/>
    </c:view3D>
    <c:floor>
      <c:thickness val="0"/>
      <c:spPr>
        <a:solidFill>
          <a:schemeClr val="tx1"/>
        </a:solidFill>
      </c:spPr>
    </c:floor>
    <c:sideWall>
      <c:thickness val="0"/>
    </c:sideWall>
    <c:backWall>
      <c:thickness val="0"/>
    </c:backWall>
    <c:plotArea>
      <c:layout>
        <c:manualLayout>
          <c:layoutTarget val="inner"/>
          <c:xMode val="edge"/>
          <c:yMode val="edge"/>
          <c:x val="0.12175579176198481"/>
          <c:y val="0.16723414451787577"/>
          <c:w val="0.80877828473687985"/>
          <c:h val="0.49635839787621927"/>
        </c:manualLayout>
      </c:layout>
      <c:bar3DChart>
        <c:barDir val="col"/>
        <c:grouping val="clustered"/>
        <c:varyColors val="0"/>
        <c:ser>
          <c:idx val="0"/>
          <c:order val="0"/>
          <c:tx>
            <c:strRef>
              <c:f>'ACIDENTES POR DIA DA SEMANA'!$Q$12</c:f>
              <c:strCache>
                <c:ptCount val="1"/>
                <c:pt idx="0">
                  <c:v>TOTAL</c:v>
                </c:pt>
              </c:strCache>
            </c:strRef>
          </c:tx>
          <c:spPr>
            <a:solidFill>
              <a:schemeClr val="accent1"/>
            </a:solidFill>
          </c:spPr>
          <c:invertIfNegative val="0"/>
          <c:dLbls>
            <c:dLbl>
              <c:idx val="0"/>
              <c:layout>
                <c:manualLayout>
                  <c:x val="3.875968992248062E-3"/>
                  <c:y val="-2.41327300150829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FDC-4A08-903C-7867F27C56F4}"/>
                </c:ext>
              </c:extLst>
            </c:dLbl>
            <c:dLbl>
              <c:idx val="1"/>
              <c:layout>
                <c:manualLayout>
                  <c:x val="1.9379844961240321E-3"/>
                  <c:y val="-5.4298642533936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FDC-4A08-903C-7867F27C56F4}"/>
                </c:ext>
              </c:extLst>
            </c:dLbl>
            <c:dLbl>
              <c:idx val="2"/>
              <c:layout>
                <c:manualLayout>
                  <c:x val="0"/>
                  <c:y val="-4.82654600301659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FDC-4A08-903C-7867F27C56F4}"/>
                </c:ext>
              </c:extLst>
            </c:dLbl>
            <c:dLbl>
              <c:idx val="3"/>
              <c:layout>
                <c:manualLayout>
                  <c:x val="0"/>
                  <c:y val="-3.61990950226252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FDC-4A08-903C-7867F27C56F4}"/>
                </c:ext>
              </c:extLst>
            </c:dLbl>
            <c:dLbl>
              <c:idx val="4"/>
              <c:layout>
                <c:manualLayout>
                  <c:x val="-7.1058610649420144E-17"/>
                  <c:y val="-3.61990950226252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FDC-4A08-903C-7867F27C56F4}"/>
                </c:ext>
              </c:extLst>
            </c:dLbl>
            <c:dLbl>
              <c:idx val="5"/>
              <c:layout>
                <c:manualLayout>
                  <c:x val="3.875968992248062E-3"/>
                  <c:y val="-5.4298642533936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FDC-4A08-903C-7867F27C56F4}"/>
                </c:ext>
              </c:extLst>
            </c:dLbl>
            <c:dLbl>
              <c:idx val="6"/>
              <c:layout>
                <c:manualLayout>
                  <c:x val="5.8139534883722204E-3"/>
                  <c:y val="-3.01659125188546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FDC-4A08-903C-7867F27C56F4}"/>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'ACIDENTES POR DIA DA SEMANA'!$D$13:$D$19</c:f>
              <c:strCache>
                <c:ptCount val="7"/>
                <c:pt idx="0">
                  <c:v>Domingo</c:v>
                </c:pt>
                <c:pt idx="1">
                  <c:v>Segunda-feira</c:v>
                </c:pt>
                <c:pt idx="2">
                  <c:v>Terça-feira</c:v>
                </c:pt>
                <c:pt idx="3">
                  <c:v>Quarta-feira</c:v>
                </c:pt>
                <c:pt idx="4">
                  <c:v>Quinta-feira</c:v>
                </c:pt>
                <c:pt idx="5">
                  <c:v>Sexta-feira</c:v>
                </c:pt>
                <c:pt idx="6">
                  <c:v>Sábado</c:v>
                </c:pt>
              </c:strCache>
            </c:strRef>
          </c:cat>
          <c:val>
            <c:numRef>
              <c:f>'ACIDENTES POR DIA DA SEMANA'!$Q$13:$Q$19</c:f>
              <c:numCache>
                <c:formatCode>#,##0_);\(#,##0\)</c:formatCode>
                <c:ptCount val="7"/>
                <c:pt idx="0">
                  <c:v>1135</c:v>
                </c:pt>
                <c:pt idx="1">
                  <c:v>1108</c:v>
                </c:pt>
                <c:pt idx="2">
                  <c:v>1045</c:v>
                </c:pt>
                <c:pt idx="3">
                  <c:v>1075</c:v>
                </c:pt>
                <c:pt idx="4">
                  <c:v>1089</c:v>
                </c:pt>
                <c:pt idx="5">
                  <c:v>1234</c:v>
                </c:pt>
                <c:pt idx="6">
                  <c:v>1398</c:v>
                </c:pt>
              </c:numCache>
            </c:numRef>
          </c:val>
          <c:extLst>
            <c:ext xmlns:c16="http://schemas.microsoft.com/office/drawing/2014/chart" uri="{C3380CC4-5D6E-409C-BE32-E72D297353CC}">
              <c16:uniqueId val="{00000007-2FDC-4A08-903C-7867F27C56F4}"/>
            </c:ext>
          </c:extLst>
        </c:ser>
        <c:dLbls>
          <c:showLegendKey val="0"/>
          <c:showVal val="1"/>
          <c:showCatName val="0"/>
          <c:showSerName val="0"/>
          <c:showPercent val="0"/>
          <c:showBubbleSize val="0"/>
        </c:dLbls>
        <c:gapWidth val="30"/>
        <c:gapDepth val="42"/>
        <c:shape val="cylinder"/>
        <c:axId val="687188608"/>
        <c:axId val="687189000"/>
        <c:axId val="0"/>
      </c:bar3DChart>
      <c:catAx>
        <c:axId val="687188608"/>
        <c:scaling>
          <c:orientation val="minMax"/>
        </c:scaling>
        <c:delete val="0"/>
        <c:axPos val="b"/>
        <c:numFmt formatCode="@" sourceLinked="0"/>
        <c:majorTickMark val="none"/>
        <c:minorTickMark val="none"/>
        <c:tickLblPos val="nextTo"/>
        <c:txPr>
          <a:bodyPr rot="1500000" vert="horz"/>
          <a:lstStyle/>
          <a:p>
            <a:pPr>
              <a:defRPr sz="1100" b="1" i="0" u="none" strike="noStrike" baseline="0">
                <a:solidFill>
                  <a:srgbClr val="000000"/>
                </a:solidFill>
                <a:latin typeface="Calibri"/>
                <a:ea typeface="Calibri"/>
                <a:cs typeface="Calibri"/>
              </a:defRPr>
            </a:pPr>
            <a:endParaRPr lang="fr-FR"/>
          </a:p>
        </c:txPr>
        <c:crossAx val="687189000"/>
        <c:crosses val="autoZero"/>
        <c:auto val="1"/>
        <c:lblAlgn val="ctr"/>
        <c:lblOffset val="100"/>
        <c:noMultiLvlLbl val="0"/>
      </c:catAx>
      <c:valAx>
        <c:axId val="687189000"/>
        <c:scaling>
          <c:orientation val="minMax"/>
        </c:scaling>
        <c:delete val="0"/>
        <c:axPos val="l"/>
        <c:numFmt formatCode="#,##0_);\(#,##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7188608"/>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852" footer="0.31496062000000852"/>
    <c:pageSetup orientation="portrait"/>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9.4826802172988361E-2"/>
          <c:y val="0.13627115576070234"/>
          <c:w val="0.88236968198741106"/>
          <c:h val="0.58603535177570665"/>
        </c:manualLayout>
      </c:layout>
      <c:lineChart>
        <c:grouping val="standard"/>
        <c:varyColors val="0"/>
        <c:ser>
          <c:idx val="0"/>
          <c:order val="0"/>
          <c:tx>
            <c:strRef>
              <c:f>'ACIDENTES POR DIA DA SEMANA'!$Q$12</c:f>
              <c:strCache>
                <c:ptCount val="1"/>
                <c:pt idx="0">
                  <c:v>TOTAL</c:v>
                </c:pt>
              </c:strCache>
            </c:strRef>
          </c:tx>
          <c:dLbls>
            <c:dLbl>
              <c:idx val="0"/>
              <c:layout>
                <c:manualLayout>
                  <c:x val="-4.6151237620582909E-2"/>
                  <c:y val="-6.43628382659064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21F-4965-810B-A0341EEB982C}"/>
                </c:ext>
              </c:extLst>
            </c:dLbl>
            <c:dLbl>
              <c:idx val="1"/>
              <c:layout>
                <c:manualLayout>
                  <c:x val="-4.5914032360963038E-2"/>
                  <c:y val="-8.303421124083627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21F-4965-810B-A0341EEB982C}"/>
                </c:ext>
              </c:extLst>
            </c:dLbl>
            <c:dLbl>
              <c:idx val="2"/>
              <c:layout>
                <c:manualLayout>
                  <c:x val="-5.2202283849918436E-2"/>
                  <c:y val="-8.27482125079192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21F-4965-810B-A0341EEB982C}"/>
                </c:ext>
              </c:extLst>
            </c:dLbl>
            <c:dLbl>
              <c:idx val="3"/>
              <c:layout>
                <c:manualLayout>
                  <c:x val="-5.6552474170745007E-2"/>
                  <c:y val="-7.642908860530366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21F-4965-810B-A0341EEB982C}"/>
                </c:ext>
              </c:extLst>
            </c:dLbl>
            <c:dLbl>
              <c:idx val="4"/>
              <c:layout>
                <c:manualLayout>
                  <c:x val="-5.872756933115824E-2"/>
                  <c:y val="-7.06819621685220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21F-4965-810B-A0341EEB982C}"/>
                </c:ext>
              </c:extLst>
            </c:dLbl>
            <c:dLbl>
              <c:idx val="5"/>
              <c:layout>
                <c:manualLayout>
                  <c:x val="-4.180104729975645E-2"/>
                  <c:y val="-7.72870848040546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21F-4965-810B-A0341EEB982C}"/>
                </c:ext>
              </c:extLst>
            </c:dLbl>
            <c:dLbl>
              <c:idx val="6"/>
              <c:layout>
                <c:manualLayout>
                  <c:x val="-5.0738461933693933E-2"/>
                  <c:y val="-7.61430898723866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21F-4965-810B-A0341EEB982C}"/>
                </c:ext>
              </c:extLst>
            </c:dLbl>
            <c:dLbl>
              <c:idx val="7"/>
              <c:layout>
                <c:manualLayout>
                  <c:x val="-4.5676998368678633E-2"/>
                  <c:y val="-6.896551724137930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21F-4965-810B-A0341EEB982C}"/>
                </c:ext>
              </c:extLst>
            </c:dLbl>
            <c:dLbl>
              <c:idx val="8"/>
              <c:layout>
                <c:manualLayout>
                  <c:x val="-4.9510303871069951E-2"/>
                  <c:y val="-9.19540229885057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21F-4965-810B-A0341EEB982C}"/>
                </c:ext>
              </c:extLst>
            </c:dLbl>
            <c:dLbl>
              <c:idx val="9"/>
              <c:layout>
                <c:manualLayout>
                  <c:x val="-5.1685399031483219E-2"/>
                  <c:y val="-8.62068965517241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21F-4965-810B-A0341EEB982C}"/>
                </c:ext>
              </c:extLst>
            </c:dLbl>
            <c:dLbl>
              <c:idx val="10"/>
              <c:layout>
                <c:manualLayout>
                  <c:x val="-4.5160113550243575E-2"/>
                  <c:y val="-8.62068965517241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21F-4965-810B-A0341EEB982C}"/>
                </c:ext>
              </c:extLst>
            </c:dLbl>
            <c:dLbl>
              <c:idx val="11"/>
              <c:layout>
                <c:manualLayout>
                  <c:x val="-3.4801522566612286E-2"/>
                  <c:y val="-9.19540229885057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921F-4965-810B-A0341EEB982C}"/>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'ACIDENTES POR DIA DA SEMANA'!$E$12:$P$12</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'ACIDENTES POR DIA DA SEMANA'!$E$20:$P$20</c:f>
              <c:numCache>
                <c:formatCode>#,##0_);\(#,##0\)</c:formatCode>
                <c:ptCount val="12"/>
                <c:pt idx="0">
                  <c:v>610</c:v>
                </c:pt>
                <c:pt idx="1">
                  <c:v>558</c:v>
                </c:pt>
                <c:pt idx="2">
                  <c:v>662</c:v>
                </c:pt>
                <c:pt idx="3">
                  <c:v>709</c:v>
                </c:pt>
                <c:pt idx="4">
                  <c:v>741</c:v>
                </c:pt>
                <c:pt idx="5">
                  <c:v>678</c:v>
                </c:pt>
                <c:pt idx="6">
                  <c:v>710</c:v>
                </c:pt>
                <c:pt idx="7">
                  <c:v>743</c:v>
                </c:pt>
                <c:pt idx="8">
                  <c:v>702</c:v>
                </c:pt>
                <c:pt idx="9">
                  <c:v>700</c:v>
                </c:pt>
                <c:pt idx="10">
                  <c:v>648</c:v>
                </c:pt>
                <c:pt idx="11">
                  <c:v>623</c:v>
                </c:pt>
              </c:numCache>
            </c:numRef>
          </c:val>
          <c:smooth val="0"/>
          <c:extLst>
            <c:ext xmlns:c16="http://schemas.microsoft.com/office/drawing/2014/chart" uri="{C3380CC4-5D6E-409C-BE32-E72D297353CC}">
              <c16:uniqueId val="{0000000C-921F-4965-810B-A0341EEB982C}"/>
            </c:ext>
          </c:extLst>
        </c:ser>
        <c:dLbls>
          <c:showLegendKey val="0"/>
          <c:showVal val="1"/>
          <c:showCatName val="0"/>
          <c:showSerName val="0"/>
          <c:showPercent val="0"/>
          <c:showBubbleSize val="0"/>
        </c:dLbls>
        <c:marker val="1"/>
        <c:smooth val="0"/>
        <c:axId val="687189784"/>
        <c:axId val="725835088"/>
      </c:lineChart>
      <c:catAx>
        <c:axId val="687189784"/>
        <c:scaling>
          <c:orientation val="minMax"/>
        </c:scaling>
        <c:delete val="0"/>
        <c:axPos val="b"/>
        <c:numFmt formatCode="@" sourceLinked="0"/>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725835088"/>
        <c:crosses val="autoZero"/>
        <c:auto val="1"/>
        <c:lblAlgn val="ctr"/>
        <c:lblOffset val="100"/>
        <c:noMultiLvlLbl val="0"/>
      </c:catAx>
      <c:valAx>
        <c:axId val="725835088"/>
        <c:scaling>
          <c:orientation val="minMax"/>
        </c:scaling>
        <c:delete val="0"/>
        <c:axPos val="l"/>
        <c:numFmt formatCode="#,##0_);\(#,##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7189784"/>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863" footer="0.31496062000000863"/>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44"/>
    </mc:Choice>
    <mc:Fallback>
      <c:style val="44"/>
    </mc:Fallback>
  </mc:AlternateContent>
  <c:chart>
    <c:title>
      <c:tx>
        <c:rich>
          <a:bodyPr/>
          <a:lstStyle/>
          <a:p>
            <a:pPr>
              <a:defRPr sz="1800" b="1" i="0" u="none" strike="noStrike" baseline="0">
                <a:solidFill>
                  <a:schemeClr val="tx1"/>
                </a:solidFill>
                <a:latin typeface="Calibri"/>
                <a:ea typeface="Calibri"/>
                <a:cs typeface="Calibri"/>
              </a:defRPr>
            </a:pPr>
            <a:r>
              <a:rPr lang="pt-BR">
                <a:solidFill>
                  <a:schemeClr val="tx1"/>
                </a:solidFill>
                <a:effectLst>
                  <a:reflection blurRad="6350" stA="55000" endA="300" endPos="45500" dir="5400000" sy="-100000" algn="bl" rotWithShape="0"/>
                </a:effectLst>
              </a:rPr>
              <a:t>HORÁRIO DOS ACIDENTES EM RONDÔNIA - 2016</a:t>
            </a:r>
          </a:p>
        </c:rich>
      </c:tx>
      <c:overlay val="0"/>
    </c:title>
    <c:autoTitleDeleted val="0"/>
    <c:plotArea>
      <c:layout>
        <c:manualLayout>
          <c:layoutTarget val="inner"/>
          <c:xMode val="edge"/>
          <c:yMode val="edge"/>
          <c:x val="6.9960501260871832E-2"/>
          <c:y val="0.14576791537421471"/>
          <c:w val="0.8734990479131417"/>
          <c:h val="0.46330581404597182"/>
        </c:manualLayout>
      </c:layout>
      <c:lineChart>
        <c:grouping val="standard"/>
        <c:varyColors val="0"/>
        <c:ser>
          <c:idx val="1"/>
          <c:order val="0"/>
          <c:tx>
            <c:strRef>
              <c:f>'HORÁRIO DOS ACIDENTES'!$D$12</c:f>
              <c:strCache>
                <c:ptCount val="1"/>
                <c:pt idx="0">
                  <c:v>HORA</c:v>
                </c:pt>
              </c:strCache>
            </c:strRef>
          </c:tx>
          <c:spPr>
            <a:ln>
              <a:solidFill>
                <a:schemeClr val="tx2">
                  <a:lumMod val="60000"/>
                  <a:lumOff val="40000"/>
                </a:schemeClr>
              </a:solidFill>
            </a:ln>
          </c:spPr>
          <c:marker>
            <c:spPr>
              <a:solidFill>
                <a:srgbClr val="FF0000"/>
              </a:solidFill>
            </c:spPr>
          </c:marker>
          <c:cat>
            <c:strRef>
              <c:f>'HORÁRIO DOS ACIDENTES'!$D$13:$D$36</c:f>
              <c:strCache>
                <c:ptCount val="24"/>
                <c:pt idx="0">
                  <c:v>Entre 00:00 e 01:00</c:v>
                </c:pt>
                <c:pt idx="1">
                  <c:v>Entre 01:00 e 02:00</c:v>
                </c:pt>
                <c:pt idx="2">
                  <c:v>Entre 02:00 e 03:00</c:v>
                </c:pt>
                <c:pt idx="3">
                  <c:v>Entre 03:00 e 04:00</c:v>
                </c:pt>
                <c:pt idx="4">
                  <c:v>Entre 04:00 e 05:00</c:v>
                </c:pt>
                <c:pt idx="5">
                  <c:v>Entre 05:00 e 06:00</c:v>
                </c:pt>
                <c:pt idx="6">
                  <c:v>Entre 06:00 e 07:00</c:v>
                </c:pt>
                <c:pt idx="7">
                  <c:v>Entre 07:00 e 08:00</c:v>
                </c:pt>
                <c:pt idx="8">
                  <c:v>Entre 08:00 e 09:00</c:v>
                </c:pt>
                <c:pt idx="9">
                  <c:v>Entre 09:00 e 10:00</c:v>
                </c:pt>
                <c:pt idx="10">
                  <c:v>Entre 10:00 e 11:00</c:v>
                </c:pt>
                <c:pt idx="11">
                  <c:v>Entre 11:00 e 12:00</c:v>
                </c:pt>
                <c:pt idx="12">
                  <c:v>Entre 12:00 e 13:00</c:v>
                </c:pt>
                <c:pt idx="13">
                  <c:v>Entre 13:00 e 14:00</c:v>
                </c:pt>
                <c:pt idx="14">
                  <c:v>Entre 14:00 e 15:00</c:v>
                </c:pt>
                <c:pt idx="15">
                  <c:v>Entre 15:00 e 16:00</c:v>
                </c:pt>
                <c:pt idx="16">
                  <c:v>Entre 16:00 e 17:00</c:v>
                </c:pt>
                <c:pt idx="17">
                  <c:v>Entre 17:00 e 18:00</c:v>
                </c:pt>
                <c:pt idx="18">
                  <c:v>Entre 18:00 e 19:00</c:v>
                </c:pt>
                <c:pt idx="19">
                  <c:v>Entre 19:00 e 20:00</c:v>
                </c:pt>
                <c:pt idx="20">
                  <c:v>Entre 20:00 e 21:00</c:v>
                </c:pt>
                <c:pt idx="21">
                  <c:v>Entre 21:00 e 22:00</c:v>
                </c:pt>
                <c:pt idx="22">
                  <c:v>Entre 22:00 e 23:00</c:v>
                </c:pt>
                <c:pt idx="23">
                  <c:v>Entre 23:00 e 00:00</c:v>
                </c:pt>
              </c:strCache>
            </c:strRef>
          </c:cat>
          <c:val>
            <c:numRef>
              <c:f>'HORÁRIO DOS ACIDENTES'!$Q$13:$Q$36</c:f>
              <c:numCache>
                <c:formatCode>#,##0_);\(#,##0\)</c:formatCode>
                <c:ptCount val="24"/>
                <c:pt idx="0">
                  <c:v>158</c:v>
                </c:pt>
                <c:pt idx="1">
                  <c:v>97</c:v>
                </c:pt>
                <c:pt idx="2">
                  <c:v>67</c:v>
                </c:pt>
                <c:pt idx="3">
                  <c:v>71</c:v>
                </c:pt>
                <c:pt idx="4">
                  <c:v>78</c:v>
                </c:pt>
                <c:pt idx="5">
                  <c:v>101</c:v>
                </c:pt>
                <c:pt idx="6">
                  <c:v>155</c:v>
                </c:pt>
                <c:pt idx="7">
                  <c:v>417</c:v>
                </c:pt>
                <c:pt idx="8">
                  <c:v>454</c:v>
                </c:pt>
                <c:pt idx="9">
                  <c:v>428</c:v>
                </c:pt>
                <c:pt idx="10">
                  <c:v>475</c:v>
                </c:pt>
                <c:pt idx="11">
                  <c:v>581</c:v>
                </c:pt>
                <c:pt idx="12">
                  <c:v>472</c:v>
                </c:pt>
                <c:pt idx="13">
                  <c:v>470</c:v>
                </c:pt>
                <c:pt idx="14">
                  <c:v>480</c:v>
                </c:pt>
                <c:pt idx="15">
                  <c:v>422</c:v>
                </c:pt>
                <c:pt idx="16">
                  <c:v>477</c:v>
                </c:pt>
                <c:pt idx="17">
                  <c:v>568</c:v>
                </c:pt>
                <c:pt idx="18">
                  <c:v>624</c:v>
                </c:pt>
                <c:pt idx="19">
                  <c:v>734</c:v>
                </c:pt>
                <c:pt idx="20">
                  <c:v>423</c:v>
                </c:pt>
                <c:pt idx="21">
                  <c:v>344</c:v>
                </c:pt>
                <c:pt idx="22">
                  <c:v>314</c:v>
                </c:pt>
                <c:pt idx="23">
                  <c:v>237</c:v>
                </c:pt>
              </c:numCache>
            </c:numRef>
          </c:val>
          <c:smooth val="0"/>
          <c:extLst>
            <c:ext xmlns:c16="http://schemas.microsoft.com/office/drawing/2014/chart" uri="{C3380CC4-5D6E-409C-BE32-E72D297353CC}">
              <c16:uniqueId val="{00000000-F376-4B65-9F65-CE09BFE50B74}"/>
            </c:ext>
          </c:extLst>
        </c:ser>
        <c:dLbls>
          <c:showLegendKey val="0"/>
          <c:showVal val="0"/>
          <c:showCatName val="0"/>
          <c:showSerName val="0"/>
          <c:showPercent val="0"/>
          <c:showBubbleSize val="0"/>
        </c:dLbls>
        <c:marker val="1"/>
        <c:smooth val="0"/>
        <c:axId val="725836656"/>
        <c:axId val="725837048"/>
      </c:lineChart>
      <c:catAx>
        <c:axId val="725836656"/>
        <c:scaling>
          <c:orientation val="minMax"/>
        </c:scaling>
        <c:delete val="0"/>
        <c:axPos val="b"/>
        <c:numFmt formatCode="General" sourceLinked="1"/>
        <c:majorTickMark val="none"/>
        <c:minorTickMark val="none"/>
        <c:tickLblPos val="nextTo"/>
        <c:spPr>
          <a:solidFill>
            <a:schemeClr val="bg1">
              <a:lumMod val="85000"/>
            </a:schemeClr>
          </a:solidFill>
        </c:spPr>
        <c:txPr>
          <a:bodyPr rot="3780000" vert="horz"/>
          <a:lstStyle/>
          <a:p>
            <a:pPr>
              <a:defRPr sz="1000" b="1" i="0" u="none" strike="noStrike" baseline="0">
                <a:solidFill>
                  <a:schemeClr val="tx1"/>
                </a:solidFill>
                <a:latin typeface="Calibri"/>
                <a:ea typeface="Calibri"/>
                <a:cs typeface="Calibri"/>
              </a:defRPr>
            </a:pPr>
            <a:endParaRPr lang="fr-FR"/>
          </a:p>
        </c:txPr>
        <c:crossAx val="725837048"/>
        <c:crosses val="autoZero"/>
        <c:auto val="1"/>
        <c:lblAlgn val="ctr"/>
        <c:lblOffset val="100"/>
        <c:noMultiLvlLbl val="0"/>
      </c:catAx>
      <c:valAx>
        <c:axId val="725837048"/>
        <c:scaling>
          <c:orientation val="minMax"/>
        </c:scaling>
        <c:delete val="0"/>
        <c:axPos val="l"/>
        <c:majorGridlines/>
        <c:numFmt formatCode="#,##0_);\(#,##0\)" sourceLinked="1"/>
        <c:majorTickMark val="none"/>
        <c:minorTickMark val="none"/>
        <c:tickLblPos val="nextTo"/>
        <c:txPr>
          <a:bodyPr rot="0" vert="horz"/>
          <a:lstStyle/>
          <a:p>
            <a:pPr>
              <a:defRPr sz="1000" b="1" i="0" u="none" strike="noStrike" baseline="0">
                <a:solidFill>
                  <a:schemeClr val="tx1"/>
                </a:solidFill>
                <a:latin typeface="Calibri"/>
                <a:ea typeface="Calibri"/>
                <a:cs typeface="Calibri"/>
              </a:defRPr>
            </a:pPr>
            <a:endParaRPr lang="fr-FR"/>
          </a:p>
        </c:txPr>
        <c:crossAx val="725836656"/>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a:solidFill>
        <a:srgbClr val="000000"/>
      </a:solidFill>
    </a:ln>
  </c:spPr>
  <c:txPr>
    <a:bodyPr/>
    <a:lstStyle/>
    <a:p>
      <a:pPr>
        <a:defRPr sz="1000" b="0" i="0" u="none" strike="noStrike" baseline="0">
          <a:solidFill>
            <a:srgbClr val="FFFFFF"/>
          </a:solidFill>
          <a:latin typeface="Calibri"/>
          <a:ea typeface="Calibri"/>
          <a:cs typeface="Calibri"/>
        </a:defRPr>
      </a:pPr>
      <a:endParaRPr lang="fr-FR"/>
    </a:p>
  </c:txPr>
  <c:printSettings>
    <c:headerFooter/>
    <c:pageMargins b="0.78740157499999996" l="0.511811024" r="0.511811024" t="0.78740157499999996" header="0.31496062000000952" footer="0.31496062000000952"/>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44"/>
    </mc:Choice>
    <mc:Fallback>
      <c:style val="44"/>
    </mc:Fallback>
  </mc:AlternateContent>
  <c:chart>
    <c:title>
      <c:tx>
        <c:rich>
          <a:bodyPr/>
          <a:lstStyle/>
          <a:p>
            <a:pPr>
              <a:defRPr sz="1200"/>
            </a:pPr>
            <a:r>
              <a:rPr lang="pt-BR" sz="1200">
                <a:effectLst>
                  <a:reflection blurRad="6350" stA="55000" endA="300" endPos="45500" dir="5400000" sy="-100000" algn="bl" rotWithShape="0"/>
                </a:effectLst>
              </a:rPr>
              <a:t> </a:t>
            </a:r>
            <a:r>
              <a:rPr lang="pt-BR" sz="1600">
                <a:effectLst>
                  <a:reflection blurRad="6350" stA="55000" endA="300" endPos="45500" dir="5400000" sy="-100000" algn="bl" rotWithShape="0"/>
                </a:effectLst>
              </a:rPr>
              <a:t>ACIDENTES MENSAIS EM RONDÔNIA - 2016</a:t>
            </a:r>
          </a:p>
        </c:rich>
      </c:tx>
      <c:layout>
        <c:manualLayout>
          <c:xMode val="edge"/>
          <c:yMode val="edge"/>
          <c:x val="0.32851258581236908"/>
          <c:y val="4.1343669250647024E-2"/>
        </c:manualLayout>
      </c:layout>
      <c:overlay val="0"/>
    </c:title>
    <c:autoTitleDeleted val="0"/>
    <c:plotArea>
      <c:layout>
        <c:manualLayout>
          <c:layoutTarget val="inner"/>
          <c:xMode val="edge"/>
          <c:yMode val="edge"/>
          <c:x val="6.9960501260871832E-2"/>
          <c:y val="0.19227939530814461"/>
          <c:w val="0.87349904791314192"/>
          <c:h val="0.64935237746444485"/>
        </c:manualLayout>
      </c:layout>
      <c:lineChart>
        <c:grouping val="standard"/>
        <c:varyColors val="0"/>
        <c:ser>
          <c:idx val="1"/>
          <c:order val="0"/>
          <c:tx>
            <c:strRef>
              <c:f>'HORÁRIO DOS ACIDENTES'!$D$12</c:f>
              <c:strCache>
                <c:ptCount val="1"/>
                <c:pt idx="0">
                  <c:v>HORA</c:v>
                </c:pt>
              </c:strCache>
            </c:strRef>
          </c:tx>
          <c:spPr>
            <a:ln>
              <a:solidFill>
                <a:schemeClr val="tx2">
                  <a:lumMod val="60000"/>
                  <a:lumOff val="40000"/>
                </a:schemeClr>
              </a:solidFill>
            </a:ln>
          </c:spPr>
          <c:marker>
            <c:spPr>
              <a:solidFill>
                <a:srgbClr val="FF0000"/>
              </a:solidFill>
            </c:spPr>
          </c:marker>
          <c:cat>
            <c:strRef>
              <c:f>'HORÁRIO DOS ACIDENTES'!$E$12:$P$12</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'HORÁRIO DOS ACIDENTES'!$E$38:$P$38</c:f>
              <c:numCache>
                <c:formatCode>#,##0_);\(#,##0\)</c:formatCode>
                <c:ptCount val="12"/>
                <c:pt idx="0">
                  <c:v>663</c:v>
                </c:pt>
                <c:pt idx="1">
                  <c:v>620</c:v>
                </c:pt>
                <c:pt idx="2">
                  <c:v>730</c:v>
                </c:pt>
                <c:pt idx="3">
                  <c:v>781</c:v>
                </c:pt>
                <c:pt idx="4">
                  <c:v>818</c:v>
                </c:pt>
                <c:pt idx="5">
                  <c:v>742</c:v>
                </c:pt>
                <c:pt idx="6">
                  <c:v>785</c:v>
                </c:pt>
                <c:pt idx="7">
                  <c:v>814</c:v>
                </c:pt>
                <c:pt idx="8">
                  <c:v>771</c:v>
                </c:pt>
                <c:pt idx="9">
                  <c:v>772</c:v>
                </c:pt>
                <c:pt idx="10">
                  <c:v>713</c:v>
                </c:pt>
                <c:pt idx="11">
                  <c:v>693</c:v>
                </c:pt>
              </c:numCache>
            </c:numRef>
          </c:val>
          <c:smooth val="0"/>
          <c:extLst>
            <c:ext xmlns:c16="http://schemas.microsoft.com/office/drawing/2014/chart" uri="{C3380CC4-5D6E-409C-BE32-E72D297353CC}">
              <c16:uniqueId val="{00000000-E770-4AEB-957C-157C301A199C}"/>
            </c:ext>
          </c:extLst>
        </c:ser>
        <c:dLbls>
          <c:showLegendKey val="0"/>
          <c:showVal val="0"/>
          <c:showCatName val="0"/>
          <c:showSerName val="0"/>
          <c:showPercent val="0"/>
          <c:showBubbleSize val="0"/>
        </c:dLbls>
        <c:marker val="1"/>
        <c:smooth val="0"/>
        <c:axId val="725837440"/>
        <c:axId val="725837832"/>
      </c:lineChart>
      <c:catAx>
        <c:axId val="725837440"/>
        <c:scaling>
          <c:orientation val="minMax"/>
        </c:scaling>
        <c:delete val="0"/>
        <c:axPos val="b"/>
        <c:numFmt formatCode="General" sourceLinked="1"/>
        <c:majorTickMark val="none"/>
        <c:minorTickMark val="none"/>
        <c:tickLblPos val="nextTo"/>
        <c:txPr>
          <a:bodyPr rot="0" vert="horz"/>
          <a:lstStyle/>
          <a:p>
            <a:pPr>
              <a:defRPr/>
            </a:pPr>
            <a:endParaRPr lang="fr-FR"/>
          </a:p>
        </c:txPr>
        <c:crossAx val="725837832"/>
        <c:crosses val="autoZero"/>
        <c:auto val="1"/>
        <c:lblAlgn val="ctr"/>
        <c:lblOffset val="100"/>
        <c:noMultiLvlLbl val="0"/>
      </c:catAx>
      <c:valAx>
        <c:axId val="725837832"/>
        <c:scaling>
          <c:orientation val="minMax"/>
        </c:scaling>
        <c:delete val="0"/>
        <c:axPos val="l"/>
        <c:majorGridlines/>
        <c:numFmt formatCode="#,##0_);\(#,##0\)" sourceLinked="1"/>
        <c:majorTickMark val="none"/>
        <c:minorTickMark val="none"/>
        <c:tickLblPos val="nextTo"/>
        <c:txPr>
          <a:bodyPr rot="0" vert="horz"/>
          <a:lstStyle/>
          <a:p>
            <a:pPr>
              <a:defRPr/>
            </a:pPr>
            <a:endParaRPr lang="fr-FR"/>
          </a:p>
        </c:txPr>
        <c:crossAx val="725837440"/>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a:solidFill>
        <a:srgbClr val="000000"/>
      </a:solidFill>
    </a:ln>
  </c:spPr>
  <c:txPr>
    <a:bodyPr/>
    <a:lstStyle/>
    <a:p>
      <a:pPr>
        <a:defRPr sz="1000" b="1" i="0" u="none" strike="noStrike" baseline="0">
          <a:solidFill>
            <a:schemeClr val="tx1"/>
          </a:solidFill>
          <a:latin typeface="Calibri"/>
          <a:ea typeface="Calibri"/>
          <a:cs typeface="Calibri"/>
        </a:defRPr>
      </a:pPr>
      <a:endParaRPr lang="fr-FR"/>
    </a:p>
  </c:txPr>
  <c:printSettings>
    <c:headerFooter/>
    <c:pageMargins b="0.78740157499999996" l="0.511811024" r="0.511811024" t="0.78740157499999996" header="0.31496062000000963" footer="0.31496062000000963"/>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400" b="1" i="0" u="none" strike="noStrike" baseline="0">
                <a:solidFill>
                  <a:srgbClr val="000000"/>
                </a:solidFill>
                <a:latin typeface="Calibri"/>
                <a:ea typeface="Calibri"/>
                <a:cs typeface="Calibri"/>
              </a:defRPr>
            </a:pPr>
            <a:r>
              <a:rPr lang="pt-BR" sz="1200">
                <a:effectLst>
                  <a:reflection blurRad="6350" stA="55000" endA="300" endPos="45500" dir="5400000" sy="-100000" algn="bl" rotWithShape="0"/>
                </a:effectLst>
              </a:rPr>
              <a:t>DISTRIBUIÇÃO DE HABILITADOS SEGUNDO O SEXO</a:t>
            </a:r>
          </a:p>
        </c:rich>
      </c:tx>
      <c:layout>
        <c:manualLayout>
          <c:xMode val="edge"/>
          <c:yMode val="edge"/>
          <c:x val="0.1658198406587621"/>
          <c:y val="6.481466450723232E-2"/>
        </c:manualLayout>
      </c:layout>
      <c:overlay val="0"/>
    </c:title>
    <c:autoTitleDeleted val="0"/>
    <c:view3D>
      <c:rotX val="30"/>
      <c:rotY val="0"/>
      <c:rAngAx val="0"/>
    </c:view3D>
    <c:floor>
      <c:thickness val="0"/>
    </c:floor>
    <c:sideWall>
      <c:thickness val="0"/>
    </c:sideWall>
    <c:backWall>
      <c:thickness val="0"/>
    </c:backWall>
    <c:plotArea>
      <c:layout/>
      <c:pie3DChart>
        <c:varyColors val="1"/>
        <c:ser>
          <c:idx val="0"/>
          <c:order val="0"/>
          <c:explosion val="25"/>
          <c:dLbls>
            <c:spPr>
              <a:noFill/>
              <a:ln>
                <a:noFill/>
              </a:ln>
              <a:effectLst/>
            </c:spPr>
            <c:txPr>
              <a:bodyPr/>
              <a:lstStyle/>
              <a:p>
                <a:pPr>
                  <a:defRPr sz="1200" b="1" i="0" u="none" strike="noStrike" baseline="0">
                    <a:solidFill>
                      <a:srgbClr val="000000"/>
                    </a:solidFill>
                    <a:latin typeface="Calibri"/>
                    <a:ea typeface="Calibri"/>
                    <a:cs typeface="Calibri"/>
                  </a:defRPr>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('HABILITAÇÃO ESPELHO'!$T$17,'HABILITAÇÃO ESPELHO'!$U$17)</c:f>
              <c:strCache>
                <c:ptCount val="2"/>
                <c:pt idx="0">
                  <c:v>MASC</c:v>
                </c:pt>
                <c:pt idx="1">
                  <c:v>FEM</c:v>
                </c:pt>
              </c:strCache>
            </c:strRef>
          </c:cat>
          <c:val>
            <c:numRef>
              <c:f>('HABILITAÇÃO ESPELHO'!$T$27,'HABILITAÇÃO ESPELHO'!$U$27)</c:f>
              <c:numCache>
                <c:formatCode>#,##0</c:formatCode>
                <c:ptCount val="2"/>
                <c:pt idx="0">
                  <c:v>7950</c:v>
                </c:pt>
                <c:pt idx="1">
                  <c:v>2878</c:v>
                </c:pt>
              </c:numCache>
            </c:numRef>
          </c:val>
          <c:extLst>
            <c:ext xmlns:c16="http://schemas.microsoft.com/office/drawing/2014/chart" uri="{C3380CC4-5D6E-409C-BE32-E72D297353CC}">
              <c16:uniqueId val="{00000000-69E8-4B59-81E4-D5327E46FADC}"/>
            </c:ext>
          </c:extLst>
        </c:ser>
        <c:dLbls>
          <c:showLegendKey val="0"/>
          <c:showVal val="0"/>
          <c:showCatName val="1"/>
          <c:showSerName val="0"/>
          <c:showPercent val="1"/>
          <c:showBubbleSize val="0"/>
          <c:showLeaderLines val="1"/>
        </c:dLbls>
      </c:pie3DChart>
      <c:spPr>
        <a:noFill/>
        <a:ln w="25400">
          <a:noFill/>
        </a:ln>
      </c:spPr>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74" footer="0.31496062000000674"/>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sz="1100">
                <a:effectLst>
                  <a:reflection blurRad="6350" stA="55000" endA="300" endPos="45500" dir="5400000" sy="-100000" algn="bl" rotWithShape="0"/>
                </a:effectLst>
              </a:rPr>
              <a:t>DISTRIBUIÇÃO DE HABILITADOS SEGUNDO  SEXO E CATEGORIA</a:t>
            </a:r>
          </a:p>
        </c:rich>
      </c:tx>
      <c:layout>
        <c:manualLayout>
          <c:xMode val="edge"/>
          <c:yMode val="edge"/>
          <c:x val="0.16961583697301949"/>
          <c:y val="3.6573108254778434E-2"/>
        </c:manualLayout>
      </c:layout>
      <c:overlay val="0"/>
    </c:title>
    <c:autoTitleDeleted val="0"/>
    <c:plotArea>
      <c:layout>
        <c:manualLayout>
          <c:layoutTarget val="inner"/>
          <c:xMode val="edge"/>
          <c:yMode val="edge"/>
          <c:x val="0.10196401038510426"/>
          <c:y val="0.36014553147286343"/>
          <c:w val="0.86907329965479041"/>
          <c:h val="0.4924076537752079"/>
        </c:manualLayout>
      </c:layout>
      <c:barChart>
        <c:barDir val="col"/>
        <c:grouping val="clustered"/>
        <c:varyColors val="0"/>
        <c:ser>
          <c:idx val="0"/>
          <c:order val="0"/>
          <c:tx>
            <c:strRef>
              <c:f>'HABILITAÇÃO ESPELHO'!$T$34</c:f>
              <c:strCache>
                <c:ptCount val="1"/>
                <c:pt idx="0">
                  <c:v>MASC</c:v>
                </c:pt>
              </c:strCache>
            </c:strRef>
          </c:tx>
          <c:invertIfNegative val="0"/>
          <c:cat>
            <c:multiLvlStrRef>
              <c:f>'HABILITAÇÃO ESPELHO'!#REF!</c:f>
            </c:multiLvlStrRef>
          </c:cat>
          <c:val>
            <c:numRef>
              <c:f>'HABILITAÇÃO ESPELHO'!$T$18:$T$26</c:f>
              <c:numCache>
                <c:formatCode>#,##0</c:formatCode>
                <c:ptCount val="9"/>
                <c:pt idx="0">
                  <c:v>285</c:v>
                </c:pt>
                <c:pt idx="1">
                  <c:v>6156</c:v>
                </c:pt>
                <c:pt idx="2">
                  <c:v>415</c:v>
                </c:pt>
                <c:pt idx="3">
                  <c:v>251</c:v>
                </c:pt>
                <c:pt idx="4">
                  <c:v>107</c:v>
                </c:pt>
                <c:pt idx="5">
                  <c:v>255</c:v>
                </c:pt>
                <c:pt idx="6">
                  <c:v>235</c:v>
                </c:pt>
                <c:pt idx="7">
                  <c:v>177</c:v>
                </c:pt>
                <c:pt idx="8">
                  <c:v>69</c:v>
                </c:pt>
              </c:numCache>
            </c:numRef>
          </c:val>
          <c:extLst>
            <c:ext xmlns:c16="http://schemas.microsoft.com/office/drawing/2014/chart" uri="{C3380CC4-5D6E-409C-BE32-E72D297353CC}">
              <c16:uniqueId val="{00000000-4FBE-472B-BEFC-F2A3B42C956C}"/>
            </c:ext>
          </c:extLst>
        </c:ser>
        <c:dLbls>
          <c:showLegendKey val="0"/>
          <c:showVal val="0"/>
          <c:showCatName val="0"/>
          <c:showSerName val="0"/>
          <c:showPercent val="0"/>
          <c:showBubbleSize val="0"/>
        </c:dLbls>
        <c:gapWidth val="15"/>
        <c:axId val="725838616"/>
        <c:axId val="680425216"/>
      </c:barChart>
      <c:lineChart>
        <c:grouping val="standard"/>
        <c:varyColors val="0"/>
        <c:ser>
          <c:idx val="1"/>
          <c:order val="1"/>
          <c:tx>
            <c:strRef>
              <c:f>'HABILITAÇÃO ESPELHO'!$U$17</c:f>
              <c:strCache>
                <c:ptCount val="1"/>
                <c:pt idx="0">
                  <c:v>FEM</c:v>
                </c:pt>
              </c:strCache>
            </c:strRef>
          </c:tx>
          <c:marker>
            <c:symbol val="diamond"/>
            <c:size val="10"/>
          </c:marker>
          <c:cat>
            <c:strRef>
              <c:f>'HABILITAÇÃO ESPELHO'!$C$18:$C$26</c:f>
              <c:strCache>
                <c:ptCount val="9"/>
                <c:pt idx="0">
                  <c:v>A</c:v>
                </c:pt>
                <c:pt idx="1">
                  <c:v>AB</c:v>
                </c:pt>
                <c:pt idx="2">
                  <c:v>AC</c:v>
                </c:pt>
                <c:pt idx="3">
                  <c:v>AD</c:v>
                </c:pt>
                <c:pt idx="4">
                  <c:v>AE</c:v>
                </c:pt>
                <c:pt idx="5">
                  <c:v>B</c:v>
                </c:pt>
                <c:pt idx="6">
                  <c:v>C</c:v>
                </c:pt>
                <c:pt idx="7">
                  <c:v>D</c:v>
                </c:pt>
                <c:pt idx="8">
                  <c:v>E</c:v>
                </c:pt>
              </c:strCache>
            </c:strRef>
          </c:cat>
          <c:val>
            <c:numRef>
              <c:f>'HABILITAÇÃO ESPELHO'!$U$18:$U$26</c:f>
              <c:numCache>
                <c:formatCode>#,##0</c:formatCode>
                <c:ptCount val="9"/>
                <c:pt idx="0">
                  <c:v>171</c:v>
                </c:pt>
                <c:pt idx="1">
                  <c:v>2401</c:v>
                </c:pt>
                <c:pt idx="2">
                  <c:v>7</c:v>
                </c:pt>
                <c:pt idx="3">
                  <c:v>5</c:v>
                </c:pt>
                <c:pt idx="4">
                  <c:v>2</c:v>
                </c:pt>
                <c:pt idx="5">
                  <c:v>285</c:v>
                </c:pt>
                <c:pt idx="6">
                  <c:v>2</c:v>
                </c:pt>
                <c:pt idx="7">
                  <c:v>3</c:v>
                </c:pt>
                <c:pt idx="8">
                  <c:v>2</c:v>
                </c:pt>
              </c:numCache>
            </c:numRef>
          </c:val>
          <c:smooth val="0"/>
          <c:extLst>
            <c:ext xmlns:c16="http://schemas.microsoft.com/office/drawing/2014/chart" uri="{C3380CC4-5D6E-409C-BE32-E72D297353CC}">
              <c16:uniqueId val="{00000001-4FBE-472B-BEFC-F2A3B42C956C}"/>
            </c:ext>
          </c:extLst>
        </c:ser>
        <c:dLbls>
          <c:showLegendKey val="0"/>
          <c:showVal val="0"/>
          <c:showCatName val="0"/>
          <c:showSerName val="0"/>
          <c:showPercent val="0"/>
          <c:showBubbleSize val="0"/>
        </c:dLbls>
        <c:marker val="1"/>
        <c:smooth val="0"/>
        <c:axId val="725838616"/>
        <c:axId val="680425216"/>
      </c:lineChart>
      <c:catAx>
        <c:axId val="72583861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425216"/>
        <c:crosses val="autoZero"/>
        <c:auto val="1"/>
        <c:lblAlgn val="ctr"/>
        <c:lblOffset val="100"/>
        <c:noMultiLvlLbl val="0"/>
      </c:catAx>
      <c:valAx>
        <c:axId val="680425216"/>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725838616"/>
        <c:crosses val="autoZero"/>
        <c:crossBetween val="between"/>
      </c:valAx>
    </c:plotArea>
    <c:legend>
      <c:legendPos val="t"/>
      <c:layout>
        <c:manualLayout>
          <c:xMode val="edge"/>
          <c:yMode val="edge"/>
          <c:x val="0.35195162297833893"/>
          <c:y val="0.15402713573562071"/>
          <c:w val="0.31880318989910639"/>
          <c:h val="0.11729002624671916"/>
        </c:manualLayout>
      </c:layout>
      <c:overlay val="0"/>
      <c:txPr>
        <a:bodyPr/>
        <a:lstStyle/>
        <a:p>
          <a:pPr>
            <a:defRPr sz="16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74" footer="0.31496062000000674"/>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1.1037586647822869E-2"/>
          <c:y val="0.15686274509803921"/>
          <c:w val="0.97792494481236159"/>
          <c:h val="0.68173480988673207"/>
        </c:manualLayout>
      </c:layout>
      <c:lineChart>
        <c:grouping val="standard"/>
        <c:varyColors val="0"/>
        <c:ser>
          <c:idx val="0"/>
          <c:order val="0"/>
          <c:tx>
            <c:strRef>
              <c:f>'HABILITAÇÃO ESPELHO'!$Y$18</c:f>
              <c:strCache>
                <c:ptCount val="1"/>
                <c:pt idx="0">
                  <c:v>MACHADINHO DO OESTE</c:v>
                </c:pt>
              </c:strCache>
            </c:strRef>
          </c:tx>
          <c:marker>
            <c:symbol val="diamond"/>
            <c:size val="11"/>
          </c:marker>
          <c:dLbls>
            <c:dLbl>
              <c:idx val="0"/>
              <c:layout>
                <c:manualLayout>
                  <c:x val="-5.7395143487858707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D75-431A-802B-217D74844B74}"/>
                </c:ext>
              </c:extLst>
            </c:dLbl>
            <c:dLbl>
              <c:idx val="1"/>
              <c:layout>
                <c:manualLayout>
                  <c:x val="-5.5187637969094934E-2"/>
                  <c:y val="-0.1283422459893049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D75-431A-802B-217D74844B74}"/>
                </c:ext>
              </c:extLst>
            </c:dLbl>
            <c:dLbl>
              <c:idx val="2"/>
              <c:layout>
                <c:manualLayout>
                  <c:x val="-5.7395143487858707E-2"/>
                  <c:y val="-8.55614973262047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D75-431A-802B-217D74844B74}"/>
                </c:ext>
              </c:extLst>
            </c:dLbl>
            <c:dLbl>
              <c:idx val="3"/>
              <c:layout>
                <c:manualLayout>
                  <c:x val="-6.6274649941057764E-2"/>
                  <c:y val="-7.13012477718360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D75-431A-802B-217D74844B74}"/>
                </c:ext>
              </c:extLst>
            </c:dLbl>
            <c:dLbl>
              <c:idx val="4"/>
              <c:layout>
                <c:manualLayout>
                  <c:x val="-5.5746388508948121E-2"/>
                  <c:y val="-7.13012477718360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D75-431A-802B-217D74844B74}"/>
                </c:ext>
              </c:extLst>
            </c:dLbl>
            <c:dLbl>
              <c:idx val="5"/>
              <c:layout>
                <c:manualLayout>
                  <c:x val="-5.3012988761020334E-2"/>
                  <c:y val="-0.1354723707664884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75-431A-802B-217D74844B74}"/>
                </c:ext>
              </c:extLst>
            </c:dLbl>
            <c:dLbl>
              <c:idx val="6"/>
              <c:layout>
                <c:manualLayout>
                  <c:x val="-4.7008547008547084E-2"/>
                  <c:y val="-9.2691622103386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D75-431A-802B-217D74844B74}"/>
                </c:ext>
              </c:extLst>
            </c:dLbl>
            <c:dLbl>
              <c:idx val="7"/>
              <c:layout>
                <c:manualLayout>
                  <c:x val="-5.128205128205128E-2"/>
                  <c:y val="-0.106951871657754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D75-431A-802B-217D74844B74}"/>
                </c:ext>
              </c:extLst>
            </c:dLbl>
            <c:dLbl>
              <c:idx val="8"/>
              <c:layout>
                <c:manualLayout>
                  <c:x val="-2.3482137019025909E-2"/>
                  <c:y val="-0.10695187165775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088-429A-86E7-68CA435055C0}"/>
                </c:ext>
              </c:extLst>
            </c:dLbl>
            <c:spPr>
              <a:noFill/>
              <a:ln>
                <a:noFill/>
              </a:ln>
              <a:effectLst/>
            </c:spPr>
            <c:txPr>
              <a:bodyPr/>
              <a:lstStyle/>
              <a:p>
                <a:pPr>
                  <a:defRPr sz="1050" b="1" i="0" u="none" strike="noStrike" baseline="0">
                    <a:solidFill>
                      <a:srgbClr val="000000"/>
                    </a:solidFill>
                    <a:latin typeface="Calibri"/>
                    <a:ea typeface="Calibri"/>
                    <a:cs typeface="Calibri"/>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('HABILITAÇÃO ESPELHO'!$D$16:$E$16,'HABILITAÇÃO ESPELHO'!$F$16:$G$16,'HABILITAÇÃO ESPELHO'!$H$16:$I$16,'HABILITAÇÃO ESPELHO'!$J$16:$K$16,'HABILITAÇÃO ESPELHO'!$L$16:$M$16,'HABILITAÇÃO ESPELHO'!$N$16:$O$16,'HABILITAÇÃO ESPELHO'!$P$16:$Q$16,'HABILITAÇÃO ESPELHO'!$R$16:$S$16,'HABILITAÇÃO ESPELHO'!$T$16:$U$16)</c15:sqref>
                  </c15:fullRef>
                </c:ext>
              </c:extLst>
              <c:f>('HABILITAÇÃO ESPELHO'!$D$16,'HABILITAÇÃO ESPELHO'!$F$16,'HABILITAÇÃO ESPELHO'!$H$16,'HABILITAÇÃO ESPELHO'!$J$16,'HABILITAÇÃO ESPELHO'!$L$16,'HABILITAÇÃO ESPELHO'!$N$16,'HABILITAÇÃO ESPELHO'!$P$16,'HABILITAÇÃO ESPELHO'!$R$16,'HABILITAÇÃO ESPELHO'!$T$16)</c:f>
              <c:numCache>
                <c:formatCode>General</c:formatCode>
                <c:ptCount val="9"/>
                <c:pt idx="0">
                  <c:v>2008</c:v>
                </c:pt>
                <c:pt idx="1">
                  <c:v>2009</c:v>
                </c:pt>
                <c:pt idx="2">
                  <c:v>2010</c:v>
                </c:pt>
                <c:pt idx="3">
                  <c:v>2011</c:v>
                </c:pt>
                <c:pt idx="4">
                  <c:v>2012</c:v>
                </c:pt>
                <c:pt idx="5">
                  <c:v>2013</c:v>
                </c:pt>
                <c:pt idx="6">
                  <c:v>2014</c:v>
                </c:pt>
                <c:pt idx="7">
                  <c:v>2015</c:v>
                </c:pt>
                <c:pt idx="8">
                  <c:v>2016</c:v>
                </c:pt>
              </c:numCache>
            </c:numRef>
          </c:cat>
          <c:val>
            <c:numRef>
              <c:extLst>
                <c:ext xmlns:c15="http://schemas.microsoft.com/office/drawing/2012/chart" uri="{02D57815-91ED-43cb-92C2-25804820EDAC}">
                  <c15:fullRef>
                    <c15:sqref>('HABILITAÇÃO ESPELHO'!$D$28:$E$28,'HABILITAÇÃO ESPELHO'!$F$28:$G$28,'HABILITAÇÃO ESPELHO'!$H$28:$I$28,'HABILITAÇÃO ESPELHO'!$J$28:$K$28,'HABILITAÇÃO ESPELHO'!$L$28:$M$28,'HABILITAÇÃO ESPELHO'!$N$28:$O$28,'HABILITAÇÃO ESPELHO'!$P$28:$Q$28,'HABILITAÇÃO ESPELHO'!$R$28:$S$28,'HABILITAÇÃO ESPELHO'!$T$28:$U$28)</c15:sqref>
                  </c15:fullRef>
                </c:ext>
              </c:extLst>
              <c:f>('HABILITAÇÃO ESPELHO'!$D$28,'HABILITAÇÃO ESPELHO'!$F$28,'HABILITAÇÃO ESPELHO'!$H$28,'HABILITAÇÃO ESPELHO'!$J$28,'HABILITAÇÃO ESPELHO'!$L$28,'HABILITAÇÃO ESPELHO'!$N$28,'HABILITAÇÃO ESPELHO'!$P$28,'HABILITAÇÃO ESPELHO'!$R$28,'HABILITAÇÃO ESPELHO'!$T$28)</c:f>
              <c:numCache>
                <c:formatCode>#,##0</c:formatCode>
                <c:ptCount val="9"/>
                <c:pt idx="0">
                  <c:v>4407</c:v>
                </c:pt>
                <c:pt idx="1">
                  <c:v>5265</c:v>
                </c:pt>
                <c:pt idx="2">
                  <c:v>5881</c:v>
                </c:pt>
                <c:pt idx="3">
                  <c:v>6732</c:v>
                </c:pt>
                <c:pt idx="4">
                  <c:v>7414</c:v>
                </c:pt>
                <c:pt idx="5">
                  <c:v>8217</c:v>
                </c:pt>
                <c:pt idx="6">
                  <c:v>9277</c:v>
                </c:pt>
                <c:pt idx="7">
                  <c:v>10159</c:v>
                </c:pt>
                <c:pt idx="8">
                  <c:v>10828</c:v>
                </c:pt>
              </c:numCache>
            </c:numRef>
          </c:val>
          <c:smooth val="0"/>
          <c:extLst>
            <c:ext xmlns:c15="http://schemas.microsoft.com/office/drawing/2012/chart" uri="{02D57815-91ED-43cb-92C2-25804820EDAC}">
              <c15:categoryFilterExceptions>
                <c15:categoryFilterException>
                  <c15:sqref>'HABILITAÇÃO ESPELHO'!$E$28</c15:sqref>
                  <c15:dLbl>
                    <c:idx val="0"/>
                    <c:layout>
                      <c:manualLayout>
                        <c:x val="-5.5187637969094934E-2"/>
                        <c:y val="-0.10695187165775408"/>
                      </c:manualLayout>
                    </c:layout>
                    <c:dLblPos val="r"/>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0-DB71-450D-9C67-901983F62791}"/>
                      </c:ext>
                    </c:extLst>
                  </c15:dLbl>
                </c15:categoryFilterException>
                <c15:categoryFilterException>
                  <c15:sqref>'HABILITAÇÃO ESPELHO'!$G$28</c15:sqref>
                  <c15:dLbl>
                    <c:idx val="1"/>
                    <c:layout>
                      <c:manualLayout>
                        <c:x val="-5.5187637969094934E-2"/>
                        <c:y val="-0.11408199643493758"/>
                      </c:manualLayout>
                    </c:layout>
                    <c:dLblPos val="r"/>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1-DB71-450D-9C67-901983F62791}"/>
                      </c:ext>
                    </c:extLst>
                  </c15:dLbl>
                </c15:categoryFilterException>
                <c15:categoryFilterException>
                  <c15:sqref>'HABILITAÇÃO ESPELHO'!$I$28</c15:sqref>
                  <c15:dLbl>
                    <c:idx val="2"/>
                    <c:layout>
                      <c:manualLayout>
                        <c:x val="-5.9602649006622523E-2"/>
                        <c:y val="-0.10695187165775401"/>
                      </c:manualLayout>
                    </c:layout>
                    <c:dLblPos val="r"/>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2-DB71-450D-9C67-901983F62791}"/>
                      </c:ext>
                    </c:extLst>
                  </c15:dLbl>
                </c15:categoryFilterException>
                <c15:categoryFilterException>
                  <c15:sqref>'HABILITAÇÃO ESPELHO'!$K$28</c15:sqref>
                  <c15:dLbl>
                    <c:idx val="3"/>
                    <c:layout>
                      <c:manualLayout>
                        <c:x val="-5.2750237206264636E-2"/>
                        <c:y val="-6.4171122994652413E-2"/>
                      </c:manualLayout>
                    </c:layout>
                    <c:dLblPos val="r"/>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3-DB71-450D-9C67-901983F62791}"/>
                      </c:ext>
                    </c:extLst>
                  </c15:dLbl>
                </c15:categoryFilterException>
                <c15:categoryFilterException>
                  <c15:sqref>'HABILITAÇÃO ESPELHO'!$M$28</c15:sqref>
                  <c15:dLbl>
                    <c:idx val="4"/>
                    <c:layout>
                      <c:manualLayout>
                        <c:x val="-5.0742671250600717E-2"/>
                        <c:y val="-7.130124777183601E-2"/>
                      </c:manualLayout>
                    </c:layout>
                    <c:dLblPos val="r"/>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4-DB71-450D-9C67-901983F62791}"/>
                      </c:ext>
                    </c:extLst>
                  </c15:dLbl>
                </c15:categoryFilterException>
              </c15:categoryFilterExceptions>
            </c:ext>
            <c:ext xmlns:c16="http://schemas.microsoft.com/office/drawing/2014/chart" uri="{C3380CC4-5D6E-409C-BE32-E72D297353CC}">
              <c16:uniqueId val="{0000000B-C935-415F-9883-3D9251EAD34D}"/>
            </c:ext>
          </c:extLst>
        </c:ser>
        <c:dLbls>
          <c:showLegendKey val="0"/>
          <c:showVal val="1"/>
          <c:showCatName val="0"/>
          <c:showSerName val="0"/>
          <c:showPercent val="0"/>
          <c:showBubbleSize val="0"/>
        </c:dLbls>
        <c:marker val="1"/>
        <c:smooth val="0"/>
        <c:axId val="680426000"/>
        <c:axId val="680426392"/>
      </c:lineChart>
      <c:catAx>
        <c:axId val="68042600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426392"/>
        <c:crosses val="autoZero"/>
        <c:auto val="1"/>
        <c:lblAlgn val="ctr"/>
        <c:lblOffset val="100"/>
        <c:noMultiLvlLbl val="0"/>
      </c:catAx>
      <c:valAx>
        <c:axId val="680426392"/>
        <c:scaling>
          <c:orientation val="minMax"/>
        </c:scaling>
        <c:delete val="1"/>
        <c:axPos val="l"/>
        <c:numFmt formatCode="#,##0" sourceLinked="1"/>
        <c:majorTickMark val="out"/>
        <c:minorTickMark val="none"/>
        <c:tickLblPos val="none"/>
        <c:crossAx val="680426000"/>
        <c:crosses val="autoZero"/>
        <c:crossBetween val="between"/>
      </c:valAx>
      <c:spPr>
        <a:solidFill>
          <a:sysClr val="window" lastClr="FFFFFF"/>
        </a:solidFill>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346" footer="0.31496062000001346"/>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400" b="1" i="0" u="none" strike="noStrike" baseline="0">
                <a:solidFill>
                  <a:srgbClr val="000000"/>
                </a:solidFill>
                <a:latin typeface="Calibri"/>
                <a:ea typeface="Calibri"/>
                <a:cs typeface="Calibri"/>
              </a:defRPr>
            </a:pPr>
            <a:r>
              <a:rPr lang="pt-BR" sz="1400">
                <a:effectLst>
                  <a:reflection blurRad="6350" stA="55000" endA="300" endPos="45500" dir="5400000" sy="-100000" algn="bl" rotWithShape="0"/>
                </a:effectLst>
              </a:rPr>
              <a:t>DISTRIBUIÇÃO DE HABILITADOS SEGUNDO O SEXO</a:t>
            </a:r>
          </a:p>
        </c:rich>
      </c:tx>
      <c:layout>
        <c:manualLayout>
          <c:xMode val="edge"/>
          <c:yMode val="edge"/>
          <c:x val="0.11913787247182372"/>
          <c:y val="6.4814814814815838E-2"/>
        </c:manualLayout>
      </c:layout>
      <c:overlay val="0"/>
    </c:title>
    <c:autoTitleDeleted val="0"/>
    <c:view3D>
      <c:rotX val="30"/>
      <c:rotY val="0"/>
      <c:rAngAx val="0"/>
    </c:view3D>
    <c:floor>
      <c:thickness val="0"/>
    </c:floor>
    <c:sideWall>
      <c:thickness val="0"/>
    </c:sideWall>
    <c:backWall>
      <c:thickness val="0"/>
    </c:backWall>
    <c:plotArea>
      <c:layout/>
      <c:pie3DChart>
        <c:varyColors val="1"/>
        <c:ser>
          <c:idx val="0"/>
          <c:order val="0"/>
          <c:tx>
            <c:strRef>
              <c:f>'HABILITAÇÃO '!$U$693:$V$693</c:f>
              <c:strCache>
                <c:ptCount val="2"/>
                <c:pt idx="0">
                  <c:v>2016</c:v>
                </c:pt>
              </c:strCache>
            </c:strRef>
          </c:tx>
          <c:explosion val="25"/>
          <c:dLbls>
            <c:spPr>
              <a:noFill/>
              <a:ln>
                <a:noFill/>
              </a:ln>
              <a:effectLst/>
            </c:spPr>
            <c:txPr>
              <a:bodyPr/>
              <a:lstStyle/>
              <a:p>
                <a:pPr>
                  <a:defRPr sz="1200" b="1" i="0" u="none" strike="noStrike" baseline="0">
                    <a:solidFill>
                      <a:srgbClr val="000000"/>
                    </a:solidFill>
                    <a:latin typeface="Calibri"/>
                    <a:ea typeface="Calibri"/>
                    <a:cs typeface="Calibri"/>
                  </a:defRPr>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'HABILITAÇÃO '!$M$694:$N$694</c:f>
              <c:strCache>
                <c:ptCount val="2"/>
                <c:pt idx="0">
                  <c:v>MASC</c:v>
                </c:pt>
                <c:pt idx="1">
                  <c:v>FEM</c:v>
                </c:pt>
              </c:strCache>
            </c:strRef>
          </c:cat>
          <c:val>
            <c:numRef>
              <c:f>'HABILITAÇÃO '!$U$704:$V$704</c:f>
              <c:numCache>
                <c:formatCode>#,##0</c:formatCode>
                <c:ptCount val="2"/>
                <c:pt idx="0">
                  <c:v>483128</c:v>
                </c:pt>
                <c:pt idx="1">
                  <c:v>236995</c:v>
                </c:pt>
              </c:numCache>
            </c:numRef>
          </c:val>
          <c:extLst>
            <c:ext xmlns:c16="http://schemas.microsoft.com/office/drawing/2014/chart" uri="{C3380CC4-5D6E-409C-BE32-E72D297353CC}">
              <c16:uniqueId val="{00000000-FE1C-4B25-849E-E5D2C4CB590C}"/>
            </c:ext>
          </c:extLst>
        </c:ser>
        <c:dLbls>
          <c:showLegendKey val="0"/>
          <c:showVal val="0"/>
          <c:showCatName val="1"/>
          <c:showSerName val="0"/>
          <c:showPercent val="1"/>
          <c:showBubbleSize val="0"/>
          <c:showLeaderLines val="1"/>
        </c:dLbls>
      </c:pie3DChart>
      <c:spPr>
        <a:noFill/>
        <a:ln w="25400">
          <a:noFill/>
        </a:ln>
      </c:spPr>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74" footer="0.31496062000000674"/>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sz="1200">
                <a:effectLst>
                  <a:reflection blurRad="6350" stA="55000" endA="300" endPos="45500" dir="5400000" sy="-100000" algn="bl" rotWithShape="0"/>
                </a:effectLst>
              </a:rPr>
              <a:t>DISTRIBUIÇÃO DE HABILITADOS SEGUNDO  SEXO E CATEGORIA</a:t>
            </a:r>
          </a:p>
        </c:rich>
      </c:tx>
      <c:layout>
        <c:manualLayout>
          <c:xMode val="edge"/>
          <c:yMode val="edge"/>
          <c:x val="0.17751484768107934"/>
          <c:y val="6.9444444444444503E-2"/>
        </c:manualLayout>
      </c:layout>
      <c:overlay val="0"/>
    </c:title>
    <c:autoTitleDeleted val="0"/>
    <c:plotArea>
      <c:layout/>
      <c:barChart>
        <c:barDir val="col"/>
        <c:grouping val="clustered"/>
        <c:varyColors val="0"/>
        <c:ser>
          <c:idx val="0"/>
          <c:order val="0"/>
          <c:tx>
            <c:strRef>
              <c:f>'HABILITAÇÃO '!$M$694</c:f>
              <c:strCache>
                <c:ptCount val="1"/>
                <c:pt idx="0">
                  <c:v>MASC</c:v>
                </c:pt>
              </c:strCache>
            </c:strRef>
          </c:tx>
          <c:invertIfNegative val="0"/>
          <c:cat>
            <c:strRef>
              <c:f>'HABILITAÇÃO '!$D$695:$D$703</c:f>
              <c:strCache>
                <c:ptCount val="9"/>
                <c:pt idx="0">
                  <c:v>A</c:v>
                </c:pt>
                <c:pt idx="1">
                  <c:v>AB</c:v>
                </c:pt>
                <c:pt idx="2">
                  <c:v>AC</c:v>
                </c:pt>
                <c:pt idx="3">
                  <c:v>AD</c:v>
                </c:pt>
                <c:pt idx="4">
                  <c:v>AE</c:v>
                </c:pt>
                <c:pt idx="5">
                  <c:v>B</c:v>
                </c:pt>
                <c:pt idx="6">
                  <c:v>C</c:v>
                </c:pt>
                <c:pt idx="7">
                  <c:v>D</c:v>
                </c:pt>
                <c:pt idx="8">
                  <c:v>E</c:v>
                </c:pt>
              </c:strCache>
            </c:strRef>
          </c:cat>
          <c:val>
            <c:numRef>
              <c:f>'HABILITAÇÃO '!$U$695:$U$703</c:f>
              <c:numCache>
                <c:formatCode>#,##0</c:formatCode>
                <c:ptCount val="9"/>
                <c:pt idx="0">
                  <c:v>23665</c:v>
                </c:pt>
                <c:pt idx="1">
                  <c:v>310708</c:v>
                </c:pt>
                <c:pt idx="2">
                  <c:v>31331</c:v>
                </c:pt>
                <c:pt idx="3">
                  <c:v>22962</c:v>
                </c:pt>
                <c:pt idx="4">
                  <c:v>11702</c:v>
                </c:pt>
                <c:pt idx="5">
                  <c:v>49372</c:v>
                </c:pt>
                <c:pt idx="6">
                  <c:v>15556</c:v>
                </c:pt>
                <c:pt idx="7">
                  <c:v>11330</c:v>
                </c:pt>
                <c:pt idx="8">
                  <c:v>6502</c:v>
                </c:pt>
              </c:numCache>
            </c:numRef>
          </c:val>
          <c:extLst>
            <c:ext xmlns:c16="http://schemas.microsoft.com/office/drawing/2014/chart" uri="{C3380CC4-5D6E-409C-BE32-E72D297353CC}">
              <c16:uniqueId val="{00000000-B2B0-419D-9A4B-25AA98C3F8D8}"/>
            </c:ext>
          </c:extLst>
        </c:ser>
        <c:dLbls>
          <c:showLegendKey val="0"/>
          <c:showVal val="0"/>
          <c:showCatName val="0"/>
          <c:showSerName val="0"/>
          <c:showPercent val="0"/>
          <c:showBubbleSize val="0"/>
        </c:dLbls>
        <c:gapWidth val="15"/>
        <c:axId val="680428352"/>
        <c:axId val="680428744"/>
      </c:barChart>
      <c:lineChart>
        <c:grouping val="standard"/>
        <c:varyColors val="0"/>
        <c:ser>
          <c:idx val="1"/>
          <c:order val="1"/>
          <c:tx>
            <c:strRef>
              <c:f>'HABILITAÇÃO '!$N$694</c:f>
              <c:strCache>
                <c:ptCount val="1"/>
                <c:pt idx="0">
                  <c:v>FEM</c:v>
                </c:pt>
              </c:strCache>
            </c:strRef>
          </c:tx>
          <c:marker>
            <c:symbol val="diamond"/>
            <c:size val="10"/>
          </c:marker>
          <c:cat>
            <c:strRef>
              <c:f>'HABILITAÇÃO '!$D$695:$D$703</c:f>
              <c:strCache>
                <c:ptCount val="9"/>
                <c:pt idx="0">
                  <c:v>A</c:v>
                </c:pt>
                <c:pt idx="1">
                  <c:v>AB</c:v>
                </c:pt>
                <c:pt idx="2">
                  <c:v>AC</c:v>
                </c:pt>
                <c:pt idx="3">
                  <c:v>AD</c:v>
                </c:pt>
                <c:pt idx="4">
                  <c:v>AE</c:v>
                </c:pt>
                <c:pt idx="5">
                  <c:v>B</c:v>
                </c:pt>
                <c:pt idx="6">
                  <c:v>C</c:v>
                </c:pt>
                <c:pt idx="7">
                  <c:v>D</c:v>
                </c:pt>
                <c:pt idx="8">
                  <c:v>E</c:v>
                </c:pt>
              </c:strCache>
            </c:strRef>
          </c:cat>
          <c:val>
            <c:numRef>
              <c:f>'HABILITAÇÃO '!$V$695:$V$703</c:f>
              <c:numCache>
                <c:formatCode>#,##0</c:formatCode>
                <c:ptCount val="9"/>
                <c:pt idx="0">
                  <c:v>17953</c:v>
                </c:pt>
                <c:pt idx="1">
                  <c:v>154668</c:v>
                </c:pt>
                <c:pt idx="2">
                  <c:v>895</c:v>
                </c:pt>
                <c:pt idx="3">
                  <c:v>367</c:v>
                </c:pt>
                <c:pt idx="4">
                  <c:v>84</c:v>
                </c:pt>
                <c:pt idx="5">
                  <c:v>62288</c:v>
                </c:pt>
                <c:pt idx="6">
                  <c:v>496</c:v>
                </c:pt>
                <c:pt idx="7">
                  <c:v>205</c:v>
                </c:pt>
                <c:pt idx="8">
                  <c:v>39</c:v>
                </c:pt>
              </c:numCache>
            </c:numRef>
          </c:val>
          <c:smooth val="0"/>
          <c:extLst>
            <c:ext xmlns:c16="http://schemas.microsoft.com/office/drawing/2014/chart" uri="{C3380CC4-5D6E-409C-BE32-E72D297353CC}">
              <c16:uniqueId val="{00000001-B2B0-419D-9A4B-25AA98C3F8D8}"/>
            </c:ext>
          </c:extLst>
        </c:ser>
        <c:dLbls>
          <c:showLegendKey val="0"/>
          <c:showVal val="0"/>
          <c:showCatName val="0"/>
          <c:showSerName val="0"/>
          <c:showPercent val="0"/>
          <c:showBubbleSize val="0"/>
        </c:dLbls>
        <c:marker val="1"/>
        <c:smooth val="0"/>
        <c:axId val="680428352"/>
        <c:axId val="680428744"/>
      </c:lineChart>
      <c:catAx>
        <c:axId val="68042835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428744"/>
        <c:crosses val="autoZero"/>
        <c:auto val="1"/>
        <c:lblAlgn val="ctr"/>
        <c:lblOffset val="100"/>
        <c:noMultiLvlLbl val="0"/>
      </c:catAx>
      <c:valAx>
        <c:axId val="680428744"/>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0428352"/>
        <c:crosses val="autoZero"/>
        <c:crossBetween val="between"/>
      </c:valAx>
    </c:plotArea>
    <c:legend>
      <c:legendPos val="t"/>
      <c:layout>
        <c:manualLayout>
          <c:xMode val="edge"/>
          <c:yMode val="edge"/>
          <c:x val="0.3519515616103594"/>
          <c:y val="0.17046296296296587"/>
          <c:w val="0.31880318989910639"/>
          <c:h val="0.11729002624671916"/>
        </c:manualLayout>
      </c:layout>
      <c:overlay val="0"/>
      <c:txPr>
        <a:bodyPr/>
        <a:lstStyle/>
        <a:p>
          <a:pPr>
            <a:defRPr sz="16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74" footer="0.31496062000000674"/>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sz="1400"/>
              <a:t>DISTRIBUIÇÃO DE HABILITADOS PELA FAIXA ETÁRIA</a:t>
            </a:r>
          </a:p>
        </c:rich>
      </c:tx>
      <c:layout>
        <c:manualLayout>
          <c:xMode val="edge"/>
          <c:yMode val="edge"/>
          <c:x val="0.13225263348799252"/>
          <c:y val="0.13248206203326754"/>
        </c:manualLayout>
      </c:layout>
      <c:overlay val="0"/>
    </c:title>
    <c:autoTitleDeleted val="0"/>
    <c:view3D>
      <c:rotX val="30"/>
      <c:rotY val="70"/>
      <c:rAngAx val="0"/>
    </c:view3D>
    <c:floor>
      <c:thickness val="0"/>
    </c:floor>
    <c:sideWall>
      <c:thickness val="0"/>
    </c:sideWall>
    <c:backWall>
      <c:thickness val="0"/>
    </c:backWall>
    <c:plotArea>
      <c:layout>
        <c:manualLayout>
          <c:layoutTarget val="inner"/>
          <c:xMode val="edge"/>
          <c:yMode val="edge"/>
          <c:x val="8.5576822128006227E-2"/>
          <c:y val="0.35410188277548932"/>
          <c:w val="0.81858994548758324"/>
          <c:h val="0.59293142536749466"/>
        </c:manualLayout>
      </c:layout>
      <c:pie3DChart>
        <c:varyColors val="1"/>
        <c:ser>
          <c:idx val="0"/>
          <c:order val="0"/>
          <c:tx>
            <c:strRef>
              <c:f>'EXPELHO HABILITAÇÃO F.E '!$O$48:$R$48</c:f>
              <c:strCache>
                <c:ptCount val="4"/>
                <c:pt idx="0">
                  <c:v>18 À 29</c:v>
                </c:pt>
                <c:pt idx="1">
                  <c:v>30 À 41</c:v>
                </c:pt>
                <c:pt idx="2">
                  <c:v>42 À 53</c:v>
                </c:pt>
                <c:pt idx="3">
                  <c:v>54 OU MAIS</c:v>
                </c:pt>
              </c:strCache>
            </c:strRef>
          </c:tx>
          <c:explosion val="25"/>
          <c:dLbls>
            <c:numFmt formatCode="0.0%" sourceLinked="0"/>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'EXPELHO HABILITAÇÃO F.E '!$O$48:$R$48</c:f>
              <c:strCache>
                <c:ptCount val="4"/>
                <c:pt idx="0">
                  <c:v>18 À 29</c:v>
                </c:pt>
                <c:pt idx="1">
                  <c:v>30 À 41</c:v>
                </c:pt>
                <c:pt idx="2">
                  <c:v>42 À 53</c:v>
                </c:pt>
                <c:pt idx="3">
                  <c:v>54 OU MAIS</c:v>
                </c:pt>
              </c:strCache>
            </c:strRef>
          </c:cat>
          <c:val>
            <c:numRef>
              <c:f>'EXPELHO HABILITAÇÃO F.E '!$O$49:$R$49</c:f>
              <c:numCache>
                <c:formatCode>0.0%</c:formatCode>
                <c:ptCount val="4"/>
                <c:pt idx="0">
                  <c:v>0.55354627479346707</c:v>
                </c:pt>
                <c:pt idx="1">
                  <c:v>0.27471732592225989</c:v>
                </c:pt>
                <c:pt idx="2">
                  <c:v>0.12312026497125671</c:v>
                </c:pt>
                <c:pt idx="3">
                  <c:v>4.8616134313016333E-2</c:v>
                </c:pt>
              </c:numCache>
            </c:numRef>
          </c:val>
          <c:extLst>
            <c:ext xmlns:c16="http://schemas.microsoft.com/office/drawing/2014/chart" uri="{C3380CC4-5D6E-409C-BE32-E72D297353CC}">
              <c16:uniqueId val="{00000000-E7D3-43EF-9605-DC38E399C411}"/>
            </c:ext>
          </c:extLst>
        </c:ser>
        <c:dLbls>
          <c:showLegendKey val="0"/>
          <c:showVal val="0"/>
          <c:showCatName val="1"/>
          <c:showSerName val="0"/>
          <c:showPercent val="1"/>
          <c:showBubbleSize val="0"/>
          <c:showLeaderLines val="1"/>
        </c:dLbls>
      </c:pie3DChart>
      <c:spPr>
        <a:ln w="25400">
          <a:noFill/>
        </a:ln>
      </c:spPr>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a:solidFill>
        <a:sysClr val="windowText" lastClr="000000"/>
      </a:solidFill>
    </a:ln>
  </c:spPr>
  <c:printSettings>
    <c:headerFooter/>
    <c:pageMargins b="0.78740157499999996" l="0.511811024" r="0.511811024" t="0.78740157499999996" header="0.31496062000000663" footer="0.3149606200000066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a:t>DISTRIBUIÇÃO DE HABILITADOS SEGUNDO SEXO E </a:t>
            </a:r>
            <a:r>
              <a:rPr lang="pt-BR" baseline="0"/>
              <a:t>A FAIXA ETÁRIA</a:t>
            </a:r>
            <a:endParaRPr lang="pt-BR"/>
          </a:p>
        </c:rich>
      </c:tx>
      <c:layout>
        <c:manualLayout>
          <c:xMode val="edge"/>
          <c:yMode val="edge"/>
          <c:x val="0.15064452393067956"/>
          <c:y val="3.7383177570093455E-2"/>
        </c:manualLayout>
      </c:layout>
      <c:overlay val="0"/>
    </c:title>
    <c:autoTitleDeleted val="0"/>
    <c:view3D>
      <c:rotX val="15"/>
      <c:rotY val="20"/>
      <c:depthPercent val="100"/>
      <c:rAngAx val="1"/>
    </c:view3D>
    <c:floor>
      <c:thickness val="0"/>
      <c:spPr>
        <a:solidFill>
          <a:schemeClr val="tx1"/>
        </a:solidFill>
      </c:spPr>
    </c:floor>
    <c:sideWall>
      <c:thickness val="0"/>
    </c:sideWall>
    <c:backWall>
      <c:thickness val="0"/>
    </c:backWall>
    <c:plotArea>
      <c:layout/>
      <c:bar3DChart>
        <c:barDir val="col"/>
        <c:grouping val="stacked"/>
        <c:varyColors val="0"/>
        <c:ser>
          <c:idx val="0"/>
          <c:order val="0"/>
          <c:tx>
            <c:v>MASCULINO</c:v>
          </c:tx>
          <c:invertIfNegative val="0"/>
          <c:dLbls>
            <c:dLbl>
              <c:idx val="0"/>
              <c:layout>
                <c:manualLayout>
                  <c:x val="3.322259136212624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F8F-486E-A1E5-CB5648286ACD}"/>
                </c:ext>
              </c:extLst>
            </c:dLbl>
            <c:dLbl>
              <c:idx val="1"/>
              <c:layout>
                <c:manualLayout>
                  <c:x val="1.993355481727618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F8F-486E-A1E5-CB5648286ACD}"/>
                </c:ext>
              </c:extLst>
            </c:dLbl>
            <c:dLbl>
              <c:idx val="2"/>
              <c:layout>
                <c:manualLayout>
                  <c:x val="3.100775193798458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F8F-486E-A1E5-CB5648286ACD}"/>
                </c:ext>
              </c:extLst>
            </c:dLbl>
            <c:dLbl>
              <c:idx val="3"/>
              <c:layout>
                <c:manualLayout>
                  <c:x val="3.3406533525869891E-2"/>
                  <c:y val="1.77398385949419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F8F-486E-A1E5-CB5648286ACD}"/>
                </c:ext>
              </c:extLst>
            </c:dLbl>
            <c:spPr>
              <a:noFill/>
              <a:ln>
                <a:noFill/>
              </a:ln>
              <a:effectLst/>
            </c:spPr>
            <c:txPr>
              <a:bodyPr/>
              <a:lstStyle/>
              <a:p>
                <a:pPr>
                  <a:defRPr sz="1100" b="1">
                    <a:solidFill>
                      <a:schemeClr val="bg1"/>
                    </a:solidFill>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'EXPELHO HABILITAÇÃO F.E '!$S$34:$V$34</c:f>
              <c:strCache>
                <c:ptCount val="4"/>
                <c:pt idx="0">
                  <c:v>18 À 29</c:v>
                </c:pt>
                <c:pt idx="1">
                  <c:v>30 À 41</c:v>
                </c:pt>
                <c:pt idx="2">
                  <c:v>42 À 53</c:v>
                </c:pt>
                <c:pt idx="3">
                  <c:v>54 OU MAIS</c:v>
                </c:pt>
              </c:strCache>
            </c:strRef>
          </c:cat>
          <c:val>
            <c:numRef>
              <c:f>('EXPELHO HABILITAÇÃO F.E '!$G$27,'EXPELHO HABILITAÇÃO F.E '!$I$27,'EXPELHO HABILITAÇÃO F.E '!$K$27,'EXPELHO HABILITAÇÃO F.E '!$M$27)</c:f>
              <c:numCache>
                <c:formatCode>#,##0</c:formatCode>
                <c:ptCount val="4"/>
                <c:pt idx="0">
                  <c:v>9510</c:v>
                </c:pt>
                <c:pt idx="1">
                  <c:v>4554</c:v>
                </c:pt>
                <c:pt idx="2">
                  <c:v>2445</c:v>
                </c:pt>
                <c:pt idx="3">
                  <c:v>1091</c:v>
                </c:pt>
              </c:numCache>
            </c:numRef>
          </c:val>
          <c:extLst>
            <c:ext xmlns:c16="http://schemas.microsoft.com/office/drawing/2014/chart" uri="{C3380CC4-5D6E-409C-BE32-E72D297353CC}">
              <c16:uniqueId val="{00000004-2F8F-486E-A1E5-CB5648286ACD}"/>
            </c:ext>
          </c:extLst>
        </c:ser>
        <c:ser>
          <c:idx val="1"/>
          <c:order val="1"/>
          <c:tx>
            <c:v>FEMININO</c:v>
          </c:tx>
          <c:invertIfNegative val="0"/>
          <c:dLbls>
            <c:dLbl>
              <c:idx val="0"/>
              <c:layout>
                <c:manualLayout>
                  <c:x val="1.7718718483221877E-2"/>
                  <c:y val="-0.199074074074074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F8F-486E-A1E5-CB5648286ACD}"/>
                </c:ext>
              </c:extLst>
            </c:dLbl>
            <c:dLbl>
              <c:idx val="1"/>
              <c:layout>
                <c:manualLayout>
                  <c:x val="2.6578077724832842E-2"/>
                  <c:y val="-0.1712962962963010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F8F-486E-A1E5-CB5648286ACD}"/>
                </c:ext>
              </c:extLst>
            </c:dLbl>
            <c:dLbl>
              <c:idx val="2"/>
              <c:layout>
                <c:manualLayout>
                  <c:x val="2.4363233665559252E-2"/>
                  <c:y val="-0.178774816609462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F8F-486E-A1E5-CB5648286ACD}"/>
                </c:ext>
              </c:extLst>
            </c:dLbl>
            <c:dLbl>
              <c:idx val="3"/>
              <c:layout>
                <c:manualLayout>
                  <c:x val="2.8792912513842792E-2"/>
                  <c:y val="-0.1894585772932229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F8F-486E-A1E5-CB5648286ACD}"/>
                </c:ext>
              </c:extLst>
            </c:dLbl>
            <c:spPr>
              <a:noFill/>
              <a:ln>
                <a:noFill/>
              </a:ln>
              <a:effectLst/>
            </c:spPr>
            <c:txPr>
              <a:bodyPr/>
              <a:lstStyle/>
              <a:p>
                <a:pPr>
                  <a:defRPr sz="1100"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'EXPELHO HABILITAÇÃO F.E '!$S$34:$V$34</c:f>
              <c:strCache>
                <c:ptCount val="4"/>
                <c:pt idx="0">
                  <c:v>18 À 29</c:v>
                </c:pt>
                <c:pt idx="1">
                  <c:v>30 À 41</c:v>
                </c:pt>
                <c:pt idx="2">
                  <c:v>42 À 53</c:v>
                </c:pt>
                <c:pt idx="3">
                  <c:v>54 OU MAIS</c:v>
                </c:pt>
              </c:strCache>
            </c:strRef>
          </c:cat>
          <c:val>
            <c:numRef>
              <c:f>('EXPELHO HABILITAÇÃO F.E '!$H$27,'EXPELHO HABILITAÇÃO F.E '!$J$27,'EXPELHO HABILITAÇÃO F.E '!$L$27,'EXPELHO HABILITAÇÃO F.E '!$N$27)</c:f>
              <c:numCache>
                <c:formatCode>#,##0</c:formatCode>
                <c:ptCount val="4"/>
                <c:pt idx="0">
                  <c:v>5030</c:v>
                </c:pt>
                <c:pt idx="1">
                  <c:v>2662</c:v>
                </c:pt>
                <c:pt idx="2">
                  <c:v>789</c:v>
                </c:pt>
                <c:pt idx="3">
                  <c:v>186</c:v>
                </c:pt>
              </c:numCache>
            </c:numRef>
          </c:val>
          <c:extLst>
            <c:ext xmlns:c16="http://schemas.microsoft.com/office/drawing/2014/chart" uri="{C3380CC4-5D6E-409C-BE32-E72D297353CC}">
              <c16:uniqueId val="{00000009-2F8F-486E-A1E5-CB5648286ACD}"/>
            </c:ext>
          </c:extLst>
        </c:ser>
        <c:dLbls>
          <c:showLegendKey val="0"/>
          <c:showVal val="1"/>
          <c:showCatName val="0"/>
          <c:showSerName val="0"/>
          <c:showPercent val="0"/>
          <c:showBubbleSize val="0"/>
        </c:dLbls>
        <c:gapWidth val="15"/>
        <c:gapDepth val="6"/>
        <c:shape val="cylinder"/>
        <c:axId val="680429920"/>
        <c:axId val="680430312"/>
        <c:axId val="0"/>
      </c:bar3DChart>
      <c:catAx>
        <c:axId val="68042992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430312"/>
        <c:crosses val="autoZero"/>
        <c:auto val="1"/>
        <c:lblAlgn val="ctr"/>
        <c:lblOffset val="100"/>
        <c:noMultiLvlLbl val="0"/>
      </c:catAx>
      <c:valAx>
        <c:axId val="680430312"/>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0429920"/>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63" footer="0.31496062000000663"/>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a:pPr>
            <a:r>
              <a:rPr lang="pt-BR"/>
              <a:t>DISTRIBUIÇÃO DE HABILITADOS PELA FAIXA ETÁRIA</a:t>
            </a:r>
          </a:p>
        </c:rich>
      </c:tx>
      <c:layout>
        <c:manualLayout>
          <c:xMode val="edge"/>
          <c:yMode val="edge"/>
          <c:x val="0.14504856153681428"/>
          <c:y val="4.1666788555455338E-2"/>
        </c:manualLayout>
      </c:layout>
      <c:overlay val="0"/>
    </c:title>
    <c:autoTitleDeleted val="0"/>
    <c:view3D>
      <c:rotX val="30"/>
      <c:rotY val="70"/>
      <c:rAngAx val="0"/>
    </c:view3D>
    <c:floor>
      <c:thickness val="0"/>
    </c:floor>
    <c:sideWall>
      <c:thickness val="0"/>
    </c:sideWall>
    <c:backWall>
      <c:thickness val="0"/>
    </c:backWall>
    <c:plotArea>
      <c:layout>
        <c:manualLayout>
          <c:layoutTarget val="inner"/>
          <c:xMode val="edge"/>
          <c:yMode val="edge"/>
          <c:x val="8.5576822128006227E-2"/>
          <c:y val="0.35410188277548932"/>
          <c:w val="0.81858994548758324"/>
          <c:h val="0.59293142536749466"/>
        </c:manualLayout>
      </c:layout>
      <c:pie3DChart>
        <c:varyColors val="1"/>
        <c:ser>
          <c:idx val="0"/>
          <c:order val="0"/>
          <c:tx>
            <c:strRef>
              <c:f>'HABILITAÇÃO  F.E'!$O$725:$R$725</c:f>
              <c:strCache>
                <c:ptCount val="4"/>
                <c:pt idx="0">
                  <c:v>18 À 29</c:v>
                </c:pt>
                <c:pt idx="1">
                  <c:v>30 À 41</c:v>
                </c:pt>
                <c:pt idx="2">
                  <c:v>42 À 53</c:v>
                </c:pt>
                <c:pt idx="3">
                  <c:v>54 OU MAIS</c:v>
                </c:pt>
              </c:strCache>
            </c:strRef>
          </c:tx>
          <c:explosion val="25"/>
          <c:dLbls>
            <c:numFmt formatCode="0.0%" sourceLinked="0"/>
            <c:spPr>
              <a:noFill/>
              <a:ln>
                <a:noFill/>
              </a:ln>
              <a:effectLst/>
            </c:spPr>
            <c:txPr>
              <a:bodyPr/>
              <a:lstStyle/>
              <a:p>
                <a:pPr>
                  <a:defRPr sz="1050" b="1"/>
                </a:pPr>
                <a:endParaRPr lang="fr-FR"/>
              </a:p>
            </c:txPr>
            <c:showLegendKey val="0"/>
            <c:showVal val="0"/>
            <c:showCatName val="1"/>
            <c:showSerName val="0"/>
            <c:showPercent val="1"/>
            <c:showBubbleSize val="0"/>
            <c:showLeaderLines val="1"/>
            <c:extLst>
              <c:ext xmlns:c15="http://schemas.microsoft.com/office/drawing/2012/chart" uri="{CE6537A1-D6FC-4f65-9D91-7224C49458BB}"/>
            </c:extLst>
          </c:dLbls>
          <c:cat>
            <c:strRef>
              <c:f>'HABILITAÇÃO  F.E'!$O$725:$R$725</c:f>
              <c:strCache>
                <c:ptCount val="4"/>
                <c:pt idx="0">
                  <c:v>18 À 29</c:v>
                </c:pt>
                <c:pt idx="1">
                  <c:v>30 À 41</c:v>
                </c:pt>
                <c:pt idx="2">
                  <c:v>42 À 53</c:v>
                </c:pt>
                <c:pt idx="3">
                  <c:v>54 OU MAIS</c:v>
                </c:pt>
              </c:strCache>
            </c:strRef>
          </c:cat>
          <c:val>
            <c:numRef>
              <c:f>'HABILITAÇÃO  F.E'!$O$726:$R$726</c:f>
              <c:numCache>
                <c:formatCode>0.0%</c:formatCode>
                <c:ptCount val="4"/>
                <c:pt idx="0">
                  <c:v>0.51675061065956784</c:v>
                </c:pt>
                <c:pt idx="1">
                  <c:v>0.28581506214910513</c:v>
                </c:pt>
                <c:pt idx="2">
                  <c:v>0.1430575054539294</c:v>
                </c:pt>
                <c:pt idx="3">
                  <c:v>5.4376821737397635E-2</c:v>
                </c:pt>
              </c:numCache>
            </c:numRef>
          </c:val>
          <c:extLst>
            <c:ext xmlns:c16="http://schemas.microsoft.com/office/drawing/2014/chart" uri="{C3380CC4-5D6E-409C-BE32-E72D297353CC}">
              <c16:uniqueId val="{00000000-163B-48A5-B1DE-B3F52F6FF33A}"/>
            </c:ext>
          </c:extLst>
        </c:ser>
        <c:dLbls>
          <c:showLegendKey val="0"/>
          <c:showVal val="0"/>
          <c:showCatName val="1"/>
          <c:showSerName val="0"/>
          <c:showPercent val="1"/>
          <c:showBubbleSize val="0"/>
          <c:showLeaderLines val="1"/>
        </c:dLbls>
      </c:pie3DChart>
      <c:spPr>
        <a:ln w="25400">
          <a:noFill/>
        </a:ln>
      </c:spPr>
    </c:plotArea>
    <c:plotVisOnly val="1"/>
    <c:dispBlanksAs val="zero"/>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a:solidFill>
        <a:sysClr val="windowText" lastClr="000000"/>
      </a:solidFill>
    </a:ln>
  </c:spPr>
  <c:printSettings>
    <c:headerFooter/>
    <c:pageMargins b="0.78740157499999996" l="0.511811024" r="0.511811024" t="0.78740157499999996" header="0.31496062000000663" footer="0.31496062000000663"/>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a:t>DISTRIBUIÇÃO DE HABILITADOS SEGUNDO SEXO E </a:t>
            </a:r>
            <a:r>
              <a:rPr lang="pt-BR" baseline="0"/>
              <a:t>A FAIXA ETÁRIA</a:t>
            </a:r>
            <a:endParaRPr lang="pt-BR"/>
          </a:p>
        </c:rich>
      </c:tx>
      <c:overlay val="0"/>
    </c:title>
    <c:autoTitleDeleted val="0"/>
    <c:view3D>
      <c:rotX val="15"/>
      <c:rotY val="20"/>
      <c:depthPercent val="100"/>
      <c:rAngAx val="1"/>
    </c:view3D>
    <c:floor>
      <c:thickness val="0"/>
      <c:spPr>
        <a:solidFill>
          <a:schemeClr val="tx1"/>
        </a:solidFill>
      </c:spPr>
    </c:floor>
    <c:sideWall>
      <c:thickness val="0"/>
    </c:sideWall>
    <c:backWall>
      <c:thickness val="0"/>
    </c:backWall>
    <c:plotArea>
      <c:layout/>
      <c:bar3DChart>
        <c:barDir val="col"/>
        <c:grouping val="stacked"/>
        <c:varyColors val="0"/>
        <c:ser>
          <c:idx val="0"/>
          <c:order val="0"/>
          <c:tx>
            <c:v>MASCULINO</c:v>
          </c:tx>
          <c:invertIfNegative val="0"/>
          <c:dLbls>
            <c:dLbl>
              <c:idx val="0"/>
              <c:layout>
                <c:manualLayout>
                  <c:x val="3.322259136212624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6BA-4B91-986C-45D13ECB0D2D}"/>
                </c:ext>
              </c:extLst>
            </c:dLbl>
            <c:dLbl>
              <c:idx val="1"/>
              <c:layout>
                <c:manualLayout>
                  <c:x val="1.993355481727618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6BA-4B91-986C-45D13ECB0D2D}"/>
                </c:ext>
              </c:extLst>
            </c:dLbl>
            <c:dLbl>
              <c:idx val="2"/>
              <c:layout>
                <c:manualLayout>
                  <c:x val="3.100775193798458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6BA-4B91-986C-45D13ECB0D2D}"/>
                </c:ext>
              </c:extLst>
            </c:dLbl>
            <c:dLbl>
              <c:idx val="3"/>
              <c:layout>
                <c:manualLayout>
                  <c:x val="3.3406533525869891E-2"/>
                  <c:y val="1.77398385949419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6BA-4B91-986C-45D13ECB0D2D}"/>
                </c:ext>
              </c:extLst>
            </c:dLbl>
            <c:spPr>
              <a:noFill/>
              <a:ln>
                <a:noFill/>
              </a:ln>
              <a:effectLst/>
            </c:spPr>
            <c:txPr>
              <a:bodyPr/>
              <a:lstStyle/>
              <a:p>
                <a:pPr>
                  <a:defRPr sz="1100"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'HABILITAÇÃO  F.E'!$R$731:$U$731</c:f>
              <c:strCache>
                <c:ptCount val="4"/>
                <c:pt idx="0">
                  <c:v>18 À 29</c:v>
                </c:pt>
                <c:pt idx="1">
                  <c:v>30 À 41</c:v>
                </c:pt>
                <c:pt idx="2">
                  <c:v>42 À 53</c:v>
                </c:pt>
                <c:pt idx="3">
                  <c:v>54 OU MAIS</c:v>
                </c:pt>
              </c:strCache>
            </c:strRef>
          </c:cat>
          <c:val>
            <c:numRef>
              <c:f>('HABILITAÇÃO  F.E'!$G$704,'HABILITAÇÃO  F.E'!$I$704,'HABILITAÇÃO  F.E'!$K$704,'HABILITAÇÃO  F.E'!$M$704)</c:f>
              <c:numCache>
                <c:formatCode>#,##0</c:formatCode>
                <c:ptCount val="4"/>
                <c:pt idx="0">
                  <c:v>242197</c:v>
                </c:pt>
                <c:pt idx="1">
                  <c:v>131622</c:v>
                </c:pt>
                <c:pt idx="2">
                  <c:v>76059</c:v>
                </c:pt>
                <c:pt idx="3">
                  <c:v>33250</c:v>
                </c:pt>
              </c:numCache>
            </c:numRef>
          </c:val>
          <c:extLst>
            <c:ext xmlns:c16="http://schemas.microsoft.com/office/drawing/2014/chart" uri="{C3380CC4-5D6E-409C-BE32-E72D297353CC}">
              <c16:uniqueId val="{00000004-66BA-4B91-986C-45D13ECB0D2D}"/>
            </c:ext>
          </c:extLst>
        </c:ser>
        <c:ser>
          <c:idx val="1"/>
          <c:order val="1"/>
          <c:tx>
            <c:v>FEMININO</c:v>
          </c:tx>
          <c:invertIfNegative val="0"/>
          <c:dLbls>
            <c:dLbl>
              <c:idx val="0"/>
              <c:layout>
                <c:manualLayout>
                  <c:x val="1.7718718483221877E-2"/>
                  <c:y val="-0.199074074074074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66BA-4B91-986C-45D13ECB0D2D}"/>
                </c:ext>
              </c:extLst>
            </c:dLbl>
            <c:dLbl>
              <c:idx val="1"/>
              <c:layout>
                <c:manualLayout>
                  <c:x val="2.6578077724832842E-2"/>
                  <c:y val="-0.1712962962963010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66BA-4B91-986C-45D13ECB0D2D}"/>
                </c:ext>
              </c:extLst>
            </c:dLbl>
            <c:dLbl>
              <c:idx val="2"/>
              <c:layout>
                <c:manualLayout>
                  <c:x val="2.4363233665559252E-2"/>
                  <c:y val="-0.178774816609462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66BA-4B91-986C-45D13ECB0D2D}"/>
                </c:ext>
              </c:extLst>
            </c:dLbl>
            <c:dLbl>
              <c:idx val="3"/>
              <c:layout>
                <c:manualLayout>
                  <c:x val="2.8792912513842792E-2"/>
                  <c:y val="-0.1894585772932229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6BA-4B91-986C-45D13ECB0D2D}"/>
                </c:ext>
              </c:extLst>
            </c:dLbl>
            <c:spPr>
              <a:noFill/>
              <a:ln>
                <a:noFill/>
              </a:ln>
              <a:effectLst/>
            </c:spPr>
            <c:txPr>
              <a:bodyPr/>
              <a:lstStyle/>
              <a:p>
                <a:pPr>
                  <a:defRPr sz="1100" b="1"/>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'HABILITAÇÃO  F.E'!$R$731:$U$731</c:f>
              <c:strCache>
                <c:ptCount val="4"/>
                <c:pt idx="0">
                  <c:v>18 À 29</c:v>
                </c:pt>
                <c:pt idx="1">
                  <c:v>30 À 41</c:v>
                </c:pt>
                <c:pt idx="2">
                  <c:v>42 À 53</c:v>
                </c:pt>
                <c:pt idx="3">
                  <c:v>54 OU MAIS</c:v>
                </c:pt>
              </c:strCache>
            </c:strRef>
          </c:cat>
          <c:val>
            <c:numRef>
              <c:f>('HABILITAÇÃO  F.E'!$H$704,'HABILITAÇÃO  F.E'!$J$704,'HABILITAÇÃO  F.E'!$L$704,'HABILITAÇÃO  F.E'!$N$704)</c:f>
              <c:numCache>
                <c:formatCode>#,##0</c:formatCode>
                <c:ptCount val="4"/>
                <c:pt idx="0">
                  <c:v>129927</c:v>
                </c:pt>
                <c:pt idx="1">
                  <c:v>74200</c:v>
                </c:pt>
                <c:pt idx="2">
                  <c:v>26960</c:v>
                </c:pt>
                <c:pt idx="3">
                  <c:v>5908</c:v>
                </c:pt>
              </c:numCache>
            </c:numRef>
          </c:val>
          <c:extLst>
            <c:ext xmlns:c16="http://schemas.microsoft.com/office/drawing/2014/chart" uri="{C3380CC4-5D6E-409C-BE32-E72D297353CC}">
              <c16:uniqueId val="{00000009-66BA-4B91-986C-45D13ECB0D2D}"/>
            </c:ext>
          </c:extLst>
        </c:ser>
        <c:dLbls>
          <c:showLegendKey val="0"/>
          <c:showVal val="1"/>
          <c:showCatName val="0"/>
          <c:showSerName val="0"/>
          <c:showPercent val="0"/>
          <c:showBubbleSize val="0"/>
        </c:dLbls>
        <c:gapWidth val="15"/>
        <c:gapDepth val="6"/>
        <c:shape val="cylinder"/>
        <c:axId val="680432272"/>
        <c:axId val="680432664"/>
        <c:axId val="0"/>
      </c:bar3DChart>
      <c:catAx>
        <c:axId val="68043227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680432664"/>
        <c:crosses val="autoZero"/>
        <c:auto val="1"/>
        <c:lblAlgn val="ctr"/>
        <c:lblOffset val="100"/>
        <c:noMultiLvlLbl val="0"/>
      </c:catAx>
      <c:valAx>
        <c:axId val="680432664"/>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fr-FR"/>
          </a:p>
        </c:txPr>
        <c:crossAx val="680432272"/>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alpha val="24000"/>
          </a:schemeClr>
        </a:gs>
        <a:gs pos="74000">
          <a:schemeClr val="accent1">
            <a:lumMod val="45000"/>
            <a:lumOff val="55000"/>
            <a:alpha val="74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663" footer="0.31496062000000663"/>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pt-BR" baseline="0">
                <a:solidFill>
                  <a:sysClr val="windowText" lastClr="000000"/>
                </a:solidFill>
              </a:rPr>
              <a:t>SERVIÇOS REALIZADOS EM VEÍCULOS  - 2016</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bar"/>
        <c:grouping val="clustered"/>
        <c:varyColors val="0"/>
        <c:ser>
          <c:idx val="0"/>
          <c:order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'SERVIÇOS DETRAN VEÍCULO'!$E$1703:$E$1759</c:f>
              <c:strCache>
                <c:ptCount val="57"/>
                <c:pt idx="0">
                  <c:v>1º Emplacamento</c:v>
                </c:pt>
                <c:pt idx="1">
                  <c:v>1º Emplacamento CicloMotor</c:v>
                </c:pt>
                <c:pt idx="2">
                  <c:v>2ª Via CRLV</c:v>
                </c:pt>
                <c:pt idx="3">
                  <c:v>2ª VIA CRLV - ROUBO/FURTO</c:v>
                </c:pt>
                <c:pt idx="4">
                  <c:v>2ª Via CRV</c:v>
                </c:pt>
                <c:pt idx="5">
                  <c:v>2ª VIA CRV - ROUBO/FURTO</c:v>
                </c:pt>
                <c:pt idx="6">
                  <c:v>916-Lacre/Relacre Terceira Placa  (RO)</c:v>
                </c:pt>
                <c:pt idx="7">
                  <c:v>Acerto - Alteração no Endereço</c:v>
                </c:pt>
                <c:pt idx="8">
                  <c:v>Acerto Ano de Emissão do Licenciamento</c:v>
                </c:pt>
                <c:pt idx="9">
                  <c:v>Acerto de Característica</c:v>
                </c:pt>
                <c:pt idx="10">
                  <c:v>Alienação Fiduciária</c:v>
                </c:pt>
                <c:pt idx="11">
                  <c:v>Alteração Caracteristica Sist. Antigo</c:v>
                </c:pt>
                <c:pt idx="12">
                  <c:v>Alteração de Características</c:v>
                </c:pt>
                <c:pt idx="13">
                  <c:v>Alteração de Características sem Autorização Prévia</c:v>
                </c:pt>
                <c:pt idx="14">
                  <c:v>Alteração de Dados Cadastrais/Correção de CRV</c:v>
                </c:pt>
                <c:pt idx="15">
                  <c:v>Ativação de Veiculo</c:v>
                </c:pt>
                <c:pt idx="16">
                  <c:v>Atribuição/Alteração de Exceção</c:v>
                </c:pt>
                <c:pt idx="17">
                  <c:v>Atualização de Endereço</c:v>
                </c:pt>
                <c:pt idx="18">
                  <c:v>Autorização para Regravação / Gravar Chassi / motor</c:v>
                </c:pt>
                <c:pt idx="19">
                  <c:v>Baixa de Restrição Administrativa, Tributária e Comunicação de Dados</c:v>
                </c:pt>
                <c:pt idx="20">
                  <c:v>Baixa de Veículo</c:v>
                </c:pt>
                <c:pt idx="21">
                  <c:v>Cancelamento de Comunicação de Venda</c:v>
                </c:pt>
                <c:pt idx="22">
                  <c:v>Cancelamento de Comunicação de Venda Eletronico</c:v>
                </c:pt>
                <c:pt idx="23">
                  <c:v>Certidão Negativa para Seguro</c:v>
                </c:pt>
                <c:pt idx="24">
                  <c:v>Comunicação de Venda</c:v>
                </c:pt>
                <c:pt idx="25">
                  <c:v>Cópias de Documentos de Processos de Veículos (por folha, frente e verso)</c:v>
                </c:pt>
                <c:pt idx="26">
                  <c:v>Correção de Ano Pagamento Licenciamento</c:v>
                </c:pt>
                <c:pt idx="27">
                  <c:v>Correção de Chassi</c:v>
                </c:pt>
                <c:pt idx="28">
                  <c:v>Correção de Dados Cadastrais/Correção de CRV</c:v>
                </c:pt>
                <c:pt idx="29">
                  <c:v>Correção de Marca Modelo</c:v>
                </c:pt>
                <c:pt idx="30">
                  <c:v>Correção de Placa</c:v>
                </c:pt>
                <c:pt idx="31">
                  <c:v>Correção de Regravação de Chassi</c:v>
                </c:pt>
                <c:pt idx="32">
                  <c:v>Correção de Renavam</c:v>
                </c:pt>
                <c:pt idx="33">
                  <c:v>Desalienação</c:v>
                </c:pt>
                <c:pt idx="34">
                  <c:v>Emissão de Via Original de CRLV (Cópia Autêntica)</c:v>
                </c:pt>
                <c:pt idx="35">
                  <c:v>Gravação de Motor</c:v>
                </c:pt>
                <c:pt idx="36">
                  <c:v>Inclusao / Alteracao de Observacao</c:v>
                </c:pt>
                <c:pt idx="37">
                  <c:v>Inclusão de Bloqueios (Adm/Jud/Trib)</c:v>
                </c:pt>
                <c:pt idx="38">
                  <c:v>Inspeção/Vistoria Escolar</c:v>
                </c:pt>
                <c:pt idx="39">
                  <c:v>Leilão</c:v>
                </c:pt>
                <c:pt idx="40">
                  <c:v>Licença para Trânsito de Veículo (Licença de Parabrisa)</c:v>
                </c:pt>
                <c:pt idx="41">
                  <c:v>Licenciamento Anual por Exercício</c:v>
                </c:pt>
                <c:pt idx="42">
                  <c:v>Licenciamento Provisório</c:v>
                </c:pt>
                <c:pt idx="43">
                  <c:v>Mudança de Categoria</c:v>
                </c:pt>
                <c:pt idx="44">
                  <c:v>Mudança de Município - Estado de Rondônia</c:v>
                </c:pt>
                <c:pt idx="45">
                  <c:v>Recadastramento (Veíc. Renavam - 3 letras)</c:v>
                </c:pt>
                <c:pt idx="46">
                  <c:v>Recadastramento (Veículo ñ Renavam)</c:v>
                </c:pt>
                <c:pt idx="47">
                  <c:v>Recadastramento Veículo não RENAVAM (Veículo de Outra UF - 02 letras)</c:v>
                </c:pt>
                <c:pt idx="48">
                  <c:v>Reg. Caract. Alterada na Origem</c:v>
                </c:pt>
                <c:pt idx="49">
                  <c:v>Relacre de Placa (Outra UF)</c:v>
                </c:pt>
                <c:pt idx="50">
                  <c:v>Relacre de Placa e Tarjeta (RO)</c:v>
                </c:pt>
                <c:pt idx="51">
                  <c:v>Transf. Propriedade - Determ. Judicial</c:v>
                </c:pt>
                <c:pt idx="52">
                  <c:v>Transferência Propriedade de Veículo</c:v>
                </c:pt>
                <c:pt idx="53">
                  <c:v>Transferência Propriedade de Veículo RO - COM Troca de Placa (Veículo 2 letras)</c:v>
                </c:pt>
                <c:pt idx="54">
                  <c:v>Transformações</c:v>
                </c:pt>
                <c:pt idx="55">
                  <c:v>Troca de Motor</c:v>
                </c:pt>
                <c:pt idx="56">
                  <c:v>Troca de Placa Veículo de Rondônia (de 2 para 3 letras)</c:v>
                </c:pt>
              </c:strCache>
            </c:strRef>
          </c:cat>
          <c:val>
            <c:numRef>
              <c:f>'SERVIÇOS DETRAN VEÍCULO'!$F$1703:$F$1759</c:f>
              <c:numCache>
                <c:formatCode>#,##0</c:formatCode>
                <c:ptCount val="57"/>
                <c:pt idx="0">
                  <c:v>36248</c:v>
                </c:pt>
                <c:pt idx="1">
                  <c:v>1369</c:v>
                </c:pt>
                <c:pt idx="2">
                  <c:v>598</c:v>
                </c:pt>
                <c:pt idx="3">
                  <c:v>1148</c:v>
                </c:pt>
                <c:pt idx="4">
                  <c:v>7359</c:v>
                </c:pt>
                <c:pt idx="5">
                  <c:v>2045</c:v>
                </c:pt>
                <c:pt idx="6">
                  <c:v>6</c:v>
                </c:pt>
                <c:pt idx="7">
                  <c:v>1</c:v>
                </c:pt>
                <c:pt idx="8">
                  <c:v>595</c:v>
                </c:pt>
                <c:pt idx="9">
                  <c:v>3239</c:v>
                </c:pt>
                <c:pt idx="10">
                  <c:v>44059</c:v>
                </c:pt>
                <c:pt idx="11">
                  <c:v>18</c:v>
                </c:pt>
                <c:pt idx="12">
                  <c:v>2629</c:v>
                </c:pt>
                <c:pt idx="13">
                  <c:v>5</c:v>
                </c:pt>
                <c:pt idx="14">
                  <c:v>2000</c:v>
                </c:pt>
                <c:pt idx="15">
                  <c:v>410</c:v>
                </c:pt>
                <c:pt idx="16">
                  <c:v>4643</c:v>
                </c:pt>
                <c:pt idx="17">
                  <c:v>619</c:v>
                </c:pt>
                <c:pt idx="18">
                  <c:v>693</c:v>
                </c:pt>
                <c:pt idx="19">
                  <c:v>8732</c:v>
                </c:pt>
                <c:pt idx="20">
                  <c:v>10578</c:v>
                </c:pt>
                <c:pt idx="21">
                  <c:v>1772</c:v>
                </c:pt>
                <c:pt idx="22">
                  <c:v>380</c:v>
                </c:pt>
                <c:pt idx="23">
                  <c:v>3</c:v>
                </c:pt>
                <c:pt idx="24">
                  <c:v>17491</c:v>
                </c:pt>
                <c:pt idx="25">
                  <c:v>1</c:v>
                </c:pt>
                <c:pt idx="26">
                  <c:v>2110</c:v>
                </c:pt>
                <c:pt idx="27">
                  <c:v>10</c:v>
                </c:pt>
                <c:pt idx="28">
                  <c:v>9121</c:v>
                </c:pt>
                <c:pt idx="29">
                  <c:v>27</c:v>
                </c:pt>
                <c:pt idx="30">
                  <c:v>1</c:v>
                </c:pt>
                <c:pt idx="31">
                  <c:v>1</c:v>
                </c:pt>
                <c:pt idx="32">
                  <c:v>4</c:v>
                </c:pt>
                <c:pt idx="33">
                  <c:v>38813</c:v>
                </c:pt>
                <c:pt idx="34">
                  <c:v>1058</c:v>
                </c:pt>
                <c:pt idx="35">
                  <c:v>241</c:v>
                </c:pt>
                <c:pt idx="36">
                  <c:v>10404</c:v>
                </c:pt>
                <c:pt idx="37">
                  <c:v>51961</c:v>
                </c:pt>
                <c:pt idx="38">
                  <c:v>1267</c:v>
                </c:pt>
                <c:pt idx="39">
                  <c:v>7695</c:v>
                </c:pt>
                <c:pt idx="40">
                  <c:v>1</c:v>
                </c:pt>
                <c:pt idx="41">
                  <c:v>496854</c:v>
                </c:pt>
                <c:pt idx="42">
                  <c:v>120</c:v>
                </c:pt>
                <c:pt idx="43">
                  <c:v>3112</c:v>
                </c:pt>
                <c:pt idx="44">
                  <c:v>31621</c:v>
                </c:pt>
                <c:pt idx="45">
                  <c:v>10880</c:v>
                </c:pt>
                <c:pt idx="46">
                  <c:v>6</c:v>
                </c:pt>
                <c:pt idx="47">
                  <c:v>1</c:v>
                </c:pt>
                <c:pt idx="48">
                  <c:v>100</c:v>
                </c:pt>
                <c:pt idx="49">
                  <c:v>5</c:v>
                </c:pt>
                <c:pt idx="50">
                  <c:v>28877</c:v>
                </c:pt>
                <c:pt idx="51">
                  <c:v>701</c:v>
                </c:pt>
                <c:pt idx="52">
                  <c:v>119525</c:v>
                </c:pt>
                <c:pt idx="53">
                  <c:v>1</c:v>
                </c:pt>
                <c:pt idx="54">
                  <c:v>2</c:v>
                </c:pt>
                <c:pt idx="55">
                  <c:v>934</c:v>
                </c:pt>
                <c:pt idx="56">
                  <c:v>53</c:v>
                </c:pt>
              </c:numCache>
            </c:numRef>
          </c:val>
          <c:extLst>
            <c:ext xmlns:c16="http://schemas.microsoft.com/office/drawing/2014/chart" uri="{C3380CC4-5D6E-409C-BE32-E72D297353CC}">
              <c16:uniqueId val="{00000000-6EC2-46D9-AEEB-87689E7C48B1}"/>
            </c:ext>
          </c:extLst>
        </c:ser>
        <c:dLbls>
          <c:showLegendKey val="0"/>
          <c:showVal val="1"/>
          <c:showCatName val="0"/>
          <c:showSerName val="0"/>
          <c:showPercent val="0"/>
          <c:showBubbleSize val="0"/>
        </c:dLbls>
        <c:gapWidth val="21"/>
        <c:shape val="box"/>
        <c:axId val="253819672"/>
        <c:axId val="253820064"/>
        <c:axId val="0"/>
      </c:bar3DChart>
      <c:catAx>
        <c:axId val="253819672"/>
        <c:scaling>
          <c:orientation val="maxMin"/>
        </c:scaling>
        <c:delete val="0"/>
        <c:axPos val="l"/>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fr-FR"/>
          </a:p>
        </c:txPr>
        <c:crossAx val="253820064"/>
        <c:crosses val="autoZero"/>
        <c:auto val="1"/>
        <c:lblAlgn val="ctr"/>
        <c:lblOffset val="100"/>
        <c:noMultiLvlLbl val="0"/>
      </c:catAx>
      <c:valAx>
        <c:axId val="253820064"/>
        <c:scaling>
          <c:orientation val="minMax"/>
        </c:scaling>
        <c:delete val="1"/>
        <c:axPos val="t"/>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crossAx val="253819672"/>
        <c:crosses val="autoZero"/>
        <c:crossBetween val="between"/>
      </c:valAx>
      <c:spPr>
        <a:noFill/>
        <a:ln>
          <a:noFill/>
        </a:ln>
        <a:effectLst/>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1560000" scaled="0"/>
    </a:gra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orientation="portrait"/>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pt-BR" baseline="0">
                <a:solidFill>
                  <a:sysClr val="windowText" lastClr="000000"/>
                </a:solidFill>
              </a:rPr>
              <a:t>SERVIÇOS REALIZADOS EM HABILITAÇÃO  - 2016</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bar"/>
        <c:grouping val="clustered"/>
        <c:varyColors val="0"/>
        <c:ser>
          <c:idx val="0"/>
          <c:order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8.5714278000964851E-3"/>
                  <c:y val="2.290257345151552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4E4-40C9-A996-A9073282809F}"/>
                </c:ext>
              </c:extLst>
            </c:dLbl>
            <c:dLbl>
              <c:idx val="1"/>
              <c:layout>
                <c:manualLayout>
                  <c:x val="1.0285713360115783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4E4-40C9-A996-A9073282809F}"/>
                </c:ext>
              </c:extLst>
            </c:dLbl>
            <c:dLbl>
              <c:idx val="2"/>
              <c:layout>
                <c:manualLayout>
                  <c:x val="1.5428570040173674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4E4-40C9-A996-A9073282809F}"/>
                </c:ext>
              </c:extLst>
            </c:dLbl>
            <c:dLbl>
              <c:idx val="3"/>
              <c:layout>
                <c:manualLayout>
                  <c:x val="1.542857004017361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4E4-40C9-A996-A9073282809F}"/>
                </c:ext>
              </c:extLst>
            </c:dLbl>
            <c:dLbl>
              <c:idx val="4"/>
              <c:layout>
                <c:manualLayout>
                  <c:x val="5.1428566800578914E-3"/>
                  <c:y val="3.606420510434727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4E4-40C9-A996-A9073282809F}"/>
                </c:ext>
              </c:extLst>
            </c:dLbl>
            <c:dLbl>
              <c:idx val="5"/>
              <c:layout>
                <c:manualLayout>
                  <c:x val="6.8571422400771891E-3"/>
                  <c:y val="1.8032102560570487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4E4-40C9-A996-A9073282809F}"/>
                </c:ext>
              </c:extLst>
            </c:dLbl>
            <c:dLbl>
              <c:idx val="6"/>
              <c:layout>
                <c:manualLayout>
                  <c:x val="6.8571422400771891E-3"/>
                  <c:y val="1.803210255217363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4E4-40C9-A996-A9073282809F}"/>
                </c:ext>
              </c:extLst>
            </c:dLbl>
            <c:dLbl>
              <c:idx val="7"/>
              <c:layout>
                <c:manualLayout>
                  <c:x val="1.028571336011572E-2"/>
                  <c:y val="1.803210255217363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4E4-40C9-A996-A9073282809F}"/>
                </c:ext>
              </c:extLst>
            </c:dLbl>
            <c:dLbl>
              <c:idx val="8"/>
              <c:layout>
                <c:manualLayout>
                  <c:x val="1.0285713360115783E-2"/>
                  <c:y val="1.6793704174620691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4E4-40C9-A996-A9073282809F}"/>
                </c:ext>
              </c:extLst>
            </c:dLbl>
            <c:dLbl>
              <c:idx val="9"/>
              <c:layout>
                <c:manualLayout>
                  <c:x val="8.5714278000964851E-3"/>
                  <c:y val="2.2900770241262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4E4-40C9-A996-A9073282809F}"/>
                </c:ext>
              </c:extLst>
            </c:dLbl>
            <c:dLbl>
              <c:idx val="10"/>
              <c:layout>
                <c:manualLayout>
                  <c:x val="6.857142240077189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4E4-40C9-A996-A9073282809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'SERVIÇOS DETRAN HABILITAÇÃO'!$E$639:$E$650</c15:sqref>
                  </c15:fullRef>
                </c:ext>
              </c:extLst>
              <c:f>'SERVIÇOS DETRAN HABILITAÇÃO'!$E$639:$E$649</c:f>
              <c:strCache>
                <c:ptCount val="11"/>
                <c:pt idx="0">
                  <c:v>PRIMEIRA HABILITAÇÃO</c:v>
                </c:pt>
                <c:pt idx="1">
                  <c:v>SEGUNDA VIA</c:v>
                </c:pt>
                <c:pt idx="2">
                  <c:v>REGISTRO DE ESTRANGEIRO</c:v>
                </c:pt>
                <c:pt idx="3">
                  <c:v>REGISTRO</c:v>
                </c:pt>
                <c:pt idx="4">
                  <c:v>RENOVAÇÃO DE EXAMES</c:v>
                </c:pt>
                <c:pt idx="5">
                  <c:v>MUDANÇA DE CATEGORIA</c:v>
                </c:pt>
                <c:pt idx="6">
                  <c:v>ADIÇÃO DE CATEGORIA</c:v>
                </c:pt>
                <c:pt idx="7">
                  <c:v>ALTERAÇÃO DE DADOS</c:v>
                </c:pt>
                <c:pt idx="8">
                  <c:v>REABILITAÇÃO</c:v>
                </c:pt>
                <c:pt idx="9">
                  <c:v>CHN DEFINITIVA</c:v>
                </c:pt>
                <c:pt idx="10">
                  <c:v>NOVO PROCESSO DE HABILITAÇÃO</c:v>
                </c:pt>
              </c:strCache>
            </c:strRef>
          </c:cat>
          <c:val>
            <c:numRef>
              <c:extLst>
                <c:ext xmlns:c15="http://schemas.microsoft.com/office/drawing/2012/chart" uri="{02D57815-91ED-43cb-92C2-25804820EDAC}">
                  <c15:fullRef>
                    <c15:sqref>'SERVIÇOS DETRAN HABILITAÇÃO'!$F$639:$F$650</c15:sqref>
                  </c15:fullRef>
                </c:ext>
              </c:extLst>
              <c:f>'SERVIÇOS DETRAN HABILITAÇÃO'!$F$639:$F$649</c:f>
              <c:numCache>
                <c:formatCode>#,##0</c:formatCode>
                <c:ptCount val="11"/>
                <c:pt idx="0">
                  <c:v>31040</c:v>
                </c:pt>
                <c:pt idx="1">
                  <c:v>9481</c:v>
                </c:pt>
                <c:pt idx="2">
                  <c:v>105</c:v>
                </c:pt>
                <c:pt idx="3">
                  <c:v>178</c:v>
                </c:pt>
                <c:pt idx="4">
                  <c:v>96218</c:v>
                </c:pt>
                <c:pt idx="5">
                  <c:v>4205</c:v>
                </c:pt>
                <c:pt idx="6">
                  <c:v>1484</c:v>
                </c:pt>
                <c:pt idx="7">
                  <c:v>1550</c:v>
                </c:pt>
                <c:pt idx="8">
                  <c:v>29</c:v>
                </c:pt>
                <c:pt idx="9">
                  <c:v>28763</c:v>
                </c:pt>
                <c:pt idx="10">
                  <c:v>65</c:v>
                </c:pt>
              </c:numCache>
            </c:numRef>
          </c:val>
          <c:extLst>
            <c:ext xmlns:c15="http://schemas.microsoft.com/office/drawing/2012/chart" uri="{02D57815-91ED-43cb-92C2-25804820EDAC}">
              <c15:categoryFilterExceptions>
                <c15:categoryFilterException>
                  <c15:sqref>'SERVIÇOS DETRAN HABILITAÇÃO'!$F$650</c15:sqref>
                  <c15:dLbl>
                    <c:idx val="10"/>
                    <c:layout>
                      <c:manualLayout>
                        <c:x val="5.1428566800577656E-3"/>
                        <c:y val="1.6793704174620691E-16"/>
                      </c:manualLayout>
                    </c:layout>
                    <c:showLegendKey val="0"/>
                    <c:showVal val="1"/>
                    <c:showCatName val="0"/>
                    <c:showSerName val="0"/>
                    <c:showPercent val="0"/>
                    <c:showBubbleSize val="0"/>
                    <c:extLst xmlns:c16="http://schemas.microsoft.com/office/drawing/2014/chart">
                      <c:ext uri="{CE6537A1-D6FC-4f65-9D91-7224C49458BB}"/>
                      <c:ext xmlns:c16="http://schemas.microsoft.com/office/drawing/2014/chart" uri="{C3380CC4-5D6E-409C-BE32-E72D297353CC}">
                        <c16:uniqueId val="{00000000-A880-4125-8259-D24A112AC504}"/>
                      </c:ext>
                    </c:extLst>
                  </c15:dLbl>
                </c15:categoryFilterException>
              </c15:categoryFilterExceptions>
            </c:ext>
            <c:ext xmlns:c16="http://schemas.microsoft.com/office/drawing/2014/chart" uri="{C3380CC4-5D6E-409C-BE32-E72D297353CC}">
              <c16:uniqueId val="{00000000-405F-49BB-B00E-88AE7811BEE8}"/>
            </c:ext>
          </c:extLst>
        </c:ser>
        <c:dLbls>
          <c:showLegendKey val="0"/>
          <c:showVal val="1"/>
          <c:showCatName val="0"/>
          <c:showSerName val="0"/>
          <c:showPercent val="0"/>
          <c:showBubbleSize val="0"/>
        </c:dLbls>
        <c:gapWidth val="21"/>
        <c:shape val="box"/>
        <c:axId val="253820848"/>
        <c:axId val="253821240"/>
        <c:axId val="0"/>
      </c:bar3DChart>
      <c:catAx>
        <c:axId val="253820848"/>
        <c:scaling>
          <c:orientation val="maxMin"/>
        </c:scaling>
        <c:delete val="0"/>
        <c:axPos val="l"/>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fr-FR"/>
          </a:p>
        </c:txPr>
        <c:crossAx val="253821240"/>
        <c:crosses val="autoZero"/>
        <c:auto val="1"/>
        <c:lblAlgn val="ctr"/>
        <c:lblOffset val="100"/>
        <c:noMultiLvlLbl val="0"/>
      </c:catAx>
      <c:valAx>
        <c:axId val="253821240"/>
        <c:scaling>
          <c:orientation val="minMax"/>
        </c:scaling>
        <c:delete val="0"/>
        <c:axPos val="t"/>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fr-FR"/>
          </a:p>
        </c:txPr>
        <c:crossAx val="253820848"/>
        <c:crosses val="autoZero"/>
        <c:crossBetween val="between"/>
      </c:valAx>
      <c:spPr>
        <a:noFill/>
        <a:ln>
          <a:noFill/>
        </a:ln>
        <a:effectLst/>
      </c:spPr>
    </c:plotArea>
    <c:plotVisOnly val="1"/>
    <c:dispBlanksAs val="gap"/>
    <c:showDLblsOverMax val="0"/>
  </c:chart>
  <c:spPr>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1560000" scaled="0"/>
    </a:gradFill>
    <a:ln w="38100" cap="flat" cmpd="sng" algn="ctr">
      <a:solidFill>
        <a:sysClr val="windowText" lastClr="000000"/>
      </a:solidFill>
      <a:round/>
    </a:ln>
    <a:effectLst/>
  </c:spPr>
  <c:txPr>
    <a:bodyPr/>
    <a:lstStyle/>
    <a:p>
      <a:pPr>
        <a:defRPr/>
      </a:pPr>
      <a:endParaRPr lang="fr-FR"/>
    </a:p>
  </c:txPr>
  <c:printSettings>
    <c:headerFooter/>
    <c:pageMargins b="0.78740157499999996" l="0.511811024" r="0.511811024" t="0.78740157499999996" header="0.31496062000000002" footer="0.31496062000000002"/>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8"/>
    </mc:Choice>
    <mc:Fallback>
      <c:style val="28"/>
    </mc:Fallback>
  </mc:AlternateContent>
  <c:chart>
    <c:title>
      <c:overlay val="0"/>
      <c:txPr>
        <a:bodyPr/>
        <a:lstStyle/>
        <a:p>
          <a:pPr>
            <a:defRPr sz="1800" b="1" i="0" u="none" strike="noStrike" baseline="0">
              <a:solidFill>
                <a:srgbClr val="000000"/>
              </a:solidFill>
              <a:latin typeface="Calibri"/>
              <a:ea typeface="Calibri"/>
              <a:cs typeface="Calibri"/>
            </a:defRPr>
          </a:pPr>
          <a:endParaRPr lang="fr-FR"/>
        </a:p>
      </c:txPr>
    </c:title>
    <c:autoTitleDeleted val="0"/>
    <c:plotArea>
      <c:layout>
        <c:manualLayout>
          <c:layoutTarget val="inner"/>
          <c:xMode val="edge"/>
          <c:yMode val="edge"/>
          <c:x val="2.1397310218724316E-2"/>
          <c:y val="0.15721178823076598"/>
          <c:w val="0.95720537956255136"/>
          <c:h val="0.70163405143826085"/>
        </c:manualLayout>
      </c:layout>
      <c:lineChart>
        <c:grouping val="standard"/>
        <c:varyColors val="0"/>
        <c:ser>
          <c:idx val="0"/>
          <c:order val="0"/>
          <c:tx>
            <c:strRef>
              <c:f>MULTAS!$C$38</c:f>
              <c:strCache>
                <c:ptCount val="1"/>
                <c:pt idx="0">
                  <c:v>AUTUAÇÕES</c:v>
                </c:pt>
              </c:strCache>
            </c:strRef>
          </c:tx>
          <c:dLbls>
            <c:dLbl>
              <c:idx val="7"/>
              <c:layout>
                <c:manualLayout>
                  <c:x val="-6.7489138222948095E-2"/>
                  <c:y val="-6.66868748105486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034-45E4-94F5-9795C4730B3D}"/>
                </c:ext>
              </c:extLst>
            </c:dLbl>
            <c:spPr>
              <a:noFill/>
              <a:ln>
                <a:noFill/>
              </a:ln>
              <a:effectLst/>
            </c:spPr>
            <c:txPr>
              <a:bodyPr/>
              <a:lstStyle/>
              <a:p>
                <a:pPr>
                  <a:defRPr sz="1100" b="1" i="0" u="none" strike="noStrike" baseline="0">
                    <a:solidFill>
                      <a:srgbClr val="000000"/>
                    </a:solidFill>
                    <a:latin typeface="Calibri"/>
                    <a:ea typeface="Calibri"/>
                    <a:cs typeface="Calibri"/>
                  </a:defRPr>
                </a:pPr>
                <a:endParaRPr lang="fr-F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MULTAS!$D$15:$O$15</c:f>
              <c:numCache>
                <c:formatCode>General</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MULTAS!$D$20:$O$20</c:f>
              <c:numCache>
                <c:formatCode>#,##0</c:formatCode>
                <c:ptCount val="12"/>
                <c:pt idx="0">
                  <c:v>32839</c:v>
                </c:pt>
                <c:pt idx="1">
                  <c:v>40550</c:v>
                </c:pt>
                <c:pt idx="2">
                  <c:v>63331</c:v>
                </c:pt>
                <c:pt idx="3">
                  <c:v>66865</c:v>
                </c:pt>
                <c:pt idx="4">
                  <c:v>69562</c:v>
                </c:pt>
                <c:pt idx="5">
                  <c:v>101279</c:v>
                </c:pt>
                <c:pt idx="6">
                  <c:v>133490</c:v>
                </c:pt>
                <c:pt idx="7">
                  <c:v>158545</c:v>
                </c:pt>
                <c:pt idx="8">
                  <c:v>168271</c:v>
                </c:pt>
                <c:pt idx="9">
                  <c:v>141775</c:v>
                </c:pt>
                <c:pt idx="10">
                  <c:v>164153</c:v>
                </c:pt>
                <c:pt idx="11">
                  <c:v>149747</c:v>
                </c:pt>
              </c:numCache>
            </c:numRef>
          </c:val>
          <c:smooth val="0"/>
          <c:extLst>
            <c:ext xmlns:c16="http://schemas.microsoft.com/office/drawing/2014/chart" uri="{C3380CC4-5D6E-409C-BE32-E72D297353CC}">
              <c16:uniqueId val="{00000000-D802-43A1-B735-2EB7A3D69D43}"/>
            </c:ext>
          </c:extLst>
        </c:ser>
        <c:dLbls>
          <c:showLegendKey val="0"/>
          <c:showVal val="1"/>
          <c:showCatName val="0"/>
          <c:showSerName val="0"/>
          <c:showPercent val="0"/>
          <c:showBubbleSize val="0"/>
        </c:dLbls>
        <c:marker val="1"/>
        <c:smooth val="0"/>
        <c:axId val="253822024"/>
        <c:axId val="253822416"/>
      </c:lineChart>
      <c:catAx>
        <c:axId val="25382202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fr-FR"/>
          </a:p>
        </c:txPr>
        <c:crossAx val="253822416"/>
        <c:crosses val="autoZero"/>
        <c:auto val="1"/>
        <c:lblAlgn val="ctr"/>
        <c:lblOffset val="100"/>
        <c:noMultiLvlLbl val="0"/>
      </c:catAx>
      <c:valAx>
        <c:axId val="253822416"/>
        <c:scaling>
          <c:orientation val="minMax"/>
        </c:scaling>
        <c:delete val="1"/>
        <c:axPos val="l"/>
        <c:numFmt formatCode="#,##0" sourceLinked="1"/>
        <c:majorTickMark val="out"/>
        <c:minorTickMark val="none"/>
        <c:tickLblPos val="none"/>
        <c:crossAx val="253822024"/>
        <c:crosses val="autoZero"/>
        <c:crossBetween val="between"/>
      </c:valAx>
      <c:spPr>
        <a:solidFill>
          <a:sysClr val="window" lastClr="FFFFFF"/>
        </a:solidFill>
      </c:spPr>
    </c:plotArea>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1196" footer="0.31496062000001196"/>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schemeClr val="tx1"/>
        </a:solidFill>
      </c:spPr>
    </c:floor>
    <c:sideWall>
      <c:thickness val="0"/>
      <c:spPr>
        <a:solidFill>
          <a:sysClr val="window" lastClr="FFFFFF"/>
        </a:solidFill>
      </c:spPr>
    </c:sideWall>
    <c:backWall>
      <c:thickness val="0"/>
      <c:spPr>
        <a:solidFill>
          <a:sysClr val="window" lastClr="FFFFFF"/>
        </a:solidFill>
      </c:spPr>
    </c:backWall>
    <c:plotArea>
      <c:layout>
        <c:manualLayout>
          <c:layoutTarget val="inner"/>
          <c:xMode val="edge"/>
          <c:yMode val="edge"/>
          <c:x val="2.4242424242424229E-2"/>
          <c:y val="0.14484553244074094"/>
          <c:w val="0.96033057851239667"/>
          <c:h val="0.70515028033948179"/>
        </c:manualLayout>
      </c:layout>
      <c:bar3DChart>
        <c:barDir val="col"/>
        <c:grouping val="stacked"/>
        <c:varyColors val="0"/>
        <c:ser>
          <c:idx val="0"/>
          <c:order val="0"/>
          <c:tx>
            <c:strRef>
              <c:f>MULTAS!$C$16</c:f>
              <c:strCache>
                <c:ptCount val="1"/>
                <c:pt idx="0">
                  <c:v>LEVE </c:v>
                </c:pt>
              </c:strCache>
            </c:strRef>
          </c:tx>
          <c:invertIfNegative val="0"/>
          <c:dLbls>
            <c:delete val="1"/>
          </c:dLbls>
          <c:cat>
            <c:numRef>
              <c:f>MULTAS!$D$15:$O$15</c:f>
              <c:numCache>
                <c:formatCode>General</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MULTAS!$D$16:$O$16</c:f>
              <c:numCache>
                <c:formatCode>#,##0</c:formatCode>
                <c:ptCount val="12"/>
                <c:pt idx="0">
                  <c:v>4885</c:v>
                </c:pt>
                <c:pt idx="1">
                  <c:v>5305</c:v>
                </c:pt>
                <c:pt idx="2">
                  <c:v>8526</c:v>
                </c:pt>
                <c:pt idx="3">
                  <c:v>8314</c:v>
                </c:pt>
                <c:pt idx="4">
                  <c:v>9678</c:v>
                </c:pt>
                <c:pt idx="5">
                  <c:v>13282</c:v>
                </c:pt>
                <c:pt idx="6">
                  <c:v>16976</c:v>
                </c:pt>
                <c:pt idx="7">
                  <c:v>18616</c:v>
                </c:pt>
                <c:pt idx="8">
                  <c:v>21269</c:v>
                </c:pt>
                <c:pt idx="9">
                  <c:v>17777</c:v>
                </c:pt>
                <c:pt idx="10">
                  <c:v>14079</c:v>
                </c:pt>
                <c:pt idx="11">
                  <c:v>13337</c:v>
                </c:pt>
              </c:numCache>
            </c:numRef>
          </c:val>
          <c:extLst>
            <c:ext xmlns:c16="http://schemas.microsoft.com/office/drawing/2014/chart" uri="{C3380CC4-5D6E-409C-BE32-E72D297353CC}">
              <c16:uniqueId val="{00000000-FDDE-41EA-B193-4B3B3A18D470}"/>
            </c:ext>
          </c:extLst>
        </c:ser>
        <c:ser>
          <c:idx val="1"/>
          <c:order val="1"/>
          <c:tx>
            <c:strRef>
              <c:f>MULTAS!$C$17</c:f>
              <c:strCache>
                <c:ptCount val="1"/>
                <c:pt idx="0">
                  <c:v>MÉDIA </c:v>
                </c:pt>
              </c:strCache>
            </c:strRef>
          </c:tx>
          <c:invertIfNegative val="0"/>
          <c:dLbls>
            <c:delete val="1"/>
          </c:dLbls>
          <c:cat>
            <c:numRef>
              <c:f>MULTAS!$D$15:$O$15</c:f>
              <c:numCache>
                <c:formatCode>General</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MULTAS!$D$17:$O$17</c:f>
              <c:numCache>
                <c:formatCode>#,##0</c:formatCode>
                <c:ptCount val="12"/>
                <c:pt idx="0">
                  <c:v>1962</c:v>
                </c:pt>
                <c:pt idx="1">
                  <c:v>3059</c:v>
                </c:pt>
                <c:pt idx="2">
                  <c:v>6980</c:v>
                </c:pt>
                <c:pt idx="3">
                  <c:v>9041</c:v>
                </c:pt>
                <c:pt idx="4">
                  <c:v>6272</c:v>
                </c:pt>
                <c:pt idx="5">
                  <c:v>14294</c:v>
                </c:pt>
                <c:pt idx="6">
                  <c:v>20081</c:v>
                </c:pt>
                <c:pt idx="7">
                  <c:v>26665</c:v>
                </c:pt>
                <c:pt idx="8">
                  <c:v>22622</c:v>
                </c:pt>
                <c:pt idx="9">
                  <c:v>21246</c:v>
                </c:pt>
                <c:pt idx="10">
                  <c:v>30274</c:v>
                </c:pt>
                <c:pt idx="11">
                  <c:v>25697</c:v>
                </c:pt>
              </c:numCache>
            </c:numRef>
          </c:val>
          <c:extLst>
            <c:ext xmlns:c16="http://schemas.microsoft.com/office/drawing/2014/chart" uri="{C3380CC4-5D6E-409C-BE32-E72D297353CC}">
              <c16:uniqueId val="{00000001-FDDE-41EA-B193-4B3B3A18D470}"/>
            </c:ext>
          </c:extLst>
        </c:ser>
        <c:ser>
          <c:idx val="2"/>
          <c:order val="2"/>
          <c:tx>
            <c:strRef>
              <c:f>MULTAS!$C$18</c:f>
              <c:strCache>
                <c:ptCount val="1"/>
                <c:pt idx="0">
                  <c:v>GRAVE</c:v>
                </c:pt>
              </c:strCache>
            </c:strRef>
          </c:tx>
          <c:invertIfNegative val="0"/>
          <c:dLbls>
            <c:delete val="1"/>
          </c:dLbls>
          <c:cat>
            <c:numRef>
              <c:f>MULTAS!$D$15:$O$15</c:f>
              <c:numCache>
                <c:formatCode>General</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MULTAS!$D$18:$O$18</c:f>
              <c:numCache>
                <c:formatCode>#,##0</c:formatCode>
                <c:ptCount val="12"/>
                <c:pt idx="0">
                  <c:v>7566</c:v>
                </c:pt>
                <c:pt idx="1">
                  <c:v>9711</c:v>
                </c:pt>
                <c:pt idx="2">
                  <c:v>15432</c:v>
                </c:pt>
                <c:pt idx="3">
                  <c:v>17322</c:v>
                </c:pt>
                <c:pt idx="4">
                  <c:v>16004</c:v>
                </c:pt>
                <c:pt idx="5">
                  <c:v>25714</c:v>
                </c:pt>
                <c:pt idx="6">
                  <c:v>38027</c:v>
                </c:pt>
                <c:pt idx="7">
                  <c:v>43573</c:v>
                </c:pt>
                <c:pt idx="8">
                  <c:v>37939</c:v>
                </c:pt>
                <c:pt idx="9">
                  <c:v>32262</c:v>
                </c:pt>
                <c:pt idx="10">
                  <c:v>44409</c:v>
                </c:pt>
                <c:pt idx="11">
                  <c:v>36913</c:v>
                </c:pt>
              </c:numCache>
            </c:numRef>
          </c:val>
          <c:extLst>
            <c:ext xmlns:c16="http://schemas.microsoft.com/office/drawing/2014/chart" uri="{C3380CC4-5D6E-409C-BE32-E72D297353CC}">
              <c16:uniqueId val="{00000002-FDDE-41EA-B193-4B3B3A18D470}"/>
            </c:ext>
          </c:extLst>
        </c:ser>
        <c:ser>
          <c:idx val="3"/>
          <c:order val="3"/>
          <c:tx>
            <c:strRef>
              <c:f>MULTAS!$C$19</c:f>
              <c:strCache>
                <c:ptCount val="1"/>
                <c:pt idx="0">
                  <c:v>GRAVÍSSIMA</c:v>
                </c:pt>
              </c:strCache>
            </c:strRef>
          </c:tx>
          <c:invertIfNegative val="0"/>
          <c:dLbls>
            <c:delete val="1"/>
          </c:dLbls>
          <c:cat>
            <c:numRef>
              <c:f>MULTAS!$D$15:$O$15</c:f>
              <c:numCache>
                <c:formatCode>General</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MULTAS!$D$19:$O$19</c:f>
              <c:numCache>
                <c:formatCode>#,##0</c:formatCode>
                <c:ptCount val="12"/>
                <c:pt idx="0">
                  <c:v>18426</c:v>
                </c:pt>
                <c:pt idx="1">
                  <c:v>22475</c:v>
                </c:pt>
                <c:pt idx="2">
                  <c:v>32393</c:v>
                </c:pt>
                <c:pt idx="3">
                  <c:v>32188</c:v>
                </c:pt>
                <c:pt idx="4">
                  <c:v>37608</c:v>
                </c:pt>
                <c:pt idx="5">
                  <c:v>47989</c:v>
                </c:pt>
                <c:pt idx="6">
                  <c:v>58406</c:v>
                </c:pt>
                <c:pt idx="7">
                  <c:v>69691</c:v>
                </c:pt>
                <c:pt idx="8">
                  <c:v>86441</c:v>
                </c:pt>
                <c:pt idx="9">
                  <c:v>70490</c:v>
                </c:pt>
                <c:pt idx="10">
                  <c:v>75391</c:v>
                </c:pt>
                <c:pt idx="11">
                  <c:v>73800</c:v>
                </c:pt>
              </c:numCache>
            </c:numRef>
          </c:val>
          <c:extLst>
            <c:ext xmlns:c16="http://schemas.microsoft.com/office/drawing/2014/chart" uri="{C3380CC4-5D6E-409C-BE32-E72D297353CC}">
              <c16:uniqueId val="{00000003-FDDE-41EA-B193-4B3B3A18D470}"/>
            </c:ext>
          </c:extLst>
        </c:ser>
        <c:dLbls>
          <c:showLegendKey val="0"/>
          <c:showVal val="1"/>
          <c:showCatName val="0"/>
          <c:showSerName val="0"/>
          <c:showPercent val="0"/>
          <c:showBubbleSize val="0"/>
        </c:dLbls>
        <c:gapWidth val="78"/>
        <c:shape val="cylinder"/>
        <c:axId val="253823200"/>
        <c:axId val="253823592"/>
        <c:axId val="0"/>
      </c:bar3DChart>
      <c:catAx>
        <c:axId val="253823200"/>
        <c:scaling>
          <c:orientation val="minMax"/>
        </c:scaling>
        <c:delete val="0"/>
        <c:axPos val="b"/>
        <c:numFmt formatCode="General" sourceLinked="1"/>
        <c:majorTickMark val="none"/>
        <c:minorTickMark val="none"/>
        <c:tickLblPos val="nextTo"/>
        <c:spPr>
          <a:ln w="9525">
            <a:noFill/>
          </a:ln>
        </c:spPr>
        <c:txPr>
          <a:bodyPr rot="0" vert="horz"/>
          <a:lstStyle/>
          <a:p>
            <a:pPr>
              <a:defRPr sz="1100" b="1" i="0" u="none" strike="noStrike" baseline="0">
                <a:solidFill>
                  <a:srgbClr val="000000"/>
                </a:solidFill>
                <a:latin typeface="Calibri"/>
                <a:ea typeface="Calibri"/>
                <a:cs typeface="Calibri"/>
              </a:defRPr>
            </a:pPr>
            <a:endParaRPr lang="fr-FR"/>
          </a:p>
        </c:txPr>
        <c:crossAx val="253823592"/>
        <c:crosses val="autoZero"/>
        <c:auto val="1"/>
        <c:lblAlgn val="ctr"/>
        <c:lblOffset val="100"/>
        <c:noMultiLvlLbl val="0"/>
      </c:catAx>
      <c:valAx>
        <c:axId val="253823592"/>
        <c:scaling>
          <c:orientation val="minMax"/>
        </c:scaling>
        <c:delete val="1"/>
        <c:axPos val="l"/>
        <c:numFmt formatCode="#,##0" sourceLinked="1"/>
        <c:majorTickMark val="out"/>
        <c:minorTickMark val="none"/>
        <c:tickLblPos val="none"/>
        <c:crossAx val="253823200"/>
        <c:crosses val="autoZero"/>
        <c:crossBetween val="between"/>
      </c:valAx>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c:spPr>
    </c:plotArea>
    <c:legend>
      <c:legendPos val="t"/>
      <c:overlay val="0"/>
      <c:txPr>
        <a:bodyPr/>
        <a:lstStyle/>
        <a:p>
          <a:pPr>
            <a:defRPr sz="1400" b="1" i="0" u="none" strike="noStrike" baseline="0">
              <a:solidFill>
                <a:srgbClr val="000000"/>
              </a:solidFill>
              <a:latin typeface="Calibri"/>
              <a:ea typeface="Calibri"/>
              <a:cs typeface="Calibri"/>
            </a:defRPr>
          </a:pPr>
          <a:endParaRPr lang="fr-FR"/>
        </a:p>
      </c:txPr>
    </c:legend>
    <c:plotVisOnly val="1"/>
    <c:dispBlanksAs val="gap"/>
    <c:showDLblsOverMax val="0"/>
  </c:chart>
  <c:spPr>
    <a:gradFill flip="none" rotWithShape="1">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8740157499999996" l="0.511811024" r="0.511811024" t="0.78740157499999996" header="0.31496062000000907" footer="0.31496062000000907"/>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xml><?xml version="1.0" encoding="utf-8"?>
<cs:chartStyle xmlns:cs="http://schemas.microsoft.com/office/drawing/2012/chartStyle" xmlns:a="http://schemas.openxmlformats.org/drawingml/2006/main" id="29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3.xml><?xml version="1.0" encoding="utf-8"?>
<cs:chartStyle xmlns:cs="http://schemas.microsoft.com/office/drawing/2012/chartStyle" xmlns:a="http://schemas.openxmlformats.org/drawingml/2006/main" id="29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347">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6.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8.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800" b="1"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6.xml><?xml version="1.0" encoding="utf-8"?>
<cs:chartStyle xmlns:cs="http://schemas.microsoft.com/office/drawing/2012/chartStyle" xmlns:a="http://schemas.openxmlformats.org/drawingml/2006/main" id="3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800" b="1"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0.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6.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38">
  <cs:axisTitle>
    <cs:lnRef idx="0"/>
    <cs:fillRef idx="0"/>
    <cs:effectRef idx="0"/>
    <cs:fontRef idx="minor">
      <a:schemeClr val="lt1"/>
    </cs:fontRef>
    <cs:defRPr sz="900" b="1" kern="1200"/>
  </cs:axisTitle>
  <cs:categoryAxis>
    <cs:lnRef idx="0">
      <cs:styleClr val="0"/>
    </cs:lnRef>
    <cs:fillRef idx="0"/>
    <cs:effectRef idx="0"/>
    <cs:fontRef idx="minor">
      <a:schemeClr val="lt1"/>
    </cs:fontRef>
    <cs:defRPr sz="900" kern="1200" spc="3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lt1">
            <a:lumMod val="85000"/>
          </a:schemeClr>
        </a:solidFill>
        <a:round/>
      </a:ln>
    </cs:spPr>
    <cs:defRPr sz="1000" kern="1200"/>
  </cs:chartArea>
  <cs:dataLabel>
    <cs:lnRef idx="0"/>
    <cs:fillRef idx="0">
      <cs:styleClr val="0"/>
    </cs:fillRef>
    <cs:effectRef idx="0"/>
    <cs:fontRef idx="minor">
      <a:schemeClr val="lt1"/>
    </cs:fontRef>
    <cs:spPr>
      <a:solidFill>
        <a:schemeClr val="phClr"/>
      </a:solidFill>
    </cs:spPr>
    <cs:defRPr sz="900" b="1"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25400"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cs:spPr>
  </cs:dataPointMarker>
  <cs:dataPointMarkerLayout symbol="circle" size="14"/>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fillRef idx="0"/>
    <cs:effectRef idx="0"/>
    <cs:fontRef idx="minor">
      <a:schemeClr val="dk1"/>
    </cs:fontRef>
    <cs:spPr>
      <a:ln w="9525" cap="flat" cmpd="sng" algn="ctr">
        <a:gradFill>
          <a:gsLst>
            <a:gs pos="0">
              <a:schemeClr val="lt1"/>
            </a:gs>
            <a:gs pos="100000">
              <a:schemeClr val="lt1">
                <a:alpha val="0"/>
              </a:schemeClr>
            </a:gs>
          </a:gsLst>
          <a:lin ang="5400000" scaled="0"/>
        </a:gradFill>
        <a:round/>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347">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3.xml><?xml version="1.0" encoding="utf-8"?>
<cs:chartStyle xmlns:cs="http://schemas.microsoft.com/office/drawing/2012/chartStyle" xmlns:a="http://schemas.openxmlformats.org/drawingml/2006/main" id="347">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trlProps/ctrlProp1.xml><?xml version="1.0" encoding="utf-8"?>
<formControlPr xmlns="http://schemas.microsoft.com/office/spreadsheetml/2009/9/main" objectType="Drop" dropStyle="combo" dx="16" fmlaLink="$Q$59" fmlaRange="$R$60:$R$112" sel="3" val="0"/>
</file>

<file path=xl/ctrlProps/ctrlProp2.xml><?xml version="1.0" encoding="utf-8"?>
<formControlPr xmlns="http://schemas.microsoft.com/office/spreadsheetml/2009/9/main" objectType="Drop" dropStyle="combo" dx="16" fmlaLink="$Q$15" fmlaRange="$R$16:$R$68" sel="1" val="0"/>
</file>

<file path=xl/ctrlProps/ctrlProp3.xml><?xml version="1.0" encoding="utf-8"?>
<formControlPr xmlns="http://schemas.microsoft.com/office/spreadsheetml/2009/9/main" objectType="Drop" dropStyle="combo" dx="16" fmlaLink="$T$2" fmlaRange="$U$3:$U$54" sel="4" val="0"/>
</file>

<file path=xl/ctrlProps/ctrlProp4.xml><?xml version="1.0" encoding="utf-8"?>
<formControlPr xmlns="http://schemas.microsoft.com/office/spreadsheetml/2009/9/main" objectType="Drop" dropStyle="combo" dx="16" fmlaLink="'ACIDENTES MUN ESPELHO'!$T$2" fmlaRange="'ACIDENTES MUN ESPELHO'!$U$3:$U$54" sel="4" val="0"/>
</file>

<file path=xl/ctrlProps/ctrlProp5.xml><?xml version="1.0" encoding="utf-8"?>
<formControlPr xmlns="http://schemas.microsoft.com/office/spreadsheetml/2009/9/main" objectType="Drop" dropStyle="combo" dx="16" fmlaLink="$AB$16" fmlaRange="$AC$17:$AC$69" sel="25" val="22"/>
</file>

<file path=xl/ctrlProps/ctrlProp6.xml><?xml version="1.0" encoding="utf-8"?>
<formControlPr xmlns="http://schemas.microsoft.com/office/spreadsheetml/2009/9/main" objectType="Drop" dropStyle="combo" dx="16" fmlaLink="$Z$4" fmlaRange="$AA$5:$AA$57" sel="23" val="18"/>
</file>

<file path=xl/diagrams/_rels/data2.xml.rels><?xml version="1.0" encoding="UTF-8" standalone="yes"?>
<Relationships xmlns="http://schemas.openxmlformats.org/package/2006/relationships"><Relationship Id="rId2" Type="http://schemas.openxmlformats.org/officeDocument/2006/relationships/image" Target="../media/image41.jpg"/><Relationship Id="rId1" Type="http://schemas.openxmlformats.org/officeDocument/2006/relationships/image" Target="../media/image40.jpg"/></Relationships>
</file>

<file path=xl/diagrams/_rels/data3.xml.rels><?xml version="1.0" encoding="UTF-8" standalone="yes"?>
<Relationships xmlns="http://schemas.openxmlformats.org/package/2006/relationships"><Relationship Id="rId1" Type="http://schemas.openxmlformats.org/officeDocument/2006/relationships/image" Target="../media/image42.jpg"/></Relationships>
</file>

<file path=xl/diagrams/_rels/drawing2.xml.rels><?xml version="1.0" encoding="UTF-8" standalone="yes"?>
<Relationships xmlns="http://schemas.openxmlformats.org/package/2006/relationships"><Relationship Id="rId2" Type="http://schemas.openxmlformats.org/officeDocument/2006/relationships/image" Target="../media/image41.jpg"/><Relationship Id="rId1" Type="http://schemas.openxmlformats.org/officeDocument/2006/relationships/image" Target="../media/image40.jpg"/></Relationships>
</file>

<file path=xl/diagrams/_rels/drawing3.xml.rels><?xml version="1.0" encoding="UTF-8" standalone="yes"?>
<Relationships xmlns="http://schemas.openxmlformats.org/package/2006/relationships"><Relationship Id="rId1" Type="http://schemas.openxmlformats.org/officeDocument/2006/relationships/image" Target="../media/image42.jpg"/></Relationships>
</file>

<file path=xl/diagrams/colors1.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FDD108A5-6B8E-4D75-97AE-A29D373C90D5}" type="doc">
      <dgm:prSet loTypeId="urn:microsoft.com/office/officeart/2005/8/layout/process5" loCatId="process" qsTypeId="urn:microsoft.com/office/officeart/2005/8/quickstyle/simple5" qsCatId="simple" csTypeId="urn:microsoft.com/office/officeart/2005/8/colors/colorful1" csCatId="colorful" phldr="1"/>
      <dgm:spPr/>
      <dgm:t>
        <a:bodyPr/>
        <a:lstStyle/>
        <a:p>
          <a:endParaRPr lang="pt-BR"/>
        </a:p>
      </dgm:t>
    </dgm:pt>
    <dgm:pt modelId="{CF31AE16-919F-4536-9AA1-93BE3614176D}">
      <dgm:prSet phldrT="[Texto]"/>
      <dgm:spPr/>
      <dgm:t>
        <a:bodyPr/>
        <a:lstStyle/>
        <a:p>
          <a:r>
            <a:rPr lang="pt-BR"/>
            <a:t>Polícia Militar - RO (BOATs)</a:t>
          </a:r>
        </a:p>
      </dgm:t>
    </dgm:pt>
    <dgm:pt modelId="{EFE2ED81-C386-4E57-B95D-D024734707D7}" type="parTrans" cxnId="{77C1978C-AA39-4E5F-87D7-D9D6810C7EE8}">
      <dgm:prSet/>
      <dgm:spPr/>
      <dgm:t>
        <a:bodyPr/>
        <a:lstStyle/>
        <a:p>
          <a:endParaRPr lang="pt-BR"/>
        </a:p>
      </dgm:t>
    </dgm:pt>
    <dgm:pt modelId="{E7CFC74C-909A-4E73-8E64-72C749906D08}" type="sibTrans" cxnId="{77C1978C-AA39-4E5F-87D7-D9D6810C7EE8}">
      <dgm:prSet/>
      <dgm:spPr/>
      <dgm:t>
        <a:bodyPr/>
        <a:lstStyle/>
        <a:p>
          <a:endParaRPr lang="pt-BR"/>
        </a:p>
      </dgm:t>
    </dgm:pt>
    <dgm:pt modelId="{223FEA71-E2DC-48C2-A1C2-BC7AEEA59B30}">
      <dgm:prSet phldrT="[Texto]"/>
      <dgm:spPr/>
      <dgm:t>
        <a:bodyPr/>
        <a:lstStyle/>
        <a:p>
          <a:r>
            <a:rPr lang="pt-BR"/>
            <a:t>I.M.L (Relação de Vítimas Fatais)</a:t>
          </a:r>
        </a:p>
      </dgm:t>
    </dgm:pt>
    <dgm:pt modelId="{8A6065FD-6880-457B-A52E-649D24B2D0F7}" type="parTrans" cxnId="{03A9FF65-7598-475D-9C6C-D76687DBEAB9}">
      <dgm:prSet/>
      <dgm:spPr/>
      <dgm:t>
        <a:bodyPr/>
        <a:lstStyle/>
        <a:p>
          <a:endParaRPr lang="pt-BR"/>
        </a:p>
      </dgm:t>
    </dgm:pt>
    <dgm:pt modelId="{A78805BE-7174-413B-B09B-A8A7254C5B75}" type="sibTrans" cxnId="{03A9FF65-7598-475D-9C6C-D76687DBEAB9}">
      <dgm:prSet/>
      <dgm:spPr/>
      <dgm:t>
        <a:bodyPr/>
        <a:lstStyle/>
        <a:p>
          <a:endParaRPr lang="pt-BR"/>
        </a:p>
      </dgm:t>
    </dgm:pt>
    <dgm:pt modelId="{D4644A52-2522-47FE-AA34-15907D942069}">
      <dgm:prSet phldrT="[Texto]"/>
      <dgm:spPr/>
      <dgm:t>
        <a:bodyPr/>
        <a:lstStyle/>
        <a:p>
          <a:r>
            <a:rPr lang="pt-BR"/>
            <a:t>Polícia Civil -RO (Ocorrências)</a:t>
          </a:r>
        </a:p>
      </dgm:t>
    </dgm:pt>
    <dgm:pt modelId="{1C10C3A6-6CAA-41E7-87C5-81BD24584C2D}" type="parTrans" cxnId="{6292617B-2078-4C21-96C6-B50BB931E5A2}">
      <dgm:prSet/>
      <dgm:spPr/>
      <dgm:t>
        <a:bodyPr/>
        <a:lstStyle/>
        <a:p>
          <a:endParaRPr lang="pt-BR"/>
        </a:p>
      </dgm:t>
    </dgm:pt>
    <dgm:pt modelId="{32751C29-A99F-491E-B7C0-CFA8D0BEC40E}" type="sibTrans" cxnId="{6292617B-2078-4C21-96C6-B50BB931E5A2}">
      <dgm:prSet/>
      <dgm:spPr/>
      <dgm:t>
        <a:bodyPr/>
        <a:lstStyle/>
        <a:p>
          <a:endParaRPr lang="pt-BR"/>
        </a:p>
      </dgm:t>
    </dgm:pt>
    <dgm:pt modelId="{459FA147-F438-4B4F-979C-8C2E5E1E5392}">
      <dgm:prSet phldrT="[Texto]"/>
      <dgm:spPr/>
      <dgm:t>
        <a:bodyPr/>
        <a:lstStyle/>
        <a:p>
          <a:r>
            <a:rPr lang="pt-BR"/>
            <a:t>Polícia Rodoviária Federal</a:t>
          </a:r>
        </a:p>
      </dgm:t>
    </dgm:pt>
    <dgm:pt modelId="{4C22660D-223B-418B-A138-660C0E9F4824}" type="parTrans" cxnId="{A50400A0-B4E4-4566-A520-631183DD58CF}">
      <dgm:prSet/>
      <dgm:spPr/>
      <dgm:t>
        <a:bodyPr/>
        <a:lstStyle/>
        <a:p>
          <a:endParaRPr lang="pt-BR"/>
        </a:p>
      </dgm:t>
    </dgm:pt>
    <dgm:pt modelId="{8EE72A33-EC61-4C2D-AFA5-4C9B5A4513B6}" type="sibTrans" cxnId="{A50400A0-B4E4-4566-A520-631183DD58CF}">
      <dgm:prSet/>
      <dgm:spPr/>
      <dgm:t>
        <a:bodyPr/>
        <a:lstStyle/>
        <a:p>
          <a:endParaRPr lang="pt-BR"/>
        </a:p>
      </dgm:t>
    </dgm:pt>
    <dgm:pt modelId="{72A0FE1E-1960-4362-895E-AD4D89D40099}">
      <dgm:prSet phldrT="[Texto]"/>
      <dgm:spPr/>
      <dgm:t>
        <a:bodyPr/>
        <a:lstStyle/>
        <a:p>
          <a:r>
            <a:rPr lang="pt-BR"/>
            <a:t>DETRAN -RO (Sist. Boatweb)</a:t>
          </a:r>
        </a:p>
      </dgm:t>
    </dgm:pt>
    <dgm:pt modelId="{2C116083-4283-4CD2-999B-503A6C29AEEC}" type="parTrans" cxnId="{D56415FD-6E88-4E19-B3C9-231F9D37F374}">
      <dgm:prSet/>
      <dgm:spPr/>
      <dgm:t>
        <a:bodyPr/>
        <a:lstStyle/>
        <a:p>
          <a:endParaRPr lang="pt-BR"/>
        </a:p>
      </dgm:t>
    </dgm:pt>
    <dgm:pt modelId="{62D8DF5C-03CE-40F0-AC75-A8853E332E72}" type="sibTrans" cxnId="{D56415FD-6E88-4E19-B3C9-231F9D37F374}">
      <dgm:prSet/>
      <dgm:spPr/>
      <dgm:t>
        <a:bodyPr/>
        <a:lstStyle/>
        <a:p>
          <a:endParaRPr lang="pt-BR"/>
        </a:p>
      </dgm:t>
    </dgm:pt>
    <dgm:pt modelId="{B686507E-D434-476A-ADA2-A9F885F450A3}">
      <dgm:prSet phldrT="[Texto]"/>
      <dgm:spPr/>
      <dgm:t>
        <a:bodyPr/>
        <a:lstStyle/>
        <a:p>
          <a:r>
            <a:rPr lang="pt-BR"/>
            <a:t>Tratamento, Mapeamento e Análise dos Dados</a:t>
          </a:r>
        </a:p>
      </dgm:t>
    </dgm:pt>
    <dgm:pt modelId="{814A64D3-9667-4233-A0F9-79C4A73A09D1}" type="parTrans" cxnId="{95FFC954-A5B9-4704-848B-E2ED01BF0063}">
      <dgm:prSet/>
      <dgm:spPr/>
      <dgm:t>
        <a:bodyPr/>
        <a:lstStyle/>
        <a:p>
          <a:endParaRPr lang="pt-BR"/>
        </a:p>
      </dgm:t>
    </dgm:pt>
    <dgm:pt modelId="{52C9449D-E935-4387-B969-C68E789FF5F4}" type="sibTrans" cxnId="{95FFC954-A5B9-4704-848B-E2ED01BF0063}">
      <dgm:prSet/>
      <dgm:spPr/>
      <dgm:t>
        <a:bodyPr/>
        <a:lstStyle/>
        <a:p>
          <a:endParaRPr lang="pt-BR"/>
        </a:p>
      </dgm:t>
    </dgm:pt>
    <dgm:pt modelId="{1D53BC23-74BC-4E11-ABA2-3EBDC641EEC3}">
      <dgm:prSet phldrT="[Texto]"/>
      <dgm:spPr/>
      <dgm:t>
        <a:bodyPr/>
        <a:lstStyle/>
        <a:p>
          <a:r>
            <a:rPr lang="pt-BR"/>
            <a:t>  Organizações  Públicas e Privadas</a:t>
          </a:r>
        </a:p>
      </dgm:t>
    </dgm:pt>
    <dgm:pt modelId="{14DE3BAA-6837-49B6-84C7-E6B26AA5BD3E}" type="parTrans" cxnId="{2F32BD80-4712-49F6-BB89-5547578E1830}">
      <dgm:prSet/>
      <dgm:spPr/>
      <dgm:t>
        <a:bodyPr/>
        <a:lstStyle/>
        <a:p>
          <a:endParaRPr lang="pt-BR"/>
        </a:p>
      </dgm:t>
    </dgm:pt>
    <dgm:pt modelId="{46D73B9C-44BD-4CA8-B748-B07B03CBAFE9}" type="sibTrans" cxnId="{2F32BD80-4712-49F6-BB89-5547578E1830}">
      <dgm:prSet/>
      <dgm:spPr/>
      <dgm:t>
        <a:bodyPr/>
        <a:lstStyle/>
        <a:p>
          <a:endParaRPr lang="pt-BR"/>
        </a:p>
      </dgm:t>
    </dgm:pt>
    <dgm:pt modelId="{5B0CF81F-B69A-441E-80E5-56C9BD873366}">
      <dgm:prSet phldrT="[Texto]"/>
      <dgm:spPr/>
      <dgm:t>
        <a:bodyPr/>
        <a:lstStyle/>
        <a:p>
          <a:r>
            <a:rPr lang="pt-BR"/>
            <a:t>Sociedade</a:t>
          </a:r>
        </a:p>
      </dgm:t>
    </dgm:pt>
    <dgm:pt modelId="{2F1E1339-AAE3-4273-9C97-DE4B68AF898B}" type="parTrans" cxnId="{CFC51422-3AF0-4467-B23C-D50D6ADE4517}">
      <dgm:prSet/>
      <dgm:spPr/>
      <dgm:t>
        <a:bodyPr/>
        <a:lstStyle/>
        <a:p>
          <a:endParaRPr lang="pt-BR"/>
        </a:p>
      </dgm:t>
    </dgm:pt>
    <dgm:pt modelId="{2D5D684B-5B6A-451E-B296-AB6A971762BA}" type="sibTrans" cxnId="{CFC51422-3AF0-4467-B23C-D50D6ADE4517}">
      <dgm:prSet/>
      <dgm:spPr/>
      <dgm:t>
        <a:bodyPr/>
        <a:lstStyle/>
        <a:p>
          <a:endParaRPr lang="pt-BR"/>
        </a:p>
      </dgm:t>
    </dgm:pt>
    <dgm:pt modelId="{B72BA886-7294-4B27-B818-A1334B071A3F}">
      <dgm:prSet phldrT="[Texto]"/>
      <dgm:spPr/>
      <dgm:t>
        <a:bodyPr/>
        <a:lstStyle/>
        <a:p>
          <a:r>
            <a:rPr lang="pt-BR"/>
            <a:t>Imprensa</a:t>
          </a:r>
        </a:p>
      </dgm:t>
    </dgm:pt>
    <dgm:pt modelId="{3F6DFEA1-36AE-47FE-9C6B-EC4E0C12604E}" type="parTrans" cxnId="{BDDA64FF-5A96-4240-9962-E80C662BA173}">
      <dgm:prSet/>
      <dgm:spPr/>
      <dgm:t>
        <a:bodyPr/>
        <a:lstStyle/>
        <a:p>
          <a:endParaRPr lang="pt-BR"/>
        </a:p>
      </dgm:t>
    </dgm:pt>
    <dgm:pt modelId="{5DA39D45-54E3-42A3-B273-2F9379171566}" type="sibTrans" cxnId="{BDDA64FF-5A96-4240-9962-E80C662BA173}">
      <dgm:prSet/>
      <dgm:spPr/>
      <dgm:t>
        <a:bodyPr/>
        <a:lstStyle/>
        <a:p>
          <a:endParaRPr lang="pt-BR"/>
        </a:p>
      </dgm:t>
    </dgm:pt>
    <dgm:pt modelId="{0A07C683-29F8-4EE8-8FDB-7EB06F00650E}">
      <dgm:prSet/>
      <dgm:spPr/>
      <dgm:t>
        <a:bodyPr/>
        <a:lstStyle/>
        <a:p>
          <a:r>
            <a:rPr lang="pt-BR"/>
            <a:t>S.I.M - MS (Relação de Vítimas Fatais)</a:t>
          </a:r>
        </a:p>
      </dgm:t>
    </dgm:pt>
    <dgm:pt modelId="{2762D21E-8A0C-4968-9A5B-3A69964D116D}" type="parTrans" cxnId="{82E89067-D800-41DE-B461-4B6E9A4649A7}">
      <dgm:prSet/>
      <dgm:spPr/>
      <dgm:t>
        <a:bodyPr/>
        <a:lstStyle/>
        <a:p>
          <a:endParaRPr lang="pt-BR"/>
        </a:p>
      </dgm:t>
    </dgm:pt>
    <dgm:pt modelId="{742F3A51-E936-4B23-AF56-B7EB2FB825E9}" type="sibTrans" cxnId="{82E89067-D800-41DE-B461-4B6E9A4649A7}">
      <dgm:prSet/>
      <dgm:spPr/>
      <dgm:t>
        <a:bodyPr/>
        <a:lstStyle/>
        <a:p>
          <a:endParaRPr lang="pt-BR"/>
        </a:p>
      </dgm:t>
    </dgm:pt>
    <dgm:pt modelId="{ECFF3803-C088-4814-8668-EDC065B14E0E}" type="pres">
      <dgm:prSet presAssocID="{FDD108A5-6B8E-4D75-97AE-A29D373C90D5}" presName="diagram" presStyleCnt="0">
        <dgm:presLayoutVars>
          <dgm:dir/>
          <dgm:resizeHandles val="exact"/>
        </dgm:presLayoutVars>
      </dgm:prSet>
      <dgm:spPr/>
    </dgm:pt>
    <dgm:pt modelId="{51D68404-6AE3-4075-A48A-D088BAE0FA88}" type="pres">
      <dgm:prSet presAssocID="{0A07C683-29F8-4EE8-8FDB-7EB06F00650E}" presName="node" presStyleLbl="node1" presStyleIdx="0" presStyleCnt="10" custLinFactX="100000" custLinFactNeighborX="162604" custLinFactNeighborY="58353">
        <dgm:presLayoutVars>
          <dgm:bulletEnabled val="1"/>
        </dgm:presLayoutVars>
      </dgm:prSet>
      <dgm:spPr/>
    </dgm:pt>
    <dgm:pt modelId="{C959E73D-224C-4075-8FD1-A9A5C1D0EB36}" type="pres">
      <dgm:prSet presAssocID="{742F3A51-E936-4B23-AF56-B7EB2FB825E9}" presName="sibTrans" presStyleLbl="sibTrans2D1" presStyleIdx="0" presStyleCnt="9" custAng="14493458" custFlipHor="1" custScaleX="22891" custLinFactNeighborX="68755"/>
      <dgm:spPr/>
    </dgm:pt>
    <dgm:pt modelId="{61DD367B-10E9-4456-84DC-BF57C642607B}" type="pres">
      <dgm:prSet presAssocID="{742F3A51-E936-4B23-AF56-B7EB2FB825E9}" presName="connectorText" presStyleLbl="sibTrans2D1" presStyleIdx="0" presStyleCnt="9"/>
      <dgm:spPr/>
    </dgm:pt>
    <dgm:pt modelId="{EB4D9704-250F-48FF-85ED-7022E00FA206}" type="pres">
      <dgm:prSet presAssocID="{CF31AE16-919F-4536-9AA1-93BE3614176D}" presName="node" presStyleLbl="node1" presStyleIdx="1" presStyleCnt="10" custScaleY="95711" custLinFactX="-41725" custLinFactY="100000" custLinFactNeighborX="-100000" custLinFactNeighborY="107620">
        <dgm:presLayoutVars>
          <dgm:bulletEnabled val="1"/>
        </dgm:presLayoutVars>
      </dgm:prSet>
      <dgm:spPr/>
    </dgm:pt>
    <dgm:pt modelId="{80DDF4C0-F814-47AF-B728-749D8ABAB30F}" type="pres">
      <dgm:prSet presAssocID="{E7CFC74C-909A-4E73-8E64-72C749906D08}" presName="sibTrans" presStyleLbl="sibTrans2D1" presStyleIdx="1" presStyleCnt="9" custAng="2319021" custScaleX="65080" custLinFactY="90894" custLinFactNeighborX="10043" custLinFactNeighborY="100000"/>
      <dgm:spPr/>
    </dgm:pt>
    <dgm:pt modelId="{BCBEBCBE-F592-46BE-800B-C206970DB780}" type="pres">
      <dgm:prSet presAssocID="{E7CFC74C-909A-4E73-8E64-72C749906D08}" presName="connectorText" presStyleLbl="sibTrans2D1" presStyleIdx="1" presStyleCnt="9"/>
      <dgm:spPr/>
    </dgm:pt>
    <dgm:pt modelId="{6586EC53-8F4A-4260-AF13-DCAD15D783A5}" type="pres">
      <dgm:prSet presAssocID="{223FEA71-E2DC-48C2-A1C2-BC7AEEA59B30}" presName="node" presStyleLbl="node1" presStyleIdx="2" presStyleCnt="10" custLinFactX="-42143" custLinFactNeighborX="-100000" custLinFactNeighborY="25563">
        <dgm:presLayoutVars>
          <dgm:bulletEnabled val="1"/>
        </dgm:presLayoutVars>
      </dgm:prSet>
      <dgm:spPr/>
    </dgm:pt>
    <dgm:pt modelId="{B138F0FD-B8A7-4BB6-AADD-B36A0F53BB88}" type="pres">
      <dgm:prSet presAssocID="{A78805BE-7174-413B-B09B-A8A7254C5B75}" presName="sibTrans" presStyleLbl="sibTrans2D1" presStyleIdx="2" presStyleCnt="9" custAng="16981708" custScaleX="248183" custLinFactX="221912" custLinFactY="53987" custLinFactNeighborX="300000" custLinFactNeighborY="100000"/>
      <dgm:spPr/>
    </dgm:pt>
    <dgm:pt modelId="{BAF27466-49A4-466F-B0ED-FC230D4673D5}" type="pres">
      <dgm:prSet presAssocID="{A78805BE-7174-413B-B09B-A8A7254C5B75}" presName="connectorText" presStyleLbl="sibTrans2D1" presStyleIdx="2" presStyleCnt="9"/>
      <dgm:spPr/>
    </dgm:pt>
    <dgm:pt modelId="{78F71F4F-6597-4147-B99C-8160725C60AD}" type="pres">
      <dgm:prSet presAssocID="{D4644A52-2522-47FE-AA34-15907D942069}" presName="node" presStyleLbl="node1" presStyleIdx="3" presStyleCnt="10" custScaleX="115397" custLinFactX="-100000" custLinFactY="-3566" custLinFactNeighborX="-161933" custLinFactNeighborY="-100000">
        <dgm:presLayoutVars>
          <dgm:bulletEnabled val="1"/>
        </dgm:presLayoutVars>
      </dgm:prSet>
      <dgm:spPr/>
    </dgm:pt>
    <dgm:pt modelId="{69C2AF59-548B-44EC-8750-1E2A5E91836F}" type="pres">
      <dgm:prSet presAssocID="{32751C29-A99F-491E-B7C0-CFA8D0BEC40E}" presName="sibTrans" presStyleLbl="sibTrans2D1" presStyleIdx="3" presStyleCnt="9" custAng="2159456" custScaleX="22209" custLinFactNeighborX="-73914" custLinFactNeighborY="-7518"/>
      <dgm:spPr/>
    </dgm:pt>
    <dgm:pt modelId="{7F8B49B3-644E-409A-8A3D-7353220CB125}" type="pres">
      <dgm:prSet presAssocID="{32751C29-A99F-491E-B7C0-CFA8D0BEC40E}" presName="connectorText" presStyleLbl="sibTrans2D1" presStyleIdx="3" presStyleCnt="9"/>
      <dgm:spPr/>
    </dgm:pt>
    <dgm:pt modelId="{7C8E3887-A561-48BC-A486-9C904270653F}" type="pres">
      <dgm:prSet presAssocID="{459FA147-F438-4B4F-979C-8C2E5E1E5392}" presName="node" presStyleLbl="node1" presStyleIdx="4" presStyleCnt="10" custLinFactX="53582" custLinFactNeighborX="100000" custLinFactNeighborY="29332">
        <dgm:presLayoutVars>
          <dgm:bulletEnabled val="1"/>
        </dgm:presLayoutVars>
      </dgm:prSet>
      <dgm:spPr/>
    </dgm:pt>
    <dgm:pt modelId="{B9DFE5B7-16F3-4E87-9E01-392D17F6E748}" type="pres">
      <dgm:prSet presAssocID="{8EE72A33-EC61-4C2D-AFA5-4C9B5A4513B6}" presName="sibTrans" presStyleLbl="sibTrans2D1" presStyleIdx="4" presStyleCnt="9"/>
      <dgm:spPr/>
    </dgm:pt>
    <dgm:pt modelId="{8CF31819-CFC4-43BC-884F-FBA072987392}" type="pres">
      <dgm:prSet presAssocID="{8EE72A33-EC61-4C2D-AFA5-4C9B5A4513B6}" presName="connectorText" presStyleLbl="sibTrans2D1" presStyleIdx="4" presStyleCnt="9"/>
      <dgm:spPr/>
    </dgm:pt>
    <dgm:pt modelId="{7DA54394-3F55-4578-85AC-66A37C7404D1}" type="pres">
      <dgm:prSet presAssocID="{72A0FE1E-1960-4362-895E-AD4D89D40099}" presName="node" presStyleLbl="node1" presStyleIdx="5" presStyleCnt="10" custLinFactX="54240" custLinFactNeighborX="100000" custLinFactNeighborY="23649">
        <dgm:presLayoutVars>
          <dgm:bulletEnabled val="1"/>
        </dgm:presLayoutVars>
      </dgm:prSet>
      <dgm:spPr/>
    </dgm:pt>
    <dgm:pt modelId="{C739F697-F2E2-4AB2-B2A5-26A31600C932}" type="pres">
      <dgm:prSet presAssocID="{62D8DF5C-03CE-40F0-AC75-A8853E332E72}" presName="sibTrans" presStyleLbl="sibTrans2D1" presStyleIdx="5" presStyleCnt="9" custAng="249075" custScaleX="119551" custLinFactNeighborX="-9955" custLinFactNeighborY="7336"/>
      <dgm:spPr/>
    </dgm:pt>
    <dgm:pt modelId="{53F5D247-F356-4DF1-A54D-7A38DA596DF6}" type="pres">
      <dgm:prSet presAssocID="{62D8DF5C-03CE-40F0-AC75-A8853E332E72}" presName="connectorText" presStyleLbl="sibTrans2D1" presStyleIdx="5" presStyleCnt="9"/>
      <dgm:spPr/>
    </dgm:pt>
    <dgm:pt modelId="{3F7FAE1F-8131-4286-ABB6-1903CD419BDD}" type="pres">
      <dgm:prSet presAssocID="{B686507E-D434-476A-ADA2-A9F885F450A3}" presName="node" presStyleLbl="node1" presStyleIdx="6" presStyleCnt="10" custScaleX="122334" custScaleY="138233" custLinFactX="47533" custLinFactNeighborX="100000" custLinFactNeighborY="14428">
        <dgm:presLayoutVars>
          <dgm:bulletEnabled val="1"/>
        </dgm:presLayoutVars>
      </dgm:prSet>
      <dgm:spPr/>
    </dgm:pt>
    <dgm:pt modelId="{4219CA03-8313-4363-B8D3-1A497987D1BF}" type="pres">
      <dgm:prSet presAssocID="{52C9449D-E935-4387-B969-C68E789FF5F4}" presName="sibTrans" presStyleLbl="sibTrans2D1" presStyleIdx="6" presStyleCnt="9" custAng="15992182" custScaleX="123493" custLinFactX="400000" custLinFactNeighborX="428135" custLinFactNeighborY="-12493"/>
      <dgm:spPr/>
    </dgm:pt>
    <dgm:pt modelId="{E1C882BB-DB1E-44D9-BA1E-0C706BAB46A7}" type="pres">
      <dgm:prSet presAssocID="{52C9449D-E935-4387-B969-C68E789FF5F4}" presName="connectorText" presStyleLbl="sibTrans2D1" presStyleIdx="6" presStyleCnt="9"/>
      <dgm:spPr/>
    </dgm:pt>
    <dgm:pt modelId="{1A7FC5B0-5BCE-4557-B5E4-9C37366D0AF1}" type="pres">
      <dgm:prSet presAssocID="{1D53BC23-74BC-4E11-ABA2-3EBDC641EEC3}" presName="node" presStyleLbl="node1" presStyleIdx="7" presStyleCnt="10" custLinFactX="-38118" custLinFactY="65955" custLinFactNeighborX="-100000" custLinFactNeighborY="100000">
        <dgm:presLayoutVars>
          <dgm:bulletEnabled val="1"/>
        </dgm:presLayoutVars>
      </dgm:prSet>
      <dgm:spPr/>
    </dgm:pt>
    <dgm:pt modelId="{EFB1D777-B590-4E98-B212-9FAA99C3567A}" type="pres">
      <dgm:prSet presAssocID="{46D73B9C-44BD-4CA8-B748-B07B03CBAFE9}" presName="sibTrans" presStyleLbl="sibTrans2D1" presStyleIdx="7" presStyleCnt="9" custAng="8559439" custScaleX="108028" custScaleY="108945" custLinFactY="-86486" custLinFactNeighborX="-29692" custLinFactNeighborY="-100000"/>
      <dgm:spPr/>
    </dgm:pt>
    <dgm:pt modelId="{58F3EF33-212A-4E32-AF10-3B5FDAB4FA66}" type="pres">
      <dgm:prSet presAssocID="{46D73B9C-44BD-4CA8-B748-B07B03CBAFE9}" presName="connectorText" presStyleLbl="sibTrans2D1" presStyleIdx="7" presStyleCnt="9"/>
      <dgm:spPr/>
    </dgm:pt>
    <dgm:pt modelId="{D94AF1F6-25E2-47FE-A9B0-FE2D57C4BBEF}" type="pres">
      <dgm:prSet presAssocID="{5B0CF81F-B69A-441E-80E5-56C9BD873366}" presName="node" presStyleLbl="node1" presStyleIdx="8" presStyleCnt="10" custLinFactX="-44674" custLinFactY="80277" custLinFactNeighborX="-100000" custLinFactNeighborY="100000">
        <dgm:presLayoutVars>
          <dgm:bulletEnabled val="1"/>
        </dgm:presLayoutVars>
      </dgm:prSet>
      <dgm:spPr/>
    </dgm:pt>
    <dgm:pt modelId="{B6F98F3C-4351-4B9C-8404-04BE4B21D147}" type="pres">
      <dgm:prSet presAssocID="{2D5D684B-5B6A-451E-B296-AB6A971762BA}" presName="sibTrans" presStyleLbl="sibTrans2D1" presStyleIdx="8" presStyleCnt="9" custAng="5533109" custScaleX="99007" custScaleY="92413" custLinFactX="-160291" custLinFactY="-55871" custLinFactNeighborX="-200000" custLinFactNeighborY="-100000"/>
      <dgm:spPr/>
    </dgm:pt>
    <dgm:pt modelId="{1E9918C7-8D16-45EB-96C8-DA67E7D4266E}" type="pres">
      <dgm:prSet presAssocID="{2D5D684B-5B6A-451E-B296-AB6A971762BA}" presName="connectorText" presStyleLbl="sibTrans2D1" presStyleIdx="8" presStyleCnt="9"/>
      <dgm:spPr/>
    </dgm:pt>
    <dgm:pt modelId="{4108A6AC-A1E7-4125-A991-588D3CEDED07}" type="pres">
      <dgm:prSet presAssocID="{B72BA886-7294-4B27-B818-A1334B071A3F}" presName="node" presStyleLbl="node1" presStyleIdx="9" presStyleCnt="10" custLinFactNeighborX="-7754" custLinFactNeighborY="-18038">
        <dgm:presLayoutVars>
          <dgm:bulletEnabled val="1"/>
        </dgm:presLayoutVars>
      </dgm:prSet>
      <dgm:spPr/>
    </dgm:pt>
  </dgm:ptLst>
  <dgm:cxnLst>
    <dgm:cxn modelId="{F9744501-05FA-45D9-860D-3B453743A092}" type="presOf" srcId="{A78805BE-7174-413B-B09B-A8A7254C5B75}" destId="{BAF27466-49A4-466F-B0ED-FC230D4673D5}" srcOrd="1" destOrd="0" presId="urn:microsoft.com/office/officeart/2005/8/layout/process5"/>
    <dgm:cxn modelId="{C8869711-780C-49C8-B9BE-6EA86F55B955}" type="presOf" srcId="{FDD108A5-6B8E-4D75-97AE-A29D373C90D5}" destId="{ECFF3803-C088-4814-8668-EDC065B14E0E}" srcOrd="0" destOrd="0" presId="urn:microsoft.com/office/officeart/2005/8/layout/process5"/>
    <dgm:cxn modelId="{9429BB15-0F32-4602-B653-44F42751553D}" type="presOf" srcId="{E7CFC74C-909A-4E73-8E64-72C749906D08}" destId="{BCBEBCBE-F592-46BE-800B-C206970DB780}" srcOrd="1" destOrd="0" presId="urn:microsoft.com/office/officeart/2005/8/layout/process5"/>
    <dgm:cxn modelId="{CFC51422-3AF0-4467-B23C-D50D6ADE4517}" srcId="{FDD108A5-6B8E-4D75-97AE-A29D373C90D5}" destId="{5B0CF81F-B69A-441E-80E5-56C9BD873366}" srcOrd="8" destOrd="0" parTransId="{2F1E1339-AAE3-4273-9C97-DE4B68AF898B}" sibTransId="{2D5D684B-5B6A-451E-B296-AB6A971762BA}"/>
    <dgm:cxn modelId="{EB568233-A8A9-4B9C-BD49-271E7E4566E8}" type="presOf" srcId="{62D8DF5C-03CE-40F0-AC75-A8853E332E72}" destId="{C739F697-F2E2-4AB2-B2A5-26A31600C932}" srcOrd="0" destOrd="0" presId="urn:microsoft.com/office/officeart/2005/8/layout/process5"/>
    <dgm:cxn modelId="{AE34D63D-3AD3-4D33-B865-B670159E758B}" type="presOf" srcId="{B686507E-D434-476A-ADA2-A9F885F450A3}" destId="{3F7FAE1F-8131-4286-ABB6-1903CD419BDD}" srcOrd="0" destOrd="0" presId="urn:microsoft.com/office/officeart/2005/8/layout/process5"/>
    <dgm:cxn modelId="{EF43C042-9CC6-4E90-8832-960832F5C418}" type="presOf" srcId="{0A07C683-29F8-4EE8-8FDB-7EB06F00650E}" destId="{51D68404-6AE3-4075-A48A-D088BAE0FA88}" srcOrd="0" destOrd="0" presId="urn:microsoft.com/office/officeart/2005/8/layout/process5"/>
    <dgm:cxn modelId="{03A9FF65-7598-475D-9C6C-D76687DBEAB9}" srcId="{FDD108A5-6B8E-4D75-97AE-A29D373C90D5}" destId="{223FEA71-E2DC-48C2-A1C2-BC7AEEA59B30}" srcOrd="2" destOrd="0" parTransId="{8A6065FD-6880-457B-A52E-649D24B2D0F7}" sibTransId="{A78805BE-7174-413B-B09B-A8A7254C5B75}"/>
    <dgm:cxn modelId="{46151C46-BBB9-45DC-BF7C-12957635AE00}" type="presOf" srcId="{459FA147-F438-4B4F-979C-8C2E5E1E5392}" destId="{7C8E3887-A561-48BC-A486-9C904270653F}" srcOrd="0" destOrd="0" presId="urn:microsoft.com/office/officeart/2005/8/layout/process5"/>
    <dgm:cxn modelId="{82E89067-D800-41DE-B461-4B6E9A4649A7}" srcId="{FDD108A5-6B8E-4D75-97AE-A29D373C90D5}" destId="{0A07C683-29F8-4EE8-8FDB-7EB06F00650E}" srcOrd="0" destOrd="0" parTransId="{2762D21E-8A0C-4968-9A5B-3A69964D116D}" sibTransId="{742F3A51-E936-4B23-AF56-B7EB2FB825E9}"/>
    <dgm:cxn modelId="{0FC2854C-15A0-4438-8F8D-36B81A6A834A}" type="presOf" srcId="{D4644A52-2522-47FE-AA34-15907D942069}" destId="{78F71F4F-6597-4147-B99C-8160725C60AD}" srcOrd="0" destOrd="0" presId="urn:microsoft.com/office/officeart/2005/8/layout/process5"/>
    <dgm:cxn modelId="{66036D53-BD93-42B1-9BFE-CAEDC70D5223}" type="presOf" srcId="{62D8DF5C-03CE-40F0-AC75-A8853E332E72}" destId="{53F5D247-F356-4DF1-A54D-7A38DA596DF6}" srcOrd="1" destOrd="0" presId="urn:microsoft.com/office/officeart/2005/8/layout/process5"/>
    <dgm:cxn modelId="{0FADAA54-E2CA-432D-8757-585B54999AF5}" type="presOf" srcId="{72A0FE1E-1960-4362-895E-AD4D89D40099}" destId="{7DA54394-3F55-4578-85AC-66A37C7404D1}" srcOrd="0" destOrd="0" presId="urn:microsoft.com/office/officeart/2005/8/layout/process5"/>
    <dgm:cxn modelId="{95FFC954-A5B9-4704-848B-E2ED01BF0063}" srcId="{FDD108A5-6B8E-4D75-97AE-A29D373C90D5}" destId="{B686507E-D434-476A-ADA2-A9F885F450A3}" srcOrd="6" destOrd="0" parTransId="{814A64D3-9667-4233-A0F9-79C4A73A09D1}" sibTransId="{52C9449D-E935-4387-B969-C68E789FF5F4}"/>
    <dgm:cxn modelId="{6292617B-2078-4C21-96C6-B50BB931E5A2}" srcId="{FDD108A5-6B8E-4D75-97AE-A29D373C90D5}" destId="{D4644A52-2522-47FE-AA34-15907D942069}" srcOrd="3" destOrd="0" parTransId="{1C10C3A6-6CAA-41E7-87C5-81BD24584C2D}" sibTransId="{32751C29-A99F-491E-B7C0-CFA8D0BEC40E}"/>
    <dgm:cxn modelId="{8DE8EB7B-B1D9-40B4-9620-9A108A7D6B29}" type="presOf" srcId="{5B0CF81F-B69A-441E-80E5-56C9BD873366}" destId="{D94AF1F6-25E2-47FE-A9B0-FE2D57C4BBEF}" srcOrd="0" destOrd="0" presId="urn:microsoft.com/office/officeart/2005/8/layout/process5"/>
    <dgm:cxn modelId="{2F32BD80-4712-49F6-BB89-5547578E1830}" srcId="{FDD108A5-6B8E-4D75-97AE-A29D373C90D5}" destId="{1D53BC23-74BC-4E11-ABA2-3EBDC641EEC3}" srcOrd="7" destOrd="0" parTransId="{14DE3BAA-6837-49B6-84C7-E6B26AA5BD3E}" sibTransId="{46D73B9C-44BD-4CA8-B748-B07B03CBAFE9}"/>
    <dgm:cxn modelId="{36C46E85-792C-499D-8CE6-A8B5464CE1B2}" type="presOf" srcId="{32751C29-A99F-491E-B7C0-CFA8D0BEC40E}" destId="{69C2AF59-548B-44EC-8750-1E2A5E91836F}" srcOrd="0" destOrd="0" presId="urn:microsoft.com/office/officeart/2005/8/layout/process5"/>
    <dgm:cxn modelId="{FF452B8B-F661-47F2-97AA-5E2DECC8C7F2}" type="presOf" srcId="{A78805BE-7174-413B-B09B-A8A7254C5B75}" destId="{B138F0FD-B8A7-4BB6-AADD-B36A0F53BB88}" srcOrd="0" destOrd="0" presId="urn:microsoft.com/office/officeart/2005/8/layout/process5"/>
    <dgm:cxn modelId="{77C1978C-AA39-4E5F-87D7-D9D6810C7EE8}" srcId="{FDD108A5-6B8E-4D75-97AE-A29D373C90D5}" destId="{CF31AE16-919F-4536-9AA1-93BE3614176D}" srcOrd="1" destOrd="0" parTransId="{EFE2ED81-C386-4E57-B95D-D024734707D7}" sibTransId="{E7CFC74C-909A-4E73-8E64-72C749906D08}"/>
    <dgm:cxn modelId="{78B86F8E-B5E7-45D5-BADC-49043A0F037A}" type="presOf" srcId="{8EE72A33-EC61-4C2D-AFA5-4C9B5A4513B6}" destId="{B9DFE5B7-16F3-4E87-9E01-392D17F6E748}" srcOrd="0" destOrd="0" presId="urn:microsoft.com/office/officeart/2005/8/layout/process5"/>
    <dgm:cxn modelId="{44128499-9543-4E0B-B117-EAEF71289EF7}" type="presOf" srcId="{2D5D684B-5B6A-451E-B296-AB6A971762BA}" destId="{B6F98F3C-4351-4B9C-8404-04BE4B21D147}" srcOrd="0" destOrd="0" presId="urn:microsoft.com/office/officeart/2005/8/layout/process5"/>
    <dgm:cxn modelId="{A50400A0-B4E4-4566-A520-631183DD58CF}" srcId="{FDD108A5-6B8E-4D75-97AE-A29D373C90D5}" destId="{459FA147-F438-4B4F-979C-8C2E5E1E5392}" srcOrd="4" destOrd="0" parTransId="{4C22660D-223B-418B-A138-660C0E9F4824}" sibTransId="{8EE72A33-EC61-4C2D-AFA5-4C9B5A4513B6}"/>
    <dgm:cxn modelId="{954578A0-543F-45BD-A31B-6F72FF5B870F}" type="presOf" srcId="{CF31AE16-919F-4536-9AA1-93BE3614176D}" destId="{EB4D9704-250F-48FF-85ED-7022E00FA206}" srcOrd="0" destOrd="0" presId="urn:microsoft.com/office/officeart/2005/8/layout/process5"/>
    <dgm:cxn modelId="{6E0C40A4-D3A5-4EF7-9C3E-5E6E71421DEF}" type="presOf" srcId="{52C9449D-E935-4387-B969-C68E789FF5F4}" destId="{4219CA03-8313-4363-B8D3-1A497987D1BF}" srcOrd="0" destOrd="0" presId="urn:microsoft.com/office/officeart/2005/8/layout/process5"/>
    <dgm:cxn modelId="{0F100CA8-45C5-4810-984C-B400BD68661F}" type="presOf" srcId="{32751C29-A99F-491E-B7C0-CFA8D0BEC40E}" destId="{7F8B49B3-644E-409A-8A3D-7353220CB125}" srcOrd="1" destOrd="0" presId="urn:microsoft.com/office/officeart/2005/8/layout/process5"/>
    <dgm:cxn modelId="{26CC80B0-E65C-4D77-A88E-AA819BB12E3A}" type="presOf" srcId="{46D73B9C-44BD-4CA8-B748-B07B03CBAFE9}" destId="{58F3EF33-212A-4E32-AF10-3B5FDAB4FA66}" srcOrd="1" destOrd="0" presId="urn:microsoft.com/office/officeart/2005/8/layout/process5"/>
    <dgm:cxn modelId="{C03FC4B3-6FC0-473F-BD45-609FBD2BE3A6}" type="presOf" srcId="{8EE72A33-EC61-4C2D-AFA5-4C9B5A4513B6}" destId="{8CF31819-CFC4-43BC-884F-FBA072987392}" srcOrd="1" destOrd="0" presId="urn:microsoft.com/office/officeart/2005/8/layout/process5"/>
    <dgm:cxn modelId="{BD5280BE-2E4E-4645-9B5F-D8170FBCCD2A}" type="presOf" srcId="{52C9449D-E935-4387-B969-C68E789FF5F4}" destId="{E1C882BB-DB1E-44D9-BA1E-0C706BAB46A7}" srcOrd="1" destOrd="0" presId="urn:microsoft.com/office/officeart/2005/8/layout/process5"/>
    <dgm:cxn modelId="{F6F0E8BF-6A2C-4BAD-AA98-59E53B0E4CB2}" type="presOf" srcId="{223FEA71-E2DC-48C2-A1C2-BC7AEEA59B30}" destId="{6586EC53-8F4A-4260-AF13-DCAD15D783A5}" srcOrd="0" destOrd="0" presId="urn:microsoft.com/office/officeart/2005/8/layout/process5"/>
    <dgm:cxn modelId="{BE1184DA-8128-40F5-ADE2-A46763D51456}" type="presOf" srcId="{742F3A51-E936-4B23-AF56-B7EB2FB825E9}" destId="{C959E73D-224C-4075-8FD1-A9A5C1D0EB36}" srcOrd="0" destOrd="0" presId="urn:microsoft.com/office/officeart/2005/8/layout/process5"/>
    <dgm:cxn modelId="{EEDBCDE3-A502-4947-AE54-6D039C2921E9}" type="presOf" srcId="{1D53BC23-74BC-4E11-ABA2-3EBDC641EEC3}" destId="{1A7FC5B0-5BCE-4557-B5E4-9C37366D0AF1}" srcOrd="0" destOrd="0" presId="urn:microsoft.com/office/officeart/2005/8/layout/process5"/>
    <dgm:cxn modelId="{4AEBABEA-A599-41F2-A71F-A4C7EDBBCBEE}" type="presOf" srcId="{46D73B9C-44BD-4CA8-B748-B07B03CBAFE9}" destId="{EFB1D777-B590-4E98-B212-9FAA99C3567A}" srcOrd="0" destOrd="0" presId="urn:microsoft.com/office/officeart/2005/8/layout/process5"/>
    <dgm:cxn modelId="{093895EC-ED91-4D80-B3AA-F49423F8DC6F}" type="presOf" srcId="{E7CFC74C-909A-4E73-8E64-72C749906D08}" destId="{80DDF4C0-F814-47AF-B728-749D8ABAB30F}" srcOrd="0" destOrd="0" presId="urn:microsoft.com/office/officeart/2005/8/layout/process5"/>
    <dgm:cxn modelId="{811A43F6-B52E-439F-BEF1-3395583B4DB5}" type="presOf" srcId="{742F3A51-E936-4B23-AF56-B7EB2FB825E9}" destId="{61DD367B-10E9-4456-84DC-BF57C642607B}" srcOrd="1" destOrd="0" presId="urn:microsoft.com/office/officeart/2005/8/layout/process5"/>
    <dgm:cxn modelId="{D56415FD-6E88-4E19-B3C9-231F9D37F374}" srcId="{FDD108A5-6B8E-4D75-97AE-A29D373C90D5}" destId="{72A0FE1E-1960-4362-895E-AD4D89D40099}" srcOrd="5" destOrd="0" parTransId="{2C116083-4283-4CD2-999B-503A6C29AEEC}" sibTransId="{62D8DF5C-03CE-40F0-AC75-A8853E332E72}"/>
    <dgm:cxn modelId="{B7A941FE-C325-4A03-B551-51CBEC261682}" type="presOf" srcId="{2D5D684B-5B6A-451E-B296-AB6A971762BA}" destId="{1E9918C7-8D16-45EB-96C8-DA67E7D4266E}" srcOrd="1" destOrd="0" presId="urn:microsoft.com/office/officeart/2005/8/layout/process5"/>
    <dgm:cxn modelId="{6AB338FF-7B66-4779-813D-8BAF09E59E1C}" type="presOf" srcId="{B72BA886-7294-4B27-B818-A1334B071A3F}" destId="{4108A6AC-A1E7-4125-A991-588D3CEDED07}" srcOrd="0" destOrd="0" presId="urn:microsoft.com/office/officeart/2005/8/layout/process5"/>
    <dgm:cxn modelId="{BDDA64FF-5A96-4240-9962-E80C662BA173}" srcId="{FDD108A5-6B8E-4D75-97AE-A29D373C90D5}" destId="{B72BA886-7294-4B27-B818-A1334B071A3F}" srcOrd="9" destOrd="0" parTransId="{3F6DFEA1-36AE-47FE-9C6B-EC4E0C12604E}" sibTransId="{5DA39D45-54E3-42A3-B273-2F9379171566}"/>
    <dgm:cxn modelId="{B6D00296-6ED5-4211-83A1-3AB5CE2F986E}" type="presParOf" srcId="{ECFF3803-C088-4814-8668-EDC065B14E0E}" destId="{51D68404-6AE3-4075-A48A-D088BAE0FA88}" srcOrd="0" destOrd="0" presId="urn:microsoft.com/office/officeart/2005/8/layout/process5"/>
    <dgm:cxn modelId="{4706ECB9-6289-49E2-A81C-40A495658656}" type="presParOf" srcId="{ECFF3803-C088-4814-8668-EDC065B14E0E}" destId="{C959E73D-224C-4075-8FD1-A9A5C1D0EB36}" srcOrd="1" destOrd="0" presId="urn:microsoft.com/office/officeart/2005/8/layout/process5"/>
    <dgm:cxn modelId="{D3DF9EC5-1C01-449F-A3AB-574885C4A198}" type="presParOf" srcId="{C959E73D-224C-4075-8FD1-A9A5C1D0EB36}" destId="{61DD367B-10E9-4456-84DC-BF57C642607B}" srcOrd="0" destOrd="0" presId="urn:microsoft.com/office/officeart/2005/8/layout/process5"/>
    <dgm:cxn modelId="{793ABDE5-7D00-45E8-B070-483625D356CC}" type="presParOf" srcId="{ECFF3803-C088-4814-8668-EDC065B14E0E}" destId="{EB4D9704-250F-48FF-85ED-7022E00FA206}" srcOrd="2" destOrd="0" presId="urn:microsoft.com/office/officeart/2005/8/layout/process5"/>
    <dgm:cxn modelId="{F35AC286-4F0E-4783-BC36-CDD9EE39F618}" type="presParOf" srcId="{ECFF3803-C088-4814-8668-EDC065B14E0E}" destId="{80DDF4C0-F814-47AF-B728-749D8ABAB30F}" srcOrd="3" destOrd="0" presId="urn:microsoft.com/office/officeart/2005/8/layout/process5"/>
    <dgm:cxn modelId="{F46F4A99-8CE0-4564-9898-71489699AB00}" type="presParOf" srcId="{80DDF4C0-F814-47AF-B728-749D8ABAB30F}" destId="{BCBEBCBE-F592-46BE-800B-C206970DB780}" srcOrd="0" destOrd="0" presId="urn:microsoft.com/office/officeart/2005/8/layout/process5"/>
    <dgm:cxn modelId="{82B1510D-3FEF-458F-BD03-E0C3DD135650}" type="presParOf" srcId="{ECFF3803-C088-4814-8668-EDC065B14E0E}" destId="{6586EC53-8F4A-4260-AF13-DCAD15D783A5}" srcOrd="4" destOrd="0" presId="urn:microsoft.com/office/officeart/2005/8/layout/process5"/>
    <dgm:cxn modelId="{F73C9794-B0E9-4EA8-9498-06F5E6F333E4}" type="presParOf" srcId="{ECFF3803-C088-4814-8668-EDC065B14E0E}" destId="{B138F0FD-B8A7-4BB6-AADD-B36A0F53BB88}" srcOrd="5" destOrd="0" presId="urn:microsoft.com/office/officeart/2005/8/layout/process5"/>
    <dgm:cxn modelId="{4B4B09FA-43E9-44BE-A36A-C24921323853}" type="presParOf" srcId="{B138F0FD-B8A7-4BB6-AADD-B36A0F53BB88}" destId="{BAF27466-49A4-466F-B0ED-FC230D4673D5}" srcOrd="0" destOrd="0" presId="urn:microsoft.com/office/officeart/2005/8/layout/process5"/>
    <dgm:cxn modelId="{0140D3B0-F5DC-40BE-BB8E-74184EF46EB9}" type="presParOf" srcId="{ECFF3803-C088-4814-8668-EDC065B14E0E}" destId="{78F71F4F-6597-4147-B99C-8160725C60AD}" srcOrd="6" destOrd="0" presId="urn:microsoft.com/office/officeart/2005/8/layout/process5"/>
    <dgm:cxn modelId="{FCF4AC84-CE87-4D9D-A318-C2F6EEC618BC}" type="presParOf" srcId="{ECFF3803-C088-4814-8668-EDC065B14E0E}" destId="{69C2AF59-548B-44EC-8750-1E2A5E91836F}" srcOrd="7" destOrd="0" presId="urn:microsoft.com/office/officeart/2005/8/layout/process5"/>
    <dgm:cxn modelId="{B95D69B9-FC7E-4DF4-BFDC-23E887DC6206}" type="presParOf" srcId="{69C2AF59-548B-44EC-8750-1E2A5E91836F}" destId="{7F8B49B3-644E-409A-8A3D-7353220CB125}" srcOrd="0" destOrd="0" presId="urn:microsoft.com/office/officeart/2005/8/layout/process5"/>
    <dgm:cxn modelId="{53C4DA54-356C-4C91-A851-7BC0B625E98C}" type="presParOf" srcId="{ECFF3803-C088-4814-8668-EDC065B14E0E}" destId="{7C8E3887-A561-48BC-A486-9C904270653F}" srcOrd="8" destOrd="0" presId="urn:microsoft.com/office/officeart/2005/8/layout/process5"/>
    <dgm:cxn modelId="{B2047F24-B6D3-49C6-B780-9A11B86AA103}" type="presParOf" srcId="{ECFF3803-C088-4814-8668-EDC065B14E0E}" destId="{B9DFE5B7-16F3-4E87-9E01-392D17F6E748}" srcOrd="9" destOrd="0" presId="urn:microsoft.com/office/officeart/2005/8/layout/process5"/>
    <dgm:cxn modelId="{94B5CC5F-8331-413A-93CC-CD8B0C545705}" type="presParOf" srcId="{B9DFE5B7-16F3-4E87-9E01-392D17F6E748}" destId="{8CF31819-CFC4-43BC-884F-FBA072987392}" srcOrd="0" destOrd="0" presId="urn:microsoft.com/office/officeart/2005/8/layout/process5"/>
    <dgm:cxn modelId="{CA0B7180-32C6-4A88-B3D2-8F372405EE4A}" type="presParOf" srcId="{ECFF3803-C088-4814-8668-EDC065B14E0E}" destId="{7DA54394-3F55-4578-85AC-66A37C7404D1}" srcOrd="10" destOrd="0" presId="urn:microsoft.com/office/officeart/2005/8/layout/process5"/>
    <dgm:cxn modelId="{63A69BE4-686B-40B6-A9D1-AC9210956AAB}" type="presParOf" srcId="{ECFF3803-C088-4814-8668-EDC065B14E0E}" destId="{C739F697-F2E2-4AB2-B2A5-26A31600C932}" srcOrd="11" destOrd="0" presId="urn:microsoft.com/office/officeart/2005/8/layout/process5"/>
    <dgm:cxn modelId="{72B2AD30-19BA-4BC0-9E1C-C4F696DDB70F}" type="presParOf" srcId="{C739F697-F2E2-4AB2-B2A5-26A31600C932}" destId="{53F5D247-F356-4DF1-A54D-7A38DA596DF6}" srcOrd="0" destOrd="0" presId="urn:microsoft.com/office/officeart/2005/8/layout/process5"/>
    <dgm:cxn modelId="{787472EF-42B3-4FEB-AD6C-A5E959156F69}" type="presParOf" srcId="{ECFF3803-C088-4814-8668-EDC065B14E0E}" destId="{3F7FAE1F-8131-4286-ABB6-1903CD419BDD}" srcOrd="12" destOrd="0" presId="urn:microsoft.com/office/officeart/2005/8/layout/process5"/>
    <dgm:cxn modelId="{C15DC2B7-B635-43F2-99E1-BD02737DFB37}" type="presParOf" srcId="{ECFF3803-C088-4814-8668-EDC065B14E0E}" destId="{4219CA03-8313-4363-B8D3-1A497987D1BF}" srcOrd="13" destOrd="0" presId="urn:microsoft.com/office/officeart/2005/8/layout/process5"/>
    <dgm:cxn modelId="{32B5174E-F55F-48F8-9DDC-662A836D0EE2}" type="presParOf" srcId="{4219CA03-8313-4363-B8D3-1A497987D1BF}" destId="{E1C882BB-DB1E-44D9-BA1E-0C706BAB46A7}" srcOrd="0" destOrd="0" presId="urn:microsoft.com/office/officeart/2005/8/layout/process5"/>
    <dgm:cxn modelId="{8B53BE71-6F34-4FE8-89FD-F2E7CF2CDEE4}" type="presParOf" srcId="{ECFF3803-C088-4814-8668-EDC065B14E0E}" destId="{1A7FC5B0-5BCE-4557-B5E4-9C37366D0AF1}" srcOrd="14" destOrd="0" presId="urn:microsoft.com/office/officeart/2005/8/layout/process5"/>
    <dgm:cxn modelId="{65898E05-4025-4301-8420-DADB53B00CDF}" type="presParOf" srcId="{ECFF3803-C088-4814-8668-EDC065B14E0E}" destId="{EFB1D777-B590-4E98-B212-9FAA99C3567A}" srcOrd="15" destOrd="0" presId="urn:microsoft.com/office/officeart/2005/8/layout/process5"/>
    <dgm:cxn modelId="{82FF57BE-EEB9-43C8-B480-EB1E1612D54A}" type="presParOf" srcId="{EFB1D777-B590-4E98-B212-9FAA99C3567A}" destId="{58F3EF33-212A-4E32-AF10-3B5FDAB4FA66}" srcOrd="0" destOrd="0" presId="urn:microsoft.com/office/officeart/2005/8/layout/process5"/>
    <dgm:cxn modelId="{532EAD01-063B-48F3-9866-450D74D145C2}" type="presParOf" srcId="{ECFF3803-C088-4814-8668-EDC065B14E0E}" destId="{D94AF1F6-25E2-47FE-A9B0-FE2D57C4BBEF}" srcOrd="16" destOrd="0" presId="urn:microsoft.com/office/officeart/2005/8/layout/process5"/>
    <dgm:cxn modelId="{FA864A70-9884-450D-90EE-2D9CC2611C4D}" type="presParOf" srcId="{ECFF3803-C088-4814-8668-EDC065B14E0E}" destId="{B6F98F3C-4351-4B9C-8404-04BE4B21D147}" srcOrd="17" destOrd="0" presId="urn:microsoft.com/office/officeart/2005/8/layout/process5"/>
    <dgm:cxn modelId="{E4066BF9-C75B-4688-9DF7-7BCE1B6326E5}" type="presParOf" srcId="{B6F98F3C-4351-4B9C-8404-04BE4B21D147}" destId="{1E9918C7-8D16-45EB-96C8-DA67E7D4266E}" srcOrd="0" destOrd="0" presId="urn:microsoft.com/office/officeart/2005/8/layout/process5"/>
    <dgm:cxn modelId="{8AA50043-FC3C-455E-B11C-DB20A7A3E037}" type="presParOf" srcId="{ECFF3803-C088-4814-8668-EDC065B14E0E}" destId="{4108A6AC-A1E7-4125-A991-588D3CEDED07}" srcOrd="18" destOrd="0" presId="urn:microsoft.com/office/officeart/2005/8/layout/process5"/>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85D5BC4A-FA56-413A-96DF-993B7CE9F0CE}" type="doc">
      <dgm:prSet loTypeId="urn:microsoft.com/office/officeart/2008/layout/HexagonCluster" loCatId="picture" qsTypeId="urn:microsoft.com/office/officeart/2005/8/quickstyle/simple1" qsCatId="simple" csTypeId="urn:microsoft.com/office/officeart/2005/8/colors/accent1_2" csCatId="accent1" phldr="1"/>
      <dgm:spPr/>
    </dgm:pt>
    <dgm:pt modelId="{AC7DDB37-C844-4789-85F5-894ECD9F3A0D}">
      <dgm:prSet phldrT="[Texto]" custT="1"/>
      <dgm:spPr>
        <a:blipFill rotWithShape="0">
          <a:blip xmlns:r="http://schemas.openxmlformats.org/officeDocument/2006/relationships" r:embed="rId1"/>
          <a:stretch>
            <a:fillRect l="-7000" r="-7000"/>
          </a:stretch>
        </a:blipFill>
      </dgm:spPr>
      <dgm:t>
        <a:bodyPr/>
        <a:lstStyle/>
        <a:p>
          <a:r>
            <a:rPr lang="pt-BR" sz="1200"/>
            <a:t> </a:t>
          </a:r>
        </a:p>
      </dgm:t>
    </dgm:pt>
    <dgm:pt modelId="{AF30DFEF-42B0-4F58-A77B-E7A1CC627EF9}" type="sibTrans" cxnId="{D92FE48B-28E2-4770-BBC0-5A9603FC044E}">
      <dgm:prSet/>
      <dgm:spPr>
        <a:blipFill>
          <a:blip xmlns:r="http://schemas.openxmlformats.org/officeDocument/2006/relationships" r:embed="rId2"/>
          <a:srcRect/>
          <a:stretch>
            <a:fillRect l="-7000" r="-7000"/>
          </a:stretch>
        </a:blipFill>
      </dgm:spPr>
      <dgm:t>
        <a:bodyPr/>
        <a:lstStyle/>
        <a:p>
          <a:endParaRPr lang="pt-BR"/>
        </a:p>
      </dgm:t>
      <dgm:extLst/>
    </dgm:pt>
    <dgm:pt modelId="{2D29ADAB-C0BF-4330-8886-93D9F5B8BBE6}" type="parTrans" cxnId="{D92FE48B-28E2-4770-BBC0-5A9603FC044E}">
      <dgm:prSet/>
      <dgm:spPr/>
      <dgm:t>
        <a:bodyPr/>
        <a:lstStyle/>
        <a:p>
          <a:endParaRPr lang="pt-BR"/>
        </a:p>
      </dgm:t>
    </dgm:pt>
    <dgm:pt modelId="{48C71BEF-62BA-4C23-B235-7B49A68E3EC5}" type="pres">
      <dgm:prSet presAssocID="{85D5BC4A-FA56-413A-96DF-993B7CE9F0CE}" presName="Name0" presStyleCnt="0">
        <dgm:presLayoutVars>
          <dgm:chMax val="21"/>
          <dgm:chPref val="21"/>
        </dgm:presLayoutVars>
      </dgm:prSet>
      <dgm:spPr/>
    </dgm:pt>
    <dgm:pt modelId="{3FCF25F9-1EAF-4487-B91F-C5BB816E29B1}" type="pres">
      <dgm:prSet presAssocID="{AC7DDB37-C844-4789-85F5-894ECD9F3A0D}" presName="text1" presStyleCnt="0"/>
      <dgm:spPr/>
    </dgm:pt>
    <dgm:pt modelId="{1BC508F9-35BA-43E8-B5A3-B8A43DDF4010}" type="pres">
      <dgm:prSet presAssocID="{AC7DDB37-C844-4789-85F5-894ECD9F3A0D}" presName="textRepeatNode" presStyleLbl="alignNode1" presStyleIdx="0" presStyleCnt="1" custAng="186119" custScaleX="94199" custScaleY="108606" custLinFactNeighborX="17730" custLinFactNeighborY="-43023">
        <dgm:presLayoutVars>
          <dgm:chMax val="0"/>
          <dgm:chPref val="0"/>
          <dgm:bulletEnabled val="1"/>
        </dgm:presLayoutVars>
      </dgm:prSet>
      <dgm:spPr>
        <a:prstGeom prst="teardrop">
          <a:avLst/>
        </a:prstGeom>
      </dgm:spPr>
    </dgm:pt>
    <dgm:pt modelId="{DB9312FD-1046-45E6-86CC-7B9C8CFF7280}" type="pres">
      <dgm:prSet presAssocID="{AC7DDB37-C844-4789-85F5-894ECD9F3A0D}" presName="textaccent1" presStyleCnt="0"/>
      <dgm:spPr/>
    </dgm:pt>
    <dgm:pt modelId="{A47A3811-22F7-46E2-810F-186194C8E085}" type="pres">
      <dgm:prSet presAssocID="{AC7DDB37-C844-4789-85F5-894ECD9F3A0D}" presName="accentRepeatNode" presStyleLbl="solidAlignAcc1" presStyleIdx="0" presStyleCnt="2" custAng="1298477" custScaleY="96411" custLinFactX="-500000" custLinFactY="100000" custLinFactNeighborX="-562253" custLinFactNeighborY="151084"/>
      <dgm:spPr/>
    </dgm:pt>
    <dgm:pt modelId="{54141EF7-6434-4E85-8516-3B3E07A70A38}" type="pres">
      <dgm:prSet presAssocID="{AF30DFEF-42B0-4F58-A77B-E7A1CC627EF9}" presName="image1" presStyleCnt="0"/>
      <dgm:spPr/>
    </dgm:pt>
    <dgm:pt modelId="{9381C1C7-4CAC-4824-860C-E0774B2D775E}" type="pres">
      <dgm:prSet presAssocID="{AF30DFEF-42B0-4F58-A77B-E7A1CC627EF9}" presName="imageRepeatNode" presStyleLbl="alignAcc1" presStyleIdx="0" presStyleCnt="1" custScaleX="135867" custScaleY="137998" custLinFactNeighborX="-21996" custLinFactNeighborY="11168"/>
      <dgm:spPr>
        <a:prstGeom prst="plaque">
          <a:avLst/>
        </a:prstGeom>
      </dgm:spPr>
    </dgm:pt>
    <dgm:pt modelId="{543A6CB0-139D-4504-9E38-46E963F7C4D7}" type="pres">
      <dgm:prSet presAssocID="{AF30DFEF-42B0-4F58-A77B-E7A1CC627EF9}" presName="imageaccent1" presStyleCnt="0"/>
      <dgm:spPr/>
    </dgm:pt>
    <dgm:pt modelId="{174603C9-7F9C-4A61-A260-E04F7CE4C11A}" type="pres">
      <dgm:prSet presAssocID="{AF30DFEF-42B0-4F58-A77B-E7A1CC627EF9}" presName="accentRepeatNode" presStyleLbl="solidAlignAcc1" presStyleIdx="1" presStyleCnt="2" custLinFactX="100000" custLinFactY="-400000" custLinFactNeighborX="137460" custLinFactNeighborY="-464463"/>
      <dgm:spPr/>
    </dgm:pt>
  </dgm:ptLst>
  <dgm:cxnLst>
    <dgm:cxn modelId="{2604611F-F450-443D-B699-E626180837FB}" type="presOf" srcId="{AC7DDB37-C844-4789-85F5-894ECD9F3A0D}" destId="{1BC508F9-35BA-43E8-B5A3-B8A43DDF4010}" srcOrd="0" destOrd="0" presId="urn:microsoft.com/office/officeart/2008/layout/HexagonCluster"/>
    <dgm:cxn modelId="{FAACC36B-A463-4D09-B230-5AC55D4DF1EC}" type="presOf" srcId="{AF30DFEF-42B0-4F58-A77B-E7A1CC627EF9}" destId="{9381C1C7-4CAC-4824-860C-E0774B2D775E}" srcOrd="0" destOrd="0" presId="urn:microsoft.com/office/officeart/2008/layout/HexagonCluster"/>
    <dgm:cxn modelId="{878E4584-BB26-49A0-8423-0B402F650FF7}" type="presOf" srcId="{85D5BC4A-FA56-413A-96DF-993B7CE9F0CE}" destId="{48C71BEF-62BA-4C23-B235-7B49A68E3EC5}" srcOrd="0" destOrd="0" presId="urn:microsoft.com/office/officeart/2008/layout/HexagonCluster"/>
    <dgm:cxn modelId="{D92FE48B-28E2-4770-BBC0-5A9603FC044E}" srcId="{85D5BC4A-FA56-413A-96DF-993B7CE9F0CE}" destId="{AC7DDB37-C844-4789-85F5-894ECD9F3A0D}" srcOrd="0" destOrd="0" parTransId="{2D29ADAB-C0BF-4330-8886-93D9F5B8BBE6}" sibTransId="{AF30DFEF-42B0-4F58-A77B-E7A1CC627EF9}"/>
    <dgm:cxn modelId="{8913E16E-ECFA-4D7D-92BA-970ADA2310D0}" type="presParOf" srcId="{48C71BEF-62BA-4C23-B235-7B49A68E3EC5}" destId="{3FCF25F9-1EAF-4487-B91F-C5BB816E29B1}" srcOrd="0" destOrd="0" presId="urn:microsoft.com/office/officeart/2008/layout/HexagonCluster"/>
    <dgm:cxn modelId="{9468783D-6D85-4C08-BDF4-C888A3E6ADEA}" type="presParOf" srcId="{3FCF25F9-1EAF-4487-B91F-C5BB816E29B1}" destId="{1BC508F9-35BA-43E8-B5A3-B8A43DDF4010}" srcOrd="0" destOrd="0" presId="urn:microsoft.com/office/officeart/2008/layout/HexagonCluster"/>
    <dgm:cxn modelId="{41C23885-C7D1-4D1B-AE4A-2A7D2FC4B51D}" type="presParOf" srcId="{48C71BEF-62BA-4C23-B235-7B49A68E3EC5}" destId="{DB9312FD-1046-45E6-86CC-7B9C8CFF7280}" srcOrd="1" destOrd="0" presId="urn:microsoft.com/office/officeart/2008/layout/HexagonCluster"/>
    <dgm:cxn modelId="{05417D36-3633-4331-BECD-CF795936ECBC}" type="presParOf" srcId="{DB9312FD-1046-45E6-86CC-7B9C8CFF7280}" destId="{A47A3811-22F7-46E2-810F-186194C8E085}" srcOrd="0" destOrd="0" presId="urn:microsoft.com/office/officeart/2008/layout/HexagonCluster"/>
    <dgm:cxn modelId="{ADE6631B-9AB6-4F97-A20C-36C510675F68}" type="presParOf" srcId="{48C71BEF-62BA-4C23-B235-7B49A68E3EC5}" destId="{54141EF7-6434-4E85-8516-3B3E07A70A38}" srcOrd="2" destOrd="0" presId="urn:microsoft.com/office/officeart/2008/layout/HexagonCluster"/>
    <dgm:cxn modelId="{9398D3AB-3A45-47FF-B858-9BA552718C15}" type="presParOf" srcId="{54141EF7-6434-4E85-8516-3B3E07A70A38}" destId="{9381C1C7-4CAC-4824-860C-E0774B2D775E}" srcOrd="0" destOrd="0" presId="urn:microsoft.com/office/officeart/2008/layout/HexagonCluster"/>
    <dgm:cxn modelId="{3116C4EA-7D71-44F4-96AE-5EEC746395D1}" type="presParOf" srcId="{48C71BEF-62BA-4C23-B235-7B49A68E3EC5}" destId="{543A6CB0-139D-4504-9E38-46E963F7C4D7}" srcOrd="3" destOrd="0" presId="urn:microsoft.com/office/officeart/2008/layout/HexagonCluster"/>
    <dgm:cxn modelId="{63BFCAD4-2B41-43D3-9E17-5DF1F740B126}" type="presParOf" srcId="{543A6CB0-139D-4504-9E38-46E963F7C4D7}" destId="{174603C9-7F9C-4A61-A260-E04F7CE4C11A}" srcOrd="0" destOrd="0" presId="urn:microsoft.com/office/officeart/2008/layout/HexagonCluster"/>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8B18CD93-1F0F-4189-8DF4-0C8A8C977271}" type="doc">
      <dgm:prSet loTypeId="urn:microsoft.com/office/officeart/2008/layout/BubblePictureList" loCatId="picture" qsTypeId="urn:microsoft.com/office/officeart/2005/8/quickstyle/simple1" qsCatId="simple" csTypeId="urn:microsoft.com/office/officeart/2005/8/colors/accent1_2" csCatId="accent1" phldr="1"/>
      <dgm:spPr/>
    </dgm:pt>
    <dgm:pt modelId="{B1A81DF7-2BE3-42AB-AE02-0C10C5449DB9}">
      <dgm:prSet phldrT="[Texto]" custT="1"/>
      <dgm:spPr/>
      <dgm:t>
        <a:bodyPr/>
        <a:lstStyle/>
        <a:p>
          <a:endParaRPr lang="pt-BR" sz="1400"/>
        </a:p>
      </dgm:t>
    </dgm:pt>
    <dgm:pt modelId="{F1AA8254-5188-4D37-ABA0-5A149CF565F1}" type="sibTrans" cxnId="{E91E45DC-31E0-48DE-8B3A-7FD966DE1078}">
      <dgm:prSet/>
      <dgm:spPr>
        <a:blipFill>
          <a:blip xmlns:r="http://schemas.openxmlformats.org/officeDocument/2006/relationships" r:embed="rId1"/>
          <a:srcRect/>
          <a:stretch>
            <a:fillRect l="-17000" r="-17000"/>
          </a:stretch>
        </a:blipFill>
      </dgm:spPr>
      <dgm:t>
        <a:bodyPr/>
        <a:lstStyle/>
        <a:p>
          <a:endParaRPr lang="pt-BR"/>
        </a:p>
      </dgm:t>
      <dgm:extLst>
        <a:ext uri="{E40237B7-FDA0-4F09-8148-C483321AD2D9}">
          <dgm14:cNvPr xmlns:dgm14="http://schemas.microsoft.com/office/drawing/2010/diagram" id="0" name="" descr="\\cet13\CET13-2\CET13\CET-2013\FOTOS 2013\02. Fevereiro\Pit Stop Carnaval\Pit stop 07.02\DSC01057.JPG"/>
        </a:ext>
      </dgm:extLst>
    </dgm:pt>
    <dgm:pt modelId="{8552479A-6DF8-43A9-9D91-5169B95A8E6B}" type="parTrans" cxnId="{E91E45DC-31E0-48DE-8B3A-7FD966DE1078}">
      <dgm:prSet/>
      <dgm:spPr/>
      <dgm:t>
        <a:bodyPr/>
        <a:lstStyle/>
        <a:p>
          <a:endParaRPr lang="pt-BR"/>
        </a:p>
      </dgm:t>
    </dgm:pt>
    <dgm:pt modelId="{B93BE53E-61FE-4F8C-A3A6-B5F92EF2BA76}" type="pres">
      <dgm:prSet presAssocID="{8B18CD93-1F0F-4189-8DF4-0C8A8C977271}" presName="Name0" presStyleCnt="0">
        <dgm:presLayoutVars>
          <dgm:chMax val="8"/>
          <dgm:chPref val="8"/>
          <dgm:dir/>
        </dgm:presLayoutVars>
      </dgm:prSet>
      <dgm:spPr/>
    </dgm:pt>
    <dgm:pt modelId="{3A494D53-B99F-4A2C-BE19-E315336E2FE0}" type="pres">
      <dgm:prSet presAssocID="{B1A81DF7-2BE3-42AB-AE02-0C10C5449DB9}" presName="parent_text_1" presStyleLbl="revTx" presStyleIdx="0" presStyleCnt="1" custScaleX="47198" custScaleY="49133" custLinFactNeighborX="-8650" custLinFactNeighborY="39246">
        <dgm:presLayoutVars>
          <dgm:chMax val="0"/>
          <dgm:chPref val="0"/>
          <dgm:bulletEnabled val="1"/>
        </dgm:presLayoutVars>
      </dgm:prSet>
      <dgm:spPr/>
    </dgm:pt>
    <dgm:pt modelId="{E22661F5-47C9-486C-95CB-528E304E66D0}" type="pres">
      <dgm:prSet presAssocID="{B1A81DF7-2BE3-42AB-AE02-0C10C5449DB9}" presName="image_accent_1" presStyleCnt="0"/>
      <dgm:spPr/>
    </dgm:pt>
    <dgm:pt modelId="{885233C5-07A6-43A3-89B1-8A6FC37B379D}" type="pres">
      <dgm:prSet presAssocID="{B1A81DF7-2BE3-42AB-AE02-0C10C5449DB9}" presName="imageAccentRepeatNode" presStyleLbl="alignNode1" presStyleIdx="0" presStyleCnt="2" custScaleX="136872" custScaleY="129201" custLinFactNeighborX="-68689" custLinFactNeighborY="-5066"/>
      <dgm:spPr/>
    </dgm:pt>
    <dgm:pt modelId="{5D848775-1B47-423A-B7CE-76C712CE7B14}" type="pres">
      <dgm:prSet presAssocID="{B1A81DF7-2BE3-42AB-AE02-0C10C5449DB9}" presName="accent_1" presStyleLbl="alignNode1" presStyleIdx="1" presStyleCnt="2" custScaleX="64276" custScaleY="61109" custLinFactX="-100000" custLinFactNeighborX="-136936" custLinFactNeighborY="-42024"/>
      <dgm:spPr>
        <a:solidFill>
          <a:schemeClr val="bg1"/>
        </a:solidFill>
      </dgm:spPr>
    </dgm:pt>
    <dgm:pt modelId="{FD51F323-592B-4E27-AB6C-A5DE8D109F27}" type="pres">
      <dgm:prSet presAssocID="{F1AA8254-5188-4D37-ABA0-5A149CF565F1}" presName="image_1" presStyleCnt="0"/>
      <dgm:spPr/>
    </dgm:pt>
    <dgm:pt modelId="{F3C39881-61CC-465C-9E3D-25B1997F6EF3}" type="pres">
      <dgm:prSet presAssocID="{F1AA8254-5188-4D37-ABA0-5A149CF565F1}" presName="imageRepeatNode" presStyleLbl="fgImgPlace1" presStyleIdx="0" presStyleCnt="1" custScaleX="138104" custScaleY="129270" custLinFactNeighborX="-73369" custLinFactNeighborY="-5520"/>
      <dgm:spPr/>
    </dgm:pt>
  </dgm:ptLst>
  <dgm:cxnLst>
    <dgm:cxn modelId="{4DC19302-264E-4078-94D3-46B77AF26511}" type="presOf" srcId="{B1A81DF7-2BE3-42AB-AE02-0C10C5449DB9}" destId="{3A494D53-B99F-4A2C-BE19-E315336E2FE0}" srcOrd="0" destOrd="0" presId="urn:microsoft.com/office/officeart/2008/layout/BubblePictureList"/>
    <dgm:cxn modelId="{40C7620A-7129-401D-919B-25A1209275CB}" type="presOf" srcId="{F1AA8254-5188-4D37-ABA0-5A149CF565F1}" destId="{F3C39881-61CC-465C-9E3D-25B1997F6EF3}" srcOrd="0" destOrd="0" presId="urn:microsoft.com/office/officeart/2008/layout/BubblePictureList"/>
    <dgm:cxn modelId="{EE19D441-5B6A-4F86-A1F4-6E3EC245847B}" type="presOf" srcId="{8B18CD93-1F0F-4189-8DF4-0C8A8C977271}" destId="{B93BE53E-61FE-4F8C-A3A6-B5F92EF2BA76}" srcOrd="0" destOrd="0" presId="urn:microsoft.com/office/officeart/2008/layout/BubblePictureList"/>
    <dgm:cxn modelId="{E91E45DC-31E0-48DE-8B3A-7FD966DE1078}" srcId="{8B18CD93-1F0F-4189-8DF4-0C8A8C977271}" destId="{B1A81DF7-2BE3-42AB-AE02-0C10C5449DB9}" srcOrd="0" destOrd="0" parTransId="{8552479A-6DF8-43A9-9D91-5169B95A8E6B}" sibTransId="{F1AA8254-5188-4D37-ABA0-5A149CF565F1}"/>
    <dgm:cxn modelId="{D1B3D41D-8284-466E-996E-322CF5C9C932}" type="presParOf" srcId="{B93BE53E-61FE-4F8C-A3A6-B5F92EF2BA76}" destId="{3A494D53-B99F-4A2C-BE19-E315336E2FE0}" srcOrd="0" destOrd="0" presId="urn:microsoft.com/office/officeart/2008/layout/BubblePictureList"/>
    <dgm:cxn modelId="{1F8D635E-90B5-4D5C-9699-3C7CBECBDD45}" type="presParOf" srcId="{B93BE53E-61FE-4F8C-A3A6-B5F92EF2BA76}" destId="{E22661F5-47C9-486C-95CB-528E304E66D0}" srcOrd="1" destOrd="0" presId="urn:microsoft.com/office/officeart/2008/layout/BubblePictureList"/>
    <dgm:cxn modelId="{24F131EB-426F-41EA-AFA2-8C4F2F476492}" type="presParOf" srcId="{E22661F5-47C9-486C-95CB-528E304E66D0}" destId="{885233C5-07A6-43A3-89B1-8A6FC37B379D}" srcOrd="0" destOrd="0" presId="urn:microsoft.com/office/officeart/2008/layout/BubblePictureList"/>
    <dgm:cxn modelId="{D8FED3D3-F944-434E-AB5D-828C75F807FF}" type="presParOf" srcId="{B93BE53E-61FE-4F8C-A3A6-B5F92EF2BA76}" destId="{5D848775-1B47-423A-B7CE-76C712CE7B14}" srcOrd="2" destOrd="0" presId="urn:microsoft.com/office/officeart/2008/layout/BubblePictureList"/>
    <dgm:cxn modelId="{4439E666-8159-4A90-8704-7453FB174898}" type="presParOf" srcId="{B93BE53E-61FE-4F8C-A3A6-B5F92EF2BA76}" destId="{FD51F323-592B-4E27-AB6C-A5DE8D109F27}" srcOrd="3" destOrd="0" presId="urn:microsoft.com/office/officeart/2008/layout/BubblePictureList"/>
    <dgm:cxn modelId="{D00F61FD-BC6F-494B-A49E-E96316FF3247}" type="presParOf" srcId="{FD51F323-592B-4E27-AB6C-A5DE8D109F27}" destId="{F3C39881-61CC-465C-9E3D-25B1997F6EF3}" srcOrd="0" destOrd="0" presId="urn:microsoft.com/office/officeart/2008/layout/BubblePictureList"/>
  </dgm:cxnLst>
  <dgm:bg>
    <a:noFill/>
  </dgm:bg>
  <dgm:whole/>
  <dgm:extLst>
    <a:ext uri="http://schemas.microsoft.com/office/drawing/2008/diagram">
      <dsp:dataModelExt xmlns:dsp="http://schemas.microsoft.com/office/drawing/2008/diagram" relId="rId10"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51D68404-6AE3-4075-A48A-D088BAE0FA88}">
      <dsp:nvSpPr>
        <dsp:cNvPr id="0" name=""/>
        <dsp:cNvSpPr/>
      </dsp:nvSpPr>
      <dsp:spPr>
        <a:xfrm>
          <a:off x="3013971" y="367468"/>
          <a:ext cx="1046634" cy="627980"/>
        </a:xfrm>
        <a:prstGeom prst="roundRect">
          <a:avLst>
            <a:gd name="adj" fmla="val 1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S.I.M - MS (Relação de Vítimas Fatais)</a:t>
          </a:r>
        </a:p>
      </dsp:txBody>
      <dsp:txXfrm>
        <a:off x="3032364" y="385861"/>
        <a:ext cx="1009848" cy="591194"/>
      </dsp:txXfrm>
    </dsp:sp>
    <dsp:sp modelId="{C959E73D-224C-4075-8FD1-A9A5C1D0EB36}">
      <dsp:nvSpPr>
        <dsp:cNvPr id="0" name=""/>
        <dsp:cNvSpPr/>
      </dsp:nvSpPr>
      <dsp:spPr>
        <a:xfrm rot="19029589" flipH="1">
          <a:off x="2731390" y="1011618"/>
          <a:ext cx="220317" cy="259565"/>
        </a:xfrm>
        <a:prstGeom prst="rightArrow">
          <a:avLst>
            <a:gd name="adj1" fmla="val 60000"/>
            <a:gd name="adj2" fmla="val 5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rot="10800000">
        <a:off x="2788670" y="1041060"/>
        <a:ext cx="154222" cy="155739"/>
      </dsp:txXfrm>
    </dsp:sp>
    <dsp:sp modelId="{EB4D9704-250F-48FF-85ED-7022E00FA206}">
      <dsp:nvSpPr>
        <dsp:cNvPr id="0" name=""/>
        <dsp:cNvSpPr/>
      </dsp:nvSpPr>
      <dsp:spPr>
        <a:xfrm>
          <a:off x="247414" y="1318303"/>
          <a:ext cx="1046634" cy="601046"/>
        </a:xfrm>
        <a:prstGeom prst="roundRect">
          <a:avLst>
            <a:gd name="adj" fmla="val 10000"/>
          </a:avLst>
        </a:prstGeom>
        <a:gradFill rotWithShape="0">
          <a:gsLst>
            <a:gs pos="0">
              <a:schemeClr val="accent3">
                <a:hueOff val="0"/>
                <a:satOff val="0"/>
                <a:lumOff val="0"/>
                <a:alphaOff val="0"/>
                <a:shade val="51000"/>
                <a:satMod val="130000"/>
              </a:schemeClr>
            </a:gs>
            <a:gs pos="80000">
              <a:schemeClr val="accent3">
                <a:hueOff val="0"/>
                <a:satOff val="0"/>
                <a:lumOff val="0"/>
                <a:alphaOff val="0"/>
                <a:shade val="93000"/>
                <a:satMod val="130000"/>
              </a:schemeClr>
            </a:gs>
            <a:gs pos="100000">
              <a:schemeClr val="accent3">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Polícia Militar - RO (BOATs)</a:t>
          </a:r>
        </a:p>
      </dsp:txBody>
      <dsp:txXfrm>
        <a:off x="265018" y="1335907"/>
        <a:ext cx="1011426" cy="565838"/>
      </dsp:txXfrm>
    </dsp:sp>
    <dsp:sp modelId="{80DDF4C0-F814-47AF-B728-749D8ABAB30F}">
      <dsp:nvSpPr>
        <dsp:cNvPr id="0" name=""/>
        <dsp:cNvSpPr/>
      </dsp:nvSpPr>
      <dsp:spPr>
        <a:xfrm rot="36258">
          <a:off x="1380147" y="1427562"/>
          <a:ext cx="295938" cy="259565"/>
        </a:xfrm>
        <a:prstGeom prst="rightArrow">
          <a:avLst>
            <a:gd name="adj1" fmla="val 60000"/>
            <a:gd name="adj2" fmla="val 50000"/>
          </a:avLst>
        </a:prstGeom>
        <a:gradFill rotWithShape="0">
          <a:gsLst>
            <a:gs pos="0">
              <a:schemeClr val="accent3">
                <a:hueOff val="0"/>
                <a:satOff val="0"/>
                <a:lumOff val="0"/>
                <a:alphaOff val="0"/>
                <a:shade val="51000"/>
                <a:satMod val="130000"/>
              </a:schemeClr>
            </a:gs>
            <a:gs pos="80000">
              <a:schemeClr val="accent3">
                <a:hueOff val="0"/>
                <a:satOff val="0"/>
                <a:lumOff val="0"/>
                <a:alphaOff val="0"/>
                <a:shade val="93000"/>
                <a:satMod val="130000"/>
              </a:schemeClr>
            </a:gs>
            <a:gs pos="100000">
              <a:schemeClr val="accent3">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a:off x="1380149" y="1479064"/>
        <a:ext cx="218069" cy="155739"/>
      </dsp:txXfrm>
    </dsp:sp>
    <dsp:sp modelId="{6586EC53-8F4A-4260-AF13-DCAD15D783A5}">
      <dsp:nvSpPr>
        <dsp:cNvPr id="0" name=""/>
        <dsp:cNvSpPr/>
      </dsp:nvSpPr>
      <dsp:spPr>
        <a:xfrm>
          <a:off x="1708326" y="161554"/>
          <a:ext cx="1046634" cy="627980"/>
        </a:xfrm>
        <a:prstGeom prst="roundRect">
          <a:avLst>
            <a:gd name="adj" fmla="val 10000"/>
          </a:avLst>
        </a:prstGeom>
        <a:gradFill rotWithShape="0">
          <a:gsLst>
            <a:gs pos="0">
              <a:schemeClr val="accent4">
                <a:hueOff val="0"/>
                <a:satOff val="0"/>
                <a:lumOff val="0"/>
                <a:alphaOff val="0"/>
                <a:shade val="51000"/>
                <a:satMod val="130000"/>
              </a:schemeClr>
            </a:gs>
            <a:gs pos="80000">
              <a:schemeClr val="accent4">
                <a:hueOff val="0"/>
                <a:satOff val="0"/>
                <a:lumOff val="0"/>
                <a:alphaOff val="0"/>
                <a:shade val="93000"/>
                <a:satMod val="130000"/>
              </a:schemeClr>
            </a:gs>
            <a:gs pos="100000">
              <a:schemeClr val="accent4">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I.M.L (Relação de Vítimas Fatais)</a:t>
          </a:r>
        </a:p>
      </dsp:txBody>
      <dsp:txXfrm>
        <a:off x="1726719" y="179947"/>
        <a:ext cx="1009848" cy="591194"/>
      </dsp:txXfrm>
    </dsp:sp>
    <dsp:sp modelId="{B138F0FD-B8A7-4BB6-AADD-B36A0F53BB88}">
      <dsp:nvSpPr>
        <dsp:cNvPr id="0" name=""/>
        <dsp:cNvSpPr/>
      </dsp:nvSpPr>
      <dsp:spPr>
        <a:xfrm rot="5580585">
          <a:off x="2051352" y="855656"/>
          <a:ext cx="276670" cy="259565"/>
        </a:xfrm>
        <a:prstGeom prst="rightArrow">
          <a:avLst>
            <a:gd name="adj1" fmla="val 60000"/>
            <a:gd name="adj2" fmla="val 50000"/>
          </a:avLst>
        </a:prstGeom>
        <a:gradFill rotWithShape="0">
          <a:gsLst>
            <a:gs pos="0">
              <a:schemeClr val="accent4">
                <a:hueOff val="0"/>
                <a:satOff val="0"/>
                <a:lumOff val="0"/>
                <a:alphaOff val="0"/>
                <a:shade val="51000"/>
                <a:satMod val="130000"/>
              </a:schemeClr>
            </a:gs>
            <a:gs pos="80000">
              <a:schemeClr val="accent4">
                <a:hueOff val="0"/>
                <a:satOff val="0"/>
                <a:lumOff val="0"/>
                <a:alphaOff val="0"/>
                <a:shade val="93000"/>
                <a:satMod val="130000"/>
              </a:schemeClr>
            </a:gs>
            <a:gs pos="100000">
              <a:schemeClr val="accent4">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rot="10800000">
        <a:off x="2092331" y="868688"/>
        <a:ext cx="198801" cy="155739"/>
      </dsp:txXfrm>
    </dsp:sp>
    <dsp:sp modelId="{78F71F4F-6597-4147-B99C-8160725C60AD}">
      <dsp:nvSpPr>
        <dsp:cNvPr id="0" name=""/>
        <dsp:cNvSpPr/>
      </dsp:nvSpPr>
      <dsp:spPr>
        <a:xfrm>
          <a:off x="293413" y="397283"/>
          <a:ext cx="1207784" cy="627980"/>
        </a:xfrm>
        <a:prstGeom prst="roundRect">
          <a:avLst>
            <a:gd name="adj" fmla="val 10000"/>
          </a:avLst>
        </a:prstGeom>
        <a:gradFill rotWithShape="0">
          <a:gsLst>
            <a:gs pos="0">
              <a:schemeClr val="accent5">
                <a:hueOff val="0"/>
                <a:satOff val="0"/>
                <a:lumOff val="0"/>
                <a:alphaOff val="0"/>
                <a:shade val="51000"/>
                <a:satMod val="130000"/>
              </a:schemeClr>
            </a:gs>
            <a:gs pos="80000">
              <a:schemeClr val="accent5">
                <a:hueOff val="0"/>
                <a:satOff val="0"/>
                <a:lumOff val="0"/>
                <a:alphaOff val="0"/>
                <a:shade val="93000"/>
                <a:satMod val="130000"/>
              </a:schemeClr>
            </a:gs>
            <a:gs pos="100000">
              <a:schemeClr val="accent5">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Polícia Civil -RO (Ocorrências)</a:t>
          </a:r>
        </a:p>
      </dsp:txBody>
      <dsp:txXfrm>
        <a:off x="311806" y="415676"/>
        <a:ext cx="1170998" cy="591194"/>
      </dsp:txXfrm>
    </dsp:sp>
    <dsp:sp modelId="{69C2AF59-548B-44EC-8750-1E2A5E91836F}">
      <dsp:nvSpPr>
        <dsp:cNvPr id="0" name=""/>
        <dsp:cNvSpPr/>
      </dsp:nvSpPr>
      <dsp:spPr>
        <a:xfrm rot="3154268">
          <a:off x="1526090" y="983774"/>
          <a:ext cx="205818" cy="259565"/>
        </a:xfrm>
        <a:prstGeom prst="rightArrow">
          <a:avLst>
            <a:gd name="adj1" fmla="val 60000"/>
            <a:gd name="adj2" fmla="val 50000"/>
          </a:avLst>
        </a:prstGeom>
        <a:gradFill rotWithShape="0">
          <a:gsLst>
            <a:gs pos="0">
              <a:schemeClr val="accent5">
                <a:hueOff val="0"/>
                <a:satOff val="0"/>
                <a:lumOff val="0"/>
                <a:alphaOff val="0"/>
                <a:shade val="51000"/>
                <a:satMod val="130000"/>
              </a:schemeClr>
            </a:gs>
            <a:gs pos="80000">
              <a:schemeClr val="accent5">
                <a:hueOff val="0"/>
                <a:satOff val="0"/>
                <a:lumOff val="0"/>
                <a:alphaOff val="0"/>
                <a:shade val="93000"/>
                <a:satMod val="130000"/>
              </a:schemeClr>
            </a:gs>
            <a:gs pos="100000">
              <a:schemeClr val="accent5">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a:off x="1538199" y="1011171"/>
        <a:ext cx="144073" cy="155739"/>
      </dsp:txXfrm>
    </dsp:sp>
    <dsp:sp modelId="{7C8E3887-A561-48BC-A486-9C904270653F}">
      <dsp:nvSpPr>
        <dsp:cNvPr id="0" name=""/>
        <dsp:cNvSpPr/>
      </dsp:nvSpPr>
      <dsp:spPr>
        <a:xfrm>
          <a:off x="3177047" y="1231856"/>
          <a:ext cx="1046634" cy="627980"/>
        </a:xfrm>
        <a:prstGeom prst="roundRect">
          <a:avLst>
            <a:gd name="adj" fmla="val 10000"/>
          </a:avLst>
        </a:prstGeom>
        <a:gradFill rotWithShape="0">
          <a:gsLst>
            <a:gs pos="0">
              <a:schemeClr val="accent6">
                <a:hueOff val="0"/>
                <a:satOff val="0"/>
                <a:lumOff val="0"/>
                <a:alphaOff val="0"/>
                <a:shade val="51000"/>
                <a:satMod val="130000"/>
              </a:schemeClr>
            </a:gs>
            <a:gs pos="80000">
              <a:schemeClr val="accent6">
                <a:hueOff val="0"/>
                <a:satOff val="0"/>
                <a:lumOff val="0"/>
                <a:alphaOff val="0"/>
                <a:shade val="93000"/>
                <a:satMod val="130000"/>
              </a:schemeClr>
            </a:gs>
            <a:gs pos="100000">
              <a:schemeClr val="accent6">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Polícia Rodoviária Federal</a:t>
          </a:r>
        </a:p>
      </dsp:txBody>
      <dsp:txXfrm>
        <a:off x="3195440" y="1250249"/>
        <a:ext cx="1009848" cy="591194"/>
      </dsp:txXfrm>
    </dsp:sp>
    <dsp:sp modelId="{B9DFE5B7-16F3-4E87-9E01-392D17F6E748}">
      <dsp:nvSpPr>
        <dsp:cNvPr id="0" name=""/>
        <dsp:cNvSpPr/>
      </dsp:nvSpPr>
      <dsp:spPr>
        <a:xfrm rot="10884107">
          <a:off x="2868189" y="1398371"/>
          <a:ext cx="218301" cy="259565"/>
        </a:xfrm>
        <a:prstGeom prst="rightArrow">
          <a:avLst>
            <a:gd name="adj1" fmla="val 60000"/>
            <a:gd name="adj2" fmla="val 50000"/>
          </a:avLst>
        </a:prstGeom>
        <a:gradFill rotWithShape="0">
          <a:gsLst>
            <a:gs pos="0">
              <a:schemeClr val="accent6">
                <a:hueOff val="0"/>
                <a:satOff val="0"/>
                <a:lumOff val="0"/>
                <a:alphaOff val="0"/>
                <a:shade val="51000"/>
                <a:satMod val="130000"/>
              </a:schemeClr>
            </a:gs>
            <a:gs pos="80000">
              <a:schemeClr val="accent6">
                <a:hueOff val="0"/>
                <a:satOff val="0"/>
                <a:lumOff val="0"/>
                <a:alphaOff val="0"/>
                <a:shade val="93000"/>
                <a:satMod val="130000"/>
              </a:schemeClr>
            </a:gs>
            <a:gs pos="100000">
              <a:schemeClr val="accent6">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rot="10800000">
        <a:off x="2933669" y="1451085"/>
        <a:ext cx="152811" cy="155739"/>
      </dsp:txXfrm>
    </dsp:sp>
    <dsp:sp modelId="{7DA54394-3F55-4578-85AC-66A37C7404D1}">
      <dsp:nvSpPr>
        <dsp:cNvPr id="0" name=""/>
        <dsp:cNvSpPr/>
      </dsp:nvSpPr>
      <dsp:spPr>
        <a:xfrm>
          <a:off x="1718646" y="1196168"/>
          <a:ext cx="1046634" cy="627980"/>
        </a:xfrm>
        <a:prstGeom prst="roundRect">
          <a:avLst>
            <a:gd name="adj" fmla="val 1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DETRAN -RO (Sist. Boatweb)</a:t>
          </a:r>
        </a:p>
      </dsp:txBody>
      <dsp:txXfrm>
        <a:off x="1737039" y="1214561"/>
        <a:ext cx="1009848" cy="591194"/>
      </dsp:txXfrm>
    </dsp:sp>
    <dsp:sp modelId="{C739F697-F2E2-4AB2-B2A5-26A31600C932}">
      <dsp:nvSpPr>
        <dsp:cNvPr id="0" name=""/>
        <dsp:cNvSpPr/>
      </dsp:nvSpPr>
      <dsp:spPr>
        <a:xfrm rot="5504430">
          <a:off x="2129108" y="1888370"/>
          <a:ext cx="228779" cy="259565"/>
        </a:xfrm>
        <a:prstGeom prst="rightArrow">
          <a:avLst>
            <a:gd name="adj1" fmla="val 60000"/>
            <a:gd name="adj2" fmla="val 5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rot="-5400000">
        <a:off x="2166670" y="1903779"/>
        <a:ext cx="155739" cy="160145"/>
      </dsp:txXfrm>
    </dsp:sp>
    <dsp:sp modelId="{3F7FAE1F-8131-4286-ABB6-1903CD419BDD}">
      <dsp:nvSpPr>
        <dsp:cNvPr id="0" name=""/>
        <dsp:cNvSpPr/>
      </dsp:nvSpPr>
      <dsp:spPr>
        <a:xfrm>
          <a:off x="1648448" y="2184896"/>
          <a:ext cx="1280389" cy="868076"/>
        </a:xfrm>
        <a:prstGeom prst="roundRect">
          <a:avLst>
            <a:gd name="adj" fmla="val 10000"/>
          </a:avLst>
        </a:prstGeom>
        <a:gradFill rotWithShape="0">
          <a:gsLst>
            <a:gs pos="0">
              <a:schemeClr val="accent3">
                <a:hueOff val="0"/>
                <a:satOff val="0"/>
                <a:lumOff val="0"/>
                <a:alphaOff val="0"/>
                <a:shade val="51000"/>
                <a:satMod val="130000"/>
              </a:schemeClr>
            </a:gs>
            <a:gs pos="80000">
              <a:schemeClr val="accent3">
                <a:hueOff val="0"/>
                <a:satOff val="0"/>
                <a:lumOff val="0"/>
                <a:alphaOff val="0"/>
                <a:shade val="93000"/>
                <a:satMod val="130000"/>
              </a:schemeClr>
            </a:gs>
            <a:gs pos="100000">
              <a:schemeClr val="accent3">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Tratamento, Mapeamento e Análise dos Dados</a:t>
          </a:r>
        </a:p>
      </dsp:txBody>
      <dsp:txXfrm>
        <a:off x="1673873" y="2210321"/>
        <a:ext cx="1229539" cy="817226"/>
      </dsp:txXfrm>
    </dsp:sp>
    <dsp:sp modelId="{4219CA03-8313-4363-B8D3-1A497987D1BF}">
      <dsp:nvSpPr>
        <dsp:cNvPr id="0" name=""/>
        <dsp:cNvSpPr/>
      </dsp:nvSpPr>
      <dsp:spPr>
        <a:xfrm rot="3148572">
          <a:off x="2986666" y="2988835"/>
          <a:ext cx="239307" cy="259565"/>
        </a:xfrm>
        <a:prstGeom prst="rightArrow">
          <a:avLst>
            <a:gd name="adj1" fmla="val 60000"/>
            <a:gd name="adj2" fmla="val 50000"/>
          </a:avLst>
        </a:prstGeom>
        <a:gradFill rotWithShape="0">
          <a:gsLst>
            <a:gs pos="0">
              <a:schemeClr val="accent3">
                <a:hueOff val="0"/>
                <a:satOff val="0"/>
                <a:lumOff val="0"/>
                <a:alphaOff val="0"/>
                <a:shade val="51000"/>
                <a:satMod val="130000"/>
              </a:schemeClr>
            </a:gs>
            <a:gs pos="80000">
              <a:schemeClr val="accent3">
                <a:hueOff val="0"/>
                <a:satOff val="0"/>
                <a:lumOff val="0"/>
                <a:alphaOff val="0"/>
                <a:shade val="93000"/>
                <a:satMod val="130000"/>
              </a:schemeClr>
            </a:gs>
            <a:gs pos="100000">
              <a:schemeClr val="accent3">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rot="10800000">
        <a:off x="3000698" y="3012279"/>
        <a:ext cx="167515" cy="155739"/>
      </dsp:txXfrm>
    </dsp:sp>
    <dsp:sp modelId="{1A7FC5B0-5BCE-4557-B5E4-9C37366D0AF1}">
      <dsp:nvSpPr>
        <dsp:cNvPr id="0" name=""/>
        <dsp:cNvSpPr/>
      </dsp:nvSpPr>
      <dsp:spPr>
        <a:xfrm>
          <a:off x="357771" y="3256504"/>
          <a:ext cx="1046634" cy="627980"/>
        </a:xfrm>
        <a:prstGeom prst="roundRect">
          <a:avLst>
            <a:gd name="adj" fmla="val 10000"/>
          </a:avLst>
        </a:prstGeom>
        <a:gradFill rotWithShape="0">
          <a:gsLst>
            <a:gs pos="0">
              <a:schemeClr val="accent4">
                <a:hueOff val="0"/>
                <a:satOff val="0"/>
                <a:lumOff val="0"/>
                <a:alphaOff val="0"/>
                <a:shade val="51000"/>
                <a:satMod val="130000"/>
              </a:schemeClr>
            </a:gs>
            <a:gs pos="80000">
              <a:schemeClr val="accent4">
                <a:hueOff val="0"/>
                <a:satOff val="0"/>
                <a:lumOff val="0"/>
                <a:alphaOff val="0"/>
                <a:shade val="93000"/>
                <a:satMod val="130000"/>
              </a:schemeClr>
            </a:gs>
            <a:gs pos="100000">
              <a:schemeClr val="accent4">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  Organizações  Públicas e Privadas</a:t>
          </a:r>
        </a:p>
      </dsp:txBody>
      <dsp:txXfrm>
        <a:off x="376164" y="3274897"/>
        <a:ext cx="1009848" cy="591194"/>
      </dsp:txXfrm>
    </dsp:sp>
    <dsp:sp modelId="{EFB1D777-B590-4E98-B212-9FAA99C3567A}">
      <dsp:nvSpPr>
        <dsp:cNvPr id="0" name=""/>
        <dsp:cNvSpPr/>
      </dsp:nvSpPr>
      <dsp:spPr>
        <a:xfrm rot="8780509">
          <a:off x="1418560" y="2989681"/>
          <a:ext cx="200827" cy="282783"/>
        </a:xfrm>
        <a:prstGeom prst="rightArrow">
          <a:avLst>
            <a:gd name="adj1" fmla="val 60000"/>
            <a:gd name="adj2" fmla="val 50000"/>
          </a:avLst>
        </a:prstGeom>
        <a:gradFill rotWithShape="0">
          <a:gsLst>
            <a:gs pos="0">
              <a:schemeClr val="accent4">
                <a:hueOff val="0"/>
                <a:satOff val="0"/>
                <a:lumOff val="0"/>
                <a:alphaOff val="0"/>
                <a:shade val="51000"/>
                <a:satMod val="130000"/>
              </a:schemeClr>
            </a:gs>
            <a:gs pos="80000">
              <a:schemeClr val="accent4">
                <a:hueOff val="0"/>
                <a:satOff val="0"/>
                <a:lumOff val="0"/>
                <a:alphaOff val="0"/>
                <a:shade val="93000"/>
                <a:satMod val="130000"/>
              </a:schemeClr>
            </a:gs>
            <a:gs pos="100000">
              <a:schemeClr val="accent4">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a:off x="1473758" y="3029542"/>
        <a:ext cx="140579" cy="169669"/>
      </dsp:txXfrm>
    </dsp:sp>
    <dsp:sp modelId="{D94AF1F6-25E2-47FE-A9B0-FE2D57C4BBEF}">
      <dsp:nvSpPr>
        <dsp:cNvPr id="0" name=""/>
        <dsp:cNvSpPr/>
      </dsp:nvSpPr>
      <dsp:spPr>
        <a:xfrm>
          <a:off x="1754441" y="3346443"/>
          <a:ext cx="1046634" cy="627980"/>
        </a:xfrm>
        <a:prstGeom prst="roundRect">
          <a:avLst>
            <a:gd name="adj" fmla="val 10000"/>
          </a:avLst>
        </a:prstGeom>
        <a:gradFill rotWithShape="0">
          <a:gsLst>
            <a:gs pos="0">
              <a:schemeClr val="accent5">
                <a:hueOff val="0"/>
                <a:satOff val="0"/>
                <a:lumOff val="0"/>
                <a:alphaOff val="0"/>
                <a:shade val="51000"/>
                <a:satMod val="130000"/>
              </a:schemeClr>
            </a:gs>
            <a:gs pos="80000">
              <a:schemeClr val="accent5">
                <a:hueOff val="0"/>
                <a:satOff val="0"/>
                <a:lumOff val="0"/>
                <a:alphaOff val="0"/>
                <a:shade val="93000"/>
                <a:satMod val="130000"/>
              </a:schemeClr>
            </a:gs>
            <a:gs pos="100000">
              <a:schemeClr val="accent5">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Sociedade</a:t>
          </a:r>
        </a:p>
      </dsp:txBody>
      <dsp:txXfrm>
        <a:off x="1772834" y="3364836"/>
        <a:ext cx="1009848" cy="591194"/>
      </dsp:txXfrm>
    </dsp:sp>
    <dsp:sp modelId="{B6F98F3C-4351-4B9C-8404-04BE4B21D147}">
      <dsp:nvSpPr>
        <dsp:cNvPr id="0" name=""/>
        <dsp:cNvSpPr/>
      </dsp:nvSpPr>
      <dsp:spPr>
        <a:xfrm rot="5344511">
          <a:off x="2147959" y="3096880"/>
          <a:ext cx="203073" cy="239872"/>
        </a:xfrm>
        <a:prstGeom prst="rightArrow">
          <a:avLst>
            <a:gd name="adj1" fmla="val 60000"/>
            <a:gd name="adj2" fmla="val 50000"/>
          </a:avLst>
        </a:prstGeom>
        <a:gradFill rotWithShape="0">
          <a:gsLst>
            <a:gs pos="0">
              <a:schemeClr val="accent5">
                <a:hueOff val="0"/>
                <a:satOff val="0"/>
                <a:lumOff val="0"/>
                <a:alphaOff val="0"/>
                <a:shade val="51000"/>
                <a:satMod val="130000"/>
              </a:schemeClr>
            </a:gs>
            <a:gs pos="80000">
              <a:schemeClr val="accent5">
                <a:hueOff val="0"/>
                <a:satOff val="0"/>
                <a:lumOff val="0"/>
                <a:alphaOff val="0"/>
                <a:shade val="93000"/>
                <a:satMod val="130000"/>
              </a:schemeClr>
            </a:gs>
            <a:gs pos="100000">
              <a:schemeClr val="accent5">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0" tIns="0" rIns="0" bIns="0" numCol="1" spcCol="1270" anchor="ctr" anchorCtr="0">
          <a:noAutofit/>
        </a:bodyPr>
        <a:lstStyle/>
        <a:p>
          <a:pPr marL="0" lvl="0" indent="0" algn="ctr" defTabSz="400050">
            <a:lnSpc>
              <a:spcPct val="90000"/>
            </a:lnSpc>
            <a:spcBef>
              <a:spcPct val="0"/>
            </a:spcBef>
            <a:spcAft>
              <a:spcPct val="35000"/>
            </a:spcAft>
            <a:buNone/>
          </a:pPr>
          <a:endParaRPr lang="pt-BR" sz="900" kern="1200"/>
        </a:p>
      </dsp:txBody>
      <dsp:txXfrm>
        <a:off x="2177928" y="3114397"/>
        <a:ext cx="142151" cy="143924"/>
      </dsp:txXfrm>
    </dsp:sp>
    <dsp:sp modelId="{4108A6AC-A1E7-4125-A991-588D3CEDED07}">
      <dsp:nvSpPr>
        <dsp:cNvPr id="0" name=""/>
        <dsp:cNvSpPr/>
      </dsp:nvSpPr>
      <dsp:spPr>
        <a:xfrm>
          <a:off x="3187492" y="3267746"/>
          <a:ext cx="1046634" cy="627980"/>
        </a:xfrm>
        <a:prstGeom prst="roundRect">
          <a:avLst>
            <a:gd name="adj" fmla="val 10000"/>
          </a:avLst>
        </a:prstGeom>
        <a:gradFill rotWithShape="0">
          <a:gsLst>
            <a:gs pos="0">
              <a:schemeClr val="accent6">
                <a:hueOff val="0"/>
                <a:satOff val="0"/>
                <a:lumOff val="0"/>
                <a:alphaOff val="0"/>
                <a:shade val="51000"/>
                <a:satMod val="130000"/>
              </a:schemeClr>
            </a:gs>
            <a:gs pos="80000">
              <a:schemeClr val="accent6">
                <a:hueOff val="0"/>
                <a:satOff val="0"/>
                <a:lumOff val="0"/>
                <a:alphaOff val="0"/>
                <a:shade val="93000"/>
                <a:satMod val="130000"/>
              </a:schemeClr>
            </a:gs>
            <a:gs pos="100000">
              <a:schemeClr val="accent6">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dsp:spPr>
      <dsp:style>
        <a:lnRef idx="0">
          <a:scrgbClr r="0" g="0" b="0"/>
        </a:lnRef>
        <a:fillRef idx="3">
          <a:scrgbClr r="0" g="0" b="0"/>
        </a:fillRef>
        <a:effectRef idx="3">
          <a:scrgbClr r="0" g="0" b="0"/>
        </a:effectRef>
        <a:fontRef idx="minor">
          <a:schemeClr val="lt1"/>
        </a:fontRef>
      </dsp:style>
      <dsp:txBody>
        <a:bodyPr spcFirstLastPara="0" vert="horz" wrap="square" lIns="41910" tIns="41910" rIns="41910" bIns="41910" numCol="1" spcCol="1270" anchor="ctr" anchorCtr="0">
          <a:noAutofit/>
        </a:bodyPr>
        <a:lstStyle/>
        <a:p>
          <a:pPr marL="0" lvl="0" indent="0" algn="ctr" defTabSz="488950">
            <a:lnSpc>
              <a:spcPct val="90000"/>
            </a:lnSpc>
            <a:spcBef>
              <a:spcPct val="0"/>
            </a:spcBef>
            <a:spcAft>
              <a:spcPct val="35000"/>
            </a:spcAft>
            <a:buNone/>
          </a:pPr>
          <a:r>
            <a:rPr lang="pt-BR" sz="1100" kern="1200"/>
            <a:t>Imprensa</a:t>
          </a:r>
        </a:p>
      </dsp:txBody>
      <dsp:txXfrm>
        <a:off x="3205885" y="3286139"/>
        <a:ext cx="1009848" cy="591194"/>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1BC508F9-35BA-43E8-B5A3-B8A43DDF4010}">
      <dsp:nvSpPr>
        <dsp:cNvPr id="0" name=""/>
        <dsp:cNvSpPr/>
      </dsp:nvSpPr>
      <dsp:spPr>
        <a:xfrm rot="186119">
          <a:off x="3742967" y="289030"/>
          <a:ext cx="2446231" cy="2428795"/>
        </a:xfrm>
        <a:prstGeom prst="teardrop">
          <a:avLst/>
        </a:prstGeom>
        <a:blipFill rotWithShape="0">
          <a:blip xmlns:r="http://schemas.openxmlformats.org/officeDocument/2006/relationships" r:embed="rId1"/>
          <a:stretch>
            <a:fillRect l="-7000" r="-7000"/>
          </a:stretch>
        </a:blip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0" tIns="15240" rIns="0" bIns="15240" numCol="1" spcCol="1270" anchor="ctr" anchorCtr="0">
          <a:noAutofit/>
        </a:bodyPr>
        <a:lstStyle/>
        <a:p>
          <a:pPr marL="0" lvl="0" indent="0" algn="ctr" defTabSz="533400">
            <a:lnSpc>
              <a:spcPct val="90000"/>
            </a:lnSpc>
            <a:spcBef>
              <a:spcPct val="0"/>
            </a:spcBef>
            <a:spcAft>
              <a:spcPct val="35000"/>
            </a:spcAft>
            <a:buNone/>
          </a:pPr>
          <a:r>
            <a:rPr lang="pt-BR" sz="1200" kern="1200"/>
            <a:t> </a:t>
          </a:r>
        </a:p>
      </dsp:txBody>
      <dsp:txXfrm>
        <a:off x="4101209" y="644719"/>
        <a:ext cx="1729747" cy="1717417"/>
      </dsp:txXfrm>
    </dsp:sp>
    <dsp:sp modelId="{A47A3811-22F7-46E2-810F-186194C8E085}">
      <dsp:nvSpPr>
        <dsp:cNvPr id="0" name=""/>
        <dsp:cNvSpPr/>
      </dsp:nvSpPr>
      <dsp:spPr>
        <a:xfrm rot="1298477">
          <a:off x="47900" y="2996448"/>
          <a:ext cx="303087" cy="252201"/>
        </a:xfrm>
        <a:prstGeom prst="hexagon">
          <a:avLst>
            <a:gd name="adj" fmla="val 25000"/>
            <a:gd name="vf" fmla="val 115470"/>
          </a:avLst>
        </a:prstGeom>
        <a:solidFill>
          <a:schemeClr val="l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9381C1C7-4CAC-4824-860C-E0774B2D775E}">
      <dsp:nvSpPr>
        <dsp:cNvPr id="0" name=""/>
        <dsp:cNvSpPr/>
      </dsp:nvSpPr>
      <dsp:spPr>
        <a:xfrm>
          <a:off x="25347" y="-10812"/>
          <a:ext cx="3523787" cy="3085156"/>
        </a:xfrm>
        <a:prstGeom prst="plaque">
          <a:avLst/>
        </a:prstGeom>
        <a:blipFill>
          <a:blip xmlns:r="http://schemas.openxmlformats.org/officeDocument/2006/relationships" r:embed="rId2"/>
          <a:srcRect/>
          <a:stretch>
            <a:fillRect l="-7000" r="-7000"/>
          </a:stretch>
        </a:blip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174603C9-7F9C-4A61-A260-E04F7CE4C11A}">
      <dsp:nvSpPr>
        <dsp:cNvPr id="0" name=""/>
        <dsp:cNvSpPr/>
      </dsp:nvSpPr>
      <dsp:spPr>
        <a:xfrm>
          <a:off x="3536569" y="0"/>
          <a:ext cx="303087" cy="261589"/>
        </a:xfrm>
        <a:prstGeom prst="hexagon">
          <a:avLst>
            <a:gd name="adj" fmla="val 25000"/>
            <a:gd name="vf" fmla="val 115470"/>
          </a:avLst>
        </a:prstGeom>
        <a:solidFill>
          <a:schemeClr val="l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85233C5-07A6-43A3-89B1-8A6FC37B379D}">
      <dsp:nvSpPr>
        <dsp:cNvPr id="0" name=""/>
        <dsp:cNvSpPr/>
      </dsp:nvSpPr>
      <dsp:spPr>
        <a:xfrm>
          <a:off x="260640" y="28583"/>
          <a:ext cx="3449984" cy="3256848"/>
        </a:xfrm>
        <a:prstGeom prst="ellips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5D848775-1B47-423A-B7CE-76C712CE7B14}">
      <dsp:nvSpPr>
        <dsp:cNvPr id="0" name=""/>
        <dsp:cNvSpPr/>
      </dsp:nvSpPr>
      <dsp:spPr>
        <a:xfrm>
          <a:off x="3369351" y="47629"/>
          <a:ext cx="480605" cy="457065"/>
        </a:xfrm>
        <a:prstGeom prst="donut">
          <a:avLst>
            <a:gd name="adj" fmla="val 7460"/>
          </a:avLst>
        </a:prstGeom>
        <a:solidFill>
          <a:schemeClr val="bg1"/>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F3C39881-61CC-465C-9E3D-25B1997F6EF3}">
      <dsp:nvSpPr>
        <dsp:cNvPr id="0" name=""/>
        <dsp:cNvSpPr/>
      </dsp:nvSpPr>
      <dsp:spPr>
        <a:xfrm>
          <a:off x="393970" y="152397"/>
          <a:ext cx="3213881" cy="3008059"/>
        </a:xfrm>
        <a:prstGeom prst="ellipse">
          <a:avLst/>
        </a:prstGeom>
        <a:blipFill>
          <a:blip xmlns:r="http://schemas.openxmlformats.org/officeDocument/2006/relationships" r:embed="rId1"/>
          <a:srcRect/>
          <a:stretch>
            <a:fillRect l="-17000" r="-17000"/>
          </a:stretch>
        </a:blip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3A494D53-B99F-4A2C-BE19-E315336E2FE0}">
      <dsp:nvSpPr>
        <dsp:cNvPr id="0" name=""/>
        <dsp:cNvSpPr/>
      </dsp:nvSpPr>
      <dsp:spPr>
        <a:xfrm>
          <a:off x="627181" y="204634"/>
          <a:ext cx="1765094" cy="36749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7780" tIns="17780" rIns="17780" bIns="1778" numCol="1" spcCol="1270" anchor="b" anchorCtr="0">
          <a:noAutofit/>
        </a:bodyPr>
        <a:lstStyle/>
        <a:p>
          <a:pPr marL="0" lvl="0" indent="0" algn="r" defTabSz="622300">
            <a:lnSpc>
              <a:spcPct val="90000"/>
            </a:lnSpc>
            <a:spcBef>
              <a:spcPct val="0"/>
            </a:spcBef>
            <a:spcAft>
              <a:spcPct val="35000"/>
            </a:spcAft>
            <a:buNone/>
          </a:pPr>
          <a:endParaRPr lang="pt-BR" sz="1400" kern="1200"/>
        </a:p>
      </dsp:txBody>
      <dsp:txXfrm>
        <a:off x="627181" y="204634"/>
        <a:ext cx="1765094" cy="367490"/>
      </dsp:txXfrm>
    </dsp:sp>
  </dsp:spTree>
</dsp:drawing>
</file>

<file path=xl/diagrams/layout1.xml><?xml version="1.0" encoding="utf-8"?>
<dgm:layoutDef xmlns:dgm="http://schemas.openxmlformats.org/drawingml/2006/diagram" xmlns:a="http://schemas.openxmlformats.org/drawingml/2006/main" uniqueId="urn:microsoft.com/office/officeart/2005/8/layout/process5">
  <dgm:title val=""/>
  <dgm:desc val=""/>
  <dgm:catLst>
    <dgm:cat type="process" pri="170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7" srcId="0" destId="1" srcOrd="0" destOrd="0"/>
        <dgm:cxn modelId="8" srcId="0" destId="2" srcOrd="1" destOrd="0"/>
        <dgm:cxn modelId="9" srcId="0" destId="3" srcOrd="2" destOrd="0"/>
        <dgm:cxn modelId="10" srcId="0" destId="4" srcOrd="3" destOrd="0"/>
        <dgm:cxn modelId="11"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diagram">
    <dgm:varLst>
      <dgm:dir/>
      <dgm:resizeHandles val="exact"/>
    </dgm:varLst>
    <dgm:choose name="Name0">
      <dgm:if name="Name1" axis="self" func="var" arg="dir" op="equ" val="norm">
        <dgm:alg type="snake">
          <dgm:param type="grDir" val="tL"/>
          <dgm:param type="flowDir" val="row"/>
          <dgm:param type="contDir" val="revDir"/>
          <dgm:param type="bkpt" val="endCnv"/>
        </dgm:alg>
      </dgm:if>
      <dgm:else name="Name2">
        <dgm:alg type="snake">
          <dgm:param type="grDir" val="tR"/>
          <dgm:param type="flowDir" val="row"/>
          <dgm:param type="contDir" val="revDir"/>
          <dgm:param type="bkpt" val="endCnv"/>
        </dgm:alg>
      </dgm:else>
    </dgm:choose>
    <dgm:shape xmlns:r="http://schemas.openxmlformats.org/officeDocument/2006/relationships" r:blip="">
      <dgm:adjLst/>
    </dgm:shape>
    <dgm:presOf/>
    <dgm:constrLst>
      <dgm:constr type="w" for="ch" ptType="node" refType="w"/>
      <dgm:constr type="w" for="ch" forName="sibTrans" refType="w" refFor="ch" refPtType="node" op="equ" fact="0.4"/>
      <dgm:constr type="sp" refType="w" refFor="ch" refForName="sibTrans" op="equ"/>
      <dgm:constr type="primFontSz" for="ch" ptType="node" op="equ" val="65"/>
      <dgm:constr type="primFontSz" for="des" forName="connectorText" op="equ" val="55"/>
      <dgm:constr type="primFontSz" for="des" forName="connectorText" refType="primFontSz" refFor="ch" refPtType="node" op="lte" fact="0.8"/>
    </dgm:constrLst>
    <dgm:ruleLst/>
    <dgm:forEach name="nodesForEach" axis="ch" ptType="node">
      <dgm:layoutNode name="node">
        <dgm:varLst>
          <dgm:bulletEnabled val="1"/>
        </dgm:varLst>
        <dgm:alg type="tx"/>
        <dgm:shape xmlns:r="http://schemas.openxmlformats.org/officeDocument/2006/relationships" type="roundRect" r:blip="">
          <dgm:adjLst>
            <dgm:adj idx="1" val="0.1"/>
          </dgm:adjLst>
        </dgm:shape>
        <dgm:presOf axis="desOrSelf" ptType="node"/>
        <dgm:constrLst>
          <dgm:constr type="h" refType="w" fact="0.6"/>
          <dgm:constr type="tMarg" refType="primFontSz" fact="0.3"/>
          <dgm:constr type="bMarg" refType="primFontSz" fact="0.3"/>
          <dgm:constr type="lMarg" refType="primFontSz" fact="0.3"/>
          <dgm:constr type="rMarg" refType="primFontSz" fact="0.3"/>
        </dgm:constrLst>
        <dgm:ruleLst>
          <dgm:rule type="primFontSz" val="5" fact="NaN" max="NaN"/>
        </dgm:ruleLst>
      </dgm:layoutNode>
      <dgm:forEach name="sibTransForEach" axis="followSib" ptType="sibTrans" cnt="1">
        <dgm:layoutNode name="sibTrans">
          <dgm:alg type="conn">
            <dgm:param type="begPts" val="auto"/>
            <dgm:param type="endPts" val="auto"/>
          </dgm:alg>
          <dgm:shape xmlns:r="http://schemas.openxmlformats.org/officeDocument/2006/relationships" type="conn" r:blip="">
            <dgm:adjLst/>
          </dgm:shape>
          <dgm:presOf axis="self"/>
          <dgm:constrLst>
            <dgm:constr type="h" refType="w" fact="0.62"/>
            <dgm:constr type="connDist"/>
          </dgm:constrLst>
          <dgm:ruleLst/>
          <dgm:layoutNode name="connectorText">
            <dgm:alg type="tx">
              <dgm:param type="autoTxRot" val="upr"/>
            </dgm:alg>
            <dgm:shape xmlns:r="http://schemas.openxmlformats.org/officeDocument/2006/relationships" type="conn" r:blip="" hideGeom="1">
              <dgm:adjLst/>
            </dgm:shape>
            <dgm:presOf axis="self"/>
            <dgm:constrLst>
              <dgm:constr type="lMarg"/>
              <dgm:constr type="rMarg"/>
              <dgm:constr type="tMarg"/>
              <dgm:constr type="bMarg"/>
            </dgm:constrLst>
            <dgm:ruleLst>
              <dgm:rule type="primFontSz" val="5" fact="NaN" max="NaN"/>
            </dgm:ruleLst>
          </dgm:layoutNode>
        </dgm:layoutNode>
      </dgm:forEach>
    </dgm:forEach>
  </dgm:layoutNode>
</dgm:layoutDef>
</file>

<file path=xl/diagrams/layout2.xml><?xml version="1.0" encoding="utf-8"?>
<dgm:layoutDef xmlns:dgm="http://schemas.openxmlformats.org/drawingml/2006/diagram" xmlns:a="http://schemas.openxmlformats.org/drawingml/2006/main" uniqueId="urn:microsoft.com/office/officeart/2008/layout/HexagonCluster">
  <dgm:title val=""/>
  <dgm:desc val=""/>
  <dgm:catLst>
    <dgm:cat type="picture" pri="21000"/>
    <dgm:cat type="relationship" pri="3200"/>
    <dgm:cat type="pictureconvert" pri="21000"/>
  </dgm:catLst>
  <dgm:samp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ampData>
  <dgm:style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tyleData>
  <dgm:clr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clrData>
  <dgm:layoutNode name="Name0">
    <dgm:varLst>
      <dgm:chMax val="21"/>
      <dgm:chPref val="21"/>
    </dgm:varLst>
    <dgm:shape xmlns:r="http://schemas.openxmlformats.org/officeDocument/2006/relationships" r:blip="">
      <dgm:adjLst/>
    </dgm:shape>
    <dgm:choose name="Name1">
      <dgm:if name="Name2" axis="ch" ptType="node" func="cnt" op="equ" val="1">
        <dgm:alg type="composite">
          <dgm:param type="ar" val="1.3871"/>
        </dgm:alg>
        <dgm:constrLst>
          <dgm:constr type="primFontSz" for="des" ptType="node" op="equ" val="65"/>
          <dgm:constr type="l" for="ch" forName="text1" refType="w" fact="0.4525"/>
          <dgm:constr type="t" for="ch" forName="text1" refType="h" fact="0.346"/>
          <dgm:constr type="w" for="ch" forName="text1" refType="w" fact="0.5475"/>
          <dgm:constr type="h" for="ch" forName="text1" refType="h" fact="0.654"/>
          <dgm:constr type="l" for="ch" forName="textaccent1" refType="w" fact="0.4652"/>
          <dgm:constr type="t" for="ch" forName="textaccent1" refType="h" fact="0.6348"/>
          <dgm:constr type="w" for="ch" forName="textaccent1" refType="w" fact="0.0639"/>
          <dgm:constr type="h" for="ch" forName="textaccent1" refType="h" fact="0.0765"/>
          <dgm:constr type="l" for="ch" forName="image1" refType="w" fact="0"/>
          <dgm:constr type="t" for="ch" forName="image1" refType="h" fact="0"/>
          <dgm:constr type="w" for="ch" forName="image1" refType="w" fact="0.5468"/>
          <dgm:constr type="h" for="ch" forName="image1" refType="h" fact="0.6538"/>
          <dgm:constr type="l" for="ch" forName="imageaccent1" refType="w" fact="0.3702"/>
          <dgm:constr type="t" for="ch" forName="imageaccent1" refType="h" fact="0.5633"/>
          <dgm:constr type="w" for="ch" forName="imageaccent1" refType="w" fact="0.0639"/>
          <dgm:constr type="h" for="ch" forName="imageaccent1" refType="h" fact="0.0765"/>
        </dgm:constrLst>
      </dgm:if>
      <dgm:if name="Name3" axis="ch" ptType="node" func="cnt" op="equ" val="2">
        <dgm:alg type="composite">
          <dgm:param type="ar" val="2.6443"/>
        </dgm:alg>
        <dgm:constrLst>
          <dgm:constr type="primFontSz" for="des" ptType="node" op="equ" val="65"/>
          <dgm:constr type="l" for="ch" forName="text1" refType="w" fact="0.2383"/>
          <dgm:constr type="t" for="ch" forName="text1" refType="h" fact="0.3501"/>
          <dgm:constr type="w" for="ch" forName="text1" refType="w" fact="0.285"/>
          <dgm:constr type="h" for="ch" forName="text1" refType="h" fact="0.6499"/>
          <dgm:constr type="l" for="ch" forName="textaccent1" refType="w" fact="0.2472"/>
          <dgm:constr type="t" for="ch" forName="textaccent1" refType="h" fact="0.6371"/>
          <dgm:constr type="w" for="ch" forName="textaccent1" refType="w" fact="0.0333"/>
          <dgm:constr type="h" for="ch" forName="textaccent1" refType="h" fact="0.076"/>
          <dgm:constr type="l" for="ch" forName="image1" refType="w" fact="0"/>
          <dgm:constr type="t" for="ch" forName="image1" refType="h" fact="0"/>
          <dgm:constr type="w" for="ch" forName="image1" refType="w" fact="0.285"/>
          <dgm:constr type="h" for="ch" forName="image1" refType="h" fact="0.6499"/>
          <dgm:constr type="l" for="ch" forName="imageaccent1" refType="w" fact="0.1942"/>
          <dgm:constr type="t" for="ch" forName="imageaccent1" refType="h" fact="0.5602"/>
          <dgm:constr type="w" for="ch" forName="imageaccent1" refType="w" fact="0.0333"/>
          <dgm:constr type="h" for="ch" forName="imageaccent1" refType="h" fact="0.076"/>
          <dgm:constr type="l" for="ch" forName="text2" refType="w" fact="0.4767"/>
          <dgm:constr type="t" for="ch" forName="text2" refType="h" fact="0"/>
          <dgm:constr type="w" for="ch" forName="text2" refType="w" fact="0.285"/>
          <dgm:constr type="h" for="ch" forName="text2" refType="h" fact="0.6499"/>
          <dgm:constr type="l" for="ch" forName="textaccent2" refType="w" fact="0.6709"/>
          <dgm:constr type="t" for="ch" forName="textaccent2" refType="h" fact="0.5602"/>
          <dgm:constr type="w" for="ch" forName="textaccent2" refType="w" fact="0.0333"/>
          <dgm:constr type="h" for="ch" forName="textaccent2" refType="h" fact="0.076"/>
          <dgm:constr type="l" for="ch" forName="image2" refType="w" fact="0.715"/>
          <dgm:constr type="t" for="ch" forName="image2" refType="h" fact="0.3501"/>
          <dgm:constr type="w" for="ch" forName="image2" refType="w" fact="0.285"/>
          <dgm:constr type="h" for="ch" forName="image2" refType="h" fact="0.6499"/>
          <dgm:constr type="l" for="ch" forName="imageaccent2" refType="w" fact="0.7239"/>
          <dgm:constr type="t" for="ch" forName="imageaccent2" refType="h" fact="0.6371"/>
          <dgm:constr type="w" for="ch" forName="imageaccent2" refType="w" fact="0.0333"/>
          <dgm:constr type="h" for="ch" forName="imageaccent2" refType="h" fact="0.076"/>
        </dgm:constrLst>
      </dgm:if>
      <dgm:if name="Name4" axis="ch" ptType="node" func="cnt" op="equ" val="3">
        <dgm:alg type="composite">
          <dgm:param type="ar" val="1.5623"/>
        </dgm:alg>
        <dgm:constrLst>
          <dgm:constr type="primFontSz" for="des" ptType="node" op="equ" val="65"/>
          <dgm:constr type="l" for="ch" forName="text1" refType="w" fact="0.2402"/>
          <dgm:constr type="t" for="ch" forName="text1" refType="h" fact="0.6215"/>
          <dgm:constr type="w" for="ch" forName="text1" refType="w" fact="0.281"/>
          <dgm:constr type="h" for="ch" forName="text1" refType="h" fact="0.3785"/>
          <dgm:constr type="l" for="ch" forName="textaccent1" refType="w" fact="0.2475"/>
          <dgm:constr type="t" for="ch" forName="textaccent1" refType="h" fact="0.7886"/>
          <dgm:constr type="w" for="ch" forName="textaccent1" refType="w" fact="0.0329"/>
          <dgm:constr type="h" for="ch" forName="textaccent1" refType="h" fact="0.0443"/>
          <dgm:constr type="l" for="ch" forName="image1" refType="w" fact="0"/>
          <dgm:constr type="t" for="ch" forName="image1" refType="h" fact="0.4182"/>
          <dgm:constr type="w" for="ch" forName="image1" refType="w" fact="0.281"/>
          <dgm:constr type="h" for="ch" forName="image1" refType="h" fact="0.3785"/>
          <dgm:constr type="l" for="ch" forName="imageaccent1" refType="w" fact="0.1913"/>
          <dgm:constr type="t" for="ch" forName="imageaccent1" refType="h" fact="0.7467"/>
          <dgm:constr type="w" for="ch" forName="imageaccent1" refType="w" fact="0.0329"/>
          <dgm:constr type="h" for="ch" forName="imageaccent1" refType="h" fact="0.0443"/>
          <dgm:constr type="l" for="ch" forName="text2" refType="w" fact="0.4796"/>
          <dgm:constr type="t" for="ch" forName="text2" refType="h" fact="0.4137"/>
          <dgm:constr type="w" for="ch" forName="text2" refType="w" fact="0.281"/>
          <dgm:constr type="h" for="ch" forName="text2" refType="h" fact="0.3785"/>
          <dgm:constr type="l" for="ch" forName="textaccent2" refType="w" fact="0.6717"/>
          <dgm:constr type="t" for="ch" forName="textaccent2" refType="h" fact="0.7418"/>
          <dgm:constr type="w" for="ch" forName="textaccent2" refType="w" fact="0.0329"/>
          <dgm:constr type="h" for="ch" forName="textaccent2" refType="h" fact="0.0443"/>
          <dgm:constr type="l" for="ch" forName="image2" refType="w" fact="0.719"/>
          <dgm:constr type="t" for="ch" forName="image2" refType="h" fact="0.6215"/>
          <dgm:constr type="w" for="ch" forName="image2" refType="w" fact="0.281"/>
          <dgm:constr type="h" for="ch" forName="image2" refType="h" fact="0.3785"/>
          <dgm:constr type="l" for="ch" forName="imageaccent2" refType="w" fact="0.7263"/>
          <dgm:constr type="t" for="ch" forName="imageaccent2" refType="h" fact="0.7886"/>
          <dgm:constr type="w" for="ch" forName="imageaccent2" refType="w" fact="0.0329"/>
          <dgm:constr type="h" for="ch" forName="imageaccent2" refType="h" fact="0.0443"/>
          <dgm:constr type="l" for="ch" forName="text3" refType="w" fact="0.2402"/>
          <dgm:constr type="t" for="ch" forName="text3" refType="h" fact="0.2068"/>
          <dgm:constr type="w" for="ch" forName="text3" refType="w" fact="0.281"/>
          <dgm:constr type="h" for="ch" forName="text3" refType="h" fact="0.3785"/>
          <dgm:constr type="l" for="ch" forName="textaccent3" refType="w" fact="0.4307"/>
          <dgm:constr type="t" for="ch" forName="textaccent3" refType="h" fact="0.215"/>
          <dgm:constr type="w" for="ch" forName="textaccent3" refType="w" fact="0.0329"/>
          <dgm:constr type="h" for="ch" forName="textaccent3" refType="h" fact="0.0443"/>
          <dgm:constr type="l" for="ch" forName="image3" refType="w" fact="0.4796"/>
          <dgm:constr type="t" for="ch" forName="image3" refType="h" fact="0"/>
          <dgm:constr type="w" for="ch" forName="image3" refType="w" fact="0.281"/>
          <dgm:constr type="h" for="ch" forName="image3" refType="h" fact="0.3785"/>
          <dgm:constr type="l" for="ch" forName="imageaccent3" refType="w" fact="0.4879"/>
          <dgm:constr type="t" for="ch" forName="imageaccent3" refType="h" fact="0.1662"/>
          <dgm:constr type="w" for="ch" forName="imageaccent3" refType="w" fact="0.0329"/>
          <dgm:constr type="h" for="ch" forName="imageaccent3" refType="h" fact="0.0443"/>
        </dgm:constrLst>
      </dgm:if>
      <dgm:if name="Name5" axis="ch" ptType="node" func="cnt" op="equ" val="4">
        <dgm:alg type="composite">
          <dgm:param type="ar" val="1.943"/>
        </dgm:alg>
        <dgm:constrLst>
          <dgm:constr type="primFontSz" for="des" ptType="node" op="equ" val="65"/>
          <dgm:constr type="l" for="ch" forName="image2" refType="w" fact="0.5787"/>
          <dgm:constr type="t" for="ch" forName="image2" refType="h" fact="0.6208"/>
          <dgm:constr type="w" for="ch" forName="image2" refType="w" fact="0.227"/>
          <dgm:constr type="h" for="ch" forName="image2" refType="h" fact="0.3786"/>
          <dgm:constr type="l" for="ch" forName="text4" refType="w" fact="0.5787"/>
          <dgm:constr type="t" for="ch" forName="text4" refType="h" fact="0.2081"/>
          <dgm:constr type="w" for="ch" forName="text4" refType="w" fact="0.227"/>
          <dgm:constr type="h" for="ch" forName="text4" refType="h" fact="0.3786"/>
          <dgm:constr type="l" for="ch" forName="text2" refType="w" fact="0.3852"/>
          <dgm:constr type="t" for="ch" forName="text2" refType="h" fact="0.4127"/>
          <dgm:constr type="w" for="ch" forName="text2" refType="w" fact="0.227"/>
          <dgm:constr type="h" for="ch" forName="text2" refType="h" fact="0.3786"/>
          <dgm:constr type="l" for="ch" forName="image3" refType="w" fact="0.3852"/>
          <dgm:constr type="t" for="ch" forName="image3" refType="h" fact="0"/>
          <dgm:constr type="w" for="ch" forName="image3" refType="w" fact="0.227"/>
          <dgm:constr type="h" for="ch" forName="image3" refType="h" fact="0.3786"/>
          <dgm:constr type="l" for="ch" forName="text1" refType="w" fact="0.1927"/>
          <dgm:constr type="t" for="ch" forName="text1" refType="h" fact="0.6214"/>
          <dgm:constr type="w" for="ch" forName="text1" refType="w" fact="0.227"/>
          <dgm:constr type="h" for="ch" forName="text1" refType="h" fact="0.3786"/>
          <dgm:constr type="l" for="ch" forName="textaccent1" refType="w" fact="0.1998"/>
          <dgm:constr type="t" for="ch" forName="textaccent1" refType="h" fact="0.7887"/>
          <dgm:constr type="w" for="ch" forName="textaccent1" refType="w" fact="0.0265"/>
          <dgm:constr type="h" for="ch" forName="textaccent1" refType="h" fact="0.0444"/>
          <dgm:constr type="l" for="ch" forName="image1" refType="w" fact="0"/>
          <dgm:constr type="t" for="ch" forName="image1" refType="h" fact="0.4156"/>
          <dgm:constr type="w" for="ch" forName="image1" refType="w" fact="0.227"/>
          <dgm:constr type="h" for="ch" forName="image1" refType="h" fact="0.3786"/>
          <dgm:constr type="l" for="ch" forName="imageaccent1" refType="w" fact="0.1537"/>
          <dgm:constr type="t" for="ch" forName="imageaccent1" refType="h" fact="0.7417"/>
          <dgm:constr type="w" for="ch" forName="imageaccent1" refType="w" fact="0.0265"/>
          <dgm:constr type="h" for="ch" forName="imageaccent1" refType="h" fact="0.0444"/>
          <dgm:constr type="l" for="ch" forName="textaccent2" refType="w" fact="0.5407"/>
          <dgm:constr type="t" for="ch" forName="textaccent2" refType="h" fact="0.7384"/>
          <dgm:constr type="w" for="ch" forName="textaccent2" refType="w" fact="0.0265"/>
          <dgm:constr type="h" for="ch" forName="textaccent2" refType="h" fact="0.0444"/>
          <dgm:constr type="l" for="ch" forName="imageaccent2" refType="w" fact="0.5839"/>
          <dgm:constr type="t" for="ch" forName="imageaccent2" refType="h" fact="0.7904"/>
          <dgm:constr type="w" for="ch" forName="imageaccent2" refType="w" fact="0.0265"/>
          <dgm:constr type="h" for="ch" forName="imageaccent2" refType="h" fact="0.0444"/>
          <dgm:constr type="l" for="ch" forName="text3" refType="w" fact="0.1927"/>
          <dgm:constr type="t" for="ch" forName="text3" refType="h" fact="0.2087"/>
          <dgm:constr type="w" for="ch" forName="text3" refType="w" fact="0.227"/>
          <dgm:constr type="h" for="ch" forName="text3" refType="h" fact="0.3786"/>
          <dgm:constr type="l" for="ch" forName="textaccent3" refType="w" fact="0.3472"/>
          <dgm:constr type="t" for="ch" forName="textaccent3" refType="h" fact="0.2165"/>
          <dgm:constr type="w" for="ch" forName="textaccent3" refType="w" fact="0.0265"/>
          <dgm:constr type="h" for="ch" forName="textaccent3" refType="h" fact="0.0444"/>
          <dgm:constr type="l" for="ch" forName="imageaccent3" refType="w" fact="0.3904"/>
          <dgm:constr type="t" for="ch" forName="imageaccent3" refType="h" fact="0.1678"/>
          <dgm:constr type="w" for="ch" forName="imageaccent3" refType="w" fact="0.0265"/>
          <dgm:constr type="h" for="ch" forName="imageaccent3" refType="h" fact="0.0444"/>
          <dgm:constr type="l" for="ch" forName="textaccent4" refType="w" fact="0.7739"/>
          <dgm:constr type="t" for="ch" forName="textaccent4" refType="h" fact="0.3752"/>
          <dgm:constr type="w" for="ch" forName="textaccent4" refType="w" fact="0.0265"/>
          <dgm:constr type="h" for="ch" forName="textaccent4" refType="h" fact="0.0444"/>
          <dgm:constr type="l" for="ch" forName="image4" refType="w" fact="0.773"/>
          <dgm:constr type="t" for="ch" forName="image4" refType="h" fact="0.4162"/>
          <dgm:constr type="w" for="ch" forName="image4" refType="w" fact="0.227"/>
          <dgm:constr type="h" for="ch" forName="image4" refType="h" fact="0.3786"/>
          <dgm:constr type="l" for="ch" forName="imageaccent4" refType="w" fact="0.8188"/>
          <dgm:constr type="t" for="ch" forName="imageaccent4" refType="h" fact="0.4229"/>
          <dgm:constr type="w" for="ch" forName="imageaccent4" refType="w" fact="0.0265"/>
          <dgm:constr type="h" for="ch" forName="imageaccent4" refType="h" fact="0.0444"/>
        </dgm:constrLst>
      </dgm:if>
      <dgm:if name="Name6" axis="ch" ptType="node" func="cnt" op="equ" val="5">
        <dgm:alg type="composite">
          <dgm:param type="ar" val="2.3203"/>
        </dgm:alg>
        <dgm:constrLst>
          <dgm:constr type="primFontSz" for="des" ptType="node" op="equ" val="65"/>
          <dgm:constr type="l" for="ch" forName="image4" refType="w" fact="0.6491"/>
          <dgm:constr type="t" for="ch" forName="image4" refType="h" fact="0.4193"/>
          <dgm:constr type="w" for="ch" forName="image4" refType="w" fact="0.1886"/>
          <dgm:constr type="h" for="ch" forName="image4" refType="h" fact="0.3757"/>
          <dgm:constr type="l" for="ch" forName="text5" refType="w" fact="0.6491"/>
          <dgm:constr type="t" for="ch" forName="text5" refType="h" fact="0.004"/>
          <dgm:constr type="w" for="ch" forName="text5" refType="w" fact="0.1886"/>
          <dgm:constr type="h" for="ch" forName="text5" refType="h" fact="0.3757"/>
          <dgm:constr type="l" for="ch" forName="image5" refType="w" fact="0.8114"/>
          <dgm:constr type="t" for="ch" forName="image5" refType="h" fact="0.2136"/>
          <dgm:constr type="w" for="ch" forName="image5" refType="w" fact="0.1886"/>
          <dgm:constr type="h" for="ch" forName="image5" refType="h" fact="0.3757"/>
          <dgm:constr type="l" for="ch" forName="image2" refType="w" fact="0.4868"/>
          <dgm:constr type="t" for="ch" forName="image2" refType="h" fact="0.6235"/>
          <dgm:constr type="w" for="ch" forName="image2" refType="w" fact="0.1886"/>
          <dgm:constr type="h" for="ch" forName="image2" refType="h" fact="0.3757"/>
          <dgm:constr type="l" for="ch" forName="text4" refType="w" fact="0.4868"/>
          <dgm:constr type="t" for="ch" forName="text4" refType="h" fact="0.2081"/>
          <dgm:constr type="w" for="ch" forName="text4" refType="w" fact="0.1886"/>
          <dgm:constr type="h" for="ch" forName="text4" refType="h" fact="0.3757"/>
          <dgm:constr type="l" for="ch" forName="text2" refType="w" fact="0.3246"/>
          <dgm:constr type="t" for="ch" forName="text2" refType="h" fact="0.4154"/>
          <dgm:constr type="w" for="ch" forName="text2" refType="w" fact="0.1886"/>
          <dgm:constr type="h" for="ch" forName="text2" refType="h" fact="0.3757"/>
          <dgm:constr type="l" for="ch" forName="image3" refType="w" fact="0.3246"/>
          <dgm:constr type="t" for="ch" forName="image3" refType="h" fact="0"/>
          <dgm:constr type="w" for="ch" forName="image3" refType="w" fact="0.1886"/>
          <dgm:constr type="h" for="ch" forName="image3" refType="h" fact="0.3757"/>
          <dgm:constr type="l" for="ch" forName="text1" refType="w" fact="0.1623"/>
          <dgm:constr type="t" for="ch" forName="text1" refType="h" fact="0.6243"/>
          <dgm:constr type="w" for="ch" forName="text1" refType="w" fact="0.1886"/>
          <dgm:constr type="h" for="ch" forName="text1" refType="h" fact="0.3757"/>
          <dgm:constr type="l" for="ch" forName="text3" refType="w" fact="0.1623"/>
          <dgm:constr type="t" for="ch" forName="text3" refType="h" fact="0.2089"/>
          <dgm:constr type="w" for="ch" forName="text3" refType="w" fact="0.1886"/>
          <dgm:constr type="h" for="ch" forName="text3" refType="h" fact="0.3757"/>
          <dgm:constr type="l" for="ch" forName="textaccent1" refType="w" fact="0.1668"/>
          <dgm:constr type="t" for="ch" forName="textaccent1" refType="h" fact="0.7923"/>
          <dgm:constr type="w" for="ch" forName="textaccent1" refType="w" fact="0.022"/>
          <dgm:constr type="h" for="ch" forName="textaccent1" refType="h" fact="0.044"/>
          <dgm:constr type="l" for="ch" forName="image1" refType="w" fact="0"/>
          <dgm:constr type="t" for="ch" forName="image1" refType="h" fact="0.4166"/>
          <dgm:constr type="w" for="ch" forName="image1" refType="w" fact="0.1886"/>
          <dgm:constr type="h" for="ch" forName="image1" refType="h" fact="0.3757"/>
          <dgm:constr type="l" for="ch" forName="imageaccent1" refType="w" fact="0.1292"/>
          <dgm:constr type="t" for="ch" forName="imageaccent1" refType="h" fact="0.7424"/>
          <dgm:constr type="w" for="ch" forName="imageaccent1" refType="w" fact="0.022"/>
          <dgm:constr type="h" for="ch" forName="imageaccent1" refType="h" fact="0.044"/>
          <dgm:constr type="l" for="ch" forName="textaccent2" refType="w" fact="0.4544"/>
          <dgm:constr type="t" for="ch" forName="textaccent2" refType="h" fact="0.7404"/>
          <dgm:constr type="w" for="ch" forName="textaccent2" refType="w" fact="0.022"/>
          <dgm:constr type="h" for="ch" forName="textaccent2" refType="h" fact="0.044"/>
          <dgm:constr type="l" for="ch" forName="imageaccent2" refType="w" fact="0.4914"/>
          <dgm:constr type="t" for="ch" forName="imageaccent2" refType="h" fact="0.7907"/>
          <dgm:constr type="w" for="ch" forName="imageaccent2" refType="w" fact="0.022"/>
          <dgm:constr type="h" for="ch" forName="imageaccent2" refType="h" fact="0.044"/>
          <dgm:constr type="l" for="ch" forName="textaccent3" refType="w" fact="0.2915"/>
          <dgm:constr type="t" for="ch" forName="textaccent3" refType="h" fact="0.216"/>
          <dgm:constr type="w" for="ch" forName="textaccent3" refType="w" fact="0.022"/>
          <dgm:constr type="h" for="ch" forName="textaccent3" refType="h" fact="0.044"/>
          <dgm:constr type="l" for="ch" forName="imageaccent3" refType="w" fact="0.3299"/>
          <dgm:constr type="t" for="ch" forName="imageaccent3" refType="h" fact="0.1665"/>
          <dgm:constr type="w" for="ch" forName="imageaccent3" refType="w" fact="0.022"/>
          <dgm:constr type="h" for="ch" forName="imageaccent3" refType="h" fact="0.044"/>
          <dgm:constr type="l" for="ch" forName="textaccent4" refType="w" fact="0.65"/>
          <dgm:constr type="t" for="ch" forName="textaccent4" refType="h" fact="0.3746"/>
          <dgm:constr type="w" for="ch" forName="textaccent4" refType="w" fact="0.022"/>
          <dgm:constr type="h" for="ch" forName="textaccent4" refType="h" fact="0.044"/>
          <dgm:constr type="l" for="ch" forName="imageaccent4" refType="w" fact="0.6859"/>
          <dgm:constr type="t" for="ch" forName="imageaccent4" refType="h" fact="0.4261"/>
          <dgm:constr type="w" for="ch" forName="imageaccent4" refType="w" fact="0.022"/>
          <dgm:constr type="h" for="ch" forName="imageaccent4" refType="h" fact="0.044"/>
          <dgm:constr type="l" for="ch" forName="textaccent5" refType="w" fact="0.8123"/>
          <dgm:constr type="t" for="ch" forName="textaccent5" refType="h" fact="0.1724"/>
          <dgm:constr type="w" for="ch" forName="textaccent5" refType="w" fact="0.022"/>
          <dgm:constr type="h" for="ch" forName="textaccent5" refType="h" fact="0.044"/>
          <dgm:constr type="l" for="ch" forName="imageaccent5" refType="w" fact="0.849"/>
          <dgm:constr type="t" for="ch" forName="imageaccent5" refType="h" fact="0.222"/>
          <dgm:constr type="w" for="ch" forName="imageaccent5" refType="w" fact="0.022"/>
          <dgm:constr type="h" for="ch" forName="imageaccent5" refType="h" fact="0.044"/>
        </dgm:constrLst>
      </dgm:if>
      <dgm:if name="Name7" axis="ch" ptType="node" func="cnt" op="equ" val="6">
        <dgm:alg type="composite">
          <dgm:param type="ar" val="1.9179"/>
        </dgm:alg>
        <dgm:constrLst>
          <dgm:constr type="primFontSz" for="des" ptType="node" op="equ" val="65"/>
          <dgm:constr type="l" for="ch" forName="image4" refType="w" fact="0.6491"/>
          <dgm:constr type="t" for="ch" forName="image4" refType="h" fact="0.3466"/>
          <dgm:constr type="w" for="ch" forName="image4" refType="w" fact="0.1886"/>
          <dgm:constr type="h" for="ch" forName="image4" refType="h" fact="0.3106"/>
          <dgm:constr type="l" for="ch" forName="text5" refType="w" fact="0.6491"/>
          <dgm:constr type="t" for="ch" forName="text5" refType="h" fact="0.0033"/>
          <dgm:constr type="w" for="ch" forName="text5" refType="w" fact="0.1886"/>
          <dgm:constr type="h" for="ch" forName="text5" refType="h" fact="0.3106"/>
          <dgm:constr type="l" for="ch" forName="image5" refType="w" fact="0.8114"/>
          <dgm:constr type="t" for="ch" forName="image5" refType="h" fact="0.1766"/>
          <dgm:constr type="w" for="ch" forName="image5" refType="w" fact="0.1886"/>
          <dgm:constr type="h" for="ch" forName="image5" refType="h" fact="0.3106"/>
          <dgm:constr type="l" for="ch" forName="image2" refType="w" fact="0.4868"/>
          <dgm:constr type="t" for="ch" forName="image2" refType="h" fact="0.5154"/>
          <dgm:constr type="w" for="ch" forName="image2" refType="w" fact="0.1886"/>
          <dgm:constr type="h" for="ch" forName="image2" refType="h" fact="0.3106"/>
          <dgm:constr type="l" for="ch" forName="text4" refType="w" fact="0.4868"/>
          <dgm:constr type="t" for="ch" forName="text4" refType="h" fact="0.172"/>
          <dgm:constr type="w" for="ch" forName="text4" refType="w" fact="0.1886"/>
          <dgm:constr type="h" for="ch" forName="text4" refType="h" fact="0.3106"/>
          <dgm:constr type="l" for="ch" forName="text2" refType="w" fact="0.3246"/>
          <dgm:constr type="t" for="ch" forName="text2" refType="h" fact="0.3434"/>
          <dgm:constr type="w" for="ch" forName="text2" refType="w" fact="0.1886"/>
          <dgm:constr type="h" for="ch" forName="text2" refType="h" fact="0.3106"/>
          <dgm:constr type="l" for="ch" forName="image3" refType="w" fact="0.3246"/>
          <dgm:constr type="t" for="ch" forName="image3" refType="h" fact="0"/>
          <dgm:constr type="w" for="ch" forName="image3" refType="w" fact="0.1886"/>
          <dgm:constr type="h" for="ch" forName="image3" refType="h" fact="0.3106"/>
          <dgm:constr type="l" for="ch" forName="text1" refType="w" fact="0.1623"/>
          <dgm:constr type="t" for="ch" forName="text1" refType="h" fact="0.516"/>
          <dgm:constr type="w" for="ch" forName="text1" refType="w" fact="0.1886"/>
          <dgm:constr type="h" for="ch" forName="text1" refType="h" fact="0.3106"/>
          <dgm:constr type="l" for="ch" forName="text3" refType="w" fact="0.1623"/>
          <dgm:constr type="t" for="ch" forName="text3" refType="h" fact="0.1727"/>
          <dgm:constr type="w" for="ch" forName="text3" refType="w" fact="0.1886"/>
          <dgm:constr type="h" for="ch" forName="text3" refType="h" fact="0.3106"/>
          <dgm:constr type="l" for="ch" forName="textaccent1" refType="w" fact="0.1668"/>
          <dgm:constr type="t" for="ch" forName="textaccent1" refType="h" fact="0.6549"/>
          <dgm:constr type="w" for="ch" forName="textaccent1" refType="w" fact="0.022"/>
          <dgm:constr type="h" for="ch" forName="textaccent1" refType="h" fact="0.0364"/>
          <dgm:constr type="l" for="ch" forName="image1" refType="w" fact="0"/>
          <dgm:constr type="t" for="ch" forName="image1" refType="h" fact="0.3443"/>
          <dgm:constr type="w" for="ch" forName="image1" refType="w" fact="0.1886"/>
          <dgm:constr type="h" for="ch" forName="image1" refType="h" fact="0.3106"/>
          <dgm:constr type="l" for="ch" forName="imageaccent1" refType="w" fact="0.1292"/>
          <dgm:constr type="t" for="ch" forName="imageaccent1" refType="h" fact="0.6137"/>
          <dgm:constr type="w" for="ch" forName="imageaccent1" refType="w" fact="0.022"/>
          <dgm:constr type="h" for="ch" forName="imageaccent1" refType="h" fact="0.0364"/>
          <dgm:constr type="l" for="ch" forName="textaccent2" refType="w" fact="0.4544"/>
          <dgm:constr type="t" for="ch" forName="textaccent2" refType="h" fact="0.612"/>
          <dgm:constr type="w" for="ch" forName="textaccent2" refType="w" fact="0.022"/>
          <dgm:constr type="h" for="ch" forName="textaccent2" refType="h" fact="0.0364"/>
          <dgm:constr type="l" for="ch" forName="imageaccent2" refType="w" fact="0.4914"/>
          <dgm:constr type="t" for="ch" forName="imageaccent2" refType="h" fact="0.6536"/>
          <dgm:constr type="w" for="ch" forName="imageaccent2" refType="w" fact="0.022"/>
          <dgm:constr type="h" for="ch" forName="imageaccent2" refType="h" fact="0.0364"/>
          <dgm:constr type="l" for="ch" forName="textaccent3" refType="w" fact="0.2915"/>
          <dgm:constr type="t" for="ch" forName="textaccent3" refType="h" fact="0.1786"/>
          <dgm:constr type="w" for="ch" forName="textaccent3" refType="w" fact="0.022"/>
          <dgm:constr type="h" for="ch" forName="textaccent3" refType="h" fact="0.0364"/>
          <dgm:constr type="l" for="ch" forName="imageaccent3" refType="w" fact="0.3299"/>
          <dgm:constr type="t" for="ch" forName="imageaccent3" refType="h" fact="0.1376"/>
          <dgm:constr type="w" for="ch" forName="imageaccent3" refType="w" fact="0.022"/>
          <dgm:constr type="h" for="ch" forName="imageaccent3" refType="h" fact="0.0364"/>
          <dgm:constr type="l" for="ch" forName="textaccent4" refType="w" fact="0.65"/>
          <dgm:constr type="t" for="ch" forName="textaccent4" refType="h" fact="0.3096"/>
          <dgm:constr type="w" for="ch" forName="textaccent4" refType="w" fact="0.022"/>
          <dgm:constr type="h" for="ch" forName="textaccent4" refType="h" fact="0.0364"/>
          <dgm:constr type="l" for="ch" forName="imageaccent4" refType="w" fact="0.6859"/>
          <dgm:constr type="t" for="ch" forName="imageaccent4" refType="h" fact="0.3522"/>
          <dgm:constr type="w" for="ch" forName="imageaccent4" refType="w" fact="0.022"/>
          <dgm:constr type="h" for="ch" forName="imageaccent4" refType="h" fact="0.0364"/>
          <dgm:constr type="l" for="ch" forName="textaccent5" refType="w" fact="0.8123"/>
          <dgm:constr type="t" for="ch" forName="textaccent5" refType="h" fact="0.1425"/>
          <dgm:constr type="w" for="ch" forName="textaccent5" refType="w" fact="0.022"/>
          <dgm:constr type="h" for="ch" forName="textaccent5" refType="h" fact="0.0364"/>
          <dgm:constr type="l" for="ch" forName="imageaccent5" refType="w" fact="0.849"/>
          <dgm:constr type="t" for="ch" forName="imageaccent5" refType="h" fact="0.1835"/>
          <dgm:constr type="w" for="ch" forName="imageaccent5" refType="w" fact="0.022"/>
          <dgm:constr type="h" for="ch" forName="imageaccent5" refType="h" fact="0.0364"/>
          <dgm:constr type="l" for="ch" forName="image6" refType="w" fact="0.6491"/>
          <dgm:constr type="t" for="ch" forName="image6" refType="h" fact="0.6894"/>
          <dgm:constr type="w" for="ch" forName="image6" refType="w" fact="0.1886"/>
          <dgm:constr type="h" for="ch" forName="image6" refType="h" fact="0.3106"/>
          <dgm:constr type="l" for="ch" forName="text6" refType="w" fact="0.8114"/>
          <dgm:constr type="t" for="ch" forName="text6" refType="h" fact="0.5194"/>
          <dgm:constr type="w" for="ch" forName="text6" refType="w" fact="0.1886"/>
          <dgm:constr type="h" for="ch" forName="text6" refType="h" fact="0.3106"/>
          <dgm:constr type="l" for="ch" forName="imageaccent6" refType="w" fact="0.8138"/>
          <dgm:constr type="t" for="ch" forName="imageaccent6" refType="h" fact="0.8257"/>
          <dgm:constr type="w" for="ch" forName="imageaccent6" refType="w" fact="0.022"/>
          <dgm:constr type="h" for="ch" forName="imageaccent6" refType="h" fact="0.0364"/>
          <dgm:constr type="l" for="ch" forName="textaccent6" refType="w" fact="0.8488"/>
          <dgm:constr type="t" for="ch" forName="textaccent6" refType="h" fact="0.7914"/>
          <dgm:constr type="w" for="ch" forName="textaccent6" refType="w" fact="0.022"/>
          <dgm:constr type="h" for="ch" forName="textaccent6" refType="h" fact="0.0364"/>
        </dgm:constrLst>
      </dgm:if>
      <dgm:if name="Name8" axis="ch" ptType="node" func="cnt" op="equ" val="7">
        <dgm:alg type="composite">
          <dgm:param type="ar" val="1.6382"/>
        </dgm:alg>
        <dgm:constrLst>
          <dgm:constr type="primFontSz" for="des" ptType="node" op="equ" val="65"/>
          <dgm:constr type="l" for="ch" forName="image4" refType="w" fact="0.6491"/>
          <dgm:constr type="t" for="ch" forName="image4" refType="h" fact="0.2961"/>
          <dgm:constr type="w" for="ch" forName="image4" refType="w" fact="0.1886"/>
          <dgm:constr type="h" for="ch" forName="image4" refType="h" fact="0.2653"/>
          <dgm:constr type="l" for="ch" forName="text5" refType="w" fact="0.6491"/>
          <dgm:constr type="t" for="ch" forName="text5" refType="h" fact="0.0028"/>
          <dgm:constr type="w" for="ch" forName="text5" refType="w" fact="0.1886"/>
          <dgm:constr type="h" for="ch" forName="text5" refType="h" fact="0.2653"/>
          <dgm:constr type="l" for="ch" forName="image5" refType="w" fact="0.8114"/>
          <dgm:constr type="t" for="ch" forName="image5" refType="h" fact="0.1508"/>
          <dgm:constr type="w" for="ch" forName="image5" refType="w" fact="0.1886"/>
          <dgm:constr type="h" for="ch" forName="image5" refType="h" fact="0.2653"/>
          <dgm:constr type="l" for="ch" forName="image2" refType="w" fact="0.4868"/>
          <dgm:constr type="t" for="ch" forName="image2" refType="h" fact="0.4402"/>
          <dgm:constr type="w" for="ch" forName="image2" refType="w" fact="0.1886"/>
          <dgm:constr type="h" for="ch" forName="image2" refType="h" fact="0.2653"/>
          <dgm:constr type="l" for="ch" forName="text4" refType="w" fact="0.4868"/>
          <dgm:constr type="t" for="ch" forName="text4" refType="h" fact="0.1469"/>
          <dgm:constr type="w" for="ch" forName="text4" refType="w" fact="0.1886"/>
          <dgm:constr type="h" for="ch" forName="text4" refType="h" fact="0.2653"/>
          <dgm:constr type="l" for="ch" forName="text2" refType="w" fact="0.3246"/>
          <dgm:constr type="t" for="ch" forName="text2" refType="h" fact="0.2933"/>
          <dgm:constr type="w" for="ch" forName="text2" refType="w" fact="0.1886"/>
          <dgm:constr type="h" for="ch" forName="text2" refType="h" fact="0.2653"/>
          <dgm:constr type="l" for="ch" forName="image3" refType="w" fact="0.3246"/>
          <dgm:constr type="t" for="ch" forName="image3" refType="h" fact="0"/>
          <dgm:constr type="w" for="ch" forName="image3" refType="w" fact="0.1886"/>
          <dgm:constr type="h" for="ch" forName="image3" refType="h" fact="0.2653"/>
          <dgm:constr type="l" for="ch" forName="text1" refType="w" fact="0.1623"/>
          <dgm:constr type="t" for="ch" forName="text1" refType="h" fact="0.4408"/>
          <dgm:constr type="w" for="ch" forName="text1" refType="w" fact="0.1886"/>
          <dgm:constr type="h" for="ch" forName="text1" refType="h" fact="0.2653"/>
          <dgm:constr type="l" for="ch" forName="text3" refType="w" fact="0.1623"/>
          <dgm:constr type="t" for="ch" forName="text3" refType="h" fact="0.1475"/>
          <dgm:constr type="w" for="ch" forName="text3" refType="w" fact="0.1886"/>
          <dgm:constr type="h" for="ch" forName="text3" refType="h" fact="0.2653"/>
          <dgm:constr type="l" for="ch" forName="textaccent1" refType="w" fact="0.1668"/>
          <dgm:constr type="t" for="ch" forName="textaccent1" refType="h" fact="0.5594"/>
          <dgm:constr type="w" for="ch" forName="textaccent1" refType="w" fact="0.022"/>
          <dgm:constr type="h" for="ch" forName="textaccent1" refType="h" fact="0.0311"/>
          <dgm:constr type="l" for="ch" forName="image1" refType="w" fact="0"/>
          <dgm:constr type="t" for="ch" forName="image1" refType="h" fact="0.2941"/>
          <dgm:constr type="w" for="ch" forName="image1" refType="w" fact="0.1886"/>
          <dgm:constr type="h" for="ch" forName="image1" refType="h" fact="0.2653"/>
          <dgm:constr type="l" for="ch" forName="imageaccent1" refType="w" fact="0.1292"/>
          <dgm:constr type="t" for="ch" forName="imageaccent1" refType="h" fact="0.5242"/>
          <dgm:constr type="w" for="ch" forName="imageaccent1" refType="w" fact="0.022"/>
          <dgm:constr type="h" for="ch" forName="imageaccent1" refType="h" fact="0.0311"/>
          <dgm:constr type="l" for="ch" forName="textaccent2" refType="w" fact="0.4544"/>
          <dgm:constr type="t" for="ch" forName="textaccent2" refType="h" fact="0.5228"/>
          <dgm:constr type="w" for="ch" forName="textaccent2" refType="w" fact="0.022"/>
          <dgm:constr type="h" for="ch" forName="textaccent2" refType="h" fact="0.0311"/>
          <dgm:constr type="l" for="ch" forName="imageaccent2" refType="w" fact="0.4914"/>
          <dgm:constr type="t" for="ch" forName="imageaccent2" refType="h" fact="0.5583"/>
          <dgm:constr type="w" for="ch" forName="imageaccent2" refType="w" fact="0.022"/>
          <dgm:constr type="h" for="ch" forName="imageaccent2" refType="h" fact="0.0311"/>
          <dgm:constr type="l" for="ch" forName="textaccent3" refType="w" fact="0.2907"/>
          <dgm:constr type="t" for="ch" forName="textaccent3" refType="h" fact="0.1511"/>
          <dgm:constr type="w" for="ch" forName="textaccent3" refType="w" fact="0.022"/>
          <dgm:constr type="h" for="ch" forName="textaccent3" refType="h" fact="0.0311"/>
          <dgm:constr type="l" for="ch" forName="imageaccent3" refType="w" fact="0.3299"/>
          <dgm:constr type="t" for="ch" forName="imageaccent3" refType="h" fact="0.1175"/>
          <dgm:constr type="w" for="ch" forName="imageaccent3" refType="w" fact="0.022"/>
          <dgm:constr type="h" for="ch" forName="imageaccent3" refType="h" fact="0.0311"/>
          <dgm:constr type="l" for="ch" forName="textaccent4" refType="w" fact="0.65"/>
          <dgm:constr type="t" for="ch" forName="textaccent4" refType="h" fact="0.2645"/>
          <dgm:constr type="w" for="ch" forName="textaccent4" refType="w" fact="0.022"/>
          <dgm:constr type="h" for="ch" forName="textaccent4" refType="h" fact="0.0311"/>
          <dgm:constr type="l" for="ch" forName="imageaccent4" refType="w" fact="0.6859"/>
          <dgm:constr type="t" for="ch" forName="imageaccent4" refType="h" fact="0.3008"/>
          <dgm:constr type="w" for="ch" forName="imageaccent4" refType="w" fact="0.022"/>
          <dgm:constr type="h" for="ch" forName="imageaccent4" refType="h" fact="0.0311"/>
          <dgm:constr type="l" for="ch" forName="textaccent5" refType="w" fact="0.8123"/>
          <dgm:constr type="t" for="ch" forName="textaccent5" refType="h" fact="0.1217"/>
          <dgm:constr type="w" for="ch" forName="textaccent5" refType="w" fact="0.022"/>
          <dgm:constr type="h" for="ch" forName="textaccent5" refType="h" fact="0.0311"/>
          <dgm:constr type="l" for="ch" forName="imageaccent5" refType="w" fact="0.849"/>
          <dgm:constr type="t" for="ch" forName="imageaccent5" refType="h" fact="0.1567"/>
          <dgm:constr type="w" for="ch" forName="imageaccent5" refType="w" fact="0.022"/>
          <dgm:constr type="h" for="ch" forName="imageaccent5" refType="h" fact="0.0311"/>
          <dgm:constr type="l" for="ch" forName="image6" refType="w" fact="0.6491"/>
          <dgm:constr type="t" for="ch" forName="image6" refType="h" fact="0.5889"/>
          <dgm:constr type="w" for="ch" forName="image6" refType="w" fact="0.1886"/>
          <dgm:constr type="h" for="ch" forName="image6" refType="h" fact="0.2653"/>
          <dgm:constr type="l" for="ch" forName="text6" refType="w" fact="0.8114"/>
          <dgm:constr type="t" for="ch" forName="text6" refType="h" fact="0.4436"/>
          <dgm:constr type="w" for="ch" forName="text6" refType="w" fact="0.1886"/>
          <dgm:constr type="h" for="ch" forName="text6" refType="h" fact="0.2653"/>
          <dgm:constr type="l" for="ch" forName="imageaccent6" refType="w" fact="0.8138"/>
          <dgm:constr type="t" for="ch" forName="imageaccent6" refType="h" fact="0.7053"/>
          <dgm:constr type="w" for="ch" forName="imageaccent6" refType="w" fact="0.022"/>
          <dgm:constr type="h" for="ch" forName="imageaccent6" refType="h" fact="0.0311"/>
          <dgm:constr type="l" for="ch" forName="textaccent6" refType="w" fact="0.8488"/>
          <dgm:constr type="t" for="ch" forName="textaccent6" refType="h" fact="0.676"/>
          <dgm:constr type="w" for="ch" forName="textaccent6" refType="w" fact="0.022"/>
          <dgm:constr type="h" for="ch" forName="textaccent6" refType="h" fact="0.0311"/>
          <dgm:constr type="l" for="ch" forName="text7" refType="w" fact="0.3244"/>
          <dgm:constr type="t" for="ch" forName="text7" refType="h" fact="0.5872"/>
          <dgm:constr type="w" for="ch" forName="text7" refType="w" fact="0.1886"/>
          <dgm:constr type="h" for="ch" forName="text7" refType="h" fact="0.2653"/>
          <dgm:constr type="l" for="ch" forName="image7" refType="w" fact="0.1622"/>
          <dgm:constr type="t" for="ch" forName="image7" refType="h" fact="0.7347"/>
          <dgm:constr type="w" for="ch" forName="image7" refType="w" fact="0.1886"/>
          <dgm:constr type="h" for="ch" forName="image7" refType="h" fact="0.2653"/>
          <dgm:constr type="l" for="ch" forName="imageaccent7" refType="w" fact="0.2905"/>
          <dgm:constr type="t" for="ch" forName="imageaccent7" refType="h" fact="0.7384"/>
          <dgm:constr type="w" for="ch" forName="imageaccent7" refType="w" fact="0.022"/>
          <dgm:constr type="h" for="ch" forName="imageaccent7" refType="h" fact="0.0311"/>
          <dgm:constr type="l" for="ch" forName="textaccent7" refType="w" fact="0.3298"/>
          <dgm:constr type="t" for="ch" forName="textaccent7" refType="h" fact="0.7048"/>
          <dgm:constr type="w" for="ch" forName="textaccent7" refType="w" fact="0.022"/>
          <dgm:constr type="h" for="ch" forName="textaccent7" refType="h" fact="0.0311"/>
        </dgm:constrLst>
      </dgm:if>
      <dgm:if name="Name9" axis="ch" ptType="node" func="cnt" op="equ" val="8">
        <dgm:alg type="composite">
          <dgm:param type="ar" val="1.8974"/>
        </dgm:alg>
        <dgm:constrLst>
          <dgm:constr type="primFontSz" for="des" ptType="node" op="equ" val="65"/>
          <dgm:constr type="l" for="ch" forName="image4" refType="w" fact="0.5589"/>
          <dgm:constr type="t" for="ch" forName="image4" refType="h" fact="0.2952"/>
          <dgm:constr type="w" for="ch" forName="image4" refType="w" fact="0.1624"/>
          <dgm:constr type="h" for="ch" forName="image4" refType="h" fact="0.2645"/>
          <dgm:constr type="l" for="ch" forName="text5" refType="w" fact="0.5589"/>
          <dgm:constr type="t" for="ch" forName="text5" refType="h" fact="0.0028"/>
          <dgm:constr type="w" for="ch" forName="text5" refType="w" fact="0.1624"/>
          <dgm:constr type="h" for="ch" forName="text5" refType="h" fact="0.2645"/>
          <dgm:constr type="l" for="ch" forName="image5" refType="w" fact="0.6986"/>
          <dgm:constr type="t" for="ch" forName="image5" refType="h" fact="0.1504"/>
          <dgm:constr type="w" for="ch" forName="image5" refType="w" fact="0.1624"/>
          <dgm:constr type="h" for="ch" forName="image5" refType="h" fact="0.2645"/>
          <dgm:constr type="l" for="ch" forName="image2" refType="w" fact="0.4192"/>
          <dgm:constr type="t" for="ch" forName="image2" refType="h" fact="0.439"/>
          <dgm:constr type="w" for="ch" forName="image2" refType="w" fact="0.1624"/>
          <dgm:constr type="h" for="ch" forName="image2" refType="h" fact="0.2645"/>
          <dgm:constr type="l" for="ch" forName="text4" refType="w" fact="0.4192"/>
          <dgm:constr type="t" for="ch" forName="text4" refType="h" fact="0.1465"/>
          <dgm:constr type="w" for="ch" forName="text4" refType="w" fact="0.1624"/>
          <dgm:constr type="h" for="ch" forName="text4" refType="h" fact="0.2645"/>
          <dgm:constr type="l" for="ch" forName="text2" refType="w" fact="0.2794"/>
          <dgm:constr type="t" for="ch" forName="text2" refType="h" fact="0.2925"/>
          <dgm:constr type="w" for="ch" forName="text2" refType="w" fact="0.1624"/>
          <dgm:constr type="h" for="ch" forName="text2" refType="h" fact="0.2645"/>
          <dgm:constr type="l" for="ch" forName="image3" refType="w" fact="0.2794"/>
          <dgm:constr type="t" for="ch" forName="image3" refType="h" fact="0"/>
          <dgm:constr type="w" for="ch" forName="image3" refType="w" fact="0.1624"/>
          <dgm:constr type="h" for="ch" forName="image3" refType="h" fact="0.2645"/>
          <dgm:constr type="l" for="ch" forName="text1" refType="w" fact="0.1397"/>
          <dgm:constr type="t" for="ch" forName="text1" refType="h" fact="0.4395"/>
          <dgm:constr type="w" for="ch" forName="text1" refType="w" fact="0.1624"/>
          <dgm:constr type="h" for="ch" forName="text1" refType="h" fact="0.2645"/>
          <dgm:constr type="l" for="ch" forName="text3" refType="w" fact="0.1397"/>
          <dgm:constr type="t" for="ch" forName="text3" refType="h" fact="0.1471"/>
          <dgm:constr type="w" for="ch" forName="text3" refType="w" fact="0.1624"/>
          <dgm:constr type="h" for="ch" forName="text3" refType="h" fact="0.2645"/>
          <dgm:constr type="l" for="ch" forName="textaccent1" refType="w" fact="0.1436"/>
          <dgm:constr type="t" for="ch" forName="textaccent1" refType="h" fact="0.5578"/>
          <dgm:constr type="w" for="ch" forName="textaccent1" refType="w" fact="0.0189"/>
          <dgm:constr type="h" for="ch" forName="textaccent1" refType="h" fact="0.031"/>
          <dgm:constr type="l" for="ch" forName="image1" refType="w" fact="0"/>
          <dgm:constr type="t" for="ch" forName="image1" refType="h" fact="0.2933"/>
          <dgm:constr type="w" for="ch" forName="image1" refType="w" fact="0.1624"/>
          <dgm:constr type="h" for="ch" forName="image1" refType="h" fact="0.2645"/>
          <dgm:constr type="l" for="ch" forName="imageaccent1" refType="w" fact="0.1112"/>
          <dgm:constr type="t" for="ch" forName="imageaccent1" refType="h" fact="0.5227"/>
          <dgm:constr type="w" for="ch" forName="imageaccent1" refType="w" fact="0.0189"/>
          <dgm:constr type="h" for="ch" forName="imageaccent1" refType="h" fact="0.031"/>
          <dgm:constr type="l" for="ch" forName="textaccent2" refType="w" fact="0.3912"/>
          <dgm:constr type="t" for="ch" forName="textaccent2" refType="h" fact="0.5213"/>
          <dgm:constr type="w" for="ch" forName="textaccent2" refType="w" fact="0.0189"/>
          <dgm:constr type="h" for="ch" forName="textaccent2" refType="h" fact="0.031"/>
          <dgm:constr type="l" for="ch" forName="imageaccent2" refType="w" fact="0.4231"/>
          <dgm:constr type="t" for="ch" forName="imageaccent2" refType="h" fact="0.5567"/>
          <dgm:constr type="w" for="ch" forName="imageaccent2" refType="w" fact="0.0189"/>
          <dgm:constr type="h" for="ch" forName="imageaccent2" refType="h" fact="0.031"/>
          <dgm:constr type="l" for="ch" forName="textaccent3" refType="w" fact="0.2502"/>
          <dgm:constr type="t" for="ch" forName="textaccent3" refType="h" fact="0.1507"/>
          <dgm:constr type="w" for="ch" forName="textaccent3" refType="w" fact="0.0189"/>
          <dgm:constr type="h" for="ch" forName="textaccent3" refType="h" fact="0.031"/>
          <dgm:constr type="l" for="ch" forName="imageaccent3" refType="w" fact="0.2841"/>
          <dgm:constr type="t" for="ch" forName="imageaccent3" refType="h" fact="0.1172"/>
          <dgm:constr type="w" for="ch" forName="imageaccent3" refType="w" fact="0.0189"/>
          <dgm:constr type="h" for="ch" forName="imageaccent3" refType="h" fact="0.031"/>
          <dgm:constr type="l" for="ch" forName="textaccent4" refType="w" fact="0.5596"/>
          <dgm:constr type="t" for="ch" forName="textaccent4" refType="h" fact="0.2637"/>
          <dgm:constr type="w" for="ch" forName="textaccent4" refType="w" fact="0.0189"/>
          <dgm:constr type="h" for="ch" forName="textaccent4" refType="h" fact="0.031"/>
          <dgm:constr type="l" for="ch" forName="imageaccent4" refType="w" fact="0.5905"/>
          <dgm:constr type="t" for="ch" forName="imageaccent4" refType="h" fact="0.3"/>
          <dgm:constr type="w" for="ch" forName="imageaccent4" refType="w" fact="0.0189"/>
          <dgm:constr type="h" for="ch" forName="imageaccent4" refType="h" fact="0.031"/>
          <dgm:constr type="l" for="ch" forName="textaccent5" refType="w" fact="0.6993"/>
          <dgm:constr type="t" for="ch" forName="textaccent5" refType="h" fact="0.1214"/>
          <dgm:constr type="w" for="ch" forName="textaccent5" refType="w" fact="0.0189"/>
          <dgm:constr type="h" for="ch" forName="textaccent5" refType="h" fact="0.031"/>
          <dgm:constr type="l" for="ch" forName="imageaccent5" refType="w" fact="0.731"/>
          <dgm:constr type="t" for="ch" forName="imageaccent5" refType="h" fact="0.1563"/>
          <dgm:constr type="w" for="ch" forName="imageaccent5" refType="w" fact="0.0189"/>
          <dgm:constr type="h" for="ch" forName="imageaccent5" refType="h" fact="0.031"/>
          <dgm:constr type="l" for="ch" forName="image6" refType="w" fact="0.5589"/>
          <dgm:constr type="t" for="ch" forName="image6" refType="h" fact="0.5872"/>
          <dgm:constr type="w" for="ch" forName="image6" refType="w" fact="0.1624"/>
          <dgm:constr type="h" for="ch" forName="image6" refType="h" fact="0.2645"/>
          <dgm:constr type="l" for="ch" forName="text6" refType="w" fact="0.6986"/>
          <dgm:constr type="t" for="ch" forName="text6" refType="h" fact="0.4424"/>
          <dgm:constr type="w" for="ch" forName="text6" refType="w" fact="0.1624"/>
          <dgm:constr type="h" for="ch" forName="text6" refType="h" fact="0.2645"/>
          <dgm:constr type="l" for="ch" forName="imageaccent6" refType="w" fact="0.7007"/>
          <dgm:constr type="t" for="ch" forName="imageaccent6" refType="h" fact="0.7033"/>
          <dgm:constr type="w" for="ch" forName="imageaccent6" refType="w" fact="0.0189"/>
          <dgm:constr type="h" for="ch" forName="imageaccent6" refType="h" fact="0.031"/>
          <dgm:constr type="l" for="ch" forName="textaccent6" refType="w" fact="0.7308"/>
          <dgm:constr type="t" for="ch" forName="textaccent6" refType="h" fact="0.6741"/>
          <dgm:constr type="w" for="ch" forName="textaccent6" refType="w" fact="0.0189"/>
          <dgm:constr type="h" for="ch" forName="textaccent6" refType="h" fact="0.031"/>
          <dgm:constr type="l" for="ch" forName="text7" refType="w" fact="0.2793"/>
          <dgm:constr type="t" for="ch" forName="text7" refType="h" fact="0.5856"/>
          <dgm:constr type="w" for="ch" forName="text7" refType="w" fact="0.1624"/>
          <dgm:constr type="h" for="ch" forName="text7" refType="h" fact="0.2645"/>
          <dgm:constr type="l" for="ch" forName="image7" refType="w" fact="0.1396"/>
          <dgm:constr type="t" for="ch" forName="image7" refType="h" fact="0.7326"/>
          <dgm:constr type="w" for="ch" forName="image7" refType="w" fact="0.1624"/>
          <dgm:constr type="h" for="ch" forName="image7" refType="h" fact="0.2645"/>
          <dgm:constr type="l" for="ch" forName="imageaccent7" refType="w" fact="0.2501"/>
          <dgm:constr type="t" for="ch" forName="imageaccent7" refType="h" fact="0.7363"/>
          <dgm:constr type="w" for="ch" forName="imageaccent7" refType="w" fact="0.0189"/>
          <dgm:constr type="h" for="ch" forName="imageaccent7" refType="h" fact="0.031"/>
          <dgm:constr type="l" for="ch" forName="textaccent7" refType="w" fact="0.284"/>
          <dgm:constr type="t" for="ch" forName="textaccent7" refType="h" fact="0.7028"/>
          <dgm:constr type="w" for="ch" forName="textaccent7" refType="w" fact="0.0189"/>
          <dgm:constr type="h" for="ch" forName="textaccent7" refType="h" fact="0.031"/>
          <dgm:constr type="l" for="ch" forName="image8" refType="w" fact="0.6979"/>
          <dgm:constr type="t" for="ch" forName="image8" refType="h" fact="0.7355"/>
          <dgm:constr type="w" for="ch" forName="image8" refType="w" fact="0.1624"/>
          <dgm:constr type="h" for="ch" forName="image8" refType="h" fact="0.2645"/>
          <dgm:constr type="l" for="ch" forName="text8" refType="w" fact="0.8376"/>
          <dgm:constr type="t" for="ch" forName="text8" refType="h" fact="0.5906"/>
          <dgm:constr type="w" for="ch" forName="text8" refType="w" fact="0.1624"/>
          <dgm:constr type="h" for="ch" forName="text8" refType="h" fact="0.2645"/>
          <dgm:constr type="l" for="ch" forName="imageaccent8" refType="w" fact="0.8397"/>
          <dgm:constr type="t" for="ch" forName="imageaccent8" refType="h" fact="0.8516"/>
          <dgm:constr type="w" for="ch" forName="imageaccent8" refType="w" fact="0.0189"/>
          <dgm:constr type="h" for="ch" forName="imageaccent8" refType="h" fact="0.031"/>
          <dgm:constr type="l" for="ch" forName="textaccent8" refType="w" fact="0.8698"/>
          <dgm:constr type="t" for="ch" forName="textaccent8" refType="h" fact="0.8223"/>
          <dgm:constr type="w" for="ch" forName="textaccent8" refType="w" fact="0.0189"/>
          <dgm:constr type="h" for="ch" forName="textaccent8" refType="h" fact="0.031"/>
        </dgm:constrLst>
      </dgm:if>
      <dgm:if name="Name10" axis="ch" ptType="node" func="cnt" op="equ" val="9">
        <dgm:alg type="composite">
          <dgm:param type="ar" val="1.8986"/>
        </dgm:alg>
        <dgm:constrLst>
          <dgm:constr type="primFontSz" for="des" ptType="node" op="equ" val="65"/>
          <dgm:constr type="l" for="ch" forName="image4" refType="w" fact="0.5585"/>
          <dgm:constr type="t" for="ch" forName="image4" refType="h" fact="0.2952"/>
          <dgm:constr type="w" for="ch" forName="image4" refType="w" fact="0.1623"/>
          <dgm:constr type="h" for="ch" forName="image4" refType="h" fact="0.2645"/>
          <dgm:constr type="l" for="ch" forName="text5" refType="w" fact="0.5585"/>
          <dgm:constr type="t" for="ch" forName="text5" refType="h" fact="0.0028"/>
          <dgm:constr type="w" for="ch" forName="text5" refType="w" fact="0.1623"/>
          <dgm:constr type="h" for="ch" forName="text5" refType="h" fact="0.2645"/>
          <dgm:constr type="l" for="ch" forName="image5" refType="w" fact="0.6982"/>
          <dgm:constr type="t" for="ch" forName="image5" refType="h" fact="0.1504"/>
          <dgm:constr type="w" for="ch" forName="image5" refType="w" fact="0.1623"/>
          <dgm:constr type="h" for="ch" forName="image5" refType="h" fact="0.2645"/>
          <dgm:constr type="l" for="ch" forName="image2" refType="w" fact="0.4189"/>
          <dgm:constr type="t" for="ch" forName="image2" refType="h" fact="0.439"/>
          <dgm:constr type="w" for="ch" forName="image2" refType="w" fact="0.1623"/>
          <dgm:constr type="h" for="ch" forName="image2" refType="h" fact="0.2645"/>
          <dgm:constr type="l" for="ch" forName="text4" refType="w" fact="0.4189"/>
          <dgm:constr type="t" for="ch" forName="text4" refType="h" fact="0.1465"/>
          <dgm:constr type="w" for="ch" forName="text4" refType="w" fact="0.1623"/>
          <dgm:constr type="h" for="ch" forName="text4" refType="h" fact="0.2645"/>
          <dgm:constr type="l" for="ch" forName="text2" refType="w" fact="0.2793"/>
          <dgm:constr type="t" for="ch" forName="text2" refType="h" fact="0.2925"/>
          <dgm:constr type="w" for="ch" forName="text2" refType="w" fact="0.1623"/>
          <dgm:constr type="h" for="ch" forName="text2" refType="h" fact="0.2645"/>
          <dgm:constr type="l" for="ch" forName="image3" refType="w" fact="0.2793"/>
          <dgm:constr type="t" for="ch" forName="image3" refType="h" fact="0"/>
          <dgm:constr type="w" for="ch" forName="image3" refType="w" fact="0.1623"/>
          <dgm:constr type="h" for="ch" forName="image3" refType="h" fact="0.2645"/>
          <dgm:constr type="l" for="ch" forName="text1" refType="w" fact="0.1396"/>
          <dgm:constr type="t" for="ch" forName="text1" refType="h" fact="0.4395"/>
          <dgm:constr type="w" for="ch" forName="text1" refType="w" fact="0.1623"/>
          <dgm:constr type="h" for="ch" forName="text1" refType="h" fact="0.2645"/>
          <dgm:constr type="l" for="ch" forName="text3" refType="w" fact="0.1396"/>
          <dgm:constr type="t" for="ch" forName="text3" refType="h" fact="0.1471"/>
          <dgm:constr type="w" for="ch" forName="text3" refType="w" fact="0.1623"/>
          <dgm:constr type="h" for="ch" forName="text3" refType="h" fact="0.2645"/>
          <dgm:constr type="l" for="ch" forName="textaccent1" refType="w" fact="0.1435"/>
          <dgm:constr type="t" for="ch" forName="textaccent1" refType="h" fact="0.5578"/>
          <dgm:constr type="w" for="ch" forName="textaccent1" refType="w" fact="0.0189"/>
          <dgm:constr type="h" for="ch" forName="textaccent1" refType="h" fact="0.031"/>
          <dgm:constr type="l" for="ch" forName="image1" refType="w" fact="0"/>
          <dgm:constr type="t" for="ch" forName="image1" refType="h" fact="0.2933"/>
          <dgm:constr type="w" for="ch" forName="image1" refType="w" fact="0.1623"/>
          <dgm:constr type="h" for="ch" forName="image1" refType="h" fact="0.2645"/>
          <dgm:constr type="l" for="ch" forName="imageaccent1" refType="w" fact="0.1111"/>
          <dgm:constr type="t" for="ch" forName="imageaccent1" refType="h" fact="0.5227"/>
          <dgm:constr type="w" for="ch" forName="imageaccent1" refType="w" fact="0.0189"/>
          <dgm:constr type="h" for="ch" forName="imageaccent1" refType="h" fact="0.031"/>
          <dgm:constr type="l" for="ch" forName="textaccent2" refType="w" fact="0.391"/>
          <dgm:constr type="t" for="ch" forName="textaccent2" refType="h" fact="0.5213"/>
          <dgm:constr type="w" for="ch" forName="textaccent2" refType="w" fact="0.0189"/>
          <dgm:constr type="h" for="ch" forName="textaccent2" refType="h" fact="0.031"/>
          <dgm:constr type="l" for="ch" forName="imageaccent2" refType="w" fact="0.4228"/>
          <dgm:constr type="t" for="ch" forName="imageaccent2" refType="h" fact="0.5567"/>
          <dgm:constr type="w" for="ch" forName="imageaccent2" refType="w" fact="0.0189"/>
          <dgm:constr type="h" for="ch" forName="imageaccent2" refType="h" fact="0.031"/>
          <dgm:constr type="l" for="ch" forName="textaccent3" refType="w" fact="0.2501"/>
          <dgm:constr type="t" for="ch" forName="textaccent3" refType="h" fact="0.1507"/>
          <dgm:constr type="w" for="ch" forName="textaccent3" refType="w" fact="0.0189"/>
          <dgm:constr type="h" for="ch" forName="textaccent3" refType="h" fact="0.031"/>
          <dgm:constr type="l" for="ch" forName="imageaccent3" refType="w" fact="0.2839"/>
          <dgm:constr type="t" for="ch" forName="imageaccent3" refType="h" fact="0.1172"/>
          <dgm:constr type="w" for="ch" forName="imageaccent3" refType="w" fact="0.0189"/>
          <dgm:constr type="h" for="ch" forName="imageaccent3" refType="h" fact="0.031"/>
          <dgm:constr type="l" for="ch" forName="textaccent4" refType="w" fact="0.5593"/>
          <dgm:constr type="t" for="ch" forName="textaccent4" refType="h" fact="0.2637"/>
          <dgm:constr type="w" for="ch" forName="textaccent4" refType="w" fact="0.0189"/>
          <dgm:constr type="h" for="ch" forName="textaccent4" refType="h" fact="0.031"/>
          <dgm:constr type="l" for="ch" forName="imageaccent4" refType="w" fact="0.5901"/>
          <dgm:constr type="t" for="ch" forName="imageaccent4" refType="h" fact="0.3"/>
          <dgm:constr type="w" for="ch" forName="imageaccent4" refType="w" fact="0.0189"/>
          <dgm:constr type="h" for="ch" forName="imageaccent4" refType="h" fact="0.031"/>
          <dgm:constr type="l" for="ch" forName="textaccent5" refType="w" fact="0.6989"/>
          <dgm:constr type="t" for="ch" forName="textaccent5" refType="h" fact="0.1214"/>
          <dgm:constr type="w" for="ch" forName="textaccent5" refType="w" fact="0.0189"/>
          <dgm:constr type="h" for="ch" forName="textaccent5" refType="h" fact="0.031"/>
          <dgm:constr type="l" for="ch" forName="imageaccent5" refType="w" fact="0.7305"/>
          <dgm:constr type="t" for="ch" forName="imageaccent5" refType="h" fact="0.1563"/>
          <dgm:constr type="w" for="ch" forName="imageaccent5" refType="w" fact="0.0189"/>
          <dgm:constr type="h" for="ch" forName="imageaccent5" refType="h" fact="0.031"/>
          <dgm:constr type="l" for="ch" forName="image6" refType="w" fact="0.5585"/>
          <dgm:constr type="t" for="ch" forName="image6" refType="h" fact="0.5872"/>
          <dgm:constr type="w" for="ch" forName="image6" refType="w" fact="0.1623"/>
          <dgm:constr type="h" for="ch" forName="image6" refType="h" fact="0.2645"/>
          <dgm:constr type="l" for="ch" forName="text6" refType="w" fact="0.6982"/>
          <dgm:constr type="t" for="ch" forName="text6" refType="h" fact="0.4424"/>
          <dgm:constr type="w" for="ch" forName="text6" refType="w" fact="0.1623"/>
          <dgm:constr type="h" for="ch" forName="text6" refType="h" fact="0.2645"/>
          <dgm:constr type="l" for="ch" forName="imageaccent6" refType="w" fact="0.7002"/>
          <dgm:constr type="t" for="ch" forName="imageaccent6" refType="h" fact="0.7033"/>
          <dgm:constr type="w" for="ch" forName="imageaccent6" refType="w" fact="0.0189"/>
          <dgm:constr type="h" for="ch" forName="imageaccent6" refType="h" fact="0.031"/>
          <dgm:constr type="l" for="ch" forName="textaccent6" refType="w" fact="0.7303"/>
          <dgm:constr type="t" for="ch" forName="textaccent6" refType="h" fact="0.6741"/>
          <dgm:constr type="w" for="ch" forName="textaccent6" refType="w" fact="0.0189"/>
          <dgm:constr type="h" for="ch" forName="textaccent6" refType="h" fact="0.031"/>
          <dgm:constr type="l" for="ch" forName="text7" refType="w" fact="0.2792"/>
          <dgm:constr type="t" for="ch" forName="text7" refType="h" fact="0.5856"/>
          <dgm:constr type="w" for="ch" forName="text7" refType="w" fact="0.1623"/>
          <dgm:constr type="h" for="ch" forName="text7" refType="h" fact="0.2645"/>
          <dgm:constr type="l" for="ch" forName="image7" refType="w" fact="0.1395"/>
          <dgm:constr type="t" for="ch" forName="image7" refType="h" fact="0.7326"/>
          <dgm:constr type="w" for="ch" forName="image7" refType="w" fact="0.1623"/>
          <dgm:constr type="h" for="ch" forName="image7" refType="h" fact="0.2645"/>
          <dgm:constr type="l" for="ch" forName="imageaccent7" refType="w" fact="0.25"/>
          <dgm:constr type="t" for="ch" forName="imageaccent7" refType="h" fact="0.7363"/>
          <dgm:constr type="w" for="ch" forName="imageaccent7" refType="w" fact="0.0189"/>
          <dgm:constr type="h" for="ch" forName="imageaccent7" refType="h" fact="0.031"/>
          <dgm:constr type="l" for="ch" forName="textaccent7" refType="w" fact="0.2838"/>
          <dgm:constr type="t" for="ch" forName="textaccent7" refType="h" fact="0.7028"/>
          <dgm:constr type="w" for="ch" forName="textaccent7" refType="w" fact="0.0189"/>
          <dgm:constr type="h" for="ch" forName="textaccent7" refType="h" fact="0.031"/>
          <dgm:constr type="l" for="ch" forName="image8" refType="w" fact="0.6975"/>
          <dgm:constr type="t" for="ch" forName="image8" refType="h" fact="0.7355"/>
          <dgm:constr type="w" for="ch" forName="image8" refType="w" fact="0.1623"/>
          <dgm:constr type="h" for="ch" forName="image8" refType="h" fact="0.2645"/>
          <dgm:constr type="l" for="ch" forName="text8" refType="w" fact="0.8371"/>
          <dgm:constr type="t" for="ch" forName="text8" refType="h" fact="0.5906"/>
          <dgm:constr type="w" for="ch" forName="text8" refType="w" fact="0.1623"/>
          <dgm:constr type="h" for="ch" forName="text8" refType="h" fact="0.2645"/>
          <dgm:constr type="l" for="ch" forName="imageaccent8" refType="w" fact="0.8392"/>
          <dgm:constr type="t" for="ch" forName="imageaccent8" refType="h" fact="0.8516"/>
          <dgm:constr type="w" for="ch" forName="imageaccent8" refType="w" fact="0.0189"/>
          <dgm:constr type="h" for="ch" forName="imageaccent8" refType="h" fact="0.031"/>
          <dgm:constr type="l" for="ch" forName="textaccent8" refType="w" fact="0.8693"/>
          <dgm:constr type="t" for="ch" forName="textaccent8" refType="h" fact="0.8223"/>
          <dgm:constr type="w" for="ch" forName="textaccent8" refType="w" fact="0.0189"/>
          <dgm:constr type="h" for="ch" forName="textaccent8" refType="h" fact="0.031"/>
          <dgm:constr type="l" for="ch" forName="text9" refType="w" fact="0.8377"/>
          <dgm:constr type="t" for="ch" forName="text9" refType="h" fact="0.0057"/>
          <dgm:constr type="w" for="ch" forName="text9" refType="w" fact="0.1623"/>
          <dgm:constr type="h" for="ch" forName="text9" refType="h" fact="0.2645"/>
          <dgm:constr type="l" for="ch" forName="textaccent9" refType="w" fact="0.95"/>
          <dgm:constr type="t" for="ch" forName="textaccent9" refType="h" fact="0.2383"/>
          <dgm:constr type="w" for="ch" forName="textaccent9" refType="w" fact="0.0189"/>
          <dgm:constr type="h" for="ch" forName="textaccent9" refType="h" fact="0.031"/>
          <dgm:constr type="l" for="ch" forName="image9" refType="w" fact="0.8377"/>
          <dgm:constr type="t" for="ch" forName="image9" refType="h" fact="0.2977"/>
          <dgm:constr type="w" for="ch" forName="image9" refType="w" fact="0.1623"/>
          <dgm:constr type="h" for="ch" forName="image9" refType="h" fact="0.2645"/>
          <dgm:constr type="l" for="ch" forName="imageaccent9" refType="w" fact="0.95"/>
          <dgm:constr type="t" for="ch" forName="imageaccent9" refType="h" fact="0.2993"/>
          <dgm:constr type="w" for="ch" forName="imageaccent9" refType="w" fact="0.0189"/>
          <dgm:constr type="h" for="ch" forName="imageaccent9" refType="h" fact="0.031"/>
        </dgm:constrLst>
      </dgm:if>
      <dgm:if name="Name11" axis="ch" ptType="node" func="cnt" op="equ" val="10">
        <dgm:alg type="composite">
          <dgm:param type="ar" val="1.6608"/>
        </dgm:alg>
        <dgm:constrLst>
          <dgm:constr type="primFontSz" for="des" ptType="node" op="equ" val="65"/>
          <dgm:constr type="l" for="ch" forName="image4" refType="w" fact="0.5585"/>
          <dgm:constr type="t" for="ch" forName="image4" refType="h" fact="0.2583"/>
          <dgm:constr type="w" for="ch" forName="image4" refType="w" fact="0.1623"/>
          <dgm:constr type="h" for="ch" forName="image4" refType="h" fact="0.2314"/>
          <dgm:constr type="l" for="ch" forName="text5" refType="w" fact="0.5585"/>
          <dgm:constr type="t" for="ch" forName="text5" refType="h" fact="0.0024"/>
          <dgm:constr type="w" for="ch" forName="text5" refType="w" fact="0.1623"/>
          <dgm:constr type="h" for="ch" forName="text5" refType="h" fact="0.2314"/>
          <dgm:constr type="l" for="ch" forName="image5" refType="w" fact="0.6982"/>
          <dgm:constr type="t" for="ch" forName="image5" refType="h" fact="0.1316"/>
          <dgm:constr type="w" for="ch" forName="image5" refType="w" fact="0.1623"/>
          <dgm:constr type="h" for="ch" forName="image5" refType="h" fact="0.2314"/>
          <dgm:constr type="l" for="ch" forName="image2" refType="w" fact="0.4189"/>
          <dgm:constr type="t" for="ch" forName="image2" refType="h" fact="0.384"/>
          <dgm:constr type="w" for="ch" forName="image2" refType="w" fact="0.1623"/>
          <dgm:constr type="h" for="ch" forName="image2" refType="h" fact="0.2314"/>
          <dgm:constr type="l" for="ch" forName="text4" refType="w" fact="0.4189"/>
          <dgm:constr type="t" for="ch" forName="text4" refType="h" fact="0.1282"/>
          <dgm:constr type="w" for="ch" forName="text4" refType="w" fact="0.1623"/>
          <dgm:constr type="h" for="ch" forName="text4" refType="h" fact="0.2314"/>
          <dgm:constr type="l" for="ch" forName="text2" refType="w" fact="0.2793"/>
          <dgm:constr type="t" for="ch" forName="text2" refType="h" fact="0.2558"/>
          <dgm:constr type="w" for="ch" forName="text2" refType="w" fact="0.1623"/>
          <dgm:constr type="h" for="ch" forName="text2" refType="h" fact="0.2314"/>
          <dgm:constr type="l" for="ch" forName="image3" refType="w" fact="0.2793"/>
          <dgm:constr type="t" for="ch" forName="image3" refType="h" fact="0"/>
          <dgm:constr type="w" for="ch" forName="image3" refType="w" fact="0.1623"/>
          <dgm:constr type="h" for="ch" forName="image3" refType="h" fact="0.2314"/>
          <dgm:constr type="l" for="ch" forName="text1" refType="w" fact="0.1396"/>
          <dgm:constr type="t" for="ch" forName="text1" refType="h" fact="0.3845"/>
          <dgm:constr type="w" for="ch" forName="text1" refType="w" fact="0.1623"/>
          <dgm:constr type="h" for="ch" forName="text1" refType="h" fact="0.2314"/>
          <dgm:constr type="l" for="ch" forName="text3" refType="w" fact="0.1396"/>
          <dgm:constr type="t" for="ch" forName="text3" refType="h" fact="0.1286"/>
          <dgm:constr type="w" for="ch" forName="text3" refType="w" fact="0.1623"/>
          <dgm:constr type="h" for="ch" forName="text3" refType="h" fact="0.2314"/>
          <dgm:constr type="l" for="ch" forName="textaccent1" refType="w" fact="0.1435"/>
          <dgm:constr type="t" for="ch" forName="textaccent1" refType="h" fact="0.488"/>
          <dgm:constr type="w" for="ch" forName="textaccent1" refType="w" fact="0.0189"/>
          <dgm:constr type="h" for="ch" forName="textaccent1" refType="h" fact="0.0271"/>
          <dgm:constr type="l" for="ch" forName="image1" refType="w" fact="0"/>
          <dgm:constr type="t" for="ch" forName="image1" refType="h" fact="0.2566"/>
          <dgm:constr type="w" for="ch" forName="image1" refType="w" fact="0.1623"/>
          <dgm:constr type="h" for="ch" forName="image1" refType="h" fact="0.2314"/>
          <dgm:constr type="l" for="ch" forName="imageaccent1" refType="w" fact="0.1111"/>
          <dgm:constr type="t" for="ch" forName="imageaccent1" refType="h" fact="0.4572"/>
          <dgm:constr type="w" for="ch" forName="imageaccent1" refType="w" fact="0.0189"/>
          <dgm:constr type="h" for="ch" forName="imageaccent1" refType="h" fact="0.0271"/>
          <dgm:constr type="l" for="ch" forName="textaccent2" refType="w" fact="0.391"/>
          <dgm:constr type="t" for="ch" forName="textaccent2" refType="h" fact="0.456"/>
          <dgm:constr type="w" for="ch" forName="textaccent2" refType="w" fact="0.0189"/>
          <dgm:constr type="h" for="ch" forName="textaccent2" refType="h" fact="0.0271"/>
          <dgm:constr type="l" for="ch" forName="imageaccent2" refType="w" fact="0.4228"/>
          <dgm:constr type="t" for="ch" forName="imageaccent2" refType="h" fact="0.487"/>
          <dgm:constr type="w" for="ch" forName="imageaccent2" refType="w" fact="0.0189"/>
          <dgm:constr type="h" for="ch" forName="imageaccent2" refType="h" fact="0.0271"/>
          <dgm:constr type="l" for="ch" forName="textaccent3" refType="w" fact="0.2501"/>
          <dgm:constr type="t" for="ch" forName="textaccent3" refType="h" fact="0.1318"/>
          <dgm:constr type="w" for="ch" forName="textaccent3" refType="w" fact="0.0189"/>
          <dgm:constr type="h" for="ch" forName="textaccent3" refType="h" fact="0.0271"/>
          <dgm:constr type="l" for="ch" forName="imageaccent3" refType="w" fact="0.2839"/>
          <dgm:constr type="t" for="ch" forName="imageaccent3" refType="h" fact="0.1025"/>
          <dgm:constr type="w" for="ch" forName="imageaccent3" refType="w" fact="0.0189"/>
          <dgm:constr type="h" for="ch" forName="imageaccent3" refType="h" fact="0.0271"/>
          <dgm:constr type="l" for="ch" forName="textaccent4" refType="w" fact="0.5593"/>
          <dgm:constr type="t" for="ch" forName="textaccent4" refType="h" fact="0.2307"/>
          <dgm:constr type="w" for="ch" forName="textaccent4" refType="w" fact="0.0189"/>
          <dgm:constr type="h" for="ch" forName="textaccent4" refType="h" fact="0.0271"/>
          <dgm:constr type="l" for="ch" forName="imageaccent4" refType="w" fact="0.5901"/>
          <dgm:constr type="t" for="ch" forName="imageaccent4" refType="h" fact="0.2624"/>
          <dgm:constr type="w" for="ch" forName="imageaccent4" refType="w" fact="0.0189"/>
          <dgm:constr type="h" for="ch" forName="imageaccent4" refType="h" fact="0.0271"/>
          <dgm:constr type="l" for="ch" forName="textaccent5" refType="w" fact="0.6989"/>
          <dgm:constr type="t" for="ch" forName="textaccent5" refType="h" fact="0.1062"/>
          <dgm:constr type="w" for="ch" forName="textaccent5" refType="w" fact="0.0189"/>
          <dgm:constr type="h" for="ch" forName="textaccent5" refType="h" fact="0.0271"/>
          <dgm:constr type="l" for="ch" forName="imageaccent5" refType="w" fact="0.7305"/>
          <dgm:constr type="t" for="ch" forName="imageaccent5" refType="h" fact="0.1367"/>
          <dgm:constr type="w" for="ch" forName="imageaccent5" refType="w" fact="0.0189"/>
          <dgm:constr type="h" for="ch" forName="imageaccent5" refType="h" fact="0.0271"/>
          <dgm:constr type="l" for="ch" forName="image6" refType="w" fact="0.5585"/>
          <dgm:constr type="t" for="ch" forName="image6" refType="h" fact="0.5137"/>
          <dgm:constr type="w" for="ch" forName="image6" refType="w" fact="0.1623"/>
          <dgm:constr type="h" for="ch" forName="image6" refType="h" fact="0.2314"/>
          <dgm:constr type="l" for="ch" forName="text6" refType="w" fact="0.6982"/>
          <dgm:constr type="t" for="ch" forName="text6" refType="h" fact="0.387"/>
          <dgm:constr type="w" for="ch" forName="text6" refType="w" fact="0.1623"/>
          <dgm:constr type="h" for="ch" forName="text6" refType="h" fact="0.2314"/>
          <dgm:constr type="l" for="ch" forName="imageaccent6" refType="w" fact="0.7002"/>
          <dgm:constr type="t" for="ch" forName="imageaccent6" refType="h" fact="0.6152"/>
          <dgm:constr type="w" for="ch" forName="imageaccent6" refType="w" fact="0.0189"/>
          <dgm:constr type="h" for="ch" forName="imageaccent6" refType="h" fact="0.0271"/>
          <dgm:constr type="l" for="ch" forName="textaccent6" refType="w" fact="0.7303"/>
          <dgm:constr type="t" for="ch" forName="textaccent6" refType="h" fact="0.5897"/>
          <dgm:constr type="w" for="ch" forName="textaccent6" refType="w" fact="0.0189"/>
          <dgm:constr type="h" for="ch" forName="textaccent6" refType="h" fact="0.0271"/>
          <dgm:constr type="l" for="ch" forName="text7" refType="w" fact="0.2792"/>
          <dgm:constr type="t" for="ch" forName="text7" refType="h" fact="0.5122"/>
          <dgm:constr type="w" for="ch" forName="text7" refType="w" fact="0.1623"/>
          <dgm:constr type="h" for="ch" forName="text7" refType="h" fact="0.2314"/>
          <dgm:constr type="l" for="ch" forName="image7" refType="w" fact="0.1395"/>
          <dgm:constr type="t" for="ch" forName="image7" refType="h" fact="0.6409"/>
          <dgm:constr type="w" for="ch" forName="image7" refType="w" fact="0.1623"/>
          <dgm:constr type="h" for="ch" forName="image7" refType="h" fact="0.2314"/>
          <dgm:constr type="l" for="ch" forName="imageaccent7" refType="w" fact="0.25"/>
          <dgm:constr type="t" for="ch" forName="imageaccent7" refType="h" fact="0.6441"/>
          <dgm:constr type="w" for="ch" forName="imageaccent7" refType="w" fact="0.0189"/>
          <dgm:constr type="h" for="ch" forName="imageaccent7" refType="h" fact="0.0271"/>
          <dgm:constr type="l" for="ch" forName="textaccent7" refType="w" fact="0.2838"/>
          <dgm:constr type="t" for="ch" forName="textaccent7" refType="h" fact="0.6148"/>
          <dgm:constr type="w" for="ch" forName="textaccent7" refType="w" fact="0.0189"/>
          <dgm:constr type="h" for="ch" forName="textaccent7" refType="h" fact="0.0271"/>
          <dgm:constr type="l" for="ch" forName="image8" refType="w" fact="0.6975"/>
          <dgm:constr type="t" for="ch" forName="image8" refType="h" fact="0.6433"/>
          <dgm:constr type="w" for="ch" forName="image8" refType="w" fact="0.1623"/>
          <dgm:constr type="h" for="ch" forName="image8" refType="h" fact="0.2314"/>
          <dgm:constr type="l" for="ch" forName="text8" refType="w" fact="0.8371"/>
          <dgm:constr type="t" for="ch" forName="text8" refType="h" fact="0.5167"/>
          <dgm:constr type="w" for="ch" forName="text8" refType="w" fact="0.1623"/>
          <dgm:constr type="h" for="ch" forName="text8" refType="h" fact="0.2314"/>
          <dgm:constr type="l" for="ch" forName="imageaccent8" refType="w" fact="0.8392"/>
          <dgm:constr type="t" for="ch" forName="imageaccent8" refType="h" fact="0.7449"/>
          <dgm:constr type="w" for="ch" forName="imageaccent8" refType="w" fact="0.0189"/>
          <dgm:constr type="h" for="ch" forName="imageaccent8" refType="h" fact="0.0271"/>
          <dgm:constr type="l" for="ch" forName="textaccent8" refType="w" fact="0.8693"/>
          <dgm:constr type="t" for="ch" forName="textaccent8" refType="h" fact="0.7194"/>
          <dgm:constr type="w" for="ch" forName="textaccent8" refType="w" fact="0.0189"/>
          <dgm:constr type="h" for="ch" forName="textaccent8" refType="h" fact="0.0271"/>
          <dgm:constr type="l" for="ch" forName="text9" refType="w" fact="0.8377"/>
          <dgm:constr type="t" for="ch" forName="text9" refType="h" fact="0.005"/>
          <dgm:constr type="w" for="ch" forName="text9" refType="w" fact="0.1623"/>
          <dgm:constr type="h" for="ch" forName="text9" refType="h" fact="0.2314"/>
          <dgm:constr type="l" for="ch" forName="textaccent9" refType="w" fact="0.95"/>
          <dgm:constr type="t" for="ch" forName="textaccent9" refType="h" fact="0.2084"/>
          <dgm:constr type="w" for="ch" forName="textaccent9" refType="w" fact="0.0189"/>
          <dgm:constr type="h" for="ch" forName="textaccent9" refType="h" fact="0.0271"/>
          <dgm:constr type="l" for="ch" forName="image9" refType="w" fact="0.8377"/>
          <dgm:constr type="t" for="ch" forName="image9" refType="h" fact="0.2604"/>
          <dgm:constr type="w" for="ch" forName="image9" refType="w" fact="0.1623"/>
          <dgm:constr type="h" for="ch" forName="image9" refType="h" fact="0.2314"/>
          <dgm:constr type="l" for="ch" forName="imageaccent9" refType="w" fact="0.95"/>
          <dgm:constr type="t" for="ch" forName="imageaccent9" refType="h" fact="0.2618"/>
          <dgm:constr type="w" for="ch" forName="imageaccent9" refType="w" fact="0.0189"/>
          <dgm:constr type="h" for="ch" forName="imageaccent9" refType="h" fact="0.0271"/>
          <dgm:constr type="l" for="ch" forName="image10" refType="w" fact="0.2786"/>
          <dgm:constr type="t" for="ch" forName="image10" refType="h" fact="0.7686"/>
          <dgm:constr type="w" for="ch" forName="image10" refType="w" fact="0.1623"/>
          <dgm:constr type="h" for="ch" forName="image10" refType="h" fact="0.2314"/>
          <dgm:constr type="l" for="ch" forName="text10" refType="w" fact="0.4183"/>
          <dgm:constr type="t" for="ch" forName="text10" refType="h" fact="0.6419"/>
          <dgm:constr type="w" for="ch" forName="text10" refType="w" fact="0.1623"/>
          <dgm:constr type="h" for="ch" forName="text10" refType="h" fact="0.2314"/>
          <dgm:constr type="l" for="ch" forName="imageaccent10" refType="w" fact="0.4203"/>
          <dgm:constr type="t" for="ch" forName="imageaccent10" refType="h" fact="0.8701"/>
          <dgm:constr type="w" for="ch" forName="imageaccent10" refType="w" fact="0.0189"/>
          <dgm:constr type="h" for="ch" forName="imageaccent10" refType="h" fact="0.0271"/>
          <dgm:constr type="l" for="ch" forName="textaccent10" refType="w" fact="0.4504"/>
          <dgm:constr type="t" for="ch" forName="textaccent10" refType="h" fact="0.8446"/>
          <dgm:constr type="w" for="ch" forName="textaccent10" refType="w" fact="0.0189"/>
          <dgm:constr type="h" for="ch" forName="textaccent10" refType="h" fact="0.0271"/>
        </dgm:constrLst>
      </dgm:if>
      <dgm:if name="Name12" axis="ch" ptType="node" func="cnt" op="equ" val="11">
        <dgm:alg type="composite">
          <dgm:param type="ar" val="1.4704"/>
        </dgm:alg>
        <dgm:constrLst>
          <dgm:constr type="primFontSz" for="des" ptType="node" op="equ" val="65"/>
          <dgm:constr type="l" for="ch" forName="image4" refType="w" fact="0.5585"/>
          <dgm:constr type="t" for="ch" forName="image4" refType="h" fact="0.2287"/>
          <dgm:constr type="w" for="ch" forName="image4" refType="w" fact="0.1623"/>
          <dgm:constr type="h" for="ch" forName="image4" refType="h" fact="0.2049"/>
          <dgm:constr type="l" for="ch" forName="text5" refType="w" fact="0.5585"/>
          <dgm:constr type="t" for="ch" forName="text5" refType="h" fact="0.0022"/>
          <dgm:constr type="w" for="ch" forName="text5" refType="w" fact="0.1623"/>
          <dgm:constr type="h" for="ch" forName="text5" refType="h" fact="0.2049"/>
          <dgm:constr type="l" for="ch" forName="image5" refType="w" fact="0.6982"/>
          <dgm:constr type="t" for="ch" forName="image5" refType="h" fact="0.1165"/>
          <dgm:constr type="w" for="ch" forName="image5" refType="w" fact="0.1623"/>
          <dgm:constr type="h" for="ch" forName="image5" refType="h" fact="0.2049"/>
          <dgm:constr type="l" for="ch" forName="image2" refType="w" fact="0.4189"/>
          <dgm:constr type="t" for="ch" forName="image2" refType="h" fact="0.34"/>
          <dgm:constr type="w" for="ch" forName="image2" refType="w" fact="0.1623"/>
          <dgm:constr type="h" for="ch" forName="image2" refType="h" fact="0.2049"/>
          <dgm:constr type="l" for="ch" forName="text4" refType="w" fact="0.4189"/>
          <dgm:constr type="t" for="ch" forName="text4" refType="h" fact="0.1135"/>
          <dgm:constr type="w" for="ch" forName="text4" refType="w" fact="0.1623"/>
          <dgm:constr type="h" for="ch" forName="text4" refType="h" fact="0.2049"/>
          <dgm:constr type="l" for="ch" forName="text2" refType="w" fact="0.2793"/>
          <dgm:constr type="t" for="ch" forName="text2" refType="h" fact="0.2265"/>
          <dgm:constr type="w" for="ch" forName="text2" refType="w" fact="0.1623"/>
          <dgm:constr type="h" for="ch" forName="text2" refType="h" fact="0.2049"/>
          <dgm:constr type="l" for="ch" forName="image3" refType="w" fact="0.2793"/>
          <dgm:constr type="t" for="ch" forName="image3" refType="h" fact="0"/>
          <dgm:constr type="w" for="ch" forName="image3" refType="w" fact="0.1623"/>
          <dgm:constr type="h" for="ch" forName="image3" refType="h" fact="0.2049"/>
          <dgm:constr type="l" for="ch" forName="text1" refType="w" fact="0.1396"/>
          <dgm:constr type="t" for="ch" forName="text1" refType="h" fact="0.3404"/>
          <dgm:constr type="w" for="ch" forName="text1" refType="w" fact="0.1623"/>
          <dgm:constr type="h" for="ch" forName="text1" refType="h" fact="0.2049"/>
          <dgm:constr type="l" for="ch" forName="text3" refType="w" fact="0.1396"/>
          <dgm:constr type="t" for="ch" forName="text3" refType="h" fact="0.1139"/>
          <dgm:constr type="w" for="ch" forName="text3" refType="w" fact="0.1623"/>
          <dgm:constr type="h" for="ch" forName="text3" refType="h" fact="0.2049"/>
          <dgm:constr type="l" for="ch" forName="textaccent1" refType="w" fact="0.1435"/>
          <dgm:constr type="t" for="ch" forName="textaccent1" refType="h" fact="0.432"/>
          <dgm:constr type="w" for="ch" forName="textaccent1" refType="w" fact="0.0189"/>
          <dgm:constr type="h" for="ch" forName="textaccent1" refType="h" fact="0.024"/>
          <dgm:constr type="l" for="ch" forName="image1" refType="w" fact="0"/>
          <dgm:constr type="t" for="ch" forName="image1" refType="h" fact="0.2272"/>
          <dgm:constr type="w" for="ch" forName="image1" refType="w" fact="0.1623"/>
          <dgm:constr type="h" for="ch" forName="image1" refType="h" fact="0.2049"/>
          <dgm:constr type="l" for="ch" forName="imageaccent1" refType="w" fact="0.1111"/>
          <dgm:constr type="t" for="ch" forName="imageaccent1" refType="h" fact="0.4048"/>
          <dgm:constr type="w" for="ch" forName="imageaccent1" refType="w" fact="0.0189"/>
          <dgm:constr type="h" for="ch" forName="imageaccent1" refType="h" fact="0.024"/>
          <dgm:constr type="l" for="ch" forName="textaccent2" refType="w" fact="0.391"/>
          <dgm:constr type="t" for="ch" forName="textaccent2" refType="h" fact="0.4038"/>
          <dgm:constr type="w" for="ch" forName="textaccent2" refType="w" fact="0.0189"/>
          <dgm:constr type="h" for="ch" forName="textaccent2" refType="h" fact="0.024"/>
          <dgm:constr type="l" for="ch" forName="imageaccent2" refType="w" fact="0.4228"/>
          <dgm:constr type="t" for="ch" forName="imageaccent2" refType="h" fact="0.4312"/>
          <dgm:constr type="w" for="ch" forName="imageaccent2" refType="w" fact="0.0189"/>
          <dgm:constr type="h" for="ch" forName="imageaccent2" refType="h" fact="0.024"/>
          <dgm:constr type="l" for="ch" forName="textaccent3" refType="w" fact="0.2501"/>
          <dgm:constr type="t" for="ch" forName="textaccent3" refType="h" fact="0.1167"/>
          <dgm:constr type="w" for="ch" forName="textaccent3" refType="w" fact="0.0189"/>
          <dgm:constr type="h" for="ch" forName="textaccent3" refType="h" fact="0.024"/>
          <dgm:constr type="l" for="ch" forName="imageaccent3" refType="w" fact="0.2839"/>
          <dgm:constr type="t" for="ch" forName="imageaccent3" refType="h" fact="0.0908"/>
          <dgm:constr type="w" for="ch" forName="imageaccent3" refType="w" fact="0.0189"/>
          <dgm:constr type="h" for="ch" forName="imageaccent3" refType="h" fact="0.024"/>
          <dgm:constr type="l" for="ch" forName="textaccent4" refType="w" fact="0.5593"/>
          <dgm:constr type="t" for="ch" forName="textaccent4" refType="h" fact="0.2042"/>
          <dgm:constr type="w" for="ch" forName="textaccent4" refType="w" fact="0.0189"/>
          <dgm:constr type="h" for="ch" forName="textaccent4" refType="h" fact="0.024"/>
          <dgm:constr type="l" for="ch" forName="imageaccent4" refType="w" fact="0.5901"/>
          <dgm:constr type="t" for="ch" forName="imageaccent4" refType="h" fact="0.2323"/>
          <dgm:constr type="w" for="ch" forName="imageaccent4" refType="w" fact="0.0189"/>
          <dgm:constr type="h" for="ch" forName="imageaccent4" refType="h" fact="0.024"/>
          <dgm:constr type="l" for="ch" forName="textaccent5" refType="w" fact="0.6989"/>
          <dgm:constr type="t" for="ch" forName="textaccent5" refType="h" fact="0.094"/>
          <dgm:constr type="w" for="ch" forName="textaccent5" refType="w" fact="0.0189"/>
          <dgm:constr type="h" for="ch" forName="textaccent5" refType="h" fact="0.024"/>
          <dgm:constr type="l" for="ch" forName="imageaccent5" refType="w" fact="0.7305"/>
          <dgm:constr type="t" for="ch" forName="imageaccent5" refType="h" fact="0.121"/>
          <dgm:constr type="w" for="ch" forName="imageaccent5" refType="w" fact="0.0189"/>
          <dgm:constr type="h" for="ch" forName="imageaccent5" refType="h" fact="0.024"/>
          <dgm:constr type="l" for="ch" forName="image6" refType="w" fact="0.5585"/>
          <dgm:constr type="t" for="ch" forName="image6" refType="h" fact="0.4548"/>
          <dgm:constr type="w" for="ch" forName="image6" refType="w" fact="0.1623"/>
          <dgm:constr type="h" for="ch" forName="image6" refType="h" fact="0.2049"/>
          <dgm:constr type="l" for="ch" forName="text6" refType="w" fact="0.6982"/>
          <dgm:constr type="t" for="ch" forName="text6" refType="h" fact="0.3426"/>
          <dgm:constr type="w" for="ch" forName="text6" refType="w" fact="0.1623"/>
          <dgm:constr type="h" for="ch" forName="text6" refType="h" fact="0.2049"/>
          <dgm:constr type="l" for="ch" forName="imageaccent6" refType="w" fact="0.7002"/>
          <dgm:constr type="t" for="ch" forName="imageaccent6" refType="h" fact="0.5447"/>
          <dgm:constr type="w" for="ch" forName="imageaccent6" refType="w" fact="0.0189"/>
          <dgm:constr type="h" for="ch" forName="imageaccent6" refType="h" fact="0.024"/>
          <dgm:constr type="l" for="ch" forName="textaccent6" refType="w" fact="0.7303"/>
          <dgm:constr type="t" for="ch" forName="textaccent6" refType="h" fact="0.5221"/>
          <dgm:constr type="w" for="ch" forName="textaccent6" refType="w" fact="0.0189"/>
          <dgm:constr type="h" for="ch" forName="textaccent6" refType="h" fact="0.024"/>
          <dgm:constr type="l" for="ch" forName="text7" refType="w" fact="0.2792"/>
          <dgm:constr type="t" for="ch" forName="text7" refType="h" fact="0.4535"/>
          <dgm:constr type="w" for="ch" forName="text7" refType="w" fact="0.1623"/>
          <dgm:constr type="h" for="ch" forName="text7" refType="h" fact="0.2049"/>
          <dgm:constr type="l" for="ch" forName="image7" refType="w" fact="0.1395"/>
          <dgm:constr type="t" for="ch" forName="image7" refType="h" fact="0.5674"/>
          <dgm:constr type="w" for="ch" forName="image7" refType="w" fact="0.1623"/>
          <dgm:constr type="h" for="ch" forName="image7" refType="h" fact="0.2049"/>
          <dgm:constr type="l" for="ch" forName="imageaccent7" refType="w" fact="0.25"/>
          <dgm:constr type="t" for="ch" forName="imageaccent7" refType="h" fact="0.5703"/>
          <dgm:constr type="w" for="ch" forName="imageaccent7" refType="w" fact="0.0189"/>
          <dgm:constr type="h" for="ch" forName="imageaccent7" refType="h" fact="0.024"/>
          <dgm:constr type="l" for="ch" forName="textaccent7" refType="w" fact="0.2838"/>
          <dgm:constr type="t" for="ch" forName="textaccent7" refType="h" fact="0.5443"/>
          <dgm:constr type="w" for="ch" forName="textaccent7" refType="w" fact="0.0189"/>
          <dgm:constr type="h" for="ch" forName="textaccent7" refType="h" fact="0.024"/>
          <dgm:constr type="l" for="ch" forName="image8" refType="w" fact="0.6975"/>
          <dgm:constr type="t" for="ch" forName="image8" refType="h" fact="0.5696"/>
          <dgm:constr type="w" for="ch" forName="image8" refType="w" fact="0.1623"/>
          <dgm:constr type="h" for="ch" forName="image8" refType="h" fact="0.2049"/>
          <dgm:constr type="l" for="ch" forName="text8" refType="w" fact="0.8371"/>
          <dgm:constr type="t" for="ch" forName="text8" refType="h" fact="0.4574"/>
          <dgm:constr type="w" for="ch" forName="text8" refType="w" fact="0.1623"/>
          <dgm:constr type="h" for="ch" forName="text8" refType="h" fact="0.2049"/>
          <dgm:constr type="l" for="ch" forName="imageaccent8" refType="w" fact="0.8392"/>
          <dgm:constr type="t" for="ch" forName="imageaccent8" refType="h" fact="0.6595"/>
          <dgm:constr type="w" for="ch" forName="imageaccent8" refType="w" fact="0.0189"/>
          <dgm:constr type="h" for="ch" forName="imageaccent8" refType="h" fact="0.024"/>
          <dgm:constr type="l" for="ch" forName="textaccent8" refType="w" fact="0.8693"/>
          <dgm:constr type="t" for="ch" forName="textaccent8" refType="h" fact="0.6369"/>
          <dgm:constr type="w" for="ch" forName="textaccent8" refType="w" fact="0.0189"/>
          <dgm:constr type="h" for="ch" forName="textaccent8" refType="h" fact="0.024"/>
          <dgm:constr type="l" for="ch" forName="text9" refType="w" fact="0.8377"/>
          <dgm:constr type="t" for="ch" forName="text9" refType="h" fact="0.0044"/>
          <dgm:constr type="w" for="ch" forName="text9" refType="w" fact="0.1623"/>
          <dgm:constr type="h" for="ch" forName="text9" refType="h" fact="0.2049"/>
          <dgm:constr type="l" for="ch" forName="textaccent9" refType="w" fact="0.95"/>
          <dgm:constr type="t" for="ch" forName="textaccent9" refType="h" fact="0.1846"/>
          <dgm:constr type="w" for="ch" forName="textaccent9" refType="w" fact="0.0189"/>
          <dgm:constr type="h" for="ch" forName="textaccent9" refType="h" fact="0.024"/>
          <dgm:constr type="l" for="ch" forName="image9" refType="w" fact="0.8377"/>
          <dgm:constr type="t" for="ch" forName="image9" refType="h" fact="0.2306"/>
          <dgm:constr type="w" for="ch" forName="image9" refType="w" fact="0.1623"/>
          <dgm:constr type="h" for="ch" forName="image9" refType="h" fact="0.2049"/>
          <dgm:constr type="l" for="ch" forName="imageaccent9" refType="w" fact="0.95"/>
          <dgm:constr type="t" for="ch" forName="imageaccent9" refType="h" fact="0.2318"/>
          <dgm:constr type="w" for="ch" forName="imageaccent9" refType="w" fact="0.0189"/>
          <dgm:constr type="h" for="ch" forName="imageaccent9" refType="h" fact="0.024"/>
          <dgm:constr type="l" for="ch" forName="image10" refType="w" fact="0.2786"/>
          <dgm:constr type="t" for="ch" forName="image10" refType="h" fact="0.6805"/>
          <dgm:constr type="w" for="ch" forName="image10" refType="w" fact="0.1623"/>
          <dgm:constr type="h" for="ch" forName="image10" refType="h" fact="0.2049"/>
          <dgm:constr type="l" for="ch" forName="text10" refType="w" fact="0.4183"/>
          <dgm:constr type="t" for="ch" forName="text10" refType="h" fact="0.5683"/>
          <dgm:constr type="w" for="ch" forName="text10" refType="w" fact="0.1623"/>
          <dgm:constr type="h" for="ch" forName="text10" refType="h" fact="0.2049"/>
          <dgm:constr type="l" for="ch" forName="imageaccent10" refType="w" fact="0.4203"/>
          <dgm:constr type="t" for="ch" forName="imageaccent10" refType="h" fact="0.7704"/>
          <dgm:constr type="w" for="ch" forName="imageaccent10" refType="w" fact="0.0189"/>
          <dgm:constr type="h" for="ch" forName="imageaccent10" refType="h" fact="0.024"/>
          <dgm:constr type="l" for="ch" forName="textaccent10" refType="w" fact="0.4504"/>
          <dgm:constr type="t" for="ch" forName="textaccent10" refType="h" fact="0.7478"/>
          <dgm:constr type="w" for="ch" forName="textaccent10" refType="w" fact="0.0189"/>
          <dgm:constr type="h" for="ch" forName="textaccent10" refType="h" fact="0.024"/>
          <dgm:constr type="l" for="ch" forName="text11" refType="w" fact="0.6971"/>
          <dgm:constr type="t" for="ch" forName="text11" refType="h" fact="0.7951"/>
          <dgm:constr type="w" for="ch" forName="text11" refType="w" fact="0.1623"/>
          <dgm:constr type="h" for="ch" forName="text11" refType="h" fact="0.2049"/>
          <dgm:constr type="l" for="ch" forName="image11" refType="w" fact="0.5575"/>
          <dgm:constr type="t" for="ch" forName="image11" refType="h" fact="0.6816"/>
          <dgm:constr type="w" for="ch" forName="image11" refType="w" fact="0.1623"/>
          <dgm:constr type="h" for="ch" forName="image11" refType="h" fact="0.2049"/>
          <dgm:constr type="l" for="ch" forName="imageaccent11" refType="w" fact="0.6692"/>
          <dgm:constr type="t" for="ch" forName="imageaccent11" refType="h" fact="0.8589"/>
          <dgm:constr type="w" for="ch" forName="imageaccent11" refType="w" fact="0.0189"/>
          <dgm:constr type="h" for="ch" forName="imageaccent11" refType="h" fact="0.024"/>
          <dgm:constr type="l" for="ch" forName="textaccent11" refType="w" fact="0.701"/>
          <dgm:constr type="t" for="ch" forName="textaccent11" refType="h" fact="0.8863"/>
          <dgm:constr type="w" for="ch" forName="textaccent11" refType="w" fact="0.0189"/>
          <dgm:constr type="h" for="ch" forName="textaccent11" refType="h" fact="0.024"/>
        </dgm:constrLst>
      </dgm:if>
      <dgm:else name="Name13">
        <dgm:alg type="composite">
          <dgm:param type="ar" val="1.675"/>
        </dgm:alg>
        <dgm:constrLst>
          <dgm:constr type="primFontSz" for="des" ptType="node" op="equ" val="65"/>
          <dgm:constr type="l" for="ch" forName="image4" refType="w" fact="0.4903"/>
          <dgm:constr type="t" for="ch" forName="image4" refType="h" fact="0.2287"/>
          <dgm:constr type="w" for="ch" forName="image4" refType="w" fact="0.1425"/>
          <dgm:constr type="h" for="ch" forName="image4" refType="h" fact="0.2049"/>
          <dgm:constr type="l" for="ch" forName="text5" refType="w" fact="0.4903"/>
          <dgm:constr type="t" for="ch" forName="text5" refType="h" fact="0.0022"/>
          <dgm:constr type="w" for="ch" forName="text5" refType="w" fact="0.1425"/>
          <dgm:constr type="h" for="ch" forName="text5" refType="h" fact="0.2049"/>
          <dgm:constr type="l" for="ch" forName="image5" refType="w" fact="0.6129"/>
          <dgm:constr type="t" for="ch" forName="image5" refType="h" fact="0.1165"/>
          <dgm:constr type="w" for="ch" forName="image5" refType="w" fact="0.1425"/>
          <dgm:constr type="h" for="ch" forName="image5" refType="h" fact="0.2049"/>
          <dgm:constr type="l" for="ch" forName="image2" refType="w" fact="0.3677"/>
          <dgm:constr type="t" for="ch" forName="image2" refType="h" fact="0.34"/>
          <dgm:constr type="w" for="ch" forName="image2" refType="w" fact="0.1425"/>
          <dgm:constr type="h" for="ch" forName="image2" refType="h" fact="0.2049"/>
          <dgm:constr type="l" for="ch" forName="text4" refType="w" fact="0.3677"/>
          <dgm:constr type="t" for="ch" forName="text4" refType="h" fact="0.1135"/>
          <dgm:constr type="w" for="ch" forName="text4" refType="w" fact="0.1425"/>
          <dgm:constr type="h" for="ch" forName="text4" refType="h" fact="0.2049"/>
          <dgm:constr type="l" for="ch" forName="text2" refType="w" fact="0.2452"/>
          <dgm:constr type="t" for="ch" forName="text2" refType="h" fact="0.2265"/>
          <dgm:constr type="w" for="ch" forName="text2" refType="w" fact="0.1425"/>
          <dgm:constr type="h" for="ch" forName="text2" refType="h" fact="0.2049"/>
          <dgm:constr type="l" for="ch" forName="image3" refType="w" fact="0.2452"/>
          <dgm:constr type="t" for="ch" forName="image3" refType="h" fact="0"/>
          <dgm:constr type="w" for="ch" forName="image3" refType="w" fact="0.1425"/>
          <dgm:constr type="h" for="ch" forName="image3" refType="h" fact="0.2049"/>
          <dgm:constr type="l" for="ch" forName="text1" refType="w" fact="0.1226"/>
          <dgm:constr type="t" for="ch" forName="text1" refType="h" fact="0.3404"/>
          <dgm:constr type="w" for="ch" forName="text1" refType="w" fact="0.1425"/>
          <dgm:constr type="h" for="ch" forName="text1" refType="h" fact="0.2049"/>
          <dgm:constr type="l" for="ch" forName="text3" refType="w" fact="0.1226"/>
          <dgm:constr type="t" for="ch" forName="text3" refType="h" fact="0.1139"/>
          <dgm:constr type="w" for="ch" forName="text3" refType="w" fact="0.1425"/>
          <dgm:constr type="h" for="ch" forName="text3" refType="h" fact="0.2049"/>
          <dgm:constr type="l" for="ch" forName="textaccent1" refType="w" fact="0.126"/>
          <dgm:constr type="t" for="ch" forName="textaccent1" refType="h" fact="0.432"/>
          <dgm:constr type="w" for="ch" forName="textaccent1" refType="w" fact="0.0166"/>
          <dgm:constr type="h" for="ch" forName="textaccent1" refType="h" fact="0.024"/>
          <dgm:constr type="l" for="ch" forName="image1" refType="w" fact="0"/>
          <dgm:constr type="t" for="ch" forName="image1" refType="h" fact="0.2272"/>
          <dgm:constr type="w" for="ch" forName="image1" refType="w" fact="0.1425"/>
          <dgm:constr type="h" for="ch" forName="image1" refType="h" fact="0.2049"/>
          <dgm:constr type="l" for="ch" forName="imageaccent1" refType="w" fact="0.0976"/>
          <dgm:constr type="t" for="ch" forName="imageaccent1" refType="h" fact="0.4048"/>
          <dgm:constr type="w" for="ch" forName="imageaccent1" refType="w" fact="0.0166"/>
          <dgm:constr type="h" for="ch" forName="imageaccent1" refType="h" fact="0.024"/>
          <dgm:constr type="l" for="ch" forName="textaccent2" refType="w" fact="0.3432"/>
          <dgm:constr type="t" for="ch" forName="textaccent2" refType="h" fact="0.4038"/>
          <dgm:constr type="w" for="ch" forName="textaccent2" refType="w" fact="0.0166"/>
          <dgm:constr type="h" for="ch" forName="textaccent2" refType="h" fact="0.024"/>
          <dgm:constr type="l" for="ch" forName="imageaccent2" refType="w" fact="0.3712"/>
          <dgm:constr type="t" for="ch" forName="imageaccent2" refType="h" fact="0.4312"/>
          <dgm:constr type="w" for="ch" forName="imageaccent2" refType="w" fact="0.0166"/>
          <dgm:constr type="h" for="ch" forName="imageaccent2" refType="h" fact="0.024"/>
          <dgm:constr type="l" for="ch" forName="textaccent3" refType="w" fact="0.2196"/>
          <dgm:constr type="t" for="ch" forName="textaccent3" refType="h" fact="0.1167"/>
          <dgm:constr type="w" for="ch" forName="textaccent3" refType="w" fact="0.0166"/>
          <dgm:constr type="h" for="ch" forName="textaccent3" refType="h" fact="0.024"/>
          <dgm:constr type="l" for="ch" forName="imageaccent3" refType="w" fact="0.2492"/>
          <dgm:constr type="t" for="ch" forName="imageaccent3" refType="h" fact="0.0908"/>
          <dgm:constr type="w" for="ch" forName="imageaccent3" refType="w" fact="0.0166"/>
          <dgm:constr type="h" for="ch" forName="imageaccent3" refType="h" fact="0.024"/>
          <dgm:constr type="l" for="ch" forName="textaccent4" refType="w" fact="0.491"/>
          <dgm:constr type="t" for="ch" forName="textaccent4" refType="h" fact="0.2042"/>
          <dgm:constr type="w" for="ch" forName="textaccent4" refType="w" fact="0.0166"/>
          <dgm:constr type="h" for="ch" forName="textaccent4" refType="h" fact="0.024"/>
          <dgm:constr type="l" for="ch" forName="imageaccent4" refType="w" fact="0.5181"/>
          <dgm:constr type="t" for="ch" forName="imageaccent4" refType="h" fact="0.2323"/>
          <dgm:constr type="w" for="ch" forName="imageaccent4" refType="w" fact="0.0166"/>
          <dgm:constr type="h" for="ch" forName="imageaccent4" refType="h" fact="0.024"/>
          <dgm:constr type="l" for="ch" forName="textaccent5" refType="w" fact="0.6136"/>
          <dgm:constr type="t" for="ch" forName="textaccent5" refType="h" fact="0.094"/>
          <dgm:constr type="w" for="ch" forName="textaccent5" refType="w" fact="0.0166"/>
          <dgm:constr type="h" for="ch" forName="textaccent5" refType="h" fact="0.024"/>
          <dgm:constr type="l" for="ch" forName="imageaccent5" refType="w" fact="0.6413"/>
          <dgm:constr type="t" for="ch" forName="imageaccent5" refType="h" fact="0.121"/>
          <dgm:constr type="w" for="ch" forName="imageaccent5" refType="w" fact="0.0166"/>
          <dgm:constr type="h" for="ch" forName="imageaccent5" refType="h" fact="0.024"/>
          <dgm:constr type="l" for="ch" forName="image6" refType="w" fact="0.4903"/>
          <dgm:constr type="t" for="ch" forName="image6" refType="h" fact="0.4548"/>
          <dgm:constr type="w" for="ch" forName="image6" refType="w" fact="0.1425"/>
          <dgm:constr type="h" for="ch" forName="image6" refType="h" fact="0.2049"/>
          <dgm:constr type="l" for="ch" forName="text6" refType="w" fact="0.6129"/>
          <dgm:constr type="t" for="ch" forName="text6" refType="h" fact="0.3426"/>
          <dgm:constr type="w" for="ch" forName="text6" refType="w" fact="0.1425"/>
          <dgm:constr type="h" for="ch" forName="text6" refType="h" fact="0.2049"/>
          <dgm:constr type="l" for="ch" forName="imageaccent6" refType="w" fact="0.6147"/>
          <dgm:constr type="t" for="ch" forName="imageaccent6" refType="h" fact="0.5447"/>
          <dgm:constr type="w" for="ch" forName="imageaccent6" refType="w" fact="0.0166"/>
          <dgm:constr type="h" for="ch" forName="imageaccent6" refType="h" fact="0.024"/>
          <dgm:constr type="l" for="ch" forName="textaccent6" refType="w" fact="0.6411"/>
          <dgm:constr type="t" for="ch" forName="textaccent6" refType="h" fact="0.5221"/>
          <dgm:constr type="w" for="ch" forName="textaccent6" refType="w" fact="0.0166"/>
          <dgm:constr type="h" for="ch" forName="textaccent6" refType="h" fact="0.024"/>
          <dgm:constr type="l" for="ch" forName="text7" refType="w" fact="0.2451"/>
          <dgm:constr type="t" for="ch" forName="text7" refType="h" fact="0.4535"/>
          <dgm:constr type="w" for="ch" forName="text7" refType="w" fact="0.1425"/>
          <dgm:constr type="h" for="ch" forName="text7" refType="h" fact="0.2049"/>
          <dgm:constr type="l" for="ch" forName="image7" refType="w" fact="0.1225"/>
          <dgm:constr type="t" for="ch" forName="image7" refType="h" fact="0.5674"/>
          <dgm:constr type="w" for="ch" forName="image7" refType="w" fact="0.1425"/>
          <dgm:constr type="h" for="ch" forName="image7" refType="h" fact="0.2049"/>
          <dgm:constr type="l" for="ch" forName="imageaccent7" refType="w" fact="0.2195"/>
          <dgm:constr type="t" for="ch" forName="imageaccent7" refType="h" fact="0.5703"/>
          <dgm:constr type="w" for="ch" forName="imageaccent7" refType="w" fact="0.0166"/>
          <dgm:constr type="h" for="ch" forName="imageaccent7" refType="h" fact="0.024"/>
          <dgm:constr type="l" for="ch" forName="textaccent7" refType="w" fact="0.2491"/>
          <dgm:constr type="t" for="ch" forName="textaccent7" refType="h" fact="0.5443"/>
          <dgm:constr type="w" for="ch" forName="textaccent7" refType="w" fact="0.0166"/>
          <dgm:constr type="h" for="ch" forName="textaccent7" refType="h" fact="0.024"/>
          <dgm:constr type="l" for="ch" forName="image8" refType="w" fact="0.6123"/>
          <dgm:constr type="t" for="ch" forName="image8" refType="h" fact="0.5696"/>
          <dgm:constr type="w" for="ch" forName="image8" refType="w" fact="0.1425"/>
          <dgm:constr type="h" for="ch" forName="image8" refType="h" fact="0.2049"/>
          <dgm:constr type="l" for="ch" forName="text8" refType="w" fact="0.7349"/>
          <dgm:constr type="t" for="ch" forName="text8" refType="h" fact="0.4574"/>
          <dgm:constr type="w" for="ch" forName="text8" refType="w" fact="0.1425"/>
          <dgm:constr type="h" for="ch" forName="text8" refType="h" fact="0.2049"/>
          <dgm:constr type="l" for="ch" forName="imageaccent8" refType="w" fact="0.7367"/>
          <dgm:constr type="t" for="ch" forName="imageaccent8" refType="h" fact="0.6595"/>
          <dgm:constr type="w" for="ch" forName="imageaccent8" refType="w" fact="0.0166"/>
          <dgm:constr type="h" for="ch" forName="imageaccent8" refType="h" fact="0.024"/>
          <dgm:constr type="l" for="ch" forName="textaccent8" refType="w" fact="0.7631"/>
          <dgm:constr type="t" for="ch" forName="textaccent8" refType="h" fact="0.6369"/>
          <dgm:constr type="w" for="ch" forName="textaccent8" refType="w" fact="0.0166"/>
          <dgm:constr type="h" for="ch" forName="textaccent8" refType="h" fact="0.024"/>
          <dgm:constr type="l" for="ch" forName="text9" refType="w" fact="0.7354"/>
          <dgm:constr type="t" for="ch" forName="text9" refType="h" fact="0.0044"/>
          <dgm:constr type="w" for="ch" forName="text9" refType="w" fact="0.1425"/>
          <dgm:constr type="h" for="ch" forName="text9" refType="h" fact="0.2049"/>
          <dgm:constr type="l" for="ch" forName="textaccent9" refType="w" fact="0.8339"/>
          <dgm:constr type="t" for="ch" forName="textaccent9" refType="h" fact="0.1846"/>
          <dgm:constr type="w" for="ch" forName="textaccent9" refType="w" fact="0.0166"/>
          <dgm:constr type="h" for="ch" forName="textaccent9" refType="h" fact="0.024"/>
          <dgm:constr type="l" for="ch" forName="image9" refType="w" fact="0.7354"/>
          <dgm:constr type="t" for="ch" forName="image9" refType="h" fact="0.2306"/>
          <dgm:constr type="w" for="ch" forName="image9" refType="w" fact="0.1425"/>
          <dgm:constr type="h" for="ch" forName="image9" refType="h" fact="0.2049"/>
          <dgm:constr type="l" for="ch" forName="imageaccent9" refType="w" fact="0.8339"/>
          <dgm:constr type="t" for="ch" forName="imageaccent9" refType="h" fact="0.2318"/>
          <dgm:constr type="w" for="ch" forName="imageaccent9" refType="w" fact="0.0166"/>
          <dgm:constr type="h" for="ch" forName="imageaccent9" refType="h" fact="0.024"/>
          <dgm:constr type="l" for="ch" forName="image10" refType="w" fact="0.2446"/>
          <dgm:constr type="t" for="ch" forName="image10" refType="h" fact="0.6805"/>
          <dgm:constr type="w" for="ch" forName="image10" refType="w" fact="0.1425"/>
          <dgm:constr type="h" for="ch" forName="image10" refType="h" fact="0.2049"/>
          <dgm:constr type="l" for="ch" forName="text10" refType="w" fact="0.3672"/>
          <dgm:constr type="t" for="ch" forName="text10" refType="h" fact="0.5683"/>
          <dgm:constr type="w" for="ch" forName="text10" refType="w" fact="0.1425"/>
          <dgm:constr type="h" for="ch" forName="text10" refType="h" fact="0.2049"/>
          <dgm:constr type="l" for="ch" forName="imageaccent10" refType="w" fact="0.369"/>
          <dgm:constr type="t" for="ch" forName="imageaccent10" refType="h" fact="0.7704"/>
          <dgm:constr type="w" for="ch" forName="imageaccent10" refType="w" fact="0.0166"/>
          <dgm:constr type="h" for="ch" forName="imageaccent10" refType="h" fact="0.024"/>
          <dgm:constr type="l" for="ch" forName="textaccent10" refType="w" fact="0.3954"/>
          <dgm:constr type="t" for="ch" forName="textaccent10" refType="h" fact="0.7478"/>
          <dgm:constr type="w" for="ch" forName="textaccent10" refType="w" fact="0.0166"/>
          <dgm:constr type="h" for="ch" forName="textaccent10" refType="h" fact="0.024"/>
          <dgm:constr type="l" for="ch" forName="text11" refType="w" fact="0.612"/>
          <dgm:constr type="t" for="ch" forName="text11" refType="h" fact="0.7951"/>
          <dgm:constr type="w" for="ch" forName="text11" refType="w" fact="0.1425"/>
          <dgm:constr type="h" for="ch" forName="text11" refType="h" fact="0.2049"/>
          <dgm:constr type="l" for="ch" forName="image11" refType="w" fact="0.4894"/>
          <dgm:constr type="t" for="ch" forName="image11" refType="h" fact="0.6816"/>
          <dgm:constr type="w" for="ch" forName="image11" refType="w" fact="0.1425"/>
          <dgm:constr type="h" for="ch" forName="image11" refType="h" fact="0.2049"/>
          <dgm:constr type="l" for="ch" forName="imageaccent11" refType="w" fact="0.5874"/>
          <dgm:constr type="t" for="ch" forName="imageaccent11" refType="h" fact="0.8589"/>
          <dgm:constr type="w" for="ch" forName="imageaccent11" refType="w" fact="0.0166"/>
          <dgm:constr type="h" for="ch" forName="imageaccent11" refType="h" fact="0.024"/>
          <dgm:constr type="l" for="ch" forName="textaccent11" refType="w" fact="0.6154"/>
          <dgm:constr type="t" for="ch" forName="textaccent11" refType="h" fact="0.8863"/>
          <dgm:constr type="w" for="ch" forName="textaccent11" refType="w" fact="0.0166"/>
          <dgm:constr type="h" for="ch" forName="textaccent11" refType="h" fact="0.024"/>
          <dgm:constr type="l" for="ch" forName="text12" refType="w" fact="0.735"/>
          <dgm:constr type="t" for="ch" forName="text12" refType="h" fact="0.684"/>
          <dgm:constr type="w" for="ch" forName="text12" refType="w" fact="0.1425"/>
          <dgm:constr type="h" for="ch" forName="text12" refType="h" fact="0.2049"/>
          <dgm:constr type="l" for="ch" forName="image12" refType="w" fact="0.8575"/>
          <dgm:constr type="t" for="ch" forName="image12" refType="h" fact="0.5718"/>
          <dgm:constr type="w" for="ch" forName="image12" refType="w" fact="0.1425"/>
          <dgm:constr type="h" for="ch" forName="image12" refType="h" fact="0.2049"/>
          <dgm:constr type="l" for="ch" forName="textaccent12" refType="w" fact="0.8594"/>
          <dgm:constr type="t" for="ch" forName="textaccent12" refType="h" fact="0.7739"/>
          <dgm:constr type="w" for="ch" forName="textaccent12" refType="w" fact="0.0166"/>
          <dgm:constr type="h" for="ch" forName="textaccent12" refType="h" fact="0.024"/>
          <dgm:constr type="l" for="ch" forName="imageaccent12" refType="w" fact="0.8858"/>
          <dgm:constr type="t" for="ch" forName="imageaccent12" refType="h" fact="0.7513"/>
          <dgm:constr type="w" for="ch" forName="imageaccent12" refType="w" fact="0.0166"/>
          <dgm:constr type="h" for="ch" forName="imageaccent12" refType="h" fact="0.024"/>
        </dgm:constrLst>
      </dgm:else>
    </dgm:choose>
    <dgm:forEach name="wrapper" axis="self" ptType="parTrans">
      <dgm:forEach name="wrapper2" axis="self" ptType="sibTrans" st="2">
        <dgm:forEach name="textRepeat" axis="self">
          <dgm:layoutNode name="textRepeatNode" styleLbl="alignNode1">
            <dgm:varLst>
              <dgm:chMax val="0"/>
              <dgm:chPref val="0"/>
              <dgm:bulletEnabled val="1"/>
            </dgm:varLst>
            <dgm:alg type="tx"/>
            <dgm:shape xmlns:r="http://schemas.openxmlformats.org/officeDocument/2006/relationships" type="hexagon" r:blip="">
              <dgm:adjLst>
                <dgm:adj idx="1" val="0.25"/>
                <dgm:adj idx="2" val="1.1547"/>
              </dgm:adjLst>
            </dgm:shape>
            <dgm:presOf axis="desOrSelf" ptType="node"/>
            <dgm:constrLst>
              <dgm:constr type="lMarg" refType="primFontSz" fact="0"/>
              <dgm:constr type="rMarg" refType="primFontSz" fact="0"/>
              <dgm:constr type="tMarg" refType="primFontSz" fact="0.1"/>
              <dgm:constr type="bMarg" refType="primFontSz" fact="0.1"/>
            </dgm:constrLst>
            <dgm:ruleLst>
              <dgm:rule type="primFontSz" val="5" fact="NaN" max="NaN"/>
            </dgm:ruleLst>
          </dgm:layoutNode>
        </dgm:forEach>
        <dgm:forEach name="accentRepeat" axis="self">
          <dgm:layoutNode name="accentRepeatNode" styleLbl="solidAlignAcc1">
            <dgm:alg type="sp"/>
            <dgm:shape xmlns:r="http://schemas.openxmlformats.org/officeDocument/2006/relationships" type="hexagon" r:blip="">
              <dgm:adjLst>
                <dgm:adj idx="1" val="0.25"/>
                <dgm:adj idx="2" val="1.1547"/>
              </dgm:adjLst>
            </dgm:shape>
            <dgm:presOf/>
          </dgm:layoutNode>
        </dgm:forEach>
        <dgm:forEach name="imageRepeat" axis="self">
          <dgm:layoutNode name="imageRepeatNode" styleLbl="alignAcc1">
            <dgm:alg type="sp"/>
            <dgm:shape xmlns:r="http://schemas.openxmlformats.org/officeDocument/2006/relationships" type="hexagon" r:blip="" blipPhldr="1">
              <dgm:adjLst>
                <dgm:adj idx="1" val="0.25"/>
                <dgm:adj idx="2" val="1.1547"/>
              </dgm:adjLst>
            </dgm:shape>
            <dgm:presOf axis="self"/>
          </dgm:layoutNode>
        </dgm:forEach>
      </dgm:forEach>
    </dgm:forEach>
    <dgm:forEach name="Name14" axis="ch" ptType="node" cnt="1">
      <dgm:layoutNode name="text1">
        <dgm:alg type="sp"/>
        <dgm:shape xmlns:r="http://schemas.openxmlformats.org/officeDocument/2006/relationships" r:blip="">
          <dgm:adjLst/>
        </dgm:shape>
        <dgm:presOf/>
        <dgm:constrLst/>
        <dgm:forEach name="Name15" ref="textRepeat"/>
      </dgm:layoutNode>
      <dgm:layoutNode name="textaccent1">
        <dgm:alg type="sp"/>
        <dgm:shape xmlns:r="http://schemas.openxmlformats.org/officeDocument/2006/relationships" r:blip="">
          <dgm:adjLst/>
        </dgm:shape>
        <dgm:presOf/>
        <dgm:constrLst/>
        <dgm:forEach name="Name16" ref="accentRepeat"/>
      </dgm:layoutNode>
    </dgm:forEach>
    <dgm:forEach name="Name17" axis="ch" ptType="sibTrans" hideLastTrans="0" cnt="1">
      <dgm:layoutNode name="image1">
        <dgm:alg type="sp"/>
        <dgm:shape xmlns:r="http://schemas.openxmlformats.org/officeDocument/2006/relationships" r:blip="">
          <dgm:adjLst/>
        </dgm:shape>
        <dgm:presOf/>
        <dgm:constrLst/>
        <dgm:forEach name="Name18" ref="imageRepeat"/>
      </dgm:layoutNode>
      <dgm:layoutNode name="imageaccent1">
        <dgm:alg type="sp"/>
        <dgm:shape xmlns:r="http://schemas.openxmlformats.org/officeDocument/2006/relationships" r:blip="">
          <dgm:adjLst/>
        </dgm:shape>
        <dgm:presOf/>
        <dgm:constrLst/>
        <dgm:forEach name="Name19" ref="accentRepeat"/>
      </dgm:layoutNode>
    </dgm:forEach>
    <dgm:forEach name="Name20" axis="ch" ptType="node" st="2" cnt="1">
      <dgm:layoutNode name="text2">
        <dgm:alg type="sp"/>
        <dgm:shape xmlns:r="http://schemas.openxmlformats.org/officeDocument/2006/relationships" r:blip="">
          <dgm:adjLst/>
        </dgm:shape>
        <dgm:presOf/>
        <dgm:constrLst/>
        <dgm:forEach name="Name21" ref="textRepeat"/>
      </dgm:layoutNode>
      <dgm:layoutNode name="textaccent2">
        <dgm:alg type="sp"/>
        <dgm:shape xmlns:r="http://schemas.openxmlformats.org/officeDocument/2006/relationships" r:blip="">
          <dgm:adjLst/>
        </dgm:shape>
        <dgm:presOf/>
        <dgm:constrLst/>
        <dgm:forEach name="Name22" ref="accentRepeat"/>
      </dgm:layoutNode>
    </dgm:forEach>
    <dgm:forEach name="Name23" axis="ch" ptType="sibTrans" hideLastTrans="0" st="2" cnt="1">
      <dgm:layoutNode name="image2">
        <dgm:alg type="sp"/>
        <dgm:shape xmlns:r="http://schemas.openxmlformats.org/officeDocument/2006/relationships" r:blip="">
          <dgm:adjLst/>
        </dgm:shape>
        <dgm:presOf/>
        <dgm:constrLst/>
        <dgm:forEach name="Name24" ref="imageRepeat"/>
      </dgm:layoutNode>
      <dgm:layoutNode name="imageaccent2">
        <dgm:alg type="sp"/>
        <dgm:shape xmlns:r="http://schemas.openxmlformats.org/officeDocument/2006/relationships" r:blip="">
          <dgm:adjLst/>
        </dgm:shape>
        <dgm:presOf/>
        <dgm:constrLst/>
        <dgm:forEach name="Name25" ref="accentRepeat"/>
      </dgm:layoutNode>
    </dgm:forEach>
    <dgm:forEach name="Name26" axis="ch" ptType="node" st="3" cnt="1">
      <dgm:layoutNode name="text3">
        <dgm:alg type="sp"/>
        <dgm:shape xmlns:r="http://schemas.openxmlformats.org/officeDocument/2006/relationships" r:blip="">
          <dgm:adjLst/>
        </dgm:shape>
        <dgm:presOf/>
        <dgm:constrLst/>
        <dgm:forEach name="Name27" ref="textRepeat"/>
      </dgm:layoutNode>
      <dgm:layoutNode name="textaccent3">
        <dgm:alg type="sp"/>
        <dgm:shape xmlns:r="http://schemas.openxmlformats.org/officeDocument/2006/relationships" r:blip="">
          <dgm:adjLst/>
        </dgm:shape>
        <dgm:presOf/>
        <dgm:constrLst/>
        <dgm:forEach name="Name28" ref="accentRepeat"/>
      </dgm:layoutNode>
    </dgm:forEach>
    <dgm:forEach name="Name29" axis="ch" ptType="sibTrans" hideLastTrans="0" st="3" cnt="1">
      <dgm:layoutNode name="image3">
        <dgm:alg type="sp"/>
        <dgm:shape xmlns:r="http://schemas.openxmlformats.org/officeDocument/2006/relationships" r:blip="">
          <dgm:adjLst/>
        </dgm:shape>
        <dgm:presOf/>
        <dgm:constrLst/>
        <dgm:forEach name="Name30" ref="imageRepeat"/>
      </dgm:layoutNode>
      <dgm:layoutNode name="imageaccent3">
        <dgm:alg type="sp"/>
        <dgm:shape xmlns:r="http://schemas.openxmlformats.org/officeDocument/2006/relationships" r:blip="">
          <dgm:adjLst/>
        </dgm:shape>
        <dgm:presOf/>
        <dgm:constrLst/>
        <dgm:forEach name="Name31" ref="accentRepeat"/>
      </dgm:layoutNode>
    </dgm:forEach>
    <dgm:forEach name="Name32" axis="ch" ptType="node" st="4" cnt="1">
      <dgm:layoutNode name="text4">
        <dgm:alg type="sp"/>
        <dgm:shape xmlns:r="http://schemas.openxmlformats.org/officeDocument/2006/relationships" r:blip="">
          <dgm:adjLst/>
        </dgm:shape>
        <dgm:presOf/>
        <dgm:constrLst/>
        <dgm:forEach name="Name33" ref="textRepeat"/>
      </dgm:layoutNode>
      <dgm:layoutNode name="textaccent4">
        <dgm:alg type="sp"/>
        <dgm:shape xmlns:r="http://schemas.openxmlformats.org/officeDocument/2006/relationships" r:blip="">
          <dgm:adjLst/>
        </dgm:shape>
        <dgm:presOf/>
        <dgm:constrLst/>
        <dgm:forEach name="Name34" ref="accentRepeat"/>
      </dgm:layoutNode>
    </dgm:forEach>
    <dgm:forEach name="Name35" axis="ch" ptType="sibTrans" hideLastTrans="0" st="4" cnt="1">
      <dgm:layoutNode name="image4">
        <dgm:alg type="sp"/>
        <dgm:shape xmlns:r="http://schemas.openxmlformats.org/officeDocument/2006/relationships" r:blip="">
          <dgm:adjLst/>
        </dgm:shape>
        <dgm:presOf/>
        <dgm:constrLst/>
        <dgm:forEach name="Name36" ref="imageRepeat"/>
      </dgm:layoutNode>
      <dgm:layoutNode name="imageaccent4">
        <dgm:alg type="sp"/>
        <dgm:shape xmlns:r="http://schemas.openxmlformats.org/officeDocument/2006/relationships" r:blip="">
          <dgm:adjLst/>
        </dgm:shape>
        <dgm:presOf/>
        <dgm:constrLst/>
        <dgm:forEach name="Name37" ref="accentRepeat"/>
      </dgm:layoutNode>
    </dgm:forEach>
    <dgm:forEach name="Name38" axis="ch" ptType="node" st="5" cnt="1">
      <dgm:layoutNode name="text5">
        <dgm:alg type="sp"/>
        <dgm:shape xmlns:r="http://schemas.openxmlformats.org/officeDocument/2006/relationships" r:blip="">
          <dgm:adjLst/>
        </dgm:shape>
        <dgm:presOf/>
        <dgm:constrLst/>
        <dgm:forEach name="Name39" ref="textRepeat"/>
      </dgm:layoutNode>
      <dgm:layoutNode name="textaccent5">
        <dgm:alg type="sp"/>
        <dgm:shape xmlns:r="http://schemas.openxmlformats.org/officeDocument/2006/relationships" r:blip="">
          <dgm:adjLst/>
        </dgm:shape>
        <dgm:presOf/>
        <dgm:constrLst/>
        <dgm:forEach name="Name40" ref="accentRepeat"/>
      </dgm:layoutNode>
    </dgm:forEach>
    <dgm:forEach name="Name41" axis="ch" ptType="sibTrans" hideLastTrans="0" st="5" cnt="1">
      <dgm:layoutNode name="image5">
        <dgm:alg type="sp"/>
        <dgm:shape xmlns:r="http://schemas.openxmlformats.org/officeDocument/2006/relationships" r:blip="">
          <dgm:adjLst/>
        </dgm:shape>
        <dgm:presOf/>
        <dgm:constrLst/>
        <dgm:forEach name="Name42" ref="imageRepeat"/>
      </dgm:layoutNode>
      <dgm:layoutNode name="imageaccent5">
        <dgm:alg type="sp"/>
        <dgm:shape xmlns:r="http://schemas.openxmlformats.org/officeDocument/2006/relationships" r:blip="">
          <dgm:adjLst/>
        </dgm:shape>
        <dgm:presOf/>
        <dgm:constrLst/>
        <dgm:forEach name="Name43" ref="accentRepeat"/>
      </dgm:layoutNode>
    </dgm:forEach>
    <dgm:forEach name="Name44" axis="ch" ptType="node" st="6" cnt="1">
      <dgm:layoutNode name="text6">
        <dgm:alg type="sp"/>
        <dgm:shape xmlns:r="http://schemas.openxmlformats.org/officeDocument/2006/relationships" r:blip="">
          <dgm:adjLst/>
        </dgm:shape>
        <dgm:presOf/>
        <dgm:constrLst/>
        <dgm:forEach name="Name45" ref="textRepeat"/>
      </dgm:layoutNode>
      <dgm:layoutNode name="textaccent6">
        <dgm:alg type="sp"/>
        <dgm:shape xmlns:r="http://schemas.openxmlformats.org/officeDocument/2006/relationships" r:blip="">
          <dgm:adjLst/>
        </dgm:shape>
        <dgm:presOf/>
        <dgm:constrLst/>
        <dgm:forEach name="Name46" ref="accentRepeat"/>
      </dgm:layoutNode>
    </dgm:forEach>
    <dgm:forEach name="Name47" axis="ch" ptType="sibTrans" hideLastTrans="0" st="6" cnt="1">
      <dgm:layoutNode name="image6">
        <dgm:alg type="sp"/>
        <dgm:shape xmlns:r="http://schemas.openxmlformats.org/officeDocument/2006/relationships" r:blip="">
          <dgm:adjLst/>
        </dgm:shape>
        <dgm:presOf/>
        <dgm:constrLst/>
        <dgm:forEach name="Name48" ref="imageRepeat"/>
      </dgm:layoutNode>
      <dgm:layoutNode name="imageaccent6">
        <dgm:alg type="sp"/>
        <dgm:shape xmlns:r="http://schemas.openxmlformats.org/officeDocument/2006/relationships" r:blip="">
          <dgm:adjLst/>
        </dgm:shape>
        <dgm:presOf/>
        <dgm:constrLst/>
        <dgm:forEach name="Name49" ref="accentRepeat"/>
      </dgm:layoutNode>
    </dgm:forEach>
    <dgm:forEach name="Name50" axis="ch" ptType="node" st="7" cnt="1">
      <dgm:layoutNode name="text7">
        <dgm:alg type="sp"/>
        <dgm:shape xmlns:r="http://schemas.openxmlformats.org/officeDocument/2006/relationships" r:blip="">
          <dgm:adjLst/>
        </dgm:shape>
        <dgm:presOf/>
        <dgm:constrLst/>
        <dgm:forEach name="Name51" ref="textRepeat"/>
      </dgm:layoutNode>
      <dgm:layoutNode name="textaccent7">
        <dgm:alg type="sp"/>
        <dgm:shape xmlns:r="http://schemas.openxmlformats.org/officeDocument/2006/relationships" r:blip="">
          <dgm:adjLst/>
        </dgm:shape>
        <dgm:presOf/>
        <dgm:constrLst/>
        <dgm:forEach name="Name52" ref="accentRepeat"/>
      </dgm:layoutNode>
    </dgm:forEach>
    <dgm:forEach name="Name53" axis="ch" ptType="sibTrans" hideLastTrans="0" st="7" cnt="1">
      <dgm:layoutNode name="image7">
        <dgm:alg type="sp"/>
        <dgm:shape xmlns:r="http://schemas.openxmlformats.org/officeDocument/2006/relationships" r:blip="">
          <dgm:adjLst/>
        </dgm:shape>
        <dgm:presOf/>
        <dgm:constrLst/>
        <dgm:forEach name="Name54" ref="imageRepeat"/>
      </dgm:layoutNode>
      <dgm:layoutNode name="imageaccent7">
        <dgm:alg type="sp"/>
        <dgm:shape xmlns:r="http://schemas.openxmlformats.org/officeDocument/2006/relationships" r:blip="">
          <dgm:adjLst/>
        </dgm:shape>
        <dgm:presOf/>
        <dgm:constrLst/>
        <dgm:forEach name="Name55" ref="accentRepeat"/>
      </dgm:layoutNode>
    </dgm:forEach>
    <dgm:forEach name="Name56" axis="ch" ptType="node" st="8" cnt="1">
      <dgm:layoutNode name="text8">
        <dgm:alg type="sp"/>
        <dgm:shape xmlns:r="http://schemas.openxmlformats.org/officeDocument/2006/relationships" r:blip="">
          <dgm:adjLst/>
        </dgm:shape>
        <dgm:presOf/>
        <dgm:constrLst/>
        <dgm:forEach name="Name57" ref="textRepeat"/>
      </dgm:layoutNode>
      <dgm:layoutNode name="textaccent8">
        <dgm:alg type="sp"/>
        <dgm:shape xmlns:r="http://schemas.openxmlformats.org/officeDocument/2006/relationships" r:blip="">
          <dgm:adjLst/>
        </dgm:shape>
        <dgm:presOf/>
        <dgm:constrLst/>
        <dgm:forEach name="Name58" ref="accentRepeat"/>
      </dgm:layoutNode>
    </dgm:forEach>
    <dgm:forEach name="Name59" axis="ch" ptType="sibTrans" hideLastTrans="0" st="8" cnt="1">
      <dgm:layoutNode name="image8">
        <dgm:alg type="sp"/>
        <dgm:shape xmlns:r="http://schemas.openxmlformats.org/officeDocument/2006/relationships" r:blip="">
          <dgm:adjLst/>
        </dgm:shape>
        <dgm:presOf/>
        <dgm:constrLst/>
        <dgm:forEach name="Name60" ref="imageRepeat"/>
      </dgm:layoutNode>
      <dgm:layoutNode name="imageaccent8">
        <dgm:alg type="sp"/>
        <dgm:shape xmlns:r="http://schemas.openxmlformats.org/officeDocument/2006/relationships" r:blip="">
          <dgm:adjLst/>
        </dgm:shape>
        <dgm:presOf/>
        <dgm:constrLst/>
        <dgm:forEach name="Name61" ref="accentRepeat"/>
      </dgm:layoutNode>
    </dgm:forEach>
    <dgm:forEach name="Name62" axis="ch" ptType="node" st="9" cnt="1">
      <dgm:layoutNode name="text9">
        <dgm:alg type="sp"/>
        <dgm:shape xmlns:r="http://schemas.openxmlformats.org/officeDocument/2006/relationships" r:blip="">
          <dgm:adjLst/>
        </dgm:shape>
        <dgm:presOf/>
        <dgm:constrLst/>
        <dgm:forEach name="Name63" ref="textRepeat"/>
      </dgm:layoutNode>
      <dgm:layoutNode name="textaccent9">
        <dgm:alg type="sp"/>
        <dgm:shape xmlns:r="http://schemas.openxmlformats.org/officeDocument/2006/relationships" r:blip="">
          <dgm:adjLst/>
        </dgm:shape>
        <dgm:presOf/>
        <dgm:constrLst/>
        <dgm:forEach name="Name64" ref="accentRepeat"/>
      </dgm:layoutNode>
    </dgm:forEach>
    <dgm:forEach name="Name65" axis="ch" ptType="sibTrans" hideLastTrans="0" st="9" cnt="1">
      <dgm:layoutNode name="image9">
        <dgm:alg type="sp"/>
        <dgm:shape xmlns:r="http://schemas.openxmlformats.org/officeDocument/2006/relationships" r:blip="">
          <dgm:adjLst/>
        </dgm:shape>
        <dgm:presOf/>
        <dgm:constrLst/>
        <dgm:forEach name="Name66" ref="imageRepeat"/>
      </dgm:layoutNode>
      <dgm:layoutNode name="imageaccent9">
        <dgm:alg type="sp"/>
        <dgm:shape xmlns:r="http://schemas.openxmlformats.org/officeDocument/2006/relationships" r:blip="">
          <dgm:adjLst/>
        </dgm:shape>
        <dgm:presOf/>
        <dgm:constrLst/>
        <dgm:forEach name="Name67" ref="accentRepeat"/>
      </dgm:layoutNode>
    </dgm:forEach>
    <dgm:forEach name="Name68" axis="ch" ptType="node" st="10" cnt="1">
      <dgm:layoutNode name="text10">
        <dgm:alg type="sp"/>
        <dgm:shape xmlns:r="http://schemas.openxmlformats.org/officeDocument/2006/relationships" r:blip="">
          <dgm:adjLst/>
        </dgm:shape>
        <dgm:presOf/>
        <dgm:constrLst/>
        <dgm:forEach name="Name69" ref="textRepeat"/>
      </dgm:layoutNode>
      <dgm:layoutNode name="textaccent10">
        <dgm:alg type="sp"/>
        <dgm:shape xmlns:r="http://schemas.openxmlformats.org/officeDocument/2006/relationships" r:blip="">
          <dgm:adjLst/>
        </dgm:shape>
        <dgm:presOf/>
        <dgm:constrLst/>
        <dgm:forEach name="Name70" ref="accentRepeat"/>
      </dgm:layoutNode>
    </dgm:forEach>
    <dgm:forEach name="Name71" axis="ch" ptType="sibTrans" hideLastTrans="0" st="10" cnt="1">
      <dgm:layoutNode name="image10">
        <dgm:alg type="sp"/>
        <dgm:shape xmlns:r="http://schemas.openxmlformats.org/officeDocument/2006/relationships" r:blip="">
          <dgm:adjLst/>
        </dgm:shape>
        <dgm:presOf/>
        <dgm:constrLst/>
        <dgm:forEach name="Name72" ref="imageRepeat"/>
      </dgm:layoutNode>
      <dgm:layoutNode name="imageaccent10">
        <dgm:alg type="sp"/>
        <dgm:shape xmlns:r="http://schemas.openxmlformats.org/officeDocument/2006/relationships" r:blip="">
          <dgm:adjLst/>
        </dgm:shape>
        <dgm:presOf/>
        <dgm:constrLst/>
        <dgm:forEach name="Name73" ref="accentRepeat"/>
      </dgm:layoutNode>
    </dgm:forEach>
    <dgm:forEach name="Name74" axis="ch" ptType="node" st="11" cnt="1">
      <dgm:layoutNode name="text11">
        <dgm:alg type="sp"/>
        <dgm:shape xmlns:r="http://schemas.openxmlformats.org/officeDocument/2006/relationships" r:blip="">
          <dgm:adjLst/>
        </dgm:shape>
        <dgm:presOf/>
        <dgm:constrLst/>
        <dgm:forEach name="Name75" ref="textRepeat"/>
      </dgm:layoutNode>
      <dgm:layoutNode name="textaccent11">
        <dgm:alg type="sp"/>
        <dgm:shape xmlns:r="http://schemas.openxmlformats.org/officeDocument/2006/relationships" r:blip="">
          <dgm:adjLst/>
        </dgm:shape>
        <dgm:presOf/>
        <dgm:constrLst/>
        <dgm:forEach name="Name76" ref="accentRepeat"/>
      </dgm:layoutNode>
    </dgm:forEach>
    <dgm:forEach name="Name77" axis="ch" ptType="sibTrans" hideLastTrans="0" st="11" cnt="1">
      <dgm:layoutNode name="image11">
        <dgm:alg type="sp"/>
        <dgm:shape xmlns:r="http://schemas.openxmlformats.org/officeDocument/2006/relationships" r:blip="">
          <dgm:adjLst/>
        </dgm:shape>
        <dgm:presOf/>
        <dgm:constrLst/>
        <dgm:forEach name="Name78" ref="imageRepeat"/>
      </dgm:layoutNode>
      <dgm:layoutNode name="imageaccent11">
        <dgm:alg type="sp"/>
        <dgm:shape xmlns:r="http://schemas.openxmlformats.org/officeDocument/2006/relationships" r:blip="">
          <dgm:adjLst/>
        </dgm:shape>
        <dgm:presOf/>
        <dgm:constrLst/>
        <dgm:forEach name="Name79" ref="accentRepeat"/>
      </dgm:layoutNode>
    </dgm:forEach>
    <dgm:forEach name="Name80" axis="ch" ptType="node" st="12" cnt="1">
      <dgm:layoutNode name="text12">
        <dgm:alg type="sp"/>
        <dgm:shape xmlns:r="http://schemas.openxmlformats.org/officeDocument/2006/relationships" r:blip="">
          <dgm:adjLst/>
        </dgm:shape>
        <dgm:presOf/>
        <dgm:constrLst/>
        <dgm:forEach name="Name81" ref="textRepeat"/>
      </dgm:layoutNode>
      <dgm:layoutNode name="textaccent12">
        <dgm:alg type="sp"/>
        <dgm:shape xmlns:r="http://schemas.openxmlformats.org/officeDocument/2006/relationships" r:blip="">
          <dgm:adjLst/>
        </dgm:shape>
        <dgm:presOf/>
        <dgm:constrLst/>
        <dgm:forEach name="Name82" ref="accentRepeat"/>
      </dgm:layoutNode>
    </dgm:forEach>
    <dgm:forEach name="Name83" axis="ch" ptType="sibTrans" hideLastTrans="0" st="12" cnt="1">
      <dgm:layoutNode name="image12">
        <dgm:alg type="sp"/>
        <dgm:shape xmlns:r="http://schemas.openxmlformats.org/officeDocument/2006/relationships" r:blip="">
          <dgm:adjLst/>
        </dgm:shape>
        <dgm:presOf/>
        <dgm:constrLst/>
        <dgm:forEach name="Name84" ref="imageRepeat"/>
      </dgm:layoutNode>
      <dgm:layoutNode name="imageaccent12">
        <dgm:alg type="sp"/>
        <dgm:shape xmlns:r="http://schemas.openxmlformats.org/officeDocument/2006/relationships" r:blip="">
          <dgm:adjLst/>
        </dgm:shape>
        <dgm:presOf/>
        <dgm:constrLst/>
        <dgm:forEach name="Name85" ref="accentRepeat"/>
      </dgm:layoutNode>
    </dgm:forEach>
  </dgm:layoutNode>
</dgm:layoutDef>
</file>

<file path=xl/diagrams/layout3.xml><?xml version="1.0" encoding="utf-8"?>
<dgm:layoutDef xmlns:dgm="http://schemas.openxmlformats.org/drawingml/2006/diagram" xmlns:a="http://schemas.openxmlformats.org/drawingml/2006/main" uniqueId="urn:microsoft.com/office/officeart/2008/layout/BubblePictureList">
  <dgm:title val=""/>
  <dgm:desc val=""/>
  <dgm:catLst>
    <dgm:cat type="picture" pri="22000"/>
    <dgm:cat type="pictureconvert" pri="22000"/>
  </dgm:catLst>
  <dgm:samp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ampData>
  <dgm:style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tyleData>
  <dgm:clr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clrData>
  <dgm:layoutNode name="Name0">
    <dgm:varLst>
      <dgm:chMax val="8"/>
      <dgm:chPref val="8"/>
      <dgm:dir/>
    </dgm:varLst>
    <dgm:shape xmlns:r="http://schemas.openxmlformats.org/officeDocument/2006/relationships" r:blip="">
      <dgm:adjLst/>
    </dgm:shape>
    <dgm:choose name="Name1">
      <dgm:if name="Name2" axis="ch" ptType="node" func="cnt" op="equ" val="1">
        <dgm:alg type="composite">
          <dgm:param type="ar" val="1.7423"/>
        </dgm:alg>
        <dgm:choose name="Name3">
          <dgm:if name="Name4" func="var" arg="dir" op="equ" val="norm">
            <dgm:constrLst>
              <dgm:constr type="primFontSz" for="des" ptType="node" op="equ" val="65"/>
              <dgm:constr type="l" for="ch" forName="parent_text_1" refType="w" fact="0"/>
              <dgm:constr type="t" for="ch" forName="parent_text_1" refType="h" fact="0"/>
              <dgm:constr type="w" for="ch" forName="parent_text_1" refType="w" fact="0.6457"/>
              <dgm:constr type="h" for="ch" forName="parent_text_1" refType="h" fact="0.225"/>
              <dgm:constr type="l" for="ch" forName="image_accent_1" refType="w" fact="0.4305"/>
              <dgm:constr type="t" for="ch" forName="image_accent_1" refType="h" fact="0.2417"/>
              <dgm:constr type="w" for="ch" forName="image_accent_1" refType="w" fact="0.4352"/>
              <dgm:constr type="h" for="ch" forName="image_accent_1" refType="h" fact="0.7583"/>
              <dgm:constr type="l" for="ch" forName="accent_1" refType="w" fact="0.8709"/>
              <dgm:constr type="t" for="ch" forName="accent_1" refType="h" fact="0.1491"/>
              <dgm:constr type="w" for="ch" forName="accent_1" refType="w" fact="0.1291"/>
              <dgm:constr type="h" for="ch" forName="accent_1" refType="h" fact="0.225"/>
              <dgm:constr type="l" for="ch" forName="image_1" refType="w" fact="0.4457"/>
              <dgm:constr type="t" for="ch" forName="image_1" refType="h" fact="0.2709"/>
              <dgm:constr type="w" for="ch" forName="image_1" refType="w" fact="0.4018"/>
              <dgm:constr type="h" for="ch" forName="image_1" refType="h" fact="0.7"/>
            </dgm:constrLst>
          </dgm:if>
          <dgm:else name="Name5">
            <dgm:constrLst>
              <dgm:constr type="primFontSz" for="des" ptType="node" op="equ" val="65"/>
              <dgm:constr type="l" for="ch" forName="parent_text_1" refType="w" fact="0.3543"/>
              <dgm:constr type="t" for="ch" forName="parent_text_1" refType="h" fact="0"/>
              <dgm:constr type="w" for="ch" forName="parent_text_1" refType="w" fact="0.6457"/>
              <dgm:constr type="h" for="ch" forName="parent_text_1" refType="h" fact="0.225"/>
              <dgm:constr type="l" for="ch" forName="image_accent_1" refType="w" fact="0.1344"/>
              <dgm:constr type="t" for="ch" forName="image_accent_1" refType="h" fact="0.2417"/>
              <dgm:constr type="w" for="ch" forName="image_accent_1" refType="w" fact="0.4352"/>
              <dgm:constr type="h" for="ch" forName="image_accent_1" refType="h" fact="0.7583"/>
              <dgm:constr type="l" for="ch" forName="accent_1" refType="w" fact="0"/>
              <dgm:constr type="t" for="ch" forName="accent_1" refType="h" fact="0.1491"/>
              <dgm:constr type="w" for="ch" forName="accent_1" refType="w" fact="0.1291"/>
              <dgm:constr type="h" for="ch" forName="accent_1" refType="h" fact="0.225"/>
              <dgm:constr type="l" for="ch" forName="image_1" refType="w" fact="0.1525"/>
              <dgm:constr type="t" for="ch" forName="image_1" refType="h" fact="0.2709"/>
              <dgm:constr type="w" for="ch" forName="image_1" refType="w" fact="0.4018"/>
              <dgm:constr type="h" for="ch" forName="image_1" refType="h" fact="0.7"/>
            </dgm:constrLst>
          </dgm:else>
        </dgm:choose>
      </dgm:if>
      <dgm:if name="Name6" axis="ch" ptType="node" func="cnt" op="equ" val="2">
        <dgm:alg type="composite">
          <dgm:param type="ar" val="3.193"/>
        </dgm:alg>
        <dgm:choose name="Name7">
          <dgm:if name="Name8" func="var" arg="dir" op="equ" val="norm">
            <dgm:constrLst>
              <dgm:constr type="primFontSz" for="des" ptType="node" op="equ" val="65"/>
              <dgm:constr type="l" for="ch" forName="image_accent_1" refType="w" fact="0.2342"/>
              <dgm:constr type="t" for="ch" forName="image_accent_1" refType="h" fact="0.2354"/>
              <dgm:constr type="w" for="ch" forName="image_accent_1" refType="w" fact="0.2394"/>
              <dgm:constr type="h" for="ch" forName="image_accent_1" refType="h" fact="0.7646"/>
              <dgm:constr type="l" for="ch" forName="image_1" refType="w" fact="0.2434"/>
              <dgm:constr type="t" for="ch" forName="image_1" refType="h" fact="0.2648"/>
              <dgm:constr type="w" for="ch" forName="image_1" refType="w" fact="0.2211"/>
              <dgm:constr type="h" for="ch" forName="image_1" refType="h" fact="0.7058"/>
              <dgm:constr type="l" for="ch" forName="parent_text_1" refType="w" fact="0"/>
              <dgm:constr type="t" for="ch" forName="parent_text_1" refType="h" fact="0"/>
              <dgm:constr type="w" for="ch" forName="parent_text_1" refType="w" fact="0.3553"/>
              <dgm:constr type="h" for="ch" forName="parent_text_1" refType="h" fact="0.215"/>
              <dgm:constr type="l" for="ch" forName="image_accent_2" refType="w" fact="0.5"/>
              <dgm:constr type="t" for="ch" forName="image_accent_2" refType="h" fact="0.3883"/>
              <dgm:constr type="w" for="ch" forName="image_accent_2" refType="w" fact="0.1253"/>
              <dgm:constr type="h" for="ch" forName="image_accent_2" refType="h" fact="0.4"/>
              <dgm:constr type="l" for="ch" forName="image_2" refType="w" fact="0.5074"/>
              <dgm:constr type="t" for="ch" forName="image_2" refType="h" fact="0.4118"/>
              <dgm:constr type="w" for="ch" forName="image_2" refType="w" fact="0.1105"/>
              <dgm:constr type="h" for="ch" forName="image_2" refType="h" fact="0.3529"/>
              <dgm:constr type="l" for="ch" forName="parent_text_2" refType="w" fact="0.6447"/>
              <dgm:constr type="t" for="ch" forName="parent_text_2" refType="h" fact="0.4118"/>
              <dgm:constr type="w" for="ch" forName="parent_text_2" refType="w" fact="0.3553"/>
              <dgm:constr type="h" for="ch" forName="parent_text_2" refType="h" fact="0.3529"/>
              <dgm:constr type="l" for="ch" forName="accent_1" refType="w" fact="0.6316"/>
              <dgm:constr type="t" for="ch" forName="accent_1" refType="h" fact="0.7899"/>
              <dgm:constr type="w" for="ch" forName="accent_1" refType="w" fact="0.0395"/>
              <dgm:constr type="h" for="ch" forName="accent_1" refType="h" fact="0.126"/>
            </dgm:constrLst>
          </dgm:if>
          <dgm:else name="Name9">
            <dgm:constrLst>
              <dgm:constr type="primFontSz" for="des" ptType="node" op="equ" val="65"/>
              <dgm:constr type="l" for="ch" forName="image_accent_2" refType="w" fact="0.3747"/>
              <dgm:constr type="t" for="ch" forName="image_accent_2" refType="h" fact="0.3883"/>
              <dgm:constr type="w" for="ch" forName="image_accent_2" refType="w" fact="0.1253"/>
              <dgm:constr type="h" for="ch" forName="image_accent_2" refType="h" fact="0.4"/>
              <dgm:constr type="l" for="ch" forName="image_2" refType="w" fact="0.3821"/>
              <dgm:constr type="t" for="ch" forName="image_2" refType="h" fact="0.4118"/>
              <dgm:constr type="w" for="ch" forName="image_2" refType="w" fact="0.1105"/>
              <dgm:constr type="h" for="ch" forName="image_2" refType="h" fact="0.3529"/>
              <dgm:constr type="l" for="ch" forName="parent_text_1" refType="w" fact="0.6447"/>
              <dgm:constr type="t" for="ch" forName="parent_text_1" refType="h" fact="0"/>
              <dgm:constr type="w" for="ch" forName="parent_text_1" refType="w" fact="0.3553"/>
              <dgm:constr type="h" for="ch" forName="parent_text_1" refType="h" fact="0.215"/>
              <dgm:constr type="l" for="ch" forName="parent_text_2" refType="w" fact="0"/>
              <dgm:constr type="t" for="ch" forName="parent_text_2" refType="h" fact="0.4118"/>
              <dgm:constr type="w" for="ch" forName="parent_text_2" refType="w" fact="0.3553"/>
              <dgm:constr type="h" for="ch" forName="parent_text_2" refType="h" fact="0.3529"/>
              <dgm:constr type="l" for="ch" forName="image_accent_1" refType="w" fact="0.5263"/>
              <dgm:constr type="t" for="ch" forName="image_accent_1" refType="h" fact="0.2354"/>
              <dgm:constr type="w" for="ch" forName="image_accent_1" refType="w" fact="0.2394"/>
              <dgm:constr type="h" for="ch" forName="image_accent_1" refType="h" fact="0.7646"/>
              <dgm:constr type="l" for="ch" forName="image_1" refType="w" fact="0.5355"/>
              <dgm:constr type="t" for="ch" forName="image_1" refType="h" fact="0.2648"/>
              <dgm:constr type="w" for="ch" forName="image_1" refType="w" fact="0.2211"/>
              <dgm:constr type="h" for="ch" forName="image_1" refType="h" fact="0.7058"/>
              <dgm:constr type="l" for="ch" forName="accent_1" refType="w" fact="0.3289"/>
              <dgm:constr type="t" for="ch" forName="accent_1" refType="h" fact="0.7899"/>
              <dgm:constr type="w" for="ch" forName="accent_1" refType="w" fact="0.0395"/>
              <dgm:constr type="h" for="ch" forName="accent_1" refType="h" fact="0.126"/>
            </dgm:constrLst>
          </dgm:else>
        </dgm:choose>
      </dgm:if>
      <dgm:if name="Name10" axis="ch" ptType="node" func="cnt" op="equ" val="3">
        <dgm:alg type="composite">
          <dgm:param type="ar" val="2.4052"/>
        </dgm:alg>
        <dgm:choose name="Name11">
          <dgm:if name="Name12" func="var" arg="dir" op="equ" val="norm">
            <dgm:constrLst>
              <dgm:constr type="primFontSz" for="des" ptType="node" op="equ" val="65"/>
              <dgm:constr type="l" for="ch" forName="accent_3" refType="w" fact="0.6316"/>
              <dgm:constr type="t" for="ch" forName="accent_3" refType="h" fact="0.8355"/>
              <dgm:constr type="w" for="ch" forName="accent_3" refType="w" fact="0.0395"/>
              <dgm:constr type="h" for="ch" forName="accent_3" refType="h" fact="0.0949"/>
              <dgm:constr type="l" for="ch" forName="image_accent_2" refType="w" fact="0.4936"/>
              <dgm:constr type="t" for="ch" forName="image_accent_2" refType="h" fact="0.5329"/>
              <dgm:constr type="w" for="ch" forName="image_accent_2" refType="w" fact="0.1253"/>
              <dgm:constr type="h" for="ch" forName="image_accent_2" refType="h" fact="0.3013"/>
              <dgm:constr type="l" for="ch" forName="image_2" refType="w" fact="0.501"/>
              <dgm:constr type="t" for="ch" forName="image_2" refType="h" fact="0.5507"/>
              <dgm:constr type="w" for="ch" forName="image_2" refType="w" fact="0.1105"/>
              <dgm:constr type="h" for="ch" forName="image_2" refType="h" fact="0.2658"/>
              <dgm:constr type="l" for="ch" forName="image_accent_3" refType="w" fact="0.4446"/>
              <dgm:constr type="t" for="ch" forName="image_accent_3" refType="h" fact="0.1076"/>
              <dgm:constr type="w" for="ch" forName="image_accent_3" refType="w" fact="0.1606"/>
              <dgm:constr type="h" for="ch" forName="image_accent_3" refType="h" fact="0.3864"/>
              <dgm:constr type="l" for="ch" forName="image_3" refType="w" fact="0.4531"/>
              <dgm:constr type="t" for="ch" forName="image_3" refType="h" fact="0.128"/>
              <dgm:constr type="w" for="ch" forName="image_3" refType="w" fact="0.1437"/>
              <dgm:constr type="h" for="ch" forName="image_3" refType="h" fact="0.3456"/>
              <dgm:constr type="l" for="ch" forName="image_accent_1" refType="w" fact="0.2368"/>
              <dgm:constr type="t" for="ch" forName="image_accent_1" refType="h" fact="0.4241"/>
              <dgm:constr type="w" for="ch" forName="image_accent_1" refType="w" fact="0.2394"/>
              <dgm:constr type="h" for="ch" forName="image_accent_1" refType="h" fact="0.5759"/>
              <dgm:constr type="l" for="ch" forName="image_1" refType="w" fact="0.246"/>
              <dgm:constr type="t" for="ch" forName="image_1" refType="h" fact="0.4462"/>
              <dgm:constr type="w" for="ch" forName="image_1" refType="w" fact="0.2211"/>
              <dgm:constr type="h" for="ch" forName="image_1" refType="h" fact="0.5317"/>
              <dgm:constr type="l" for="ch" forName="parent_text_1" refType="w" fact="0"/>
              <dgm:constr type="t" for="ch" forName="parent_text_1" refType="h" fact="0.128"/>
              <dgm:constr type="w" for="ch" forName="parent_text_1" refType="w" fact="0.3553"/>
              <dgm:constr type="h" for="ch" forName="parent_text_1" refType="h" fact="0.2775"/>
              <dgm:constr type="l" for="ch" forName="accent_1" refType="w" fact="0.3895"/>
              <dgm:constr type="t" for="ch" forName="accent_1" refType="h" fact="0"/>
              <dgm:constr type="w" for="ch" forName="accent_1" refType="w" fact="0.0711"/>
              <dgm:constr type="h" for="ch" forName="accent_1" refType="h" fact="0.1709"/>
              <dgm:constr type="l" for="ch" forName="parent_text_2" refType="w" fact="0.6447"/>
              <dgm:constr type="t" for="ch" forName="parent_text_2" refType="h" fact="0.5507"/>
              <dgm:constr type="w" for="ch" forName="parent_text_2" refType="w" fact="0.3553"/>
              <dgm:constr type="h" for="ch" forName="parent_text_2" refType="h" fact="0.2658"/>
              <dgm:constr type="l" for="ch" forName="parent_text_3" refType="w" fact="0.6316"/>
              <dgm:constr type="t" for="ch" forName="parent_text_3" refType="h" fact="0.128"/>
              <dgm:constr type="w" for="ch" forName="parent_text_3" refType="w" fact="0.3553"/>
              <dgm:constr type="h" for="ch" forName="parent_text_3" refType="h" fact="0.3456"/>
              <dgm:constr type="l" for="ch" forName="accent_2" refType="w" fact="0.5789"/>
              <dgm:constr type="t" for="ch" forName="accent_2" refType="h" fact="0.0127"/>
              <dgm:constr type="w" for="ch" forName="accent_2" refType="w" fact="0.0526"/>
              <dgm:constr type="h" for="ch" forName="accent_2" refType="h" fact="0.1266"/>
            </dgm:constrLst>
          </dgm:if>
          <dgm:else name="Name13">
            <dgm:constrLst>
              <dgm:constr type="primFontSz" for="des" ptType="node" op="equ" val="65"/>
              <dgm:constr type="l" for="ch" forName="accent_1" refType="w" fact="0.3289"/>
              <dgm:constr type="t" for="ch" forName="accent_1" refType="h" fact="0.8355"/>
              <dgm:constr type="w" for="ch" forName="accent_1" refType="w" fact="0.0395"/>
              <dgm:constr type="h" for="ch" forName="accent_1" refType="h" fact="0.0949"/>
              <dgm:constr type="l" for="ch" forName="image_accent_2" refType="w" fact="0.3811"/>
              <dgm:constr type="t" for="ch" forName="image_accent_2" refType="h" fact="0.5329"/>
              <dgm:constr type="w" for="ch" forName="image_accent_2" refType="w" fact="0.1253"/>
              <dgm:constr type="h" for="ch" forName="image_accent_2" refType="h" fact="0.3013"/>
              <dgm:constr type="l" for="ch" forName="image_2" refType="w" fact="0.3885"/>
              <dgm:constr type="t" for="ch" forName="image_2" refType="h" fact="0.5507"/>
              <dgm:constr type="w" for="ch" forName="image_2" refType="w" fact="0.1105"/>
              <dgm:constr type="h" for="ch" forName="image_2" refType="h" fact="0.2658"/>
              <dgm:constr type="l" for="ch" forName="image_accent_3" refType="w" fact="0.3947"/>
              <dgm:constr type="t" for="ch" forName="image_accent_3" refType="h" fact="0.1076"/>
              <dgm:constr type="w" for="ch" forName="image_accent_3" refType="w" fact="0.1606"/>
              <dgm:constr type="h" for="ch" forName="image_accent_3" refType="h" fact="0.3864"/>
              <dgm:constr type="l" for="ch" forName="image_3" refType="w" fact="0.4032"/>
              <dgm:constr type="t" for="ch" forName="image_3" refType="h" fact="0.128"/>
              <dgm:constr type="w" for="ch" forName="image_3" refType="w" fact="0.1437"/>
              <dgm:constr type="h" for="ch" forName="image_3" refType="h" fact="0.3456"/>
              <dgm:constr type="l" for="ch" forName="image_accent_1" refType="w" fact="0.5237"/>
              <dgm:constr type="t" for="ch" forName="image_accent_1" refType="h" fact="0.4241"/>
              <dgm:constr type="w" for="ch" forName="image_accent_1" refType="w" fact="0.2394"/>
              <dgm:constr type="h" for="ch" forName="image_accent_1" refType="h" fact="0.5759"/>
              <dgm:constr type="l" for="ch" forName="image_1" refType="w" fact="0.5329"/>
              <dgm:constr type="t" for="ch" forName="image_1" refType="h" fact="0.4462"/>
              <dgm:constr type="w" for="ch" forName="image_1" refType="w" fact="0.2211"/>
              <dgm:constr type="h" for="ch" forName="image_1" refType="h" fact="0.5317"/>
              <dgm:constr type="l" for="ch" forName="parent_text_1" refType="w" fact="0.6447"/>
              <dgm:constr type="t" for="ch" forName="parent_text_1" refType="h" fact="0.128"/>
              <dgm:constr type="w" for="ch" forName="parent_text_1" refType="w" fact="0.3553"/>
              <dgm:constr type="h" for="ch" forName="parent_text_1" refType="h" fact="0.2775"/>
              <dgm:constr type="l" for="ch" forName="accent_2" refType="w" fact="0.5395"/>
              <dgm:constr type="t" for="ch" forName="accent_2" refType="h" fact="0"/>
              <dgm:constr type="w" for="ch" forName="accent_2" refType="w" fact="0.0711"/>
              <dgm:constr type="h" for="ch" forName="accent_2" refType="h" fact="0.1709"/>
              <dgm:constr type="l" for="ch" forName="parent_text_3" refType="w" fact="0.0132"/>
              <dgm:constr type="t" for="ch" forName="parent_text_3" refType="h" fact="0.128"/>
              <dgm:constr type="w" for="ch" forName="parent_text_3" refType="w" fact="0.3553"/>
              <dgm:constr type="h" for="ch" forName="parent_text_3" refType="h" fact="0.3456"/>
              <dgm:constr type="l" for="ch" forName="parent_text_2" refType="w" fact="0"/>
              <dgm:constr type="t" for="ch" forName="parent_text_2" refType="h" fact="0.5507"/>
              <dgm:constr type="w" for="ch" forName="parent_text_2" refType="w" fact="0.3553"/>
              <dgm:constr type="h" for="ch" forName="parent_text_2" refType="h" fact="0.2658"/>
              <dgm:constr type="l" for="ch" forName="accent_3" refType="w" fact="0.3684"/>
              <dgm:constr type="t" for="ch" forName="accent_3" refType="h" fact="0.0127"/>
              <dgm:constr type="w" for="ch" forName="accent_3" refType="w" fact="0.0526"/>
              <dgm:constr type="h" for="ch" forName="accent_3" refType="h" fact="0.1266"/>
            </dgm:constrLst>
          </dgm:else>
        </dgm:choose>
      </dgm:if>
      <dgm:if name="Name14" axis="ch" ptType="node" func="cnt" op="equ" val="4">
        <dgm:alg type="composite">
          <dgm:param type="ar" val="1.6704"/>
        </dgm:alg>
        <dgm:choose name="Name15">
          <dgm:if name="Name16" func="var" arg="dir" op="equ" val="norm">
            <dgm:constrLst>
              <dgm:constr type="primFontSz" for="des" ptType="node" op="equ" val="65"/>
              <dgm:constr type="l" for="ch" forName="image_accent_4" refType="w" fact="0.4626"/>
              <dgm:constr type="t" for="ch" forName="image_accent_4" refType="h" fact="0.1415"/>
              <dgm:constr type="w" for="ch" forName="image_accent_4" refType="w" fact="0.1126"/>
              <dgm:constr type="h" for="ch" forName="image_accent_4" refType="h" fact="0.1881"/>
              <dgm:constr type="l" for="ch" forName="image_4" refType="w" fact="0.4692"/>
              <dgm:constr type="t" for="ch" forName="image_4" refType="h" fact="0.1526"/>
              <dgm:constr type="w" for="ch" forName="image_4" refType="w" fact="0.0994"/>
              <dgm:constr type="h" for="ch" forName="image_4" refType="h" fact="0.166"/>
              <dgm:constr type="l" for="ch" forName="image_accent_2" refType="w" fact="0.4936"/>
              <dgm:constr type="t" for="ch" forName="image_accent_2" refType="h" fact="0.6756"/>
              <dgm:constr type="w" for="ch" forName="image_accent_2" refType="w" fact="0.1253"/>
              <dgm:constr type="h" for="ch" forName="image_accent_2" refType="h" fact="0.2092"/>
              <dgm:constr type="l" for="ch" forName="image_2" refType="w" fact="0.501"/>
              <dgm:constr type="t" for="ch" forName="image_2" refType="h" fact="0.6879"/>
              <dgm:constr type="w" for="ch" forName="image_2" refType="w" fact="0.1105"/>
              <dgm:constr type="h" for="ch" forName="image_2" refType="h" fact="0.1846"/>
              <dgm:constr type="l" for="ch" forName="image_accent_3" refType="w" fact="0.4446"/>
              <dgm:constr type="t" for="ch" forName="image_accent_3" refType="h" fact="0.3802"/>
              <dgm:constr type="w" for="ch" forName="image_accent_3" refType="w" fact="0.1606"/>
              <dgm:constr type="h" for="ch" forName="image_accent_3" refType="h" fact="0.2683"/>
              <dgm:constr type="l" for="ch" forName="image_3" refType="w" fact="0.4531"/>
              <dgm:constr type="t" for="ch" forName="image_3" refType="h" fact="0.3944"/>
              <dgm:constr type="w" for="ch" forName="image_3" refType="w" fact="0.1437"/>
              <dgm:constr type="h" for="ch" forName="image_3" refType="h" fact="0.24"/>
              <dgm:constr type="l" for="ch" forName="image_accent_1" refType="w" fact="0.2368"/>
              <dgm:constr type="t" for="ch" forName="image_accent_1" refType="h" fact="0.6"/>
              <dgm:constr type="w" for="ch" forName="image_accent_1" refType="w" fact="0.2394"/>
              <dgm:constr type="h" for="ch" forName="image_accent_1" refType="h" fact="0.4"/>
              <dgm:constr type="l" for="ch" forName="image_1" refType="w" fact="0.246"/>
              <dgm:constr type="t" for="ch" forName="image_1" refType="h" fact="0.6154"/>
              <dgm:constr type="w" for="ch" forName="image_1" refType="w" fact="0.2211"/>
              <dgm:constr type="h" for="ch" forName="image_1" refType="h" fact="0.3692"/>
              <dgm:constr type="l" for="ch" forName="parent_text_1" refType="w" fact="0"/>
              <dgm:constr type="t" for="ch" forName="parent_text_1" refType="h" fact="0.3944"/>
              <dgm:constr type="w" for="ch" forName="parent_text_1" refType="w" fact="0.3553"/>
              <dgm:constr type="h" for="ch" forName="parent_text_1" refType="h" fact="0.1931"/>
              <dgm:constr type="l" for="ch" forName="accent_1" refType="w" fact="0.3895"/>
              <dgm:constr type="t" for="ch" forName="accent_1" refType="h" fact="0.3055"/>
              <dgm:constr type="w" for="ch" forName="accent_1" refType="w" fact="0.0711"/>
              <dgm:constr type="h" for="ch" forName="accent_1" refType="h" fact="0.1187"/>
              <dgm:constr type="l" for="ch" forName="parent_text_3" refType="w" fact="0.6316"/>
              <dgm:constr type="t" for="ch" forName="parent_text_3" refType="h" fact="0.3944"/>
              <dgm:constr type="w" for="ch" forName="parent_text_3" refType="w" fact="0.3553"/>
              <dgm:constr type="h" for="ch" forName="parent_text_3" refType="h" fact="0.24"/>
              <dgm:constr type="l" for="ch" forName="parent_text_2" refType="w" fact="0.6447"/>
              <dgm:constr type="t" for="ch" forName="parent_text_2" refType="h" fact="0.6879"/>
              <dgm:constr type="w" for="ch" forName="parent_text_2" refType="w" fact="0.3553"/>
              <dgm:constr type="h" for="ch" forName="parent_text_2" refType="h" fact="0.1846"/>
              <dgm:constr type="l" for="ch" forName="accent_2" refType="w" fact="0.5347"/>
              <dgm:constr type="t" for="ch" forName="accent_2" refType="h" fact="0.044"/>
              <dgm:constr type="w" for="ch" forName="accent_2" refType="w" fact="0.0526"/>
              <dgm:constr type="h" for="ch" forName="accent_2" refType="h" fact="0.0879"/>
              <dgm:constr type="l" for="ch" forName="accent_3" refType="w" fact="0.6005"/>
              <dgm:constr type="t" for="ch" forName="accent_3" refType="h" fact="0"/>
              <dgm:constr type="w" for="ch" forName="accent_3" refType="w" fact="0.0263"/>
              <dgm:constr type="h" for="ch" forName="accent_3" refType="h" fact="0.044"/>
              <dgm:constr type="l" for="ch" forName="parent_text_4" refType="w" fact="0.6005"/>
              <dgm:constr type="t" for="ch" forName="parent_text_4" refType="h" fact="0.1526"/>
              <dgm:constr type="w" for="ch" forName="parent_text_4" refType="w" fact="0.3553"/>
              <dgm:constr type="h" for="ch" forName="parent_text_4" refType="h" fact="0.166"/>
              <dgm:constr type="l" for="ch" forName="accent_4" refType="w" fact="0.6268"/>
              <dgm:constr type="t" for="ch" forName="accent_4" refType="h" fact="0.8791"/>
              <dgm:constr type="w" for="ch" forName="accent_4" refType="w" fact="0.0395"/>
              <dgm:constr type="h" for="ch" forName="accent_4" refType="h" fact="0.0659"/>
            </dgm:constrLst>
          </dgm:if>
          <dgm:else name="Name17">
            <dgm:constrLst>
              <dgm:constr type="primFontSz" for="des" ptType="node" op="equ" val="65"/>
              <dgm:constr type="l" for="ch" forName="image_accent_4" refType="w" fact="0.4248"/>
              <dgm:constr type="t" for="ch" forName="image_accent_4" refType="h" fact="0.1415"/>
              <dgm:constr type="w" for="ch" forName="image_accent_4" refType="w" fact="0.1126"/>
              <dgm:constr type="h" for="ch" forName="image_accent_4" refType="h" fact="0.1881"/>
              <dgm:constr type="l" for="ch" forName="image_4" refType="w" fact="0.4314"/>
              <dgm:constr type="t" for="ch" forName="image_4" refType="h" fact="0.1526"/>
              <dgm:constr type="w" for="ch" forName="image_4" refType="w" fact="0.0994"/>
              <dgm:constr type="h" for="ch" forName="image_4" refType="h" fact="0.166"/>
              <dgm:constr type="l" for="ch" forName="image_accent_2" refType="w" fact="0.3811"/>
              <dgm:constr type="t" for="ch" forName="image_accent_2" refType="h" fact="0.6756"/>
              <dgm:constr type="w" for="ch" forName="image_accent_2" refType="w" fact="0.1253"/>
              <dgm:constr type="h" for="ch" forName="image_accent_2" refType="h" fact="0.2092"/>
              <dgm:constr type="l" for="ch" forName="image_2" refType="w" fact="0.3885"/>
              <dgm:constr type="t" for="ch" forName="image_2" refType="h" fact="0.6879"/>
              <dgm:constr type="w" for="ch" forName="image_2" refType="w" fact="0.1105"/>
              <dgm:constr type="h" for="ch" forName="image_2" refType="h" fact="0.1846"/>
              <dgm:constr type="l" for="ch" forName="image_accent_3" refType="w" fact="0.3947"/>
              <dgm:constr type="t" for="ch" forName="image_accent_3" refType="h" fact="0.3802"/>
              <dgm:constr type="w" for="ch" forName="image_accent_3" refType="w" fact="0.1606"/>
              <dgm:constr type="h" for="ch" forName="image_accent_3" refType="h" fact="0.2683"/>
              <dgm:constr type="l" for="ch" forName="image_3" refType="w" fact="0.4032"/>
              <dgm:constr type="t" for="ch" forName="image_3" refType="h" fact="0.3944"/>
              <dgm:constr type="w" for="ch" forName="image_3" refType="w" fact="0.1437"/>
              <dgm:constr type="h" for="ch" forName="image_3" refType="h" fact="0.24"/>
              <dgm:constr type="l" for="ch" forName="image_accent_1" refType="w" fact="0.5237"/>
              <dgm:constr type="t" for="ch" forName="image_accent_1" refType="h" fact="0.6"/>
              <dgm:constr type="w" for="ch" forName="image_accent_1" refType="w" fact="0.2394"/>
              <dgm:constr type="h" for="ch" forName="image_accent_1" refType="h" fact="0.4"/>
              <dgm:constr type="l" for="ch" forName="image_1" refType="w" fact="0.5329"/>
              <dgm:constr type="t" for="ch" forName="image_1" refType="h" fact="0.6154"/>
              <dgm:constr type="w" for="ch" forName="image_1" refType="w" fact="0.2211"/>
              <dgm:constr type="h" for="ch" forName="image_1" refType="h" fact="0.3692"/>
              <dgm:constr type="l" for="ch" forName="parent_text_1" refType="w" fact="0.6447"/>
              <dgm:constr type="t" for="ch" forName="parent_text_1" refType="h" fact="0.3944"/>
              <dgm:constr type="w" for="ch" forName="parent_text_1" refType="w" fact="0.3553"/>
              <dgm:constr type="h" for="ch" forName="parent_text_1" refType="h" fact="0.1931"/>
              <dgm:constr type="l" for="ch" forName="accent_1" refType="w" fact="0.5395"/>
              <dgm:constr type="t" for="ch" forName="accent_1" refType="h" fact="0.3055"/>
              <dgm:constr type="w" for="ch" forName="accent_1" refType="w" fact="0.0711"/>
              <dgm:constr type="h" for="ch" forName="accent_1" refType="h" fact="0.1187"/>
              <dgm:constr type="l" for="ch" forName="parent_text_3" refType="w" fact="0.0132"/>
              <dgm:constr type="t" for="ch" forName="parent_text_3" refType="h" fact="0.3944"/>
              <dgm:constr type="w" for="ch" forName="parent_text_3" refType="w" fact="0.3553"/>
              <dgm:constr type="h" for="ch" forName="parent_text_3" refType="h" fact="0.24"/>
              <dgm:constr type="l" for="ch" forName="parent_text_2" refType="w" fact="0"/>
              <dgm:constr type="t" for="ch" forName="parent_text_2" refType="h" fact="0.6879"/>
              <dgm:constr type="w" for="ch" forName="parent_text_2" refType="w" fact="0.3553"/>
              <dgm:constr type="h" for="ch" forName="parent_text_2" refType="h" fact="0.1846"/>
              <dgm:constr type="l" for="ch" forName="accent_2" refType="w" fact="0.4126"/>
              <dgm:constr type="t" for="ch" forName="accent_2" refType="h" fact="0.044"/>
              <dgm:constr type="w" for="ch" forName="accent_2" refType="w" fact="0.0526"/>
              <dgm:constr type="h" for="ch" forName="accent_2" refType="h" fact="0.0879"/>
              <dgm:constr type="l" for="ch" forName="accent_3" refType="w" fact="0.3732"/>
              <dgm:constr type="t" for="ch" forName="accent_3" refType="h" fact="0"/>
              <dgm:constr type="w" for="ch" forName="accent_3" refType="w" fact="0.0263"/>
              <dgm:constr type="h" for="ch" forName="accent_3" refType="h" fact="0.044"/>
              <dgm:constr type="l" for="ch" forName="parent_text_4" refType="w" fact="0.0442"/>
              <dgm:constr type="t" for="ch" forName="parent_text_4" refType="h" fact="0.1526"/>
              <dgm:constr type="w" for="ch" forName="parent_text_4" refType="w" fact="0.3553"/>
              <dgm:constr type="h" for="ch" forName="parent_text_4" refType="h" fact="0.166"/>
              <dgm:constr type="l" for="ch" forName="accent_4" refType="w" fact="0.3337"/>
              <dgm:constr type="t" for="ch" forName="accent_4" refType="h" fact="0.8791"/>
              <dgm:constr type="w" for="ch" forName="accent_4" refType="w" fact="0.0395"/>
              <dgm:constr type="h" for="ch" forName="accent_4" refType="h" fact="0.0659"/>
            </dgm:constrLst>
          </dgm:else>
        </dgm:choose>
      </dgm:if>
      <dgm:if name="Name18" axis="ch" ptType="node" func="cnt" op="equ" val="5">
        <dgm:alg type="composite">
          <dgm:param type="ar" val="1.5076"/>
        </dgm:alg>
        <dgm:choose name="Name19">
          <dgm:if name="Name20" func="var" arg="dir" op="equ" val="norm">
            <dgm:constrLst>
              <dgm:constr type="primFontSz" for="des" ptType="node" op="equ" val="65"/>
              <dgm:constr type="l" for="ch" forName="image_accent_5" refType="w" fact="0.5301"/>
              <dgm:constr type="t" for="ch" forName="image_accent_5" refType="h" fact="0.0862"/>
              <dgm:constr type="w" for="ch" forName="image_accent_5" refType="w" fact="0.1022"/>
              <dgm:constr type="h" for="ch" forName="image_accent_5" refType="h" fact="0.1541"/>
              <dgm:constr type="l" for="ch" forName="image_5" refType="w" fact="0.5361"/>
              <dgm:constr type="t" for="ch" forName="image_5" refType="h" fact="0.0953"/>
              <dgm:constr type="w" for="ch" forName="image_5" refType="w" fact="0.0902"/>
              <dgm:constr type="h" for="ch" forName="image_5" refType="h" fact="0.1359"/>
              <dgm:constr type="l" for="ch" forName="image_accent_4" refType="w" fact="0.4528"/>
              <dgm:constr type="t" for="ch" forName="image_accent_4" refType="h" fact="0.2416"/>
              <dgm:constr type="w" for="ch" forName="image_accent_4" refType="w" fact="0.1103"/>
              <dgm:constr type="h" for="ch" forName="image_accent_4" refType="h" fact="0.1662"/>
              <dgm:constr type="l" for="ch" forName="image_4" refType="w" fact="0.4593"/>
              <dgm:constr type="t" for="ch" forName="image_4" refType="h" fact="0.2513"/>
              <dgm:constr type="w" for="ch" forName="image_4" refType="w" fact="0.0973"/>
              <dgm:constr type="h" for="ch" forName="image_4" refType="h" fact="0.1467"/>
              <dgm:constr type="l" for="ch" forName="image_accent_2" refType="w" fact="0.4832"/>
              <dgm:constr type="t" for="ch" forName="image_accent_2" refType="h" fact="0.7134"/>
              <dgm:constr type="w" for="ch" forName="image_accent_2" refType="w" fact="0.1226"/>
              <dgm:constr type="h" for="ch" forName="image_accent_2" refType="h" fact="0.1849"/>
              <dgm:constr type="l" for="ch" forName="image_2" refType="w" fact="0.4904"/>
              <dgm:constr type="t" for="ch" forName="image_2" refType="h" fact="0.7243"/>
              <dgm:constr type="w" for="ch" forName="image_2" refType="w" fact="0.1082"/>
              <dgm:constr type="h" for="ch" forName="image_2" refType="h" fact="0.1631"/>
              <dgm:constr type="l" for="ch" forName="image_accent_3" refType="w" fact="0.4352"/>
              <dgm:constr type="t" for="ch" forName="image_accent_3" refType="h" fact="0.4525"/>
              <dgm:constr type="w" for="ch" forName="image_accent_3" refType="w" fact="0.1573"/>
              <dgm:constr type="h" for="ch" forName="image_accent_3" refType="h" fact="0.2371"/>
              <dgm:constr type="l" for="ch" forName="image_3" refType="w" fact="0.4435"/>
              <dgm:constr type="t" for="ch" forName="image_3" refType="h" fact="0.465"/>
              <dgm:constr type="w" for="ch" forName="image_3" refType="w" fact="0.1407"/>
              <dgm:constr type="h" for="ch" forName="image_3" refType="h" fact="0.212"/>
              <dgm:constr type="l" for="ch" forName="image_accent_1" refType="w" fact="0.2318"/>
              <dgm:constr type="t" for="ch" forName="image_accent_1" refType="h" fact="0.6466"/>
              <dgm:constr type="w" for="ch" forName="image_accent_1" refType="w" fact="0.2344"/>
              <dgm:constr type="h" for="ch" forName="image_accent_1" refType="h" fact="0.3534"/>
              <dgm:constr type="l" for="ch" forName="image_1" refType="w" fact="0.2408"/>
              <dgm:constr type="t" for="ch" forName="image_1" refType="h" fact="0.6602"/>
              <dgm:constr type="w" for="ch" forName="image_1" refType="w" fact="0.2164"/>
              <dgm:constr type="h" for="ch" forName="image_1" refType="h" fact="0.3262"/>
              <dgm:constr type="l" for="ch" forName="parent_text_1" refType="w" fact="0"/>
              <dgm:constr type="t" for="ch" forName="parent_text_1" refType="h" fact="0.465"/>
              <dgm:constr type="w" for="ch" forName="parent_text_1" refType="w" fact="0.3478"/>
              <dgm:constr type="h" for="ch" forName="parent_text_1" refType="h" fact="0.165"/>
              <dgm:constr type="l" for="ch" forName="accent_1" refType="w" fact="0.3813"/>
              <dgm:constr type="t" for="ch" forName="accent_1" refType="h" fact="0.3864"/>
              <dgm:constr type="w" for="ch" forName="accent_1" refType="w" fact="0.0696"/>
              <dgm:constr type="h" for="ch" forName="accent_1" refType="h" fact="0.1049"/>
              <dgm:constr type="l" for="ch" forName="parent_text_3" refType="w" fact="0.6182"/>
              <dgm:constr type="t" for="ch" forName="parent_text_3" refType="h" fact="0.465"/>
              <dgm:constr type="w" for="ch" forName="parent_text_3" refType="w" fact="0.3478"/>
              <dgm:constr type="h" for="ch" forName="parent_text_3" refType="h" fact="0.212"/>
              <dgm:constr type="l" for="ch" forName="parent_text_2" refType="w" fact="0.6311"/>
              <dgm:constr type="t" for="ch" forName="parent_text_2" refType="h" fact="0.7243"/>
              <dgm:constr type="w" for="ch" forName="parent_text_2" refType="w" fact="0.3478"/>
              <dgm:constr type="h" for="ch" forName="parent_text_2" refType="h" fact="0.1631"/>
              <dgm:constr type="l" for="ch" forName="parent_text_4" refType="w" fact="0.5878"/>
              <dgm:constr type="t" for="ch" forName="parent_text_4" refType="h" fact="0.2513"/>
              <dgm:constr type="w" for="ch" forName="parent_text_4" refType="w" fact="0.3478"/>
              <dgm:constr type="h" for="ch" forName="parent_text_4" refType="h" fact="0.1467"/>
              <dgm:constr type="l" for="ch" forName="accent_2" refType="w" fact="0.6265"/>
              <dgm:constr type="t" for="ch" forName="accent_2" refType="h" fact="0.0194"/>
              <dgm:constr type="w" for="ch" forName="accent_2" refType="w" fact="0.0515"/>
              <dgm:constr type="h" for="ch" forName="accent_2" refType="h" fact="0.0777"/>
              <dgm:constr type="l" for="ch" forName="accent_3" refType="w" fact="0.7038"/>
              <dgm:constr type="t" for="ch" forName="accent_3" refType="h" fact="0"/>
              <dgm:constr type="w" for="ch" forName="accent_3" refType="w" fact="0.0258"/>
              <dgm:constr type="h" for="ch" forName="accent_3" refType="h" fact="0.0388"/>
              <dgm:constr type="l" for="ch" forName="parent_text_5" refType="w" fact="0.6522"/>
              <dgm:constr type="t" for="ch" forName="parent_text_5" refType="h" fact="0.0953"/>
              <dgm:constr type="w" for="ch" forName="parent_text_5" refType="w" fact="0.3478"/>
              <dgm:constr type="h" for="ch" forName="parent_text_5" refType="h" fact="0.1359"/>
              <dgm:constr type="l" for="ch" forName="accent_4" refType="w" fact="0.6136"/>
              <dgm:constr type="t" for="ch" forName="accent_4" refType="h" fact="0.8932"/>
              <dgm:constr type="w" for="ch" forName="accent_4" refType="w" fact="0.0386"/>
              <dgm:constr type="h" for="ch" forName="accent_4" refType="h" fact="0.0583"/>
            </dgm:constrLst>
          </dgm:if>
          <dgm:else name="Name21">
            <dgm:constrLst>
              <dgm:constr type="primFontSz" for="des" ptType="node" op="equ" val="65"/>
              <dgm:constr type="l" for="ch" forName="image_accent_5" refType="w" fact="0.3677"/>
              <dgm:constr type="t" for="ch" forName="image_accent_5" refType="h" fact="0.0862"/>
              <dgm:constr type="w" for="ch" forName="image_accent_5" refType="w" fact="0.1022"/>
              <dgm:constr type="h" for="ch" forName="image_accent_5" refType="h" fact="0.1541"/>
              <dgm:constr type="l" for="ch" forName="image_5" refType="w" fact="0.3738"/>
              <dgm:constr type="t" for="ch" forName="image_5" refType="h" fact="0.0953"/>
              <dgm:constr type="w" for="ch" forName="image_5" refType="w" fact="0.0902"/>
              <dgm:constr type="h" for="ch" forName="image_5" refType="h" fact="0.1359"/>
              <dgm:constr type="l" for="ch" forName="image_accent_4" refType="w" fact="0.437"/>
              <dgm:constr type="t" for="ch" forName="image_accent_4" refType="h" fact="0.2416"/>
              <dgm:constr type="w" for="ch" forName="image_accent_4" refType="w" fact="0.1103"/>
              <dgm:constr type="h" for="ch" forName="image_accent_4" refType="h" fact="0.1662"/>
              <dgm:constr type="l" for="ch" forName="image_4" refType="w" fact="0.4434"/>
              <dgm:constr type="t" for="ch" forName="image_4" refType="h" fact="0.2513"/>
              <dgm:constr type="w" for="ch" forName="image_4" refType="w" fact="0.0973"/>
              <dgm:constr type="h" for="ch" forName="image_4" refType="h" fact="0.1467"/>
              <dgm:constr type="l" for="ch" forName="image_accent_2" refType="w" fact="0.3942"/>
              <dgm:constr type="t" for="ch" forName="image_accent_2" refType="h" fact="0.7134"/>
              <dgm:constr type="w" for="ch" forName="image_accent_2" refType="w" fact="0.1226"/>
              <dgm:constr type="h" for="ch" forName="image_accent_2" refType="h" fact="0.1849"/>
              <dgm:constr type="l" for="ch" forName="image_2" refType="w" fact="0.4014"/>
              <dgm:constr type="t" for="ch" forName="image_2" refType="h" fact="0.7243"/>
              <dgm:constr type="w" for="ch" forName="image_2" refType="w" fact="0.1082"/>
              <dgm:constr type="h" for="ch" forName="image_2" refType="h" fact="0.1631"/>
              <dgm:constr type="l" for="ch" forName="image_accent_3" refType="w" fact="0.4075"/>
              <dgm:constr type="t" for="ch" forName="image_accent_3" refType="h" fact="0.4525"/>
              <dgm:constr type="w" for="ch" forName="image_accent_3" refType="w" fact="0.1573"/>
              <dgm:constr type="h" for="ch" forName="image_accent_3" refType="h" fact="0.2371"/>
              <dgm:constr type="l" for="ch" forName="image_3" refType="w" fact="0.4158"/>
              <dgm:constr type="t" for="ch" forName="image_3" refType="h" fact="0.465"/>
              <dgm:constr type="w" for="ch" forName="image_3" refType="w" fact="0.1407"/>
              <dgm:constr type="h" for="ch" forName="image_3" refType="h" fact="0.212"/>
              <dgm:constr type="l" for="ch" forName="image_accent_1" refType="w" fact="0.5338"/>
              <dgm:constr type="t" for="ch" forName="image_accent_1" refType="h" fact="0.6466"/>
              <dgm:constr type="w" for="ch" forName="image_accent_1" refType="w" fact="0.2344"/>
              <dgm:constr type="h" for="ch" forName="image_accent_1" refType="h" fact="0.3534"/>
              <dgm:constr type="l" for="ch" forName="image_1" refType="w" fact="0.5428"/>
              <dgm:constr type="t" for="ch" forName="image_1" refType="h" fact="0.6602"/>
              <dgm:constr type="w" for="ch" forName="image_1" refType="w" fact="0.2164"/>
              <dgm:constr type="h" for="ch" forName="image_1" refType="h" fact="0.3262"/>
              <dgm:constr type="l" for="ch" forName="parent_text_1" refType="w" fact="0.6522"/>
              <dgm:constr type="t" for="ch" forName="parent_text_1" refType="h" fact="0.465"/>
              <dgm:constr type="w" for="ch" forName="parent_text_1" refType="w" fact="0.3478"/>
              <dgm:constr type="h" for="ch" forName="parent_text_1" refType="h" fact="0.165"/>
              <dgm:constr type="l" for="ch" forName="accent_1" refType="w" fact="0.5492"/>
              <dgm:constr type="t" for="ch" forName="accent_1" refType="h" fact="0.3864"/>
              <dgm:constr type="w" for="ch" forName="accent_1" refType="w" fact="0.0696"/>
              <dgm:constr type="h" for="ch" forName="accent_1" refType="h" fact="0.1049"/>
              <dgm:constr type="l" for="ch" forName="parent_text_3" refType="w" fact="0.034"/>
              <dgm:constr type="t" for="ch" forName="parent_text_3" refType="h" fact="0.465"/>
              <dgm:constr type="w" for="ch" forName="parent_text_3" refType="w" fact="0.3478"/>
              <dgm:constr type="h" for="ch" forName="parent_text_3" refType="h" fact="0.212"/>
              <dgm:constr type="l" for="ch" forName="parent_text_2" refType="w" fact="0.0211"/>
              <dgm:constr type="t" for="ch" forName="parent_text_2" refType="h" fact="0.7243"/>
              <dgm:constr type="w" for="ch" forName="parent_text_2" refType="w" fact="0.3478"/>
              <dgm:constr type="h" for="ch" forName="parent_text_2" refType="h" fact="0.1631"/>
              <dgm:constr type="l" for="ch" forName="parent_text_4" refType="w" fact="0.0644"/>
              <dgm:constr type="t" for="ch" forName="parent_text_4" refType="h" fact="0.2513"/>
              <dgm:constr type="w" for="ch" forName="parent_text_4" refType="w" fact="0.3478"/>
              <dgm:constr type="h" for="ch" forName="parent_text_4" refType="h" fact="0.1467"/>
              <dgm:constr type="l" for="ch" forName="accent_2" refType="w" fact="0.322"/>
              <dgm:constr type="t" for="ch" forName="accent_2" refType="h" fact="0.0194"/>
              <dgm:constr type="w" for="ch" forName="accent_2" refType="w" fact="0.0515"/>
              <dgm:constr type="h" for="ch" forName="accent_2" refType="h" fact="0.0777"/>
              <dgm:constr type="l" for="ch" forName="accent_3" refType="w" fact="0.2705"/>
              <dgm:constr type="t" for="ch" forName="accent_3" refType="h" fact="0"/>
              <dgm:constr type="w" for="ch" forName="accent_3" refType="w" fact="0.0258"/>
              <dgm:constr type="h" for="ch" forName="accent_3" refType="h" fact="0.0388"/>
              <dgm:constr type="l" for="ch" forName="parent_text_5" refType="w" fact="0"/>
              <dgm:constr type="t" for="ch" forName="parent_text_5" refType="h" fact="0.0953"/>
              <dgm:constr type="w" for="ch" forName="parent_text_5" refType="w" fact="0.3478"/>
              <dgm:constr type="h" for="ch" forName="parent_text_5" refType="h" fact="0.1359"/>
              <dgm:constr type="l" for="ch" forName="accent_4" refType="w" fact="0.3478"/>
              <dgm:constr type="t" for="ch" forName="accent_4" refType="h" fact="0.8932"/>
              <dgm:constr type="w" for="ch" forName="accent_4" refType="w" fact="0.0386"/>
              <dgm:constr type="h" for="ch" forName="accent_4" refType="h" fact="0.0583"/>
            </dgm:constrLst>
          </dgm:else>
        </dgm:choose>
      </dgm:if>
      <dgm:if name="Name22" axis="ch" ptType="node" func="cnt" op="equ" val="6">
        <dgm:alg type="composite">
          <dgm:param type="ar" val="1.1351"/>
        </dgm:alg>
        <dgm:choose name="Name23">
          <dgm:if name="Name24" func="var" arg="dir" op="equ" val="norm">
            <dgm:constrLst>
              <dgm:constr type="primFontSz" for="des" ptType="node" op="equ" val="65"/>
              <dgm:constr type="l" for="ch" forName="image_accent_6" refType="w" fact="0.3864"/>
              <dgm:constr type="t" for="ch" forName="image_accent_6" refType="h" fact="0.7456"/>
              <dgm:constr type="w" for="ch" forName="image_accent_6" refType="w" fact="0.1757"/>
              <dgm:constr type="h" for="ch" forName="image_accent_6" refType="h" fact="0.1995"/>
              <dgm:constr type="l" for="ch" forName="image_6" refType="w" fact="0.3957"/>
              <dgm:constr type="t" for="ch" forName="image_6" refType="h" fact="0.7561"/>
              <dgm:constr type="w" for="ch" forName="image_6" refType="w" fact="0.1572"/>
              <dgm:constr type="h" for="ch" forName="image_6" refType="h" fact="0.1784"/>
              <dgm:constr type="l" for="ch" forName="image_accent_5" refType="w" fact="0.5301"/>
              <dgm:constr type="t" for="ch" forName="image_accent_5" refType="h" fact="0.0649"/>
              <dgm:constr type="w" for="ch" forName="image_accent_5" refType="w" fact="0.1022"/>
              <dgm:constr type="h" for="ch" forName="image_accent_5" refType="h" fact="0.116"/>
              <dgm:constr type="l" for="ch" forName="image_5" refType="w" fact="0.5361"/>
              <dgm:constr type="t" for="ch" forName="image_5" refType="h" fact="0.0717"/>
              <dgm:constr type="w" for="ch" forName="image_5" refType="w" fact="0.0902"/>
              <dgm:constr type="h" for="ch" forName="image_5" refType="h" fact="0.1023"/>
              <dgm:constr type="l" for="ch" forName="image_accent_4" refType="w" fact="0.4528"/>
              <dgm:constr type="t" for="ch" forName="image_accent_4" refType="h" fact="0.1819"/>
              <dgm:constr type="w" for="ch" forName="image_accent_4" refType="w" fact="0.1103"/>
              <dgm:constr type="h" for="ch" forName="image_accent_4" refType="h" fact="0.1251"/>
              <dgm:constr type="l" for="ch" forName="image_4" refType="w" fact="0.4593"/>
              <dgm:constr type="t" for="ch" forName="image_4" refType="h" fact="0.1892"/>
              <dgm:constr type="w" for="ch" forName="image_4" refType="w" fact="0.0973"/>
              <dgm:constr type="h" for="ch" forName="image_4" refType="h" fact="0.1104"/>
              <dgm:constr type="l" for="ch" forName="image_accent_2" refType="w" fact="0.4832"/>
              <dgm:constr type="t" for="ch" forName="image_accent_2" refType="h" fact="0.5371"/>
              <dgm:constr type="w" for="ch" forName="image_accent_2" refType="w" fact="0.1226"/>
              <dgm:constr type="h" for="ch" forName="image_accent_2" refType="h" fact="0.1392"/>
              <dgm:constr type="l" for="ch" forName="image_2" refType="w" fact="0.4904"/>
              <dgm:constr type="t" for="ch" forName="image_2" refType="h" fact="0.5453"/>
              <dgm:constr type="w" for="ch" forName="image_2" refType="w" fact="0.1082"/>
              <dgm:constr type="h" for="ch" forName="image_2" refType="h" fact="0.1228"/>
              <dgm:constr type="l" for="ch" forName="image_accent_3" refType="w" fact="0.4352"/>
              <dgm:constr type="t" for="ch" forName="image_accent_3" refType="h" fact="0.3407"/>
              <dgm:constr type="w" for="ch" forName="image_accent_3" refType="w" fact="0.1573"/>
              <dgm:constr type="h" for="ch" forName="image_accent_3" refType="h" fact="0.1785"/>
              <dgm:constr type="l" for="ch" forName="image_3" refType="w" fact="0.4435"/>
              <dgm:constr type="t" for="ch" forName="image_3" refType="h" fact="0.3501"/>
              <dgm:constr type="w" for="ch" forName="image_3" refType="w" fact="0.1407"/>
              <dgm:constr type="h" for="ch" forName="image_3" refType="h" fact="0.1596"/>
              <dgm:constr type="l" for="ch" forName="image_accent_1" refType="w" fact="0.2318"/>
              <dgm:constr type="t" for="ch" forName="image_accent_1" refType="h" fact="0.4869"/>
              <dgm:constr type="w" for="ch" forName="image_accent_1" refType="w" fact="0.2344"/>
              <dgm:constr type="h" for="ch" forName="image_accent_1" refType="h" fact="0.2661"/>
              <dgm:constr type="l" for="ch" forName="image_1" refType="w" fact="0.2401"/>
              <dgm:constr type="t" for="ch" forName="image_1" refType="h" fact="0.4971"/>
              <dgm:constr type="w" for="ch" forName="image_1" refType="w" fact="0.2164"/>
              <dgm:constr type="h" for="ch" forName="image_1" refType="h" fact="0.2456"/>
              <dgm:constr type="l" for="ch" forName="parent_text_1" refType="w" fact="0"/>
              <dgm:constr type="t" for="ch" forName="parent_text_1" refType="h" fact="0.3501"/>
              <dgm:constr type="w" for="ch" forName="parent_text_1" refType="w" fact="0.3478"/>
              <dgm:constr type="h" for="ch" forName="parent_text_1" refType="h" fact="0.125"/>
              <dgm:constr type="l" for="ch" forName="accent_1" refType="w" fact="0.3813"/>
              <dgm:constr type="t" for="ch" forName="accent_1" refType="h" fact="0.2909"/>
              <dgm:constr type="w" for="ch" forName="accent_1" refType="w" fact="0.0696"/>
              <dgm:constr type="h" for="ch" forName="accent_1" refType="h" fact="0.0789"/>
              <dgm:constr type="l" for="ch" forName="parent_text_2" refType="w" fact="0.6311"/>
              <dgm:constr type="t" for="ch" forName="parent_text_2" refType="h" fact="0.5453"/>
              <dgm:constr type="w" for="ch" forName="parent_text_2" refType="w" fact="0.3478"/>
              <dgm:constr type="h" for="ch" forName="parent_text_2" refType="h" fact="0.1228"/>
              <dgm:constr type="l" for="ch" forName="parent_text_4" refType="w" fact="0.5878"/>
              <dgm:constr type="t" for="ch" forName="parent_text_4" refType="h" fact="0.1892"/>
              <dgm:constr type="w" for="ch" forName="parent_text_4" refType="w" fact="0.3478"/>
              <dgm:constr type="h" for="ch" forName="parent_text_4" refType="h" fact="0.1104"/>
              <dgm:constr type="l" for="ch" forName="accent_2" refType="w" fact="0.6265"/>
              <dgm:constr type="t" for="ch" forName="accent_2" refType="h" fact="0.0146"/>
              <dgm:constr type="w" for="ch" forName="accent_2" refType="w" fact="0.0515"/>
              <dgm:constr type="h" for="ch" forName="accent_2" refType="h" fact="0.0585"/>
              <dgm:constr type="l" for="ch" forName="accent_3" refType="w" fact="0.7038"/>
              <dgm:constr type="t" for="ch" forName="accent_3" refType="h" fact="0"/>
              <dgm:constr type="w" for="ch" forName="accent_3" refType="w" fact="0.0258"/>
              <dgm:constr type="h" for="ch" forName="accent_3" refType="h" fact="0.0292"/>
              <dgm:constr type="l" for="ch" forName="parent_text_5" refType="w" fact="0.6522"/>
              <dgm:constr type="t" for="ch" forName="parent_text_5" refType="h" fact="0.0717"/>
              <dgm:constr type="w" for="ch" forName="parent_text_5" refType="w" fact="0.3478"/>
              <dgm:constr type="h" for="ch" forName="parent_text_5" refType="h" fact="0.1023"/>
              <dgm:constr type="l" for="ch" forName="parent_text_3" refType="w" fact="0.6182"/>
              <dgm:constr type="t" for="ch" forName="parent_text_3" refType="h" fact="0.3501"/>
              <dgm:constr type="w" for="ch" forName="parent_text_3" refType="w" fact="0.3478"/>
              <dgm:constr type="h" for="ch" forName="parent_text_3" refType="h" fact="0.1596"/>
              <dgm:constr type="l" for="ch" forName="accent_4" refType="w" fact="0.5538"/>
              <dgm:constr type="t" for="ch" forName="accent_4" refType="h" fact="0.9211"/>
              <dgm:constr type="w" for="ch" forName="accent_4" refType="w" fact="0.0696"/>
              <dgm:constr type="h" for="ch" forName="accent_4" refType="h" fact="0.0789"/>
              <dgm:constr type="l" for="ch" forName="parent_text_6" refType="w" fact="0.0195"/>
              <dgm:constr type="t" for="ch" forName="parent_text_6" refType="h" fact="0.7561"/>
              <dgm:constr type="w" for="ch" forName="parent_text_6" refType="w" fact="0.3478"/>
              <dgm:constr type="h" for="ch" forName="parent_text_6" refType="h" fact="0.1784"/>
              <dgm:constr type="l" for="ch" forName="accent_5" refType="w" fact="0.6182"/>
              <dgm:constr type="t" for="ch" forName="accent_5" refType="h" fact="0.6725"/>
              <dgm:constr type="w" for="ch" forName="accent_5" refType="w" fact="0.0386"/>
              <dgm:constr type="h" for="ch" forName="accent_5" refType="h" fact="0.0439"/>
            </dgm:constrLst>
          </dgm:if>
          <dgm:else name="Name25">
            <dgm:constrLst>
              <dgm:constr type="primFontSz" for="des" ptType="node" op="equ" val="65"/>
              <dgm:constr type="l" for="ch" forName="image_accent_6" refType="w" fact="0.4379"/>
              <dgm:constr type="t" for="ch" forName="image_accent_6" refType="h" fact="0.7456"/>
              <dgm:constr type="w" for="ch" forName="image_accent_6" refType="w" fact="0.1757"/>
              <dgm:constr type="h" for="ch" forName="image_accent_6" refType="h" fact="0.1995"/>
              <dgm:constr type="l" for="ch" forName="image_6" refType="w" fact="0.4471"/>
              <dgm:constr type="t" for="ch" forName="image_6" refType="h" fact="0.7561"/>
              <dgm:constr type="w" for="ch" forName="image_6" refType="w" fact="0.1572"/>
              <dgm:constr type="h" for="ch" forName="image_6" refType="h" fact="0.1784"/>
              <dgm:constr type="l" for="ch" forName="image_accent_5" refType="w" fact="0.3677"/>
              <dgm:constr type="t" for="ch" forName="image_accent_5" refType="h" fact="0.0649"/>
              <dgm:constr type="w" for="ch" forName="image_accent_5" refType="w" fact="0.1022"/>
              <dgm:constr type="h" for="ch" forName="image_accent_5" refType="h" fact="0.116"/>
              <dgm:constr type="l" for="ch" forName="image_5" refType="w" fact="0.3738"/>
              <dgm:constr type="t" for="ch" forName="image_5" refType="h" fact="0.0717"/>
              <dgm:constr type="w" for="ch" forName="image_5" refType="w" fact="0.0902"/>
              <dgm:constr type="h" for="ch" forName="image_5" refType="h" fact="0.1023"/>
              <dgm:constr type="l" for="ch" forName="image_accent_4" refType="w" fact="0.437"/>
              <dgm:constr type="t" for="ch" forName="image_accent_4" refType="h" fact="0.1819"/>
              <dgm:constr type="w" for="ch" forName="image_accent_4" refType="w" fact="0.1103"/>
              <dgm:constr type="h" for="ch" forName="image_accent_4" refType="h" fact="0.1251"/>
              <dgm:constr type="l" for="ch" forName="image_4" refType="w" fact="0.4434"/>
              <dgm:constr type="t" for="ch" forName="image_4" refType="h" fact="0.1892"/>
              <dgm:constr type="w" for="ch" forName="image_4" refType="w" fact="0.0973"/>
              <dgm:constr type="h" for="ch" forName="image_4" refType="h" fact="0.1104"/>
              <dgm:constr type="l" for="ch" forName="image_accent_2" refType="w" fact="0.3942"/>
              <dgm:constr type="t" for="ch" forName="image_accent_2" refType="h" fact="0.5371"/>
              <dgm:constr type="w" for="ch" forName="image_accent_2" refType="w" fact="0.1226"/>
              <dgm:constr type="h" for="ch" forName="image_accent_2" refType="h" fact="0.1392"/>
              <dgm:constr type="l" for="ch" forName="image_2" refType="w" fact="0.4014"/>
              <dgm:constr type="t" for="ch" forName="image_2" refType="h" fact="0.5453"/>
              <dgm:constr type="w" for="ch" forName="image_2" refType="w" fact="0.1082"/>
              <dgm:constr type="h" for="ch" forName="image_2" refType="h" fact="0.1228"/>
              <dgm:constr type="l" for="ch" forName="image_accent_3" refType="w" fact="0.4075"/>
              <dgm:constr type="t" for="ch" forName="image_accent_3" refType="h" fact="0.3407"/>
              <dgm:constr type="w" for="ch" forName="image_accent_3" refType="w" fact="0.1573"/>
              <dgm:constr type="h" for="ch" forName="image_accent_3" refType="h" fact="0.1785"/>
              <dgm:constr type="l" for="ch" forName="image_3" refType="w" fact="0.4158"/>
              <dgm:constr type="t" for="ch" forName="image_3" refType="h" fact="0.3501"/>
              <dgm:constr type="w" for="ch" forName="image_3" refType="w" fact="0.1407"/>
              <dgm:constr type="h" for="ch" forName="image_3" refType="h" fact="0.1596"/>
              <dgm:constr type="l" for="ch" forName="image_accent_1" refType="w" fact="0.5338"/>
              <dgm:constr type="t" for="ch" forName="image_accent_1" refType="h" fact="0.4869"/>
              <dgm:constr type="w" for="ch" forName="image_accent_1" refType="w" fact="0.2344"/>
              <dgm:constr type="h" for="ch" forName="image_accent_1" refType="h" fact="0.2661"/>
              <dgm:constr type="l" for="ch" forName="image_1" refType="w" fact="0.5435"/>
              <dgm:constr type="t" for="ch" forName="image_1" refType="h" fact="0.4971"/>
              <dgm:constr type="w" for="ch" forName="image_1" refType="w" fact="0.2164"/>
              <dgm:constr type="h" for="ch" forName="image_1" refType="h" fact="0.2456"/>
              <dgm:constr type="l" for="ch" forName="parent_text_1" refType="w" fact="0.6522"/>
              <dgm:constr type="t" for="ch" forName="parent_text_1" refType="h" fact="0.3501"/>
              <dgm:constr type="w" for="ch" forName="parent_text_1" refType="w" fact="0.3478"/>
              <dgm:constr type="h" for="ch" forName="parent_text_1" refType="h" fact="0.125"/>
              <dgm:constr type="l" for="ch" forName="accent_1" refType="w" fact="0.5492"/>
              <dgm:constr type="t" for="ch" forName="accent_1" refType="h" fact="0.2909"/>
              <dgm:constr type="w" for="ch" forName="accent_1" refType="w" fact="0.0696"/>
              <dgm:constr type="h" for="ch" forName="accent_1" refType="h" fact="0.0789"/>
              <dgm:constr type="l" for="ch" forName="parent_text_2" refType="w" fact="0.0211"/>
              <dgm:constr type="t" for="ch" forName="parent_text_2" refType="h" fact="0.5453"/>
              <dgm:constr type="w" for="ch" forName="parent_text_2" refType="w" fact="0.3478"/>
              <dgm:constr type="h" for="ch" forName="parent_text_2" refType="h" fact="0.1228"/>
              <dgm:constr type="l" for="ch" forName="parent_text_4" refType="w" fact="0.0644"/>
              <dgm:constr type="t" for="ch" forName="parent_text_4" refType="h" fact="0.1892"/>
              <dgm:constr type="w" for="ch" forName="parent_text_4" refType="w" fact="0.3478"/>
              <dgm:constr type="h" for="ch" forName="parent_text_4" refType="h" fact="0.1104"/>
              <dgm:constr type="l" for="ch" forName="accent_2" refType="w" fact="0.322"/>
              <dgm:constr type="t" for="ch" forName="accent_2" refType="h" fact="0.0146"/>
              <dgm:constr type="w" for="ch" forName="accent_2" refType="w" fact="0.0515"/>
              <dgm:constr type="h" for="ch" forName="accent_2" refType="h" fact="0.0585"/>
              <dgm:constr type="l" for="ch" forName="accent_3" refType="w" fact="0.2705"/>
              <dgm:constr type="t" for="ch" forName="accent_3" refType="h" fact="0"/>
              <dgm:constr type="w" for="ch" forName="accent_3" refType="w" fact="0.0258"/>
              <dgm:constr type="h" for="ch" forName="accent_3" refType="h" fact="0.0292"/>
              <dgm:constr type="l" for="ch" forName="parent_text_5" refType="w" fact="0"/>
              <dgm:constr type="t" for="ch" forName="parent_text_5" refType="h" fact="0.0717"/>
              <dgm:constr type="w" for="ch" forName="parent_text_5" refType="w" fact="0.3478"/>
              <dgm:constr type="h" for="ch" forName="parent_text_5" refType="h" fact="0.1023"/>
              <dgm:constr type="l" for="ch" forName="parent_text_3" refType="w" fact="0.034"/>
              <dgm:constr type="t" for="ch" forName="parent_text_3" refType="h" fact="0.3501"/>
              <dgm:constr type="w" for="ch" forName="parent_text_3" refType="w" fact="0.3478"/>
              <dgm:constr type="h" for="ch" forName="parent_text_3" refType="h" fact="0.1596"/>
              <dgm:constr type="l" for="ch" forName="accent_4" refType="w" fact="0.3766"/>
              <dgm:constr type="t" for="ch" forName="accent_4" refType="h" fact="0.9211"/>
              <dgm:constr type="w" for="ch" forName="accent_4" refType="w" fact="0.0696"/>
              <dgm:constr type="h" for="ch" forName="accent_4" refType="h" fact="0.0789"/>
              <dgm:constr type="l" for="ch" forName="parent_text_6" refType="w" fact="0.6328"/>
              <dgm:constr type="t" for="ch" forName="parent_text_6" refType="h" fact="0.7561"/>
              <dgm:constr type="w" for="ch" forName="parent_text_6" refType="w" fact="0.3478"/>
              <dgm:constr type="h" for="ch" forName="parent_text_6" refType="h" fact="0.1784"/>
              <dgm:constr type="l" for="ch" forName="accent_5" refType="w" fact="0.3431"/>
              <dgm:constr type="t" for="ch" forName="accent_5" refType="h" fact="0.6725"/>
              <dgm:constr type="w" for="ch" forName="accent_5" refType="w" fact="0.0386"/>
              <dgm:constr type="h" for="ch" forName="accent_5" refType="h" fact="0.0439"/>
            </dgm:constrLst>
          </dgm:else>
        </dgm:choose>
      </dgm:if>
      <dgm:if name="Name26" axis="ch" ptType="node" func="cnt" op="equ" val="7">
        <dgm:alg type="composite">
          <dgm:param type="ar" val="1.0352"/>
        </dgm:alg>
        <dgm:choose name="Name27">
          <dgm:if name="Name28" func="var" arg="dir" op="equ" val="norm">
            <dgm:constrLst>
              <dgm:constr type="primFontSz" for="des" ptType="node" op="equ" val="65"/>
              <dgm:constr type="l" for="ch" forName="accent_1" refType="w" fact="0.7553"/>
              <dgm:constr type="t" for="ch" forName="accent_1" refType="h" fact="0.96"/>
              <dgm:constr type="w" for="ch" forName="accent_1" refType="w" fact="0.0386"/>
              <dgm:constr type="h" for="ch" forName="accent_1" refType="h" fact="0.04"/>
              <dgm:constr type="l" for="ch" forName="image_accent_2" refType="w" fact="0.4832"/>
              <dgm:constr type="t" for="ch" forName="image_accent_2" refType="h" fact="0.4899"/>
              <dgm:constr type="w" for="ch" forName="image_accent_2" refType="w" fact="0.1226"/>
              <dgm:constr type="h" for="ch" forName="image_accent_2" refType="h" fact="0.1269"/>
              <dgm:constr type="l" for="ch" forName="image_2" refType="w" fact="0.4904"/>
              <dgm:constr type="t" for="ch" forName="image_2" refType="h" fact="0.4973"/>
              <dgm:constr type="w" for="ch" forName="image_2" refType="w" fact="0.1082"/>
              <dgm:constr type="h" for="ch" forName="image_2" refType="h" fact="0.112"/>
              <dgm:constr type="l" for="ch" forName="image_accent_3" refType="w" fact="0.4352"/>
              <dgm:constr type="t" for="ch" forName="image_accent_3" refType="h" fact="0.3107"/>
              <dgm:constr type="w" for="ch" forName="image_accent_3" refType="w" fact="0.1573"/>
              <dgm:constr type="h" for="ch" forName="image_accent_3" refType="h" fact="0.1628"/>
              <dgm:constr type="l" for="ch" forName="image_3" refType="w" fact="0.4435"/>
              <dgm:constr type="t" for="ch" forName="image_3" refType="h" fact="0.3193"/>
              <dgm:constr type="w" for="ch" forName="image_3" refType="w" fact="0.1407"/>
              <dgm:constr type="h" for="ch" forName="image_3" refType="h" fact="0.1456"/>
              <dgm:constr type="l" for="ch" forName="image_accent_4" refType="w" fact="0.4528"/>
              <dgm:constr type="t" for="ch" forName="image_accent_4" refType="h" fact="0.1659"/>
              <dgm:constr type="w" for="ch" forName="image_accent_4" refType="w" fact="0.1103"/>
              <dgm:constr type="h" for="ch" forName="image_accent_4" refType="h" fact="0.1141"/>
              <dgm:constr type="l" for="ch" forName="image_4" refType="w" fact="0.4593"/>
              <dgm:constr type="t" for="ch" forName="image_4" refType="h" fact="0.1726"/>
              <dgm:constr type="w" for="ch" forName="image_4" refType="w" fact="0.0973"/>
              <dgm:constr type="h" for="ch" forName="image_4" refType="h" fact="0.1007"/>
              <dgm:constr type="l" for="ch" forName="image_accent_5" refType="w" fact="0.5301"/>
              <dgm:constr type="t" for="ch" forName="image_accent_5" refType="h" fact="0.0592"/>
              <dgm:constr type="w" for="ch" forName="image_accent_5" refType="w" fact="0.1022"/>
              <dgm:constr type="h" for="ch" forName="image_accent_5" refType="h" fact="0.1058"/>
              <dgm:constr type="l" for="ch" forName="image_5" refType="w" fact="0.5361"/>
              <dgm:constr type="t" for="ch" forName="image_5" refType="h" fact="0.0654"/>
              <dgm:constr type="w" for="ch" forName="image_5" refType="w" fact="0.0902"/>
              <dgm:constr type="h" for="ch" forName="image_5" refType="h" fact="0.0933"/>
              <dgm:constr type="l" for="ch" forName="image_accent_6" refType="w" fact="0.3864"/>
              <dgm:constr type="t" for="ch" forName="image_accent_6" refType="h" fact="0.68"/>
              <dgm:constr type="w" for="ch" forName="image_accent_6" refType="w" fact="0.1757"/>
              <dgm:constr type="h" for="ch" forName="image_accent_6" refType="h" fact="0.1819"/>
              <dgm:constr type="l" for="ch" forName="image_6" refType="w" fact="0.3957"/>
              <dgm:constr type="t" for="ch" forName="image_6" refType="h" fact="0.6896"/>
              <dgm:constr type="w" for="ch" forName="image_6" refType="w" fact="0.1572"/>
              <dgm:constr type="h" for="ch" forName="image_6" refType="h" fact="0.1627"/>
              <dgm:constr type="l" for="ch" forName="image_accent_7" refType="w" fact="0.5291"/>
              <dgm:constr type="t" for="ch" forName="image_accent_7" refType="h" fact="0.8325"/>
              <dgm:constr type="w" for="ch" forName="image_accent_7" refType="w" fact="0.1103"/>
              <dgm:constr type="h" for="ch" forName="image_accent_7" refType="h" fact="0.1141"/>
              <dgm:constr type="l" for="ch" forName="image_7" refType="w" fact="0.5356"/>
              <dgm:constr type="t" for="ch" forName="image_7" refType="h" fact="0.8392"/>
              <dgm:constr type="w" for="ch" forName="image_7" refType="w" fact="0.0973"/>
              <dgm:constr type="h" for="ch" forName="image_7" refType="h" fact="0.1007"/>
              <dgm:constr type="l" for="ch" forName="image_accent_1" refType="w" fact="0.2318"/>
              <dgm:constr type="t" for="ch" forName="image_accent_1" refType="h" fact="0.444"/>
              <dgm:constr type="w" for="ch" forName="image_accent_1" refType="w" fact="0.2344"/>
              <dgm:constr type="h" for="ch" forName="image_accent_1" refType="h" fact="0.2426"/>
              <dgm:constr type="l" for="ch" forName="image_1" refType="w" fact="0.2408"/>
              <dgm:constr type="t" for="ch" forName="image_1" refType="h" fact="0.4533"/>
              <dgm:constr type="w" for="ch" forName="image_1" refType="w" fact="0.2164"/>
              <dgm:constr type="h" for="ch" forName="image_1" refType="h" fact="0.224"/>
              <dgm:constr type="l" for="ch" forName="parent_text_1" refType="w" fact="0"/>
              <dgm:constr type="t" for="ch" forName="parent_text_1" refType="h" fact="0.3193"/>
              <dgm:constr type="w" for="ch" forName="parent_text_1" refType="w" fact="0.3478"/>
              <dgm:constr type="h" for="ch" forName="parent_text_1" refType="h" fact="0.115"/>
              <dgm:constr type="l" for="ch" forName="accent_2" refType="w" fact="0.3813"/>
              <dgm:constr type="t" for="ch" forName="accent_2" refType="h" fact="0.2653"/>
              <dgm:constr type="w" for="ch" forName="accent_2" refType="w" fact="0.0696"/>
              <dgm:constr type="h" for="ch" forName="accent_2" refType="h" fact="0.072"/>
              <dgm:constr type="l" for="ch" forName="parent_text_2" refType="w" fact="0.6311"/>
              <dgm:constr type="t" for="ch" forName="parent_text_2" refType="h" fact="0.4973"/>
              <dgm:constr type="w" for="ch" forName="parent_text_2" refType="w" fact="0.3478"/>
              <dgm:constr type="h" for="ch" forName="parent_text_2" refType="h" fact="0.112"/>
              <dgm:constr type="l" for="ch" forName="parent_text_4" refType="w" fact="0.5878"/>
              <dgm:constr type="t" for="ch" forName="parent_text_4" refType="h" fact="0.1726"/>
              <dgm:constr type="w" for="ch" forName="parent_text_4" refType="w" fact="0.3478"/>
              <dgm:constr type="h" for="ch" forName="parent_text_4" refType="h" fact="0.1007"/>
              <dgm:constr type="l" for="ch" forName="accent_3" refType="w" fact="0.7038"/>
              <dgm:constr type="t" for="ch" forName="accent_3" refType="h" fact="0"/>
              <dgm:constr type="w" for="ch" forName="accent_3" refType="w" fact="0.0258"/>
              <dgm:constr type="h" for="ch" forName="accent_3" refType="h" fact="0.0267"/>
              <dgm:constr type="l" for="ch" forName="parent_text_5" refType="w" fact="0.6522"/>
              <dgm:constr type="t" for="ch" forName="parent_text_5" refType="h" fact="0.0654"/>
              <dgm:constr type="w" for="ch" forName="parent_text_5" refType="w" fact="0.3478"/>
              <dgm:constr type="h" for="ch" forName="parent_text_5" refType="h" fact="0.0933"/>
              <dgm:constr type="l" for="ch" forName="parent_text_3" refType="w" fact="0.6182"/>
              <dgm:constr type="t" for="ch" forName="parent_text_3" refType="h" fact="0.3193"/>
              <dgm:constr type="w" for="ch" forName="parent_text_3" refType="w" fact="0.3478"/>
              <dgm:constr type="h" for="ch" forName="parent_text_3" refType="h" fact="0.1456"/>
              <dgm:constr type="l" for="ch" forName="parent_text_6" refType="w" fact="0.02"/>
              <dgm:constr type="t" for="ch" forName="parent_text_6" refType="h" fact="0.6896"/>
              <dgm:constr type="w" for="ch" forName="parent_text_6" refType="w" fact="0.3478"/>
              <dgm:constr type="h" for="ch" forName="parent_text_6" refType="h" fact="0.1627"/>
              <dgm:constr type="l" for="ch" forName="accent_4" refType="w" fact="0.6265"/>
              <dgm:constr type="t" for="ch" forName="accent_4" refType="h" fact="0.0213"/>
              <dgm:constr type="w" for="ch" forName="accent_4" refType="w" fact="0.0515"/>
              <dgm:constr type="h" for="ch" forName="accent_4" refType="h" fact="0.0533"/>
              <dgm:constr type="l" for="ch" forName="accent_5" refType="w" fact="0.6522"/>
              <dgm:constr type="t" for="ch" forName="accent_5" refType="h" fact="0.92"/>
              <dgm:constr type="w" for="ch" forName="accent_5" refType="w" fact="0.0696"/>
              <dgm:constr type="h" for="ch" forName="accent_5" refType="h" fact="0.072"/>
              <dgm:constr type="l" for="ch" forName="parent_text_7" refType="w" fact="0.105"/>
              <dgm:constr type="t" for="ch" forName="parent_text_7" refType="h" fact="0.87"/>
              <dgm:constr type="w" for="ch" forName="parent_text_7" refType="w" fact="0.407"/>
              <dgm:constr type="h" for="ch" forName="parent_text_7" refType="h" fact="0.13"/>
              <dgm:constr type="l" for="ch" forName="accent_6" refType="w" fact="0.6136"/>
              <dgm:constr type="t" for="ch" forName="accent_6" refType="h" fact="0.6133"/>
              <dgm:constr type="w" for="ch" forName="accent_6" refType="w" fact="0.0386"/>
              <dgm:constr type="h" for="ch" forName="accent_6" refType="h" fact="0.04"/>
            </dgm:constrLst>
          </dgm:if>
          <dgm:else name="Name29">
            <dgm:constrLst>
              <dgm:constr type="primFontSz" for="des" ptType="node" op="equ" val="65"/>
              <dgm:constr type="l" for="ch" forName="accent_1" refType="w" fact="0.2061"/>
              <dgm:constr type="t" for="ch" forName="accent_1" refType="h" fact="0.96"/>
              <dgm:constr type="w" for="ch" forName="accent_1" refType="w" fact="0.0386"/>
              <dgm:constr type="h" for="ch" forName="accent_1" refType="h" fact="0.04"/>
              <dgm:constr type="l" for="ch" forName="image_accent_7" refType="w" fact="0.3606"/>
              <dgm:constr type="t" for="ch" forName="image_accent_7" refType="h" fact="0.8325"/>
              <dgm:constr type="w" for="ch" forName="image_accent_7" refType="w" fact="0.1103"/>
              <dgm:constr type="h" for="ch" forName="image_accent_7" refType="h" fact="0.1141"/>
              <dgm:constr type="l" for="ch" forName="image_7" refType="w" fact="0.3671"/>
              <dgm:constr type="t" for="ch" forName="image_7" refType="h" fact="0.8392"/>
              <dgm:constr type="w" for="ch" forName="image_7" refType="w" fact="0.0973"/>
              <dgm:constr type="h" for="ch" forName="image_7" refType="h" fact="0.1007"/>
              <dgm:constr type="l" for="ch" forName="image_accent_6" refType="w" fact="0.4379"/>
              <dgm:constr type="t" for="ch" forName="image_accent_6" refType="h" fact="0.68"/>
              <dgm:constr type="w" for="ch" forName="image_accent_6" refType="w" fact="0.1757"/>
              <dgm:constr type="h" for="ch" forName="image_accent_6" refType="h" fact="0.1819"/>
              <dgm:constr type="l" for="ch" forName="image_6" refType="w" fact="0.4471"/>
              <dgm:constr type="t" for="ch" forName="image_6" refType="h" fact="0.6896"/>
              <dgm:constr type="w" for="ch" forName="image_6" refType="w" fact="0.1572"/>
              <dgm:constr type="h" for="ch" forName="image_6" refType="h" fact="0.1627"/>
              <dgm:constr type="l" for="ch" forName="image_accent_5" refType="w" fact="0.3677"/>
              <dgm:constr type="t" for="ch" forName="image_accent_5" refType="h" fact="0.0592"/>
              <dgm:constr type="w" for="ch" forName="image_accent_5" refType="w" fact="0.1022"/>
              <dgm:constr type="h" for="ch" forName="image_accent_5" refType="h" fact="0.1058"/>
              <dgm:constr type="l" for="ch" forName="image_5" refType="w" fact="0.3738"/>
              <dgm:constr type="t" for="ch" forName="image_5" refType="h" fact="0.0654"/>
              <dgm:constr type="w" for="ch" forName="image_5" refType="w" fact="0.0902"/>
              <dgm:constr type="h" for="ch" forName="image_5" refType="h" fact="0.0933"/>
              <dgm:constr type="l" for="ch" forName="image_accent_4" refType="w" fact="0.437"/>
              <dgm:constr type="t" for="ch" forName="image_accent_4" refType="h" fact="0.1659"/>
              <dgm:constr type="w" for="ch" forName="image_accent_4" refType="w" fact="0.1103"/>
              <dgm:constr type="h" for="ch" forName="image_accent_4" refType="h" fact="0.1141"/>
              <dgm:constr type="l" for="ch" forName="image_4" refType="w" fact="0.4434"/>
              <dgm:constr type="t" for="ch" forName="image_4" refType="h" fact="0.1726"/>
              <dgm:constr type="w" for="ch" forName="image_4" refType="w" fact="0.0973"/>
              <dgm:constr type="h" for="ch" forName="image_4" refType="h" fact="0.1007"/>
              <dgm:constr type="l" for="ch" forName="image_accent_2" refType="w" fact="0.3942"/>
              <dgm:constr type="t" for="ch" forName="image_accent_2" refType="h" fact="0.4899"/>
              <dgm:constr type="w" for="ch" forName="image_accent_2" refType="w" fact="0.1226"/>
              <dgm:constr type="h" for="ch" forName="image_accent_2" refType="h" fact="0.1269"/>
              <dgm:constr type="l" for="ch" forName="image_2" refType="w" fact="0.4014"/>
              <dgm:constr type="t" for="ch" forName="image_2" refType="h" fact="0.4973"/>
              <dgm:constr type="w" for="ch" forName="image_2" refType="w" fact="0.1082"/>
              <dgm:constr type="h" for="ch" forName="image_2" refType="h" fact="0.112"/>
              <dgm:constr type="l" for="ch" forName="image_accent_3" refType="w" fact="0.4075"/>
              <dgm:constr type="t" for="ch" forName="image_accent_3" refType="h" fact="0.3107"/>
              <dgm:constr type="w" for="ch" forName="image_accent_3" refType="w" fact="0.1573"/>
              <dgm:constr type="h" for="ch" forName="image_accent_3" refType="h" fact="0.1628"/>
              <dgm:constr type="l" for="ch" forName="image_3" refType="w" fact="0.4158"/>
              <dgm:constr type="t" for="ch" forName="image_3" refType="h" fact="0.3193"/>
              <dgm:constr type="w" for="ch" forName="image_3" refType="w" fact="0.1407"/>
              <dgm:constr type="h" for="ch" forName="image_3" refType="h" fact="0.1456"/>
              <dgm:constr type="l" for="ch" forName="image_accent_1" refType="w" fact="0.5338"/>
              <dgm:constr type="t" for="ch" forName="image_accent_1" refType="h" fact="0.444"/>
              <dgm:constr type="w" for="ch" forName="image_accent_1" refType="w" fact="0.2344"/>
              <dgm:constr type="h" for="ch" forName="image_accent_1" refType="h" fact="0.2426"/>
              <dgm:constr type="l" for="ch" forName="image_1" refType="w" fact="0.5428"/>
              <dgm:constr type="t" for="ch" forName="image_1" refType="h" fact="0.4533"/>
              <dgm:constr type="w" for="ch" forName="image_1" refType="w" fact="0.2164"/>
              <dgm:constr type="h" for="ch" forName="image_1" refType="h" fact="0.224"/>
              <dgm:constr type="l" for="ch" forName="parent_text_1" refType="w" fact="0.6522"/>
              <dgm:constr type="t" for="ch" forName="parent_text_1" refType="h" fact="0.3193"/>
              <dgm:constr type="w" for="ch" forName="parent_text_1" refType="w" fact="0.3478"/>
              <dgm:constr type="h" for="ch" forName="parent_text_1" refType="h" fact="0.115"/>
              <dgm:constr type="l" for="ch" forName="accent_2" refType="w" fact="0.5492"/>
              <dgm:constr type="t" for="ch" forName="accent_2" refType="h" fact="0.2653"/>
              <dgm:constr type="w" for="ch" forName="accent_2" refType="w" fact="0.0696"/>
              <dgm:constr type="h" for="ch" forName="accent_2" refType="h" fact="0.072"/>
              <dgm:constr type="l" for="ch" forName="parent_text_2" refType="w" fact="0.0211"/>
              <dgm:constr type="t" for="ch" forName="parent_text_2" refType="h" fact="0.4973"/>
              <dgm:constr type="w" for="ch" forName="parent_text_2" refType="w" fact="0.3478"/>
              <dgm:constr type="h" for="ch" forName="parent_text_2" refType="h" fact="0.112"/>
              <dgm:constr type="l" for="ch" forName="parent_text_4" refType="w" fact="0.0644"/>
              <dgm:constr type="t" for="ch" forName="parent_text_4" refType="h" fact="0.1726"/>
              <dgm:constr type="w" for="ch" forName="parent_text_4" refType="w" fact="0.3478"/>
              <dgm:constr type="h" for="ch" forName="parent_text_4" refType="h" fact="0.1007"/>
              <dgm:constr type="l" for="ch" forName="accent_3" refType="w" fact="0.2705"/>
              <dgm:constr type="t" for="ch" forName="accent_3" refType="h" fact="0"/>
              <dgm:constr type="w" for="ch" forName="accent_3" refType="w" fact="0.0258"/>
              <dgm:constr type="h" for="ch" forName="accent_3" refType="h" fact="0.0267"/>
              <dgm:constr type="l" for="ch" forName="parent_text_5" refType="w" fact="0"/>
              <dgm:constr type="t" for="ch" forName="parent_text_5" refType="h" fact="0.0654"/>
              <dgm:constr type="w" for="ch" forName="parent_text_5" refType="w" fact="0.3478"/>
              <dgm:constr type="h" for="ch" forName="parent_text_5" refType="h" fact="0.0933"/>
              <dgm:constr type="l" for="ch" forName="parent_text_3" refType="w" fact="0.034"/>
              <dgm:constr type="t" for="ch" forName="parent_text_3" refType="h" fact="0.3193"/>
              <dgm:constr type="w" for="ch" forName="parent_text_3" refType="w" fact="0.3478"/>
              <dgm:constr type="h" for="ch" forName="parent_text_3" refType="h" fact="0.1456"/>
              <dgm:constr type="l" for="ch" forName="parent_text_6" refType="w" fact="0.63"/>
              <dgm:constr type="t" for="ch" forName="parent_text_6" refType="h" fact="0.6896"/>
              <dgm:constr type="w" for="ch" forName="parent_text_6" refType="w" fact="0.3478"/>
              <dgm:constr type="h" for="ch" forName="parent_text_6" refType="h" fact="0.1627"/>
              <dgm:constr type="l" for="ch" forName="accent_4" refType="w" fact="0.322"/>
              <dgm:constr type="t" for="ch" forName="accent_4" refType="h" fact="0.0213"/>
              <dgm:constr type="w" for="ch" forName="accent_4" refType="w" fact="0.0515"/>
              <dgm:constr type="h" for="ch" forName="accent_4" refType="h" fact="0.0533"/>
              <dgm:constr type="l" for="ch" forName="accent_5" refType="w" fact="0.2782"/>
              <dgm:constr type="t" for="ch" forName="accent_5" refType="h" fact="0.92"/>
              <dgm:constr type="w" for="ch" forName="accent_5" refType="w" fact="0.0696"/>
              <dgm:constr type="h" for="ch" forName="accent_5" refType="h" fact="0.072"/>
              <dgm:constr type="l" for="ch" forName="parent_text_7" refType="w" fact="0.485"/>
              <dgm:constr type="t" for="ch" forName="parent_text_7" refType="h" fact="0.87"/>
              <dgm:constr type="w" for="ch" forName="parent_text_7" refType="w" fact="0.347"/>
              <dgm:constr type="h" for="ch" forName="parent_text_7" refType="h" fact="0.13"/>
              <dgm:constr type="l" for="ch" forName="accent_6" refType="w" fact="0.3478"/>
              <dgm:constr type="t" for="ch" forName="accent_6" refType="h" fact="0.6133"/>
              <dgm:constr type="w" for="ch" forName="accent_6" refType="w" fact="0.0386"/>
              <dgm:constr type="h" for="ch" forName="accent_6" refType="h" fact="0.04"/>
            </dgm:constrLst>
          </dgm:else>
        </dgm:choose>
        <dgm:layoutNode name="accent_6" styleLbl="alignNode1">
          <dgm:alg type="sp"/>
          <dgm:shape xmlns:r="http://schemas.openxmlformats.org/officeDocument/2006/relationships" type="donut" r:blip="">
            <dgm:adjLst>
              <dgm:adj idx="1" val="0.0746"/>
            </dgm:adjLst>
          </dgm:shape>
          <dgm:presOf/>
        </dgm:layoutNode>
      </dgm:if>
      <dgm:else name="Name30">
        <dgm:alg type="composite">
          <dgm:param type="ar" val="0.9705"/>
        </dgm:alg>
        <dgm:choose name="Name31">
          <dgm:if name="Name32" func="var" arg="dir" op="equ" val="norm">
            <dgm:constrLst>
              <dgm:constr type="primFontSz" for="des" ptType="node" op="equ" val="65"/>
              <dgm:constr type="l" for="ch" forName="accent_1" refType="w" fact="0.7599"/>
              <dgm:constr type="t" for="ch" forName="accent_1" refType="h" fact="0.925"/>
              <dgm:constr type="w" for="ch" forName="accent_1" refType="w" fact="0.0386"/>
              <dgm:constr type="h" for="ch" forName="accent_1" refType="h" fact="0.0375"/>
              <dgm:constr type="l" for="ch" forName="accent_2" refType="w" fact="0.6182"/>
              <dgm:constr type="t" for="ch" forName="accent_2" refType="h" fact="0.575"/>
              <dgm:constr type="w" for="ch" forName="accent_2" refType="w" fact="0.0386"/>
              <dgm:constr type="h" for="ch" forName="accent_2" refType="h" fact="0.0375"/>
              <dgm:constr type="l" for="ch" forName="image_accent_8" refType="w" fact="0.6449"/>
              <dgm:constr type="t" for="ch" forName="image_accent_8" refType="h" fact="0.8508"/>
              <dgm:constr type="w" for="ch" forName="image_accent_8" refType="w" fact="0.1022"/>
              <dgm:constr type="h" for="ch" forName="image_accent_8" refType="h" fact="0.0992"/>
              <dgm:constr type="l" for="ch" forName="image_8" refType="w" fact="0.6538"/>
              <dgm:constr type="t" for="ch" forName="image_8" refType="h" fact="0.8595"/>
              <dgm:constr type="w" for="ch" forName="image_8" refType="w" fact="0.0844"/>
              <dgm:constr type="h" for="ch" forName="image_8" refType="h" fact="0.0819"/>
              <dgm:constr type="l" for="ch" forName="image_accent_7" refType="w" fact="0.5291"/>
              <dgm:constr type="t" for="ch" forName="image_accent_7" refType="h" fact="0.7805"/>
              <dgm:constr type="w" for="ch" forName="image_accent_7" refType="w" fact="0.1103"/>
              <dgm:constr type="h" for="ch" forName="image_accent_7" refType="h" fact="0.107"/>
              <dgm:constr type="l" for="ch" forName="image_7" refType="w" fact="0.5356"/>
              <dgm:constr type="t" for="ch" forName="image_7" refType="h" fact="0.7868"/>
              <dgm:constr type="w" for="ch" forName="image_7" refType="w" fact="0.0973"/>
              <dgm:constr type="h" for="ch" forName="image_7" refType="h" fact="0.0944"/>
              <dgm:constr type="l" for="ch" forName="image_accent_6" refType="w" fact="0.3864"/>
              <dgm:constr type="t" for="ch" forName="image_accent_6" refType="h" fact="0.6375"/>
              <dgm:constr type="w" for="ch" forName="image_accent_6" refType="w" fact="0.1757"/>
              <dgm:constr type="h" for="ch" forName="image_accent_6" refType="h" fact="0.1706"/>
              <dgm:constr type="l" for="ch" forName="image_6" refType="w" fact="0.3957"/>
              <dgm:constr type="t" for="ch" forName="image_6" refType="h" fact="0.6465"/>
              <dgm:constr type="w" for="ch" forName="image_6" refType="w" fact="0.1572"/>
              <dgm:constr type="h" for="ch" forName="image_6" refType="h" fact="0.1525"/>
              <dgm:constr type="l" for="ch" forName="image_accent_5" refType="w" fact="0.5301"/>
              <dgm:constr type="t" for="ch" forName="image_accent_5" refType="h" fact="0.0555"/>
              <dgm:constr type="w" for="ch" forName="image_accent_5" refType="w" fact="0.1022"/>
              <dgm:constr type="h" for="ch" forName="image_accent_5" refType="h" fact="0.0992"/>
              <dgm:constr type="l" for="ch" forName="image_5" refType="w" fact="0.5361"/>
              <dgm:constr type="t" for="ch" forName="image_5" refType="h" fact="0.0613"/>
              <dgm:constr type="w" for="ch" forName="image_5" refType="w" fact="0.0902"/>
              <dgm:constr type="h" for="ch" forName="image_5" refType="h" fact="0.0875"/>
              <dgm:constr type="l" for="ch" forName="image_accent_4" refType="w" fact="0.4528"/>
              <dgm:constr type="t" for="ch" forName="image_accent_4" refType="h" fact="0.1555"/>
              <dgm:constr type="w" for="ch" forName="image_accent_4" refType="w" fact="0.1103"/>
              <dgm:constr type="h" for="ch" forName="image_accent_4" refType="h" fact="0.107"/>
              <dgm:constr type="l" for="ch" forName="image_4" refType="w" fact="0.4593"/>
              <dgm:constr type="t" for="ch" forName="image_4" refType="h" fact="0.1618"/>
              <dgm:constr type="w" for="ch" forName="image_4" refType="w" fact="0.0973"/>
              <dgm:constr type="h" for="ch" forName="image_4" refType="h" fact="0.0944"/>
              <dgm:constr type="l" for="ch" forName="image_accent_2" refType="w" fact="0.4832"/>
              <dgm:constr type="t" for="ch" forName="image_accent_2" refType="h" fact="0.4593"/>
              <dgm:constr type="w" for="ch" forName="image_accent_2" refType="w" fact="0.1226"/>
              <dgm:constr type="h" for="ch" forName="image_accent_2" refType="h" fact="0.119"/>
              <dgm:constr type="l" for="ch" forName="image_2" refType="w" fact="0.4904"/>
              <dgm:constr type="t" for="ch" forName="image_2" refType="h" fact="0.4663"/>
              <dgm:constr type="w" for="ch" forName="image_2" refType="w" fact="0.1082"/>
              <dgm:constr type="h" for="ch" forName="image_2" refType="h" fact="0.105"/>
              <dgm:constr type="l" for="ch" forName="image_accent_3" refType="w" fact="0.4352"/>
              <dgm:constr type="t" for="ch" forName="image_accent_3" refType="h" fact="0.2913"/>
              <dgm:constr type="w" for="ch" forName="image_accent_3" refType="w" fact="0.1573"/>
              <dgm:constr type="h" for="ch" forName="image_accent_3" refType="h" fact="0.1526"/>
              <dgm:constr type="l" for="ch" forName="image_3" refType="w" fact="0.4435"/>
              <dgm:constr type="t" for="ch" forName="image_3" refType="h" fact="0.2993"/>
              <dgm:constr type="w" for="ch" forName="image_3" refType="w" fact="0.1407"/>
              <dgm:constr type="h" for="ch" forName="image_3" refType="h" fact="0.1365"/>
              <dgm:constr type="l" for="ch" forName="image_accent_1" refType="w" fact="0.2318"/>
              <dgm:constr type="t" for="ch" forName="image_accent_1" refType="h" fact="0.4163"/>
              <dgm:constr type="w" for="ch" forName="image_accent_1" refType="w" fact="0.2344"/>
              <dgm:constr type="h" for="ch" forName="image_accent_1" refType="h" fact="0.2275"/>
              <dgm:constr type="l" for="ch" forName="image_1" refType="w" fact="0.2408"/>
              <dgm:constr type="t" for="ch" forName="image_1" refType="h" fact="0.425"/>
              <dgm:constr type="w" for="ch" forName="image_1" refType="w" fact="0.2164"/>
              <dgm:constr type="h" for="ch" forName="image_1" refType="h" fact="0.21"/>
              <dgm:constr type="l" for="ch" forName="parent_text_1" refType="w" fact="0"/>
              <dgm:constr type="t" for="ch" forName="parent_text_1" refType="h" fact="0.2993"/>
              <dgm:constr type="w" for="ch" forName="parent_text_1" refType="w" fact="0.3478"/>
              <dgm:constr type="h" for="ch" forName="parent_text_1" refType="h" fact="0.11"/>
              <dgm:constr type="l" for="ch" forName="accent_3" refType="w" fact="0.3813"/>
              <dgm:constr type="t" for="ch" forName="accent_3" refType="h" fact="0.2488"/>
              <dgm:constr type="w" for="ch" forName="accent_3" refType="w" fact="0.0696"/>
              <dgm:constr type="h" for="ch" forName="accent_3" refType="h" fact="0.0675"/>
              <dgm:constr type="l" for="ch" forName="parent_text_2" refType="w" fact="0.6311"/>
              <dgm:constr type="t" for="ch" forName="parent_text_2" refType="h" fact="0.4663"/>
              <dgm:constr type="w" for="ch" forName="parent_text_2" refType="w" fact="0.3478"/>
              <dgm:constr type="h" for="ch" forName="parent_text_2" refType="h" fact="0.105"/>
              <dgm:constr type="l" for="ch" forName="parent_text_4" refType="w" fact="0.5878"/>
              <dgm:constr type="t" for="ch" forName="parent_text_4" refType="h" fact="0.1618"/>
              <dgm:constr type="w" for="ch" forName="parent_text_4" refType="w" fact="0.3478"/>
              <dgm:constr type="h" for="ch" forName="parent_text_4" refType="h" fact="0.0944"/>
              <dgm:constr type="l" for="ch" forName="accent_4" refType="w" fact="0.7038"/>
              <dgm:constr type="t" for="ch" forName="accent_4" refType="h" fact="0"/>
              <dgm:constr type="w" for="ch" forName="accent_4" refType="w" fact="0.0258"/>
              <dgm:constr type="h" for="ch" forName="accent_4" refType="h" fact="0.025"/>
              <dgm:constr type="l" for="ch" forName="parent_text_5" refType="w" fact="0.6522"/>
              <dgm:constr type="t" for="ch" forName="parent_text_5" refType="h" fact="0.0625"/>
              <dgm:constr type="w" for="ch" forName="parent_text_5" refType="w" fact="0.3478"/>
              <dgm:constr type="h" for="ch" forName="parent_text_5" refType="h" fact="0.0863"/>
              <dgm:constr type="l" for="ch" forName="parent_text_3" refType="w" fact="0.6182"/>
              <dgm:constr type="t" for="ch" forName="parent_text_3" refType="h" fact="0.2993"/>
              <dgm:constr type="w" for="ch" forName="parent_text_3" refType="w" fact="0.3478"/>
              <dgm:constr type="h" for="ch" forName="parent_text_3" refType="h" fact="0.1365"/>
              <dgm:constr type="l" for="ch" forName="parent_text_6" refType="w" fact="0.02"/>
              <dgm:constr type="t" for="ch" forName="parent_text_6" refType="h" fact="0.6465"/>
              <dgm:constr type="w" for="ch" forName="parent_text_6" refType="w" fact="0.3478"/>
              <dgm:constr type="h" for="ch" forName="parent_text_6" refType="h" fact="0.1525"/>
              <dgm:constr type="l" for="ch" forName="accent_5" refType="w" fact="0.6265"/>
              <dgm:constr type="t" for="ch" forName="accent_5" refType="h" fact="0.02"/>
              <dgm:constr type="w" for="ch" forName="accent_5" refType="w" fact="0.0515"/>
              <dgm:constr type="h" for="ch" forName="accent_5" refType="h" fact="0.05"/>
              <dgm:constr type="l" for="ch" forName="parent_text_7" refType="w" fact="0.165"/>
              <dgm:constr type="t" for="ch" forName="parent_text_7" refType="h" fact="0.81"/>
              <dgm:constr type="w" for="ch" forName="parent_text_7" refType="w" fact="0.3478"/>
              <dgm:constr type="h" for="ch" forName="parent_text_7" refType="h" fact="0.077"/>
              <dgm:constr type="l" for="ch" forName="parent_text_8" refType="w" fact="0.275"/>
              <dgm:constr type="t" for="ch" forName="parent_text_8" refType="h" fact="0.89"/>
              <dgm:constr type="w" for="ch" forName="parent_text_8" refType="w" fact="0.3478"/>
              <dgm:constr type="h" for="ch" forName="parent_text_8" refType="h" fact="0.11"/>
            </dgm:constrLst>
          </dgm:if>
          <dgm:else name="Name33">
            <dgm:constrLst>
              <dgm:constr type="primFontSz" for="des" ptType="node" op="equ" val="65"/>
              <dgm:constr type="l" for="ch" forName="accent_1" refType="w" fact="0.2014"/>
              <dgm:constr type="t" for="ch" forName="accent_1" refType="h" fact="0.925"/>
              <dgm:constr type="w" for="ch" forName="accent_1" refType="w" fact="0.0386"/>
              <dgm:constr type="h" for="ch" forName="accent_1" refType="h" fact="0.0375"/>
              <dgm:constr type="l" for="ch" forName="accent_2" refType="w" fact="0.3431"/>
              <dgm:constr type="t" for="ch" forName="accent_2" refType="h" fact="0.575"/>
              <dgm:constr type="w" for="ch" forName="accent_2" refType="w" fact="0.0386"/>
              <dgm:constr type="h" for="ch" forName="accent_2" refType="h" fact="0.0375"/>
              <dgm:constr type="l" for="ch" forName="image_accent_8" refType="w" fact="0.253"/>
              <dgm:constr type="t" for="ch" forName="image_accent_8" refType="h" fact="0.8508"/>
              <dgm:constr type="w" for="ch" forName="image_accent_8" refType="w" fact="0.1022"/>
              <dgm:constr type="h" for="ch" forName="image_accent_8" refType="h" fact="0.0992"/>
              <dgm:constr type="l" for="ch" forName="image_8" refType="w" fact="0.2619"/>
              <dgm:constr type="t" for="ch" forName="image_8" refType="h" fact="0.8595"/>
              <dgm:constr type="w" for="ch" forName="image_8" refType="w" fact="0.0844"/>
              <dgm:constr type="h" for="ch" forName="image_8" refType="h" fact="0.0819"/>
              <dgm:constr type="l" for="ch" forName="image_accent_7" refType="w" fact="0.3606"/>
              <dgm:constr type="t" for="ch" forName="image_accent_7" refType="h" fact="0.7805"/>
              <dgm:constr type="w" for="ch" forName="image_accent_7" refType="w" fact="0.1103"/>
              <dgm:constr type="h" for="ch" forName="image_accent_7" refType="h" fact="0.107"/>
              <dgm:constr type="l" for="ch" forName="image_7" refType="w" fact="0.3671"/>
              <dgm:constr type="t" for="ch" forName="image_7" refType="h" fact="0.7868"/>
              <dgm:constr type="w" for="ch" forName="image_7" refType="w" fact="0.0973"/>
              <dgm:constr type="h" for="ch" forName="image_7" refType="h" fact="0.0944"/>
              <dgm:constr type="l" for="ch" forName="image_accent_6" refType="w" fact="0.4379"/>
              <dgm:constr type="t" for="ch" forName="image_accent_6" refType="h" fact="0.6375"/>
              <dgm:constr type="w" for="ch" forName="image_accent_6" refType="w" fact="0.1757"/>
              <dgm:constr type="h" for="ch" forName="image_accent_6" refType="h" fact="0.1706"/>
              <dgm:constr type="l" for="ch" forName="image_6" refType="w" fact="0.4471"/>
              <dgm:constr type="t" for="ch" forName="image_6" refType="h" fact="0.6465"/>
              <dgm:constr type="w" for="ch" forName="image_6" refType="w" fact="0.1572"/>
              <dgm:constr type="h" for="ch" forName="image_6" refType="h" fact="0.1525"/>
              <dgm:constr type="l" for="ch" forName="image_accent_5" refType="w" fact="0.3677"/>
              <dgm:constr type="t" for="ch" forName="image_accent_5" refType="h" fact="0.0555"/>
              <dgm:constr type="w" for="ch" forName="image_accent_5" refType="w" fact="0.1022"/>
              <dgm:constr type="h" for="ch" forName="image_accent_5" refType="h" fact="0.0992"/>
              <dgm:constr type="l" for="ch" forName="image_5" refType="w" fact="0.3738"/>
              <dgm:constr type="t" for="ch" forName="image_5" refType="h" fact="0.0613"/>
              <dgm:constr type="w" for="ch" forName="image_5" refType="w" fact="0.0902"/>
              <dgm:constr type="h" for="ch" forName="image_5" refType="h" fact="0.0875"/>
              <dgm:constr type="l" for="ch" forName="image_accent_4" refType="w" fact="0.437"/>
              <dgm:constr type="t" for="ch" forName="image_accent_4" refType="h" fact="0.1555"/>
              <dgm:constr type="w" for="ch" forName="image_accent_4" refType="w" fact="0.1103"/>
              <dgm:constr type="h" for="ch" forName="image_accent_4" refType="h" fact="0.107"/>
              <dgm:constr type="l" for="ch" forName="image_4" refType="w" fact="0.4434"/>
              <dgm:constr type="t" for="ch" forName="image_4" refType="h" fact="0.1618"/>
              <dgm:constr type="w" for="ch" forName="image_4" refType="w" fact="0.0973"/>
              <dgm:constr type="h" for="ch" forName="image_4" refType="h" fact="0.0944"/>
              <dgm:constr type="l" for="ch" forName="image_accent_2" refType="w" fact="0.3942"/>
              <dgm:constr type="t" for="ch" forName="image_accent_2" refType="h" fact="0.4593"/>
              <dgm:constr type="w" for="ch" forName="image_accent_2" refType="w" fact="0.1226"/>
              <dgm:constr type="h" for="ch" forName="image_accent_2" refType="h" fact="0.119"/>
              <dgm:constr type="l" for="ch" forName="image_2" refType="w" fact="0.4014"/>
              <dgm:constr type="t" for="ch" forName="image_2" refType="h" fact="0.4663"/>
              <dgm:constr type="w" for="ch" forName="image_2" refType="w" fact="0.1082"/>
              <dgm:constr type="h" for="ch" forName="image_2" refType="h" fact="0.105"/>
              <dgm:constr type="l" for="ch" forName="image_accent_3" refType="w" fact="0.4075"/>
              <dgm:constr type="t" for="ch" forName="image_accent_3" refType="h" fact="0.2913"/>
              <dgm:constr type="w" for="ch" forName="image_accent_3" refType="w" fact="0.1573"/>
              <dgm:constr type="h" for="ch" forName="image_accent_3" refType="h" fact="0.1526"/>
              <dgm:constr type="l" for="ch" forName="image_3" refType="w" fact="0.4158"/>
              <dgm:constr type="t" for="ch" forName="image_3" refType="h" fact="0.2993"/>
              <dgm:constr type="w" for="ch" forName="image_3" refType="w" fact="0.1407"/>
              <dgm:constr type="h" for="ch" forName="image_3" refType="h" fact="0.1365"/>
              <dgm:constr type="l" for="ch" forName="image_accent_1" refType="w" fact="0.5338"/>
              <dgm:constr type="t" for="ch" forName="image_accent_1" refType="h" fact="0.4163"/>
              <dgm:constr type="w" for="ch" forName="image_accent_1" refType="w" fact="0.2344"/>
              <dgm:constr type="h" for="ch" forName="image_accent_1" refType="h" fact="0.2275"/>
              <dgm:constr type="l" for="ch" forName="image_1" refType="w" fact="0.5428"/>
              <dgm:constr type="t" for="ch" forName="image_1" refType="h" fact="0.425"/>
              <dgm:constr type="w" for="ch" forName="image_1" refType="w" fact="0.2164"/>
              <dgm:constr type="h" for="ch" forName="image_1" refType="h" fact="0.21"/>
              <dgm:constr type="l" for="ch" forName="parent_text_1" refType="w" fact="0.6522"/>
              <dgm:constr type="t" for="ch" forName="parent_text_1" refType="h" fact="0.2993"/>
              <dgm:constr type="w" for="ch" forName="parent_text_1" refType="w" fact="0.3478"/>
              <dgm:constr type="h" for="ch" forName="parent_text_1" refType="h" fact="0.11"/>
              <dgm:constr type="l" for="ch" forName="accent_3" refType="w" fact="0.5492"/>
              <dgm:constr type="t" for="ch" forName="accent_3" refType="h" fact="0.2488"/>
              <dgm:constr type="w" for="ch" forName="accent_3" refType="w" fact="0.0696"/>
              <dgm:constr type="h" for="ch" forName="accent_3" refType="h" fact="0.0675"/>
              <dgm:constr type="l" for="ch" forName="parent_text_2" refType="w" fact="0.0211"/>
              <dgm:constr type="t" for="ch" forName="parent_text_2" refType="h" fact="0.4663"/>
              <dgm:constr type="w" for="ch" forName="parent_text_2" refType="w" fact="0.3478"/>
              <dgm:constr type="h" for="ch" forName="parent_text_2" refType="h" fact="0.105"/>
              <dgm:constr type="l" for="ch" forName="parent_text_4" refType="w" fact="0.0635"/>
              <dgm:constr type="t" for="ch" forName="parent_text_4" refType="h" fact="0.1618"/>
              <dgm:constr type="w" for="ch" forName="parent_text_4" refType="w" fact="0.3478"/>
              <dgm:constr type="h" for="ch" forName="parent_text_4" refType="h" fact="0.0944"/>
              <dgm:constr type="l" for="ch" forName="accent_4" refType="w" fact="0.2705"/>
              <dgm:constr type="t" for="ch" forName="accent_4" refType="h" fact="0"/>
              <dgm:constr type="w" for="ch" forName="accent_4" refType="w" fact="0.0258"/>
              <dgm:constr type="h" for="ch" forName="accent_4" refType="h" fact="0.025"/>
              <dgm:constr type="l" for="ch" forName="parent_text_5" refType="w" fact="0"/>
              <dgm:constr type="t" for="ch" forName="parent_text_5" refType="h" fact="0.0625"/>
              <dgm:constr type="w" for="ch" forName="parent_text_5" refType="w" fact="0.3478"/>
              <dgm:constr type="h" for="ch" forName="parent_text_5" refType="h" fact="0.0863"/>
              <dgm:constr type="l" for="ch" forName="parent_text_3" refType="w" fact="0.034"/>
              <dgm:constr type="t" for="ch" forName="parent_text_3" refType="h" fact="0.2993"/>
              <dgm:constr type="w" for="ch" forName="parent_text_3" refType="w" fact="0.3478"/>
              <dgm:constr type="h" for="ch" forName="parent_text_3" refType="h" fact="0.1365"/>
              <dgm:constr type="l" for="ch" forName="parent_text_6" refType="w" fact="0.635"/>
              <dgm:constr type="t" for="ch" forName="parent_text_6" refType="h" fact="0.6465"/>
              <dgm:constr type="w" for="ch" forName="parent_text_6" refType="w" fact="0.3478"/>
              <dgm:constr type="h" for="ch" forName="parent_text_6" refType="h" fact="0.1525"/>
              <dgm:constr type="l" for="ch" forName="accent_5" refType="w" fact="0.322"/>
              <dgm:constr type="t" for="ch" forName="accent_5" refType="h" fact="0.02"/>
              <dgm:constr type="w" for="ch" forName="accent_5" refType="w" fact="0.0515"/>
              <dgm:constr type="h" for="ch" forName="accent_5" refType="h" fact="0.05"/>
              <dgm:constr type="l" for="ch" forName="parent_text_7" refType="w" fact="0.49"/>
              <dgm:constr type="t" for="ch" forName="parent_text_7" refType="h" fact="0.81"/>
              <dgm:constr type="w" for="ch" forName="parent_text_7" refType="w" fact="0.3478"/>
              <dgm:constr type="h" for="ch" forName="parent_text_7" refType="h" fact="0.077"/>
              <dgm:constr type="l" for="ch" forName="parent_text_8" refType="w" fact="0.375"/>
              <dgm:constr type="t" for="ch" forName="parent_text_8" refType="h" fact="0.89"/>
              <dgm:constr type="w" for="ch" forName="parent_text_8" refType="w" fact="0.3478"/>
              <dgm:constr type="h" for="ch" forName="parent_text_8" refType="h" fact="0.11"/>
            </dgm:constrLst>
          </dgm:else>
        </dgm:choose>
      </dgm:else>
    </dgm:choose>
    <dgm:forEach name="wrapper" axis="self" ptType="parTrans">
      <dgm:forEach name="wrapper2" axis="self" ptType="sibTrans" st="2">
        <dgm:forEach name="imageAccentRepeat" axis="self">
          <dgm:layoutNode name="imageAccentRepeatNode" styleLbl="alignNode1">
            <dgm:alg type="sp"/>
            <dgm:shape xmlns:r="http://schemas.openxmlformats.org/officeDocument/2006/relationships" type="ellipse" r:blip="">
              <dgm:adjLst/>
            </dgm:shape>
            <dgm:presOf/>
          </dgm:layoutNode>
        </dgm:forEach>
        <dgm:forEach name="imageRepeat" axis="self">
          <dgm:layoutNode name="imageRepeatNode" styleLbl="fgImgPlace1">
            <dgm:alg type="sp"/>
            <dgm:shape xmlns:r="http://schemas.openxmlformats.org/officeDocument/2006/relationships" type="ellipse" r:blip="" blipPhldr="1">
              <dgm:adjLst/>
            </dgm:shape>
            <dgm:presOf axis="self"/>
          </dgm:layoutNode>
        </dgm:forEach>
      </dgm:forEach>
    </dgm:forEach>
    <dgm:forEach name="Name34" axis="ch" ptType="node" cnt="1">
      <dgm:layoutNode name="parent_text_1" styleLbl="revTx">
        <dgm:varLst>
          <dgm:chMax val="0"/>
          <dgm:chPref val="0"/>
          <dgm:bulletEnabled val="1"/>
        </dgm:varLst>
        <dgm:choose name="Name35">
          <dgm:if name="Name36" func="var" arg="dir" op="equ" val="norm">
            <dgm:alg type="tx">
              <dgm:param type="parTxLTRAlign" val="r"/>
              <dgm:param type="shpTxLTRAlignCh" val="r"/>
              <dgm:param type="txAnchorVert" val="b"/>
              <dgm:param type="lnSpCh" val="15"/>
            </dgm:alg>
          </dgm:if>
          <dgm:else name="Name37">
            <dgm:alg type="tx">
              <dgm:param type="parTxLTRAlign" val="l"/>
              <dgm:param type="shpTxLTRAlignCh" val="l"/>
              <dgm:param type="txAnchorVert" val="b"/>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01"/>
        </dgm:constrLst>
        <dgm:ruleLst>
          <dgm:rule type="primFontSz" val="5" fact="NaN" max="NaN"/>
        </dgm:ruleLst>
      </dgm:layoutNode>
      <dgm:layoutNode name="image_accent_1">
        <dgm:alg type="sp"/>
        <dgm:shape xmlns:r="http://schemas.openxmlformats.org/officeDocument/2006/relationships" r:blip="">
          <dgm:adjLst/>
        </dgm:shape>
        <dgm:presOf/>
        <dgm:constrLst/>
        <dgm:forEach name="Name38" ref="imageAccentRepeat"/>
      </dgm:layoutNode>
      <dgm:layoutNode name="accent_1" styleLbl="alignNode1">
        <dgm:alg type="sp"/>
        <dgm:shape xmlns:r="http://schemas.openxmlformats.org/officeDocument/2006/relationships" type="donut" r:blip="">
          <dgm:adjLst>
            <dgm:adj idx="1" val="0.0746"/>
          </dgm:adjLst>
        </dgm:shape>
        <dgm:presOf/>
      </dgm:layoutNode>
    </dgm:forEach>
    <dgm:forEach name="Name39" axis="ch" ptType="sibTrans" hideLastTrans="0" cnt="1">
      <dgm:layoutNode name="image_1">
        <dgm:alg type="sp"/>
        <dgm:shape xmlns:r="http://schemas.openxmlformats.org/officeDocument/2006/relationships" r:blip="">
          <dgm:adjLst/>
        </dgm:shape>
        <dgm:presOf/>
        <dgm:constrLst/>
        <dgm:forEach name="Name40" ref="imageRepeat"/>
      </dgm:layoutNode>
    </dgm:forEach>
    <dgm:forEach name="Name41" axis="ch" ptType="node" st="2" cnt="1">
      <dgm:layoutNode name="parent_text_2" styleLbl="revTx">
        <dgm:varLst>
          <dgm:chMax val="0"/>
          <dgm:chPref val="0"/>
          <dgm:bulletEnabled val="1"/>
        </dgm:varLst>
        <dgm:choose name="Name42">
          <dgm:if name="Name43" func="var" arg="dir" op="equ" val="norm">
            <dgm:alg type="tx">
              <dgm:param type="parTxLTRAlign" val="l"/>
              <dgm:param type="lnSpCh" val="15"/>
            </dgm:alg>
          </dgm:if>
          <dgm:else name="Name44">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2">
        <dgm:alg type="sp"/>
        <dgm:shape xmlns:r="http://schemas.openxmlformats.org/officeDocument/2006/relationships" r:blip="">
          <dgm:adjLst/>
        </dgm:shape>
        <dgm:presOf/>
        <dgm:constrLst/>
        <dgm:forEach name="Name45" ref="imageAccentRepeat"/>
      </dgm:layoutNode>
    </dgm:forEach>
    <dgm:forEach name="Name46" axis="ch" ptType="sibTrans" hideLastTrans="0" st="2" cnt="1">
      <dgm:layoutNode name="image_2">
        <dgm:alg type="sp"/>
        <dgm:shape xmlns:r="http://schemas.openxmlformats.org/officeDocument/2006/relationships" r:blip="">
          <dgm:adjLst/>
        </dgm:shape>
        <dgm:presOf/>
        <dgm:constrLst/>
        <dgm:forEach name="Name47" ref="imageRepeat"/>
      </dgm:layoutNode>
    </dgm:forEach>
    <dgm:forEach name="Name48" axis="ch" ptType="node" st="3" cnt="1">
      <dgm:layoutNode name="image_accent_3">
        <dgm:alg type="sp"/>
        <dgm:shape xmlns:r="http://schemas.openxmlformats.org/officeDocument/2006/relationships" r:blip="">
          <dgm:adjLst/>
        </dgm:shape>
        <dgm:presOf/>
        <dgm:constrLst/>
        <dgm:forEach name="Name49" ref="imageAccentRepeat"/>
      </dgm:layoutNode>
      <dgm:layoutNode name="parent_text_3" styleLbl="revTx">
        <dgm:varLst>
          <dgm:chMax val="0"/>
          <dgm:chPref val="0"/>
          <dgm:bulletEnabled val="1"/>
        </dgm:varLst>
        <dgm:choose name="Name50">
          <dgm:if name="Name51" func="var" arg="dir" op="equ" val="norm">
            <dgm:alg type="tx">
              <dgm:param type="parTxLTRAlign" val="l"/>
              <dgm:param type="lnSpCh" val="15"/>
            </dgm:alg>
          </dgm:if>
          <dgm:else name="Name52">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accent_2" styleLbl="alignNode1">
        <dgm:alg type="sp"/>
        <dgm:shape xmlns:r="http://schemas.openxmlformats.org/officeDocument/2006/relationships" type="donut" r:blip="">
          <dgm:adjLst>
            <dgm:adj idx="1" val="0.0746"/>
          </dgm:adjLst>
        </dgm:shape>
        <dgm:presOf/>
      </dgm:layoutNode>
      <dgm:layoutNode name="accent_3" styleLbl="alignNode1">
        <dgm:alg type="sp"/>
        <dgm:shape xmlns:r="http://schemas.openxmlformats.org/officeDocument/2006/relationships" type="donut" r:blip="">
          <dgm:adjLst>
            <dgm:adj idx="1" val="0.0746"/>
          </dgm:adjLst>
        </dgm:shape>
        <dgm:presOf/>
      </dgm:layoutNode>
    </dgm:forEach>
    <dgm:forEach name="Name53" axis="ch" ptType="sibTrans" hideLastTrans="0" st="3" cnt="1">
      <dgm:layoutNode name="image_3">
        <dgm:alg type="sp"/>
        <dgm:shape xmlns:r="http://schemas.openxmlformats.org/officeDocument/2006/relationships" r:blip="">
          <dgm:adjLst/>
        </dgm:shape>
        <dgm:presOf/>
        <dgm:constrLst/>
        <dgm:forEach name="Name54" ref="imageRepeat"/>
      </dgm:layoutNode>
    </dgm:forEach>
    <dgm:forEach name="Name55" axis="ch" ptType="node" st="4" cnt="1">
      <dgm:layoutNode name="image_accent_4">
        <dgm:alg type="sp"/>
        <dgm:shape xmlns:r="http://schemas.openxmlformats.org/officeDocument/2006/relationships" r:blip="">
          <dgm:adjLst/>
        </dgm:shape>
        <dgm:presOf/>
        <dgm:constrLst/>
        <dgm:forEach name="Name56" ref="imageAccentRepeat"/>
      </dgm:layoutNode>
      <dgm:layoutNode name="parent_text_4" styleLbl="revTx">
        <dgm:varLst>
          <dgm:chMax val="0"/>
          <dgm:chPref val="0"/>
          <dgm:bulletEnabled val="1"/>
        </dgm:varLst>
        <dgm:choose name="Name57">
          <dgm:if name="Name58" func="var" arg="dir" op="equ" val="norm">
            <dgm:alg type="tx">
              <dgm:param type="parTxLTRAlign" val="l"/>
              <dgm:param type="lnSpCh" val="15"/>
            </dgm:alg>
          </dgm:if>
          <dgm:else name="Name59">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accent_4" styleLbl="alignNode1">
        <dgm:alg type="sp"/>
        <dgm:shape xmlns:r="http://schemas.openxmlformats.org/officeDocument/2006/relationships" type="donut" r:blip="">
          <dgm:adjLst>
            <dgm:adj idx="1" val="0.0746"/>
          </dgm:adjLst>
        </dgm:shape>
        <dgm:presOf/>
      </dgm:layoutNode>
    </dgm:forEach>
    <dgm:forEach name="Name60" axis="ch" ptType="sibTrans" hideLastTrans="0" st="4" cnt="1">
      <dgm:layoutNode name="image_4">
        <dgm:alg type="sp"/>
        <dgm:shape xmlns:r="http://schemas.openxmlformats.org/officeDocument/2006/relationships" r:blip="">
          <dgm:adjLst/>
        </dgm:shape>
        <dgm:presOf/>
        <dgm:constrLst/>
        <dgm:forEach name="Name61" ref="imageRepeat"/>
      </dgm:layoutNode>
    </dgm:forEach>
    <dgm:forEach name="Name62" axis="ch" ptType="node" st="5" cnt="1">
      <dgm:layoutNode name="image_accent_5">
        <dgm:alg type="sp"/>
        <dgm:shape xmlns:r="http://schemas.openxmlformats.org/officeDocument/2006/relationships" r:blip="">
          <dgm:adjLst/>
        </dgm:shape>
        <dgm:presOf/>
        <dgm:constrLst/>
        <dgm:forEach name="Name63" ref="imageAccentRepeat"/>
      </dgm:layoutNode>
      <dgm:layoutNode name="parent_text_5" styleLbl="revTx">
        <dgm:varLst>
          <dgm:chMax val="0"/>
          <dgm:chPref val="0"/>
          <dgm:bulletEnabled val="1"/>
        </dgm:varLst>
        <dgm:choose name="Name64">
          <dgm:if name="Name65" func="var" arg="dir" op="equ" val="norm">
            <dgm:alg type="tx">
              <dgm:param type="parTxLTRAlign" val="l"/>
              <dgm:param type="lnSpCh" val="15"/>
            </dgm:alg>
          </dgm:if>
          <dgm:else name="Name66">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forEach>
    <dgm:forEach name="Name67" axis="ch" ptType="sibTrans" hideLastTrans="0" st="5" cnt="1">
      <dgm:layoutNode name="image_5">
        <dgm:alg type="sp"/>
        <dgm:shape xmlns:r="http://schemas.openxmlformats.org/officeDocument/2006/relationships" r:blip="">
          <dgm:adjLst/>
        </dgm:shape>
        <dgm:presOf/>
        <dgm:constrLst/>
        <dgm:forEach name="Name68" ref="imageRepeat"/>
      </dgm:layoutNode>
    </dgm:forEach>
    <dgm:forEach name="Name69" axis="ch" ptType="node" st="6" cnt="1">
      <dgm:layoutNode name="parent_text_6" styleLbl="revTx">
        <dgm:varLst>
          <dgm:chMax val="0"/>
          <dgm:chPref val="0"/>
          <dgm:bulletEnabled val="1"/>
        </dgm:varLst>
        <dgm:choose name="Name70">
          <dgm:if name="Name71" func="var" arg="dir" op="equ" val="norm">
            <dgm:alg type="tx">
              <dgm:param type="parTxLTRAlign" val="r"/>
              <dgm:param type="shpTxLTRAlignCh" val="r"/>
              <dgm:param type="lnSpCh" val="15"/>
            </dgm:alg>
          </dgm:if>
          <dgm:else name="Name72">
            <dgm:alg type="tx">
              <dgm:param type="parTxLTRAlign" val="l"/>
              <dgm:param type="shpTxLTRAlignCh" val="l"/>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6">
        <dgm:alg type="sp"/>
        <dgm:shape xmlns:r="http://schemas.openxmlformats.org/officeDocument/2006/relationships" r:blip="">
          <dgm:adjLst/>
        </dgm:shape>
        <dgm:presOf/>
        <dgm:constrLst/>
        <dgm:forEach name="Name73" ref="imageAccentRepeat"/>
      </dgm:layoutNode>
      <dgm:layoutNode name="accent_5" styleLbl="alignNode1">
        <dgm:alg type="sp"/>
        <dgm:shape xmlns:r="http://schemas.openxmlformats.org/officeDocument/2006/relationships" type="donut" r:blip="">
          <dgm:adjLst>
            <dgm:adj idx="1" val="0.0746"/>
          </dgm:adjLst>
        </dgm:shape>
        <dgm:presOf/>
      </dgm:layoutNode>
    </dgm:forEach>
    <dgm:forEach name="Name74" axis="ch" ptType="sibTrans" hideLastTrans="0" st="6" cnt="1">
      <dgm:layoutNode name="image_6">
        <dgm:alg type="sp"/>
        <dgm:shape xmlns:r="http://schemas.openxmlformats.org/officeDocument/2006/relationships" r:blip="">
          <dgm:adjLst/>
        </dgm:shape>
        <dgm:presOf/>
        <dgm:constrLst/>
        <dgm:forEach name="Name75" ref="imageRepeat"/>
      </dgm:layoutNode>
    </dgm:forEach>
    <dgm:forEach name="Name76" axis="ch" ptType="node" st="7" cnt="1">
      <dgm:layoutNode name="parent_text_7" styleLbl="revTx">
        <dgm:varLst>
          <dgm:chMax val="0"/>
          <dgm:chPref val="0"/>
          <dgm:bulletEnabled val="1"/>
        </dgm:varLst>
        <dgm:choose name="Name77">
          <dgm:if name="Name78" func="var" arg="dir" op="equ" val="norm">
            <dgm:alg type="tx">
              <dgm:param type="parTxLTRAlign" val="r"/>
              <dgm:param type="shpTxLTRAlignCh" val="r"/>
              <dgm:param type="txAnchorVert" val="t"/>
              <dgm:param type="lnSpCh" val="15"/>
            </dgm:alg>
          </dgm:if>
          <dgm:else name="Name79">
            <dgm:alg type="tx">
              <dgm:param type="parTxLTRAlign" val="l"/>
              <dgm:param type="shpTxLTRAlignCh" val="l"/>
              <dgm:param type="txAnchorVert" val="t"/>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7">
        <dgm:alg type="sp"/>
        <dgm:shape xmlns:r="http://schemas.openxmlformats.org/officeDocument/2006/relationships" r:blip="">
          <dgm:adjLst/>
        </dgm:shape>
        <dgm:presOf/>
        <dgm:constrLst/>
        <dgm:forEach name="Name80" ref="imageAccentRepeat"/>
      </dgm:layoutNode>
    </dgm:forEach>
    <dgm:forEach name="Name81" axis="ch" ptType="sibTrans" hideLastTrans="0" st="7" cnt="1">
      <dgm:layoutNode name="image_7">
        <dgm:alg type="sp"/>
        <dgm:shape xmlns:r="http://schemas.openxmlformats.org/officeDocument/2006/relationships" r:blip="">
          <dgm:adjLst/>
        </dgm:shape>
        <dgm:presOf/>
        <dgm:constrLst/>
        <dgm:forEach name="Name82" ref="imageRepeat"/>
      </dgm:layoutNode>
    </dgm:forEach>
    <dgm:forEach name="Name83" axis="ch" ptType="node" st="8" cnt="1">
      <dgm:layoutNode name="parent_text_8" styleLbl="revTx">
        <dgm:varLst>
          <dgm:chMax val="0"/>
          <dgm:chPref val="0"/>
          <dgm:bulletEnabled val="1"/>
        </dgm:varLst>
        <dgm:choose name="Name84">
          <dgm:if name="Name85" func="var" arg="dir" op="equ" val="norm">
            <dgm:alg type="tx">
              <dgm:param type="parTxLTRAlign" val="r"/>
              <dgm:param type="shpTxLTRAlignCh" val="r"/>
              <dgm:param type="txAnchorVert" val="t"/>
              <dgm:param type="lnSpCh" val="15"/>
            </dgm:alg>
          </dgm:if>
          <dgm:else name="Name86">
            <dgm:alg type="tx">
              <dgm:param type="parTxLTRAlign" val="l"/>
              <dgm:param type="shpTxLTRAlignCh" val="l"/>
              <dgm:param type="txAnchorVert" val="t"/>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8">
        <dgm:alg type="sp"/>
        <dgm:shape xmlns:r="http://schemas.openxmlformats.org/officeDocument/2006/relationships" r:blip="">
          <dgm:adjLst/>
        </dgm:shape>
        <dgm:presOf/>
        <dgm:constrLst/>
        <dgm:forEach name="Name87" ref="imageAccentRepeat"/>
      </dgm:layoutNode>
    </dgm:forEach>
    <dgm:forEach name="Name88" axis="ch" ptType="sibTrans" hideLastTrans="0" st="8" cnt="1">
      <dgm:layoutNode name="image_8">
        <dgm:alg type="sp"/>
        <dgm:shape xmlns:r="http://schemas.openxmlformats.org/officeDocument/2006/relationships" r:blip="">
          <dgm:adjLst/>
        </dgm:shape>
        <dgm:presOf/>
        <dgm:constrLst/>
        <dgm:forEach name="Name89" ref="imageRepeat"/>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5">
  <dgm:title val=""/>
  <dgm:desc val=""/>
  <dgm:catLst>
    <dgm:cat type="simple" pri="10500"/>
  </dgm:catLst>
  <dgm:scene3d>
    <a:camera prst="orthographicFront"/>
    <a:lightRig rig="threePt" dir="t"/>
  </dgm:scene3d>
  <dgm:styleLbl name="node0">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lnNode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vennNode1">
    <dgm:scene3d>
      <a:camera prst="orthographicFront"/>
      <a:lightRig rig="threePt" dir="t"/>
    </dgm:scene3d>
    <dgm:sp3d/>
    <dgm:txPr/>
    <dgm:style>
      <a:lnRef idx="0">
        <a:scrgbClr r="0" g="0" b="0"/>
      </a:lnRef>
      <a:fillRef idx="3">
        <a:scrgbClr r="0" g="0" b="0"/>
      </a:fillRef>
      <a:effectRef idx="3">
        <a:scrgbClr r="0" g="0" b="0"/>
      </a:effectRef>
      <a:fontRef idx="minor">
        <a:schemeClr val="tx1"/>
      </a:fontRef>
    </dgm:style>
  </dgm:styleLbl>
  <dgm:styleLbl name="alignNode1">
    <dgm:scene3d>
      <a:camera prst="orthographicFront"/>
      <a:lightRig rig="threePt" dir="t"/>
    </dgm:scene3d>
    <dgm:sp3d/>
    <dgm:txPr/>
    <dgm:style>
      <a:lnRef idx="1">
        <a:scrgbClr r="0" g="0" b="0"/>
      </a:lnRef>
      <a:fillRef idx="3">
        <a:scrgbClr r="0" g="0" b="0"/>
      </a:fillRef>
      <a:effectRef idx="3">
        <a:scrgbClr r="0" g="0" b="0"/>
      </a:effectRef>
      <a:fontRef idx="minor">
        <a:schemeClr val="lt1"/>
      </a:fontRef>
    </dgm:style>
  </dgm:styleLbl>
  <dgm:styleLbl name="node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fg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align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bg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1">
        <a:scrgbClr r="0" g="0" b="0"/>
      </a:lnRef>
      <a:fillRef idx="0">
        <a:scrgbClr r="0" g="0" b="0"/>
      </a:fillRef>
      <a:effectRef idx="1">
        <a:scrgbClr r="0" g="0" b="0"/>
      </a:effectRef>
      <a:fontRef idx="minor"/>
    </dgm:style>
  </dgm:styleLbl>
  <dgm:styleLbl name="asst0">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solid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dgm:scene3d>
    <dgm:sp3d/>
    <dgm:txPr/>
    <dgm:style>
      <a:lnRef idx="1">
        <a:scrgbClr r="0" g="0" b="0"/>
      </a:lnRef>
      <a:fillRef idx="1">
        <a:scrgbClr r="0" g="0" b="0"/>
      </a:fillRef>
      <a:effectRef idx="3">
        <a:scrgbClr r="0" g="0" b="0"/>
      </a:effectRef>
      <a:fontRef idx="minor"/>
    </dgm:style>
  </dgm:styleLbl>
  <dgm:styleLbl name="solidBgAcc1">
    <dgm:scene3d>
      <a:camera prst="orthographicFront"/>
      <a:lightRig rig="threePt" dir="t"/>
    </dgm:scene3d>
    <dgm:sp3d/>
    <dgm:txPr/>
    <dgm:style>
      <a:lnRef idx="1">
        <a:scrgbClr r="0" g="0" b="0"/>
      </a:lnRef>
      <a:fillRef idx="1">
        <a:scrgbClr r="0" g="0" b="0"/>
      </a:fillRef>
      <a:effectRef idx="3">
        <a:scrgbClr r="0" g="0" b="0"/>
      </a:effectRef>
      <a:fontRef idx="minor"/>
    </dgm:style>
  </dgm:styleLbl>
  <dgm:styleLbl name="fg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0">
        <a:scrgbClr r="0" g="0" b="0"/>
      </a:lnRef>
      <a:fillRef idx="3">
        <a:scrgbClr r="0" g="0" b="0"/>
      </a:fillRef>
      <a:effectRef idx="3">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hyperlink" Target="#'IN&#205;CIO '!A1"/><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hyperlink" Target="#'V&#205;TIMAS FATAIS'!A1"/><Relationship Id="rId13" Type="http://schemas.openxmlformats.org/officeDocument/2006/relationships/hyperlink" Target="#'EVO. INDICES MUNIC&#205;PIOS ESPELHO'!A1"/><Relationship Id="rId18" Type="http://schemas.openxmlformats.org/officeDocument/2006/relationships/hyperlink" Target="#'EXPELHO HABILITA&#199;&#195;O F.E '!A1"/><Relationship Id="rId26" Type="http://schemas.openxmlformats.org/officeDocument/2006/relationships/hyperlink" Target="#'GEORANKING - FATAL'!A1"/><Relationship Id="rId3" Type="http://schemas.openxmlformats.org/officeDocument/2006/relationships/hyperlink" Target="#'APRESENTA&#199;&#195;O '!A1"/><Relationship Id="rId21" Type="http://schemas.openxmlformats.org/officeDocument/2006/relationships/hyperlink" Target="#'SERVI&#199;OS DETRAN VE&#205;CULO'!A1"/><Relationship Id="rId7" Type="http://schemas.openxmlformats.org/officeDocument/2006/relationships/hyperlink" Target="#'V&#205;TIMAS N&#195;O FATAIS'!A1"/><Relationship Id="rId12" Type="http://schemas.openxmlformats.org/officeDocument/2006/relationships/hyperlink" Target="#'ESPELHO MUNIC&#205;PIOS '!A1"/><Relationship Id="rId17" Type="http://schemas.openxmlformats.org/officeDocument/2006/relationships/hyperlink" Target="#'HABILITA&#199;&#195;O ESPELHO'!A1"/><Relationship Id="rId25" Type="http://schemas.openxmlformats.org/officeDocument/2006/relationships/hyperlink" Target="#CAPA!A1"/><Relationship Id="rId2" Type="http://schemas.openxmlformats.org/officeDocument/2006/relationships/hyperlink" Target="#INTRODU&#199;&#195;O!A1"/><Relationship Id="rId16" Type="http://schemas.openxmlformats.org/officeDocument/2006/relationships/hyperlink" Target="#'HOR&#193;RIO DOS ACIDENTES'!A1"/><Relationship Id="rId20" Type="http://schemas.openxmlformats.org/officeDocument/2006/relationships/hyperlink" Target="#PROJETOS!A1"/><Relationship Id="rId1" Type="http://schemas.openxmlformats.org/officeDocument/2006/relationships/image" Target="../media/image3.png"/><Relationship Id="rId6" Type="http://schemas.openxmlformats.org/officeDocument/2006/relationships/hyperlink" Target="#'ACIDENTES COM V&#205;TIMAS'!A1"/><Relationship Id="rId11" Type="http://schemas.openxmlformats.org/officeDocument/2006/relationships/hyperlink" Target="#'INDICES ROND&#212;NIA'!A1"/><Relationship Id="rId24" Type="http://schemas.openxmlformats.org/officeDocument/2006/relationships/image" Target="../media/image4.png"/><Relationship Id="rId5" Type="http://schemas.openxmlformats.org/officeDocument/2006/relationships/hyperlink" Target="#'FROTA MUNIC&#205;PIOS (2)'!A1"/><Relationship Id="rId15" Type="http://schemas.openxmlformats.org/officeDocument/2006/relationships/hyperlink" Target="#'ACIDENTES POR DIA DA SEMANA'!A1"/><Relationship Id="rId23" Type="http://schemas.openxmlformats.org/officeDocument/2006/relationships/hyperlink" Target="#'GEORANKING - ACIDENTES'!A1"/><Relationship Id="rId10" Type="http://schemas.openxmlformats.org/officeDocument/2006/relationships/hyperlink" Target="#'VEIC. ENV. EM ACID. COM V&#205;TIMAS'!A1"/><Relationship Id="rId19" Type="http://schemas.openxmlformats.org/officeDocument/2006/relationships/hyperlink" Target="#MULTAS!A1"/><Relationship Id="rId4" Type="http://schemas.openxmlformats.org/officeDocument/2006/relationships/hyperlink" Target="#'FROTA SEGUNDO TIPO'!A1"/><Relationship Id="rId9" Type="http://schemas.openxmlformats.org/officeDocument/2006/relationships/hyperlink" Target="#'COND. ENV. EM ACID. COM V&#205;TIMAS'!A1"/><Relationship Id="rId14" Type="http://schemas.openxmlformats.org/officeDocument/2006/relationships/hyperlink" Target="#'ACIDENTES MUN ESPELHO'!A1"/><Relationship Id="rId22" Type="http://schemas.openxmlformats.org/officeDocument/2006/relationships/hyperlink" Target="#ENCERRAMENTO!A1"/><Relationship Id="rId27" Type="http://schemas.openxmlformats.org/officeDocument/2006/relationships/hyperlink" Target="#'SERVI&#199;OS DETRAN HABILITA&#199;&#195;O'!A1"/></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diagramLayout" Target="../diagrams/layout1.xml"/><Relationship Id="rId7" Type="http://schemas.openxmlformats.org/officeDocument/2006/relationships/image" Target="../media/image8.png"/><Relationship Id="rId2" Type="http://schemas.openxmlformats.org/officeDocument/2006/relationships/diagramData" Target="../diagrams/data1.xml"/><Relationship Id="rId1" Type="http://schemas.openxmlformats.org/officeDocument/2006/relationships/image" Target="../media/image7.jpg"/><Relationship Id="rId6" Type="http://schemas.microsoft.com/office/2007/relationships/diagramDrawing" Target="../diagrams/drawing1.xml"/><Relationship Id="rId5" Type="http://schemas.openxmlformats.org/officeDocument/2006/relationships/diagramColors" Target="../diagrams/colors1.xml"/><Relationship Id="rId4" Type="http://schemas.openxmlformats.org/officeDocument/2006/relationships/diagramQuickStyle" Target="../diagrams/quickStyle1.xml"/></Relationships>
</file>

<file path=xl/drawings/_rels/drawing5.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chart" Target="../charts/chart2.xml"/><Relationship Id="rId1" Type="http://schemas.openxmlformats.org/officeDocument/2006/relationships/chart" Target="../charts/chart1.xml"/><Relationship Id="rId5" Type="http://schemas.openxmlformats.org/officeDocument/2006/relationships/chart" Target="../charts/chart3.xml"/><Relationship Id="rId4"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image" Target="../media/image12.emf"/><Relationship Id="rId4" Type="http://schemas.openxmlformats.org/officeDocument/2006/relationships/chart" Target="../charts/chart6.xml"/></Relationships>
</file>

<file path=xl/drawings/_rels/drawing7.xml.rels><?xml version="1.0" encoding="UTF-8" standalone="yes"?>
<Relationships xmlns="http://schemas.openxmlformats.org/package/2006/relationships"><Relationship Id="rId2" Type="http://schemas.openxmlformats.org/officeDocument/2006/relationships/image" Target="../media/image12.emf"/><Relationship Id="rId1" Type="http://schemas.openxmlformats.org/officeDocument/2006/relationships/chart" Target="../charts/chart7.xml"/></Relationships>
</file>

<file path=xl/drawings/_rels/drawing8.xml.rels><?xml version="1.0" encoding="UTF-8" standalone="yes"?>
<Relationships xmlns="http://schemas.openxmlformats.org/package/2006/relationships"><Relationship Id="rId8" Type="http://schemas.openxmlformats.org/officeDocument/2006/relationships/image" Target="../media/image13.png"/><Relationship Id="rId3" Type="http://schemas.openxmlformats.org/officeDocument/2006/relationships/chart" Target="../charts/chart10.xml"/><Relationship Id="rId7" Type="http://schemas.openxmlformats.org/officeDocument/2006/relationships/chart" Target="../charts/chart14.xml"/><Relationship Id="rId2" Type="http://schemas.openxmlformats.org/officeDocument/2006/relationships/chart" Target="../charts/chart9.xml"/><Relationship Id="rId1" Type="http://schemas.openxmlformats.org/officeDocument/2006/relationships/chart" Target="../charts/chart8.xml"/><Relationship Id="rId6" Type="http://schemas.openxmlformats.org/officeDocument/2006/relationships/chart" Target="../charts/chart13.xml"/><Relationship Id="rId5" Type="http://schemas.openxmlformats.org/officeDocument/2006/relationships/chart" Target="../charts/chart12.xml"/><Relationship Id="rId4" Type="http://schemas.openxmlformats.org/officeDocument/2006/relationships/chart" Target="../charts/chart11.xml"/><Relationship Id="rId9" Type="http://schemas.openxmlformats.org/officeDocument/2006/relationships/image" Target="../media/image14.png"/></Relationships>
</file>

<file path=xl/drawings/_rels/drawing9.xml.rels><?xml version="1.0" encoding="UTF-8" standalone="yes"?>
<Relationships xmlns="http://schemas.openxmlformats.org/package/2006/relationships"><Relationship Id="rId8" Type="http://schemas.openxmlformats.org/officeDocument/2006/relationships/chart" Target="../charts/chart22.xml"/><Relationship Id="rId13" Type="http://schemas.openxmlformats.org/officeDocument/2006/relationships/image" Target="../media/image14.png"/><Relationship Id="rId3" Type="http://schemas.openxmlformats.org/officeDocument/2006/relationships/chart" Target="../charts/chart17.xml"/><Relationship Id="rId7" Type="http://schemas.openxmlformats.org/officeDocument/2006/relationships/chart" Target="../charts/chart21.xml"/><Relationship Id="rId12" Type="http://schemas.openxmlformats.org/officeDocument/2006/relationships/image" Target="../media/image15.png"/><Relationship Id="rId2" Type="http://schemas.openxmlformats.org/officeDocument/2006/relationships/chart" Target="../charts/chart16.xml"/><Relationship Id="rId1" Type="http://schemas.openxmlformats.org/officeDocument/2006/relationships/chart" Target="../charts/chart15.xml"/><Relationship Id="rId6" Type="http://schemas.openxmlformats.org/officeDocument/2006/relationships/chart" Target="../charts/chart20.xml"/><Relationship Id="rId11" Type="http://schemas.openxmlformats.org/officeDocument/2006/relationships/chart" Target="../charts/chart25.xml"/><Relationship Id="rId5" Type="http://schemas.openxmlformats.org/officeDocument/2006/relationships/chart" Target="../charts/chart19.xml"/><Relationship Id="rId10" Type="http://schemas.openxmlformats.org/officeDocument/2006/relationships/chart" Target="../charts/chart24.xml"/><Relationship Id="rId4" Type="http://schemas.openxmlformats.org/officeDocument/2006/relationships/chart" Target="../charts/chart18.xml"/><Relationship Id="rId9" Type="http://schemas.openxmlformats.org/officeDocument/2006/relationships/chart" Target="../charts/chart23.xml"/></Relationships>
</file>

<file path=xl/drawings/_rels/drawing10.xml.rels><?xml version="1.0" encoding="UTF-8" standalone="yes"?>
<Relationships xmlns="http://schemas.openxmlformats.org/package/2006/relationships"><Relationship Id="rId8" Type="http://schemas.openxmlformats.org/officeDocument/2006/relationships/chart" Target="../charts/chart33.xml"/><Relationship Id="rId13" Type="http://schemas.openxmlformats.org/officeDocument/2006/relationships/image" Target="../media/image14.png"/><Relationship Id="rId3" Type="http://schemas.openxmlformats.org/officeDocument/2006/relationships/chart" Target="../charts/chart28.xml"/><Relationship Id="rId7" Type="http://schemas.openxmlformats.org/officeDocument/2006/relationships/chart" Target="../charts/chart32.xml"/><Relationship Id="rId12" Type="http://schemas.openxmlformats.org/officeDocument/2006/relationships/image" Target="../media/image16.png"/><Relationship Id="rId2" Type="http://schemas.openxmlformats.org/officeDocument/2006/relationships/chart" Target="../charts/chart27.xml"/><Relationship Id="rId1" Type="http://schemas.openxmlformats.org/officeDocument/2006/relationships/chart" Target="../charts/chart26.xml"/><Relationship Id="rId6" Type="http://schemas.openxmlformats.org/officeDocument/2006/relationships/chart" Target="../charts/chart31.xml"/><Relationship Id="rId11" Type="http://schemas.openxmlformats.org/officeDocument/2006/relationships/chart" Target="../charts/chart36.xml"/><Relationship Id="rId5" Type="http://schemas.openxmlformats.org/officeDocument/2006/relationships/chart" Target="../charts/chart30.xml"/><Relationship Id="rId10" Type="http://schemas.openxmlformats.org/officeDocument/2006/relationships/chart" Target="../charts/chart35.xml"/><Relationship Id="rId4" Type="http://schemas.openxmlformats.org/officeDocument/2006/relationships/chart" Target="../charts/chart29.xml"/><Relationship Id="rId9" Type="http://schemas.openxmlformats.org/officeDocument/2006/relationships/chart" Target="../charts/chart34.xml"/><Relationship Id="rId14" Type="http://schemas.openxmlformats.org/officeDocument/2006/relationships/chart" Target="../charts/chart37.xml"/></Relationships>
</file>

<file path=xl/drawings/_rels/drawing11.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chart" Target="../charts/chart40.xml"/><Relationship Id="rId7" Type="http://schemas.openxmlformats.org/officeDocument/2006/relationships/chart" Target="../charts/chart44.xml"/><Relationship Id="rId2" Type="http://schemas.openxmlformats.org/officeDocument/2006/relationships/chart" Target="../charts/chart39.xml"/><Relationship Id="rId1" Type="http://schemas.openxmlformats.org/officeDocument/2006/relationships/chart" Target="../charts/chart38.xml"/><Relationship Id="rId6" Type="http://schemas.openxmlformats.org/officeDocument/2006/relationships/chart" Target="../charts/chart43.xml"/><Relationship Id="rId5" Type="http://schemas.openxmlformats.org/officeDocument/2006/relationships/chart" Target="../charts/chart42.xml"/><Relationship Id="rId4" Type="http://schemas.openxmlformats.org/officeDocument/2006/relationships/chart" Target="../charts/chart41.xml"/><Relationship Id="rId9"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8.png"/><Relationship Id="rId3" Type="http://schemas.openxmlformats.org/officeDocument/2006/relationships/chart" Target="../charts/chart47.xml"/><Relationship Id="rId7" Type="http://schemas.openxmlformats.org/officeDocument/2006/relationships/chart" Target="../charts/chart51.xml"/><Relationship Id="rId2" Type="http://schemas.openxmlformats.org/officeDocument/2006/relationships/chart" Target="../charts/chart46.xml"/><Relationship Id="rId1" Type="http://schemas.openxmlformats.org/officeDocument/2006/relationships/chart" Target="../charts/chart45.xml"/><Relationship Id="rId6" Type="http://schemas.openxmlformats.org/officeDocument/2006/relationships/chart" Target="../charts/chart50.xml"/><Relationship Id="rId5" Type="http://schemas.openxmlformats.org/officeDocument/2006/relationships/chart" Target="../charts/chart49.xml"/><Relationship Id="rId4" Type="http://schemas.openxmlformats.org/officeDocument/2006/relationships/chart" Target="../charts/chart48.xml"/><Relationship Id="rId9"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3" Type="http://schemas.openxmlformats.org/officeDocument/2006/relationships/chart" Target="../charts/chart54.xml"/><Relationship Id="rId7" Type="http://schemas.openxmlformats.org/officeDocument/2006/relationships/image" Target="../media/image11.png"/><Relationship Id="rId2" Type="http://schemas.openxmlformats.org/officeDocument/2006/relationships/chart" Target="../charts/chart53.xml"/><Relationship Id="rId1" Type="http://schemas.openxmlformats.org/officeDocument/2006/relationships/chart" Target="../charts/chart52.xml"/><Relationship Id="rId6" Type="http://schemas.openxmlformats.org/officeDocument/2006/relationships/image" Target="../media/image20.png"/><Relationship Id="rId5" Type="http://schemas.openxmlformats.org/officeDocument/2006/relationships/chart" Target="../charts/chart56.xml"/><Relationship Id="rId4" Type="http://schemas.openxmlformats.org/officeDocument/2006/relationships/chart" Target="../charts/chart55.xml"/></Relationships>
</file>

<file path=xl/drawings/_rels/drawing14.xml.rels><?xml version="1.0" encoding="UTF-8" standalone="yes"?>
<Relationships xmlns="http://schemas.openxmlformats.org/package/2006/relationships"><Relationship Id="rId8" Type="http://schemas.openxmlformats.org/officeDocument/2006/relationships/chart" Target="../charts/chart62.xml"/><Relationship Id="rId3" Type="http://schemas.openxmlformats.org/officeDocument/2006/relationships/chart" Target="../charts/chart57.xml"/><Relationship Id="rId7" Type="http://schemas.openxmlformats.org/officeDocument/2006/relationships/chart" Target="../charts/chart61.xml"/><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chart" Target="../charts/chart60.xml"/><Relationship Id="rId11" Type="http://schemas.openxmlformats.org/officeDocument/2006/relationships/chart" Target="../charts/chart65.xml"/><Relationship Id="rId5" Type="http://schemas.openxmlformats.org/officeDocument/2006/relationships/chart" Target="../charts/chart59.xml"/><Relationship Id="rId10" Type="http://schemas.openxmlformats.org/officeDocument/2006/relationships/chart" Target="../charts/chart64.xml"/><Relationship Id="rId4" Type="http://schemas.openxmlformats.org/officeDocument/2006/relationships/chart" Target="../charts/chart58.xml"/><Relationship Id="rId9" Type="http://schemas.openxmlformats.org/officeDocument/2006/relationships/chart" Target="../charts/chart63.xml"/></Relationships>
</file>

<file path=xl/drawings/_rels/drawing1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3" Type="http://schemas.openxmlformats.org/officeDocument/2006/relationships/chart" Target="../charts/chart66.xml"/><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chart" Target="../charts/chart69.xml"/><Relationship Id="rId5" Type="http://schemas.openxmlformats.org/officeDocument/2006/relationships/chart" Target="../charts/chart68.xml"/><Relationship Id="rId4" Type="http://schemas.openxmlformats.org/officeDocument/2006/relationships/chart" Target="../charts/chart67.xml"/></Relationships>
</file>

<file path=xl/drawings/_rels/drawing17.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8.xml.rels><?xml version="1.0" encoding="UTF-8" standalone="yes"?>
<Relationships xmlns="http://schemas.openxmlformats.org/package/2006/relationships"><Relationship Id="rId8" Type="http://schemas.openxmlformats.org/officeDocument/2006/relationships/hyperlink" Target="#'GEORANKING - ACIDENTES'!G164"/><Relationship Id="rId13" Type="http://schemas.openxmlformats.org/officeDocument/2006/relationships/chart" Target="../charts/chart70.xml"/><Relationship Id="rId18" Type="http://schemas.openxmlformats.org/officeDocument/2006/relationships/chart" Target="../charts/chart75.xml"/><Relationship Id="rId26" Type="http://schemas.openxmlformats.org/officeDocument/2006/relationships/chart" Target="../charts/chart83.xml"/><Relationship Id="rId3" Type="http://schemas.openxmlformats.org/officeDocument/2006/relationships/hyperlink" Target="#'GEORANKING - ACIDENTES'!A143"/><Relationship Id="rId21" Type="http://schemas.openxmlformats.org/officeDocument/2006/relationships/chart" Target="../charts/chart78.xml"/><Relationship Id="rId7" Type="http://schemas.openxmlformats.org/officeDocument/2006/relationships/hyperlink" Target="#'GEORANKING - ACIDENTES'!G95"/><Relationship Id="rId12" Type="http://schemas.openxmlformats.org/officeDocument/2006/relationships/hyperlink" Target="#'GEORANKING - FATAL'!A1"/><Relationship Id="rId17" Type="http://schemas.openxmlformats.org/officeDocument/2006/relationships/chart" Target="../charts/chart74.xml"/><Relationship Id="rId25" Type="http://schemas.openxmlformats.org/officeDocument/2006/relationships/chart" Target="../charts/chart82.xml"/><Relationship Id="rId2" Type="http://schemas.openxmlformats.org/officeDocument/2006/relationships/image" Target="../media/image26.jpeg"/><Relationship Id="rId16" Type="http://schemas.openxmlformats.org/officeDocument/2006/relationships/chart" Target="../charts/chart73.xml"/><Relationship Id="rId20" Type="http://schemas.openxmlformats.org/officeDocument/2006/relationships/chart" Target="../charts/chart77.xml"/><Relationship Id="rId1" Type="http://schemas.openxmlformats.org/officeDocument/2006/relationships/hyperlink" Target="#'GEORANKING - ACIDENTES'!A1"/><Relationship Id="rId6" Type="http://schemas.openxmlformats.org/officeDocument/2006/relationships/image" Target="../media/image29.png"/><Relationship Id="rId11" Type="http://schemas.openxmlformats.org/officeDocument/2006/relationships/hyperlink" Target="#'GEORANKING - ACIDENTES'!G332"/><Relationship Id="rId24" Type="http://schemas.openxmlformats.org/officeDocument/2006/relationships/chart" Target="../charts/chart81.xml"/><Relationship Id="rId5" Type="http://schemas.openxmlformats.org/officeDocument/2006/relationships/image" Target="../media/image28.png"/><Relationship Id="rId15" Type="http://schemas.openxmlformats.org/officeDocument/2006/relationships/chart" Target="../charts/chart72.xml"/><Relationship Id="rId23" Type="http://schemas.openxmlformats.org/officeDocument/2006/relationships/chart" Target="../charts/chart80.xml"/><Relationship Id="rId10" Type="http://schemas.openxmlformats.org/officeDocument/2006/relationships/hyperlink" Target="#'GEORANKING - ACIDENTES'!G272"/><Relationship Id="rId19" Type="http://schemas.openxmlformats.org/officeDocument/2006/relationships/chart" Target="../charts/chart76.xml"/><Relationship Id="rId4" Type="http://schemas.openxmlformats.org/officeDocument/2006/relationships/image" Target="../media/image27.jpeg"/><Relationship Id="rId9" Type="http://schemas.openxmlformats.org/officeDocument/2006/relationships/hyperlink" Target="#'GEORANKING - ACIDENTES'!G218"/><Relationship Id="rId14" Type="http://schemas.openxmlformats.org/officeDocument/2006/relationships/chart" Target="../charts/chart71.xml"/><Relationship Id="rId22" Type="http://schemas.openxmlformats.org/officeDocument/2006/relationships/chart" Target="../charts/chart79.xml"/></Relationships>
</file>

<file path=xl/drawings/_rels/drawing19.xml.rels><?xml version="1.0" encoding="UTF-8" standalone="yes"?>
<Relationships xmlns="http://schemas.openxmlformats.org/package/2006/relationships"><Relationship Id="rId8" Type="http://schemas.openxmlformats.org/officeDocument/2006/relationships/hyperlink" Target="#'GEORANKING - ACIDENTES'!G164"/><Relationship Id="rId3" Type="http://schemas.openxmlformats.org/officeDocument/2006/relationships/hyperlink" Target="#'GEORANKING - ACIDENTES'!A110"/><Relationship Id="rId7" Type="http://schemas.openxmlformats.org/officeDocument/2006/relationships/hyperlink" Target="#'GEORANKING - ACIDENTES'!G56"/><Relationship Id="rId12" Type="http://schemas.openxmlformats.org/officeDocument/2006/relationships/hyperlink" Target="#'GEORANKING - FATAL'!A1"/><Relationship Id="rId2" Type="http://schemas.openxmlformats.org/officeDocument/2006/relationships/image" Target="../media/image26.jpeg"/><Relationship Id="rId1" Type="http://schemas.openxmlformats.org/officeDocument/2006/relationships/hyperlink" Target="#'GEORANKING - ACIDENTES'!A1"/><Relationship Id="rId6" Type="http://schemas.openxmlformats.org/officeDocument/2006/relationships/image" Target="../media/image29.png"/><Relationship Id="rId11" Type="http://schemas.openxmlformats.org/officeDocument/2006/relationships/hyperlink" Target="#'GEORANKING - ACIDENTES'!G332"/><Relationship Id="rId5" Type="http://schemas.openxmlformats.org/officeDocument/2006/relationships/image" Target="../media/image28.png"/><Relationship Id="rId10" Type="http://schemas.openxmlformats.org/officeDocument/2006/relationships/hyperlink" Target="#'GEORANKING - ACIDENTES'!G272"/><Relationship Id="rId4" Type="http://schemas.openxmlformats.org/officeDocument/2006/relationships/image" Target="../media/image27.jpeg"/><Relationship Id="rId9" Type="http://schemas.openxmlformats.org/officeDocument/2006/relationships/hyperlink" Target="#'GEORANKING - ACIDENTES'!G218"/></Relationships>
</file>

<file path=xl/drawings/_rels/drawing20.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chart" Target="../charts/chart84.xml"/><Relationship Id="rId1" Type="http://schemas.openxmlformats.org/officeDocument/2006/relationships/image" Target="../media/image30.jpeg"/><Relationship Id="rId5" Type="http://schemas.openxmlformats.org/officeDocument/2006/relationships/image" Target="../media/image32.png"/><Relationship Id="rId4" Type="http://schemas.openxmlformats.org/officeDocument/2006/relationships/image" Target="../media/image3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chart" Target="../charts/chart87.xml"/><Relationship Id="rId1" Type="http://schemas.openxmlformats.org/officeDocument/2006/relationships/chart" Target="../charts/chart86.xml"/><Relationship Id="rId4" Type="http://schemas.openxmlformats.org/officeDocument/2006/relationships/image" Target="../media/image3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chart" Target="../charts/chart89.xml"/><Relationship Id="rId1" Type="http://schemas.openxmlformats.org/officeDocument/2006/relationships/chart" Target="../charts/chart88.xml"/><Relationship Id="rId5" Type="http://schemas.openxmlformats.org/officeDocument/2006/relationships/chart" Target="../charts/chart90.xml"/><Relationship Id="rId4" Type="http://schemas.openxmlformats.org/officeDocument/2006/relationships/image" Target="../media/image9.png"/></Relationships>
</file>

<file path=xl/drawings/_rels/drawing23.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chart" Target="../charts/chart92.xml"/><Relationship Id="rId1" Type="http://schemas.openxmlformats.org/officeDocument/2006/relationships/chart" Target="../charts/chart91.xml"/><Relationship Id="rId4" Type="http://schemas.openxmlformats.org/officeDocument/2006/relationships/image" Target="../media/image9.png"/></Relationships>
</file>

<file path=xl/drawings/_rels/drawing24.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0.jpeg"/><Relationship Id="rId1" Type="http://schemas.openxmlformats.org/officeDocument/2006/relationships/chart" Target="../charts/chart93.xml"/><Relationship Id="rId5" Type="http://schemas.openxmlformats.org/officeDocument/2006/relationships/chart" Target="../charts/chart94.xml"/><Relationship Id="rId4" Type="http://schemas.openxmlformats.org/officeDocument/2006/relationships/image" Target="../media/image36.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chart" Target="../charts/chart96.xml"/><Relationship Id="rId1" Type="http://schemas.openxmlformats.org/officeDocument/2006/relationships/chart" Target="../charts/chart95.xml"/><Relationship Id="rId5" Type="http://schemas.openxmlformats.org/officeDocument/2006/relationships/image" Target="../media/image36.png"/><Relationship Id="rId4" Type="http://schemas.openxmlformats.org/officeDocument/2006/relationships/image" Target="../media/image35.png"/></Relationships>
</file>

<file path=xl/drawings/_rels/drawing26.xml.rels><?xml version="1.0" encoding="UTF-8" standalone="yes"?>
<Relationships xmlns="http://schemas.openxmlformats.org/package/2006/relationships"><Relationship Id="rId2" Type="http://schemas.openxmlformats.org/officeDocument/2006/relationships/chart" Target="../charts/chart97.xml"/><Relationship Id="rId1" Type="http://schemas.openxmlformats.org/officeDocument/2006/relationships/image" Target="../media/image37.emf"/></Relationships>
</file>

<file path=xl/drawings/_rels/drawing27.xml.rels><?xml version="1.0" encoding="UTF-8" standalone="yes"?>
<Relationships xmlns="http://schemas.openxmlformats.org/package/2006/relationships"><Relationship Id="rId2" Type="http://schemas.openxmlformats.org/officeDocument/2006/relationships/chart" Target="../charts/chart98.xml"/><Relationship Id="rId1" Type="http://schemas.openxmlformats.org/officeDocument/2006/relationships/image" Target="../media/image37.emf"/></Relationships>
</file>

<file path=xl/drawings/_rels/drawing28.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chart" Target="../charts/chart100.xml"/><Relationship Id="rId1" Type="http://schemas.openxmlformats.org/officeDocument/2006/relationships/chart" Target="../charts/chart99.xml"/><Relationship Id="rId4" Type="http://schemas.openxmlformats.org/officeDocument/2006/relationships/image" Target="../media/image39.png"/></Relationships>
</file>

<file path=xl/drawings/_rels/drawing29.xml.rels><?xml version="1.0" encoding="UTF-8" standalone="yes"?>
<Relationships xmlns="http://schemas.openxmlformats.org/package/2006/relationships"><Relationship Id="rId13" Type="http://schemas.openxmlformats.org/officeDocument/2006/relationships/image" Target="../media/image45.jpeg"/><Relationship Id="rId18" Type="http://schemas.openxmlformats.org/officeDocument/2006/relationships/image" Target="../media/image50.jpeg"/><Relationship Id="rId26" Type="http://schemas.openxmlformats.org/officeDocument/2006/relationships/image" Target="../media/image57.jpeg"/><Relationship Id="rId39" Type="http://schemas.openxmlformats.org/officeDocument/2006/relationships/image" Target="../media/image70.emf"/><Relationship Id="rId21" Type="http://schemas.openxmlformats.org/officeDocument/2006/relationships/image" Target="../media/image53.jpeg"/><Relationship Id="rId34" Type="http://schemas.openxmlformats.org/officeDocument/2006/relationships/image" Target="../media/image65.jpeg"/><Relationship Id="rId42" Type="http://schemas.openxmlformats.org/officeDocument/2006/relationships/image" Target="../media/image73.jpg"/><Relationship Id="rId47" Type="http://schemas.openxmlformats.org/officeDocument/2006/relationships/image" Target="../media/image78.jpg"/><Relationship Id="rId50" Type="http://schemas.openxmlformats.org/officeDocument/2006/relationships/image" Target="../media/image81.jpg"/><Relationship Id="rId55" Type="http://schemas.openxmlformats.org/officeDocument/2006/relationships/image" Target="../media/image86.jpg"/><Relationship Id="rId63" Type="http://schemas.openxmlformats.org/officeDocument/2006/relationships/image" Target="../media/image94.jpg"/><Relationship Id="rId68" Type="http://schemas.openxmlformats.org/officeDocument/2006/relationships/image" Target="../media/image99.jpg"/><Relationship Id="rId76" Type="http://schemas.openxmlformats.org/officeDocument/2006/relationships/image" Target="../media/image107.jpg"/><Relationship Id="rId84" Type="http://schemas.openxmlformats.org/officeDocument/2006/relationships/image" Target="../media/image115.jpeg"/><Relationship Id="rId7" Type="http://schemas.openxmlformats.org/officeDocument/2006/relationships/diagramLayout" Target="../diagrams/layout3.xml"/><Relationship Id="rId71" Type="http://schemas.openxmlformats.org/officeDocument/2006/relationships/image" Target="../media/image102.jpg"/><Relationship Id="rId2" Type="http://schemas.openxmlformats.org/officeDocument/2006/relationships/diagramLayout" Target="../diagrams/layout2.xml"/><Relationship Id="rId16" Type="http://schemas.openxmlformats.org/officeDocument/2006/relationships/image" Target="../media/image48.png"/><Relationship Id="rId29" Type="http://schemas.openxmlformats.org/officeDocument/2006/relationships/image" Target="../media/image60.jpeg"/><Relationship Id="rId11" Type="http://schemas.openxmlformats.org/officeDocument/2006/relationships/image" Target="../media/image43.jpg"/><Relationship Id="rId24" Type="http://schemas.openxmlformats.org/officeDocument/2006/relationships/image" Target="../media/image55.png"/><Relationship Id="rId32" Type="http://schemas.openxmlformats.org/officeDocument/2006/relationships/image" Target="../media/image63.jpeg"/><Relationship Id="rId37" Type="http://schemas.openxmlformats.org/officeDocument/2006/relationships/image" Target="../media/image68.emf"/><Relationship Id="rId40" Type="http://schemas.openxmlformats.org/officeDocument/2006/relationships/image" Target="../media/image71.jpg"/><Relationship Id="rId45" Type="http://schemas.openxmlformats.org/officeDocument/2006/relationships/image" Target="../media/image76.jpg"/><Relationship Id="rId53" Type="http://schemas.openxmlformats.org/officeDocument/2006/relationships/image" Target="../media/image84.jpg"/><Relationship Id="rId58" Type="http://schemas.openxmlformats.org/officeDocument/2006/relationships/image" Target="../media/image89.jpg"/><Relationship Id="rId66" Type="http://schemas.openxmlformats.org/officeDocument/2006/relationships/image" Target="../media/image97.jpg"/><Relationship Id="rId74" Type="http://schemas.openxmlformats.org/officeDocument/2006/relationships/image" Target="../media/image105.jpg"/><Relationship Id="rId79" Type="http://schemas.openxmlformats.org/officeDocument/2006/relationships/image" Target="../media/image110.jpg"/><Relationship Id="rId87" Type="http://schemas.openxmlformats.org/officeDocument/2006/relationships/image" Target="../media/image118.jpeg"/><Relationship Id="rId5" Type="http://schemas.microsoft.com/office/2007/relationships/diagramDrawing" Target="../diagrams/drawing2.xml"/><Relationship Id="rId61" Type="http://schemas.openxmlformats.org/officeDocument/2006/relationships/image" Target="../media/image92.jpg"/><Relationship Id="rId82" Type="http://schemas.openxmlformats.org/officeDocument/2006/relationships/image" Target="../media/image113.jpg"/><Relationship Id="rId19" Type="http://schemas.openxmlformats.org/officeDocument/2006/relationships/image" Target="../media/image51.jpg"/><Relationship Id="rId4" Type="http://schemas.openxmlformats.org/officeDocument/2006/relationships/diagramColors" Target="../diagrams/colors2.xml"/><Relationship Id="rId9" Type="http://schemas.openxmlformats.org/officeDocument/2006/relationships/diagramColors" Target="../diagrams/colors3.xml"/><Relationship Id="rId14" Type="http://schemas.openxmlformats.org/officeDocument/2006/relationships/image" Target="../media/image46.jpeg"/><Relationship Id="rId22" Type="http://schemas.openxmlformats.org/officeDocument/2006/relationships/image" Target="../media/image54.png"/><Relationship Id="rId27" Type="http://schemas.openxmlformats.org/officeDocument/2006/relationships/image" Target="../media/image58.jpeg"/><Relationship Id="rId30" Type="http://schemas.openxmlformats.org/officeDocument/2006/relationships/image" Target="../media/image61.jpeg"/><Relationship Id="rId35" Type="http://schemas.openxmlformats.org/officeDocument/2006/relationships/image" Target="../media/image66.jpeg"/><Relationship Id="rId43" Type="http://schemas.openxmlformats.org/officeDocument/2006/relationships/image" Target="../media/image74.jpg"/><Relationship Id="rId48" Type="http://schemas.openxmlformats.org/officeDocument/2006/relationships/image" Target="../media/image79.jpg"/><Relationship Id="rId56" Type="http://schemas.openxmlformats.org/officeDocument/2006/relationships/image" Target="../media/image87.jpg"/><Relationship Id="rId64" Type="http://schemas.openxmlformats.org/officeDocument/2006/relationships/image" Target="../media/image95.jpg"/><Relationship Id="rId69" Type="http://schemas.openxmlformats.org/officeDocument/2006/relationships/image" Target="../media/image100.jpg"/><Relationship Id="rId77" Type="http://schemas.openxmlformats.org/officeDocument/2006/relationships/image" Target="../media/image108.jpg"/><Relationship Id="rId8" Type="http://schemas.openxmlformats.org/officeDocument/2006/relationships/diagramQuickStyle" Target="../diagrams/quickStyle3.xml"/><Relationship Id="rId51" Type="http://schemas.openxmlformats.org/officeDocument/2006/relationships/image" Target="../media/image82.jpg"/><Relationship Id="rId72" Type="http://schemas.openxmlformats.org/officeDocument/2006/relationships/image" Target="../media/image103.jpg"/><Relationship Id="rId80" Type="http://schemas.openxmlformats.org/officeDocument/2006/relationships/image" Target="../media/image111.jpg"/><Relationship Id="rId85" Type="http://schemas.openxmlformats.org/officeDocument/2006/relationships/image" Target="../media/image116.jpeg"/><Relationship Id="rId3" Type="http://schemas.openxmlformats.org/officeDocument/2006/relationships/diagramQuickStyle" Target="../diagrams/quickStyle2.xml"/><Relationship Id="rId12" Type="http://schemas.openxmlformats.org/officeDocument/2006/relationships/image" Target="../media/image44.jpeg"/><Relationship Id="rId17" Type="http://schemas.openxmlformats.org/officeDocument/2006/relationships/image" Target="../media/image49.png"/><Relationship Id="rId25" Type="http://schemas.openxmlformats.org/officeDocument/2006/relationships/image" Target="../media/image56.png"/><Relationship Id="rId33" Type="http://schemas.openxmlformats.org/officeDocument/2006/relationships/image" Target="../media/image64.jpg"/><Relationship Id="rId38" Type="http://schemas.openxmlformats.org/officeDocument/2006/relationships/image" Target="../media/image69.emf"/><Relationship Id="rId46" Type="http://schemas.openxmlformats.org/officeDocument/2006/relationships/image" Target="../media/image77.jpg"/><Relationship Id="rId59" Type="http://schemas.openxmlformats.org/officeDocument/2006/relationships/image" Target="../media/image90.jpg"/><Relationship Id="rId67" Type="http://schemas.openxmlformats.org/officeDocument/2006/relationships/image" Target="../media/image98.jpg"/><Relationship Id="rId20" Type="http://schemas.openxmlformats.org/officeDocument/2006/relationships/image" Target="../media/image52.jpg"/><Relationship Id="rId41" Type="http://schemas.openxmlformats.org/officeDocument/2006/relationships/image" Target="../media/image72.jpg"/><Relationship Id="rId54" Type="http://schemas.openxmlformats.org/officeDocument/2006/relationships/image" Target="../media/image85.jpg"/><Relationship Id="rId62" Type="http://schemas.openxmlformats.org/officeDocument/2006/relationships/image" Target="../media/image93.jpg"/><Relationship Id="rId70" Type="http://schemas.openxmlformats.org/officeDocument/2006/relationships/image" Target="../media/image101.jpg"/><Relationship Id="rId75" Type="http://schemas.openxmlformats.org/officeDocument/2006/relationships/image" Target="../media/image106.jpg"/><Relationship Id="rId83" Type="http://schemas.openxmlformats.org/officeDocument/2006/relationships/image" Target="../media/image114.jpeg"/><Relationship Id="rId1" Type="http://schemas.openxmlformats.org/officeDocument/2006/relationships/diagramData" Target="../diagrams/data2.xml"/><Relationship Id="rId6" Type="http://schemas.openxmlformats.org/officeDocument/2006/relationships/diagramData" Target="../diagrams/data3.xml"/><Relationship Id="rId15" Type="http://schemas.openxmlformats.org/officeDocument/2006/relationships/image" Target="../media/image47.png"/><Relationship Id="rId23" Type="http://schemas.microsoft.com/office/2007/relationships/hdphoto" Target="../media/hdphoto1.wdp"/><Relationship Id="rId28" Type="http://schemas.openxmlformats.org/officeDocument/2006/relationships/image" Target="../media/image59.jpeg"/><Relationship Id="rId36" Type="http://schemas.openxmlformats.org/officeDocument/2006/relationships/image" Target="../media/image67.jpeg"/><Relationship Id="rId49" Type="http://schemas.openxmlformats.org/officeDocument/2006/relationships/image" Target="../media/image80.jpg"/><Relationship Id="rId57" Type="http://schemas.openxmlformats.org/officeDocument/2006/relationships/image" Target="../media/image88.jpg"/><Relationship Id="rId10" Type="http://schemas.microsoft.com/office/2007/relationships/diagramDrawing" Target="../diagrams/drawing3.xml"/><Relationship Id="rId31" Type="http://schemas.openxmlformats.org/officeDocument/2006/relationships/image" Target="../media/image62.jpg"/><Relationship Id="rId44" Type="http://schemas.openxmlformats.org/officeDocument/2006/relationships/image" Target="../media/image75.jpg"/><Relationship Id="rId52" Type="http://schemas.openxmlformats.org/officeDocument/2006/relationships/image" Target="../media/image83.jpg"/><Relationship Id="rId60" Type="http://schemas.openxmlformats.org/officeDocument/2006/relationships/image" Target="../media/image91.jpg"/><Relationship Id="rId65" Type="http://schemas.openxmlformats.org/officeDocument/2006/relationships/image" Target="../media/image96.jpg"/><Relationship Id="rId73" Type="http://schemas.openxmlformats.org/officeDocument/2006/relationships/image" Target="../media/image104.jpg"/><Relationship Id="rId78" Type="http://schemas.openxmlformats.org/officeDocument/2006/relationships/image" Target="../media/image109.jpg"/><Relationship Id="rId81" Type="http://schemas.openxmlformats.org/officeDocument/2006/relationships/image" Target="../media/image112.jpg"/><Relationship Id="rId86" Type="http://schemas.openxmlformats.org/officeDocument/2006/relationships/image" Target="../media/image117.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120.png"/><Relationship Id="rId1" Type="http://schemas.openxmlformats.org/officeDocument/2006/relationships/image" Target="../media/image119.png"/></Relationships>
</file>

<file path=xl/drawings/_rels/drawing31.xml.rels><?xml version="1.0" encoding="UTF-8" standalone="yes"?>
<Relationships xmlns="http://schemas.openxmlformats.org/package/2006/relationships"><Relationship Id="rId8" Type="http://schemas.openxmlformats.org/officeDocument/2006/relationships/image" Target="../media/image121.png"/><Relationship Id="rId13" Type="http://schemas.openxmlformats.org/officeDocument/2006/relationships/image" Target="../media/image126.png"/><Relationship Id="rId3" Type="http://schemas.openxmlformats.org/officeDocument/2006/relationships/hyperlink" Target="#'EVO. INDICES MUNIC&#205;PIOS ESPELHO'!A107"/><Relationship Id="rId7" Type="http://schemas.openxmlformats.org/officeDocument/2006/relationships/hyperlink" Target="#'EVO. INDICES MUNIC&#205;PIOS ESPELHO'!A153"/><Relationship Id="rId12" Type="http://schemas.openxmlformats.org/officeDocument/2006/relationships/image" Target="../media/image125.png"/><Relationship Id="rId2" Type="http://schemas.openxmlformats.org/officeDocument/2006/relationships/hyperlink" Target="#'EVO. INDICES MUNIC&#205;PIOS ESPELHO'!A38"/><Relationship Id="rId1" Type="http://schemas.openxmlformats.org/officeDocument/2006/relationships/hyperlink" Target="#'EVO. INDICES MUNIC&#205;PIOS ESPELHO'!A1"/><Relationship Id="rId6" Type="http://schemas.openxmlformats.org/officeDocument/2006/relationships/hyperlink" Target="#'EVO. INDICES MUNIC&#205;PIOS ESPELHO'!A130"/><Relationship Id="rId11" Type="http://schemas.openxmlformats.org/officeDocument/2006/relationships/image" Target="../media/image124.png"/><Relationship Id="rId5" Type="http://schemas.openxmlformats.org/officeDocument/2006/relationships/hyperlink" Target="#'EVO. INDICES MUNIC&#205;PIOS ESPELHO'!A87"/><Relationship Id="rId10" Type="http://schemas.openxmlformats.org/officeDocument/2006/relationships/image" Target="../media/image123.png"/><Relationship Id="rId4" Type="http://schemas.openxmlformats.org/officeDocument/2006/relationships/hyperlink" Target="#'EVO. INDICES MUNIC&#205;PIOS ESPELHO'!A62"/><Relationship Id="rId9" Type="http://schemas.openxmlformats.org/officeDocument/2006/relationships/image" Target="../media/image122.png"/><Relationship Id="rId14" Type="http://schemas.openxmlformats.org/officeDocument/2006/relationships/image" Target="../media/image127.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29.png"/><Relationship Id="rId7" Type="http://schemas.openxmlformats.org/officeDocument/2006/relationships/image" Target="../media/image123.png"/><Relationship Id="rId2" Type="http://schemas.openxmlformats.org/officeDocument/2006/relationships/image" Target="../media/image128.png"/><Relationship Id="rId1" Type="http://schemas.openxmlformats.org/officeDocument/2006/relationships/hyperlink" Target="#'EVO. INDICES MUNIC&#205;PIOS ESPELHO'!D58"/><Relationship Id="rId6" Type="http://schemas.openxmlformats.org/officeDocument/2006/relationships/image" Target="../media/image132.jpeg"/><Relationship Id="rId5" Type="http://schemas.openxmlformats.org/officeDocument/2006/relationships/image" Target="../media/image131.jpeg"/><Relationship Id="rId4" Type="http://schemas.openxmlformats.org/officeDocument/2006/relationships/image" Target="../media/image130.png"/></Relationships>
</file>

<file path=xl/drawings/drawing1.xml><?xml version="1.0" encoding="utf-8"?>
<xdr:wsDr xmlns:xdr="http://schemas.openxmlformats.org/drawingml/2006/spreadsheetDrawing" xmlns:a="http://schemas.openxmlformats.org/drawingml/2006/main">
  <xdr:twoCellAnchor editAs="oneCell">
    <xdr:from>
      <xdr:col>5</xdr:col>
      <xdr:colOff>285750</xdr:colOff>
      <xdr:row>1</xdr:row>
      <xdr:rowOff>157228</xdr:rowOff>
    </xdr:from>
    <xdr:to>
      <xdr:col>16</xdr:col>
      <xdr:colOff>255849</xdr:colOff>
      <xdr:row>44</xdr:row>
      <xdr:rowOff>16095</xdr:rowOff>
    </xdr:to>
    <xdr:pic>
      <xdr:nvPicPr>
        <xdr:cNvPr id="4" name="Imagem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57625" y="347728"/>
          <a:ext cx="6675699" cy="8117042"/>
        </a:xfrm>
        <a:prstGeom prst="rect">
          <a:avLst/>
        </a:prstGeom>
        <a:scene3d>
          <a:camera prst="orthographicFront">
            <a:rot lat="0" lon="0" rev="360000"/>
          </a:camera>
          <a:lightRig rig="threePt" dir="t"/>
        </a:scene3d>
      </xdr:spPr>
    </xdr:pic>
    <xdr:clientData/>
  </xdr:twoCellAnchor>
  <xdr:twoCellAnchor editAs="oneCell">
    <xdr:from>
      <xdr:col>2</xdr:col>
      <xdr:colOff>238126</xdr:colOff>
      <xdr:row>12</xdr:row>
      <xdr:rowOff>19051</xdr:rowOff>
    </xdr:from>
    <xdr:to>
      <xdr:col>4</xdr:col>
      <xdr:colOff>442888</xdr:colOff>
      <xdr:row>16</xdr:row>
      <xdr:rowOff>47625</xdr:rowOff>
    </xdr:to>
    <xdr:pic>
      <xdr:nvPicPr>
        <xdr:cNvPr id="3" name="Imagem 2">
          <a:hlinkClick xmlns:r="http://schemas.openxmlformats.org/officeDocument/2006/relationships" r:id="rId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95526" y="2305051"/>
          <a:ext cx="1109637" cy="857249"/>
        </a:xfrm>
        <a:prstGeom prst="rect">
          <a:avLst/>
        </a:prstGeom>
      </xdr:spPr>
    </xdr:pic>
    <xdr:clientData/>
  </xdr:twoCellAnchor>
  <xdr:twoCellAnchor>
    <xdr:from>
      <xdr:col>0</xdr:col>
      <xdr:colOff>723900</xdr:colOff>
      <xdr:row>12</xdr:row>
      <xdr:rowOff>171451</xdr:rowOff>
    </xdr:from>
    <xdr:to>
      <xdr:col>2</xdr:col>
      <xdr:colOff>76200</xdr:colOff>
      <xdr:row>15</xdr:row>
      <xdr:rowOff>9525</xdr:rowOff>
    </xdr:to>
    <xdr:sp macro="" textlink="">
      <xdr:nvSpPr>
        <xdr:cNvPr id="9" name="Seta para a direita 8">
          <a:extLst>
            <a:ext uri="{FF2B5EF4-FFF2-40B4-BE49-F238E27FC236}">
              <a16:creationId xmlns:a16="http://schemas.microsoft.com/office/drawing/2014/main" id="{00000000-0008-0000-0000-000009000000}"/>
            </a:ext>
          </a:extLst>
        </xdr:cNvPr>
        <xdr:cNvSpPr/>
      </xdr:nvSpPr>
      <xdr:spPr>
        <a:xfrm>
          <a:off x="723900" y="2457451"/>
          <a:ext cx="1409700" cy="476249"/>
        </a:xfrm>
        <a:prstGeom prst="rightArrow">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lang="pt-BR" sz="1050"/>
            <a:t>CLIK  PARA INICIAR</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247650</xdr:colOff>
      <xdr:row>2</xdr:row>
      <xdr:rowOff>161925</xdr:rowOff>
    </xdr:from>
    <xdr:to>
      <xdr:col>5</xdr:col>
      <xdr:colOff>323850</xdr:colOff>
      <xdr:row>6</xdr:row>
      <xdr:rowOff>89382</xdr:rowOff>
    </xdr:to>
    <xdr:pic>
      <xdr:nvPicPr>
        <xdr:cNvPr id="4" name="Imagem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66950" y="819150"/>
          <a:ext cx="1190625" cy="708507"/>
        </a:xfrm>
        <a:prstGeom prst="rect">
          <a:avLst/>
        </a:prstGeom>
      </xdr:spPr>
    </xdr:pic>
    <xdr:clientData/>
  </xdr:twoCellAnchor>
  <xdr:twoCellAnchor>
    <xdr:from>
      <xdr:col>5</xdr:col>
      <xdr:colOff>9525</xdr:colOff>
      <xdr:row>9</xdr:row>
      <xdr:rowOff>19050</xdr:rowOff>
    </xdr:from>
    <xdr:to>
      <xdr:col>10</xdr:col>
      <xdr:colOff>1009650</xdr:colOff>
      <xdr:row>10</xdr:row>
      <xdr:rowOff>38100</xdr:rowOff>
    </xdr:to>
    <xdr:sp macro="" textlink="">
      <xdr:nvSpPr>
        <xdr:cNvPr id="5" name="CaixaDeTexto 4">
          <a:hlinkClick xmlns:r="http://schemas.openxmlformats.org/officeDocument/2006/relationships" r:id="rId2"/>
          <a:extLst>
            <a:ext uri="{FF2B5EF4-FFF2-40B4-BE49-F238E27FC236}">
              <a16:creationId xmlns:a16="http://schemas.microsoft.com/office/drawing/2014/main" id="{00000000-0008-0000-0100-000005000000}"/>
            </a:ext>
          </a:extLst>
        </xdr:cNvPr>
        <xdr:cNvSpPr txBox="1"/>
      </xdr:nvSpPr>
      <xdr:spPr>
        <a:xfrm>
          <a:off x="3143250" y="2543175"/>
          <a:ext cx="4305300"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II.   INTRODUÇÃO</a:t>
          </a:r>
        </a:p>
      </xdr:txBody>
    </xdr:sp>
    <xdr:clientData/>
  </xdr:twoCellAnchor>
  <xdr:twoCellAnchor>
    <xdr:from>
      <xdr:col>5</xdr:col>
      <xdr:colOff>19050</xdr:colOff>
      <xdr:row>7</xdr:row>
      <xdr:rowOff>180975</xdr:rowOff>
    </xdr:from>
    <xdr:to>
      <xdr:col>10</xdr:col>
      <xdr:colOff>1009651</xdr:colOff>
      <xdr:row>8</xdr:row>
      <xdr:rowOff>180975</xdr:rowOff>
    </xdr:to>
    <xdr:sp macro="" textlink="">
      <xdr:nvSpPr>
        <xdr:cNvPr id="6" name="CaixaDeTexto 5">
          <a:hlinkClick xmlns:r="http://schemas.openxmlformats.org/officeDocument/2006/relationships" r:id="rId3"/>
          <a:extLst>
            <a:ext uri="{FF2B5EF4-FFF2-40B4-BE49-F238E27FC236}">
              <a16:creationId xmlns:a16="http://schemas.microsoft.com/office/drawing/2014/main" id="{00000000-0008-0000-0100-000006000000}"/>
            </a:ext>
          </a:extLst>
        </xdr:cNvPr>
        <xdr:cNvSpPr txBox="1"/>
      </xdr:nvSpPr>
      <xdr:spPr>
        <a:xfrm>
          <a:off x="3152775" y="2228850"/>
          <a:ext cx="4295776"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I.   APRESENTAÇÃO</a:t>
          </a:r>
        </a:p>
      </xdr:txBody>
    </xdr:sp>
    <xdr:clientData/>
  </xdr:twoCellAnchor>
  <xdr:twoCellAnchor>
    <xdr:from>
      <xdr:col>5</xdr:col>
      <xdr:colOff>9524</xdr:colOff>
      <xdr:row>10</xdr:row>
      <xdr:rowOff>104775</xdr:rowOff>
    </xdr:from>
    <xdr:to>
      <xdr:col>10</xdr:col>
      <xdr:colOff>1009650</xdr:colOff>
      <xdr:row>11</xdr:row>
      <xdr:rowOff>123825</xdr:rowOff>
    </xdr:to>
    <xdr:sp macro="" textlink="">
      <xdr:nvSpPr>
        <xdr:cNvPr id="7" name="CaixaDeTexto 6">
          <a:hlinkClick xmlns:r="http://schemas.openxmlformats.org/officeDocument/2006/relationships" r:id="rId4"/>
          <a:extLst>
            <a:ext uri="{FF2B5EF4-FFF2-40B4-BE49-F238E27FC236}">
              <a16:creationId xmlns:a16="http://schemas.microsoft.com/office/drawing/2014/main" id="{00000000-0008-0000-0100-000007000000}"/>
            </a:ext>
          </a:extLst>
        </xdr:cNvPr>
        <xdr:cNvSpPr txBox="1"/>
      </xdr:nvSpPr>
      <xdr:spPr>
        <a:xfrm>
          <a:off x="3143249" y="2857500"/>
          <a:ext cx="4305301"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III.   FROTA</a:t>
          </a:r>
          <a:r>
            <a:rPr lang="pt-BR" sz="1200" b="1" baseline="0"/>
            <a:t> DE VEÍCULOS NO ESTADO</a:t>
          </a:r>
          <a:endParaRPr lang="pt-BR" sz="1200" b="1"/>
        </a:p>
      </xdr:txBody>
    </xdr:sp>
    <xdr:clientData/>
  </xdr:twoCellAnchor>
  <xdr:twoCellAnchor>
    <xdr:from>
      <xdr:col>5</xdr:col>
      <xdr:colOff>1</xdr:colOff>
      <xdr:row>11</xdr:row>
      <xdr:rowOff>190500</xdr:rowOff>
    </xdr:from>
    <xdr:to>
      <xdr:col>10</xdr:col>
      <xdr:colOff>1009650</xdr:colOff>
      <xdr:row>12</xdr:row>
      <xdr:rowOff>209550</xdr:rowOff>
    </xdr:to>
    <xdr:sp macro="" textlink="">
      <xdr:nvSpPr>
        <xdr:cNvPr id="9" name="CaixaDeTexto 8">
          <a:hlinkClick xmlns:r="http://schemas.openxmlformats.org/officeDocument/2006/relationships" r:id="rId5"/>
          <a:extLst>
            <a:ext uri="{FF2B5EF4-FFF2-40B4-BE49-F238E27FC236}">
              <a16:creationId xmlns:a16="http://schemas.microsoft.com/office/drawing/2014/main" id="{00000000-0008-0000-0100-000009000000}"/>
            </a:ext>
          </a:extLst>
        </xdr:cNvPr>
        <xdr:cNvSpPr txBox="1"/>
      </xdr:nvSpPr>
      <xdr:spPr>
        <a:xfrm>
          <a:off x="3133726" y="3171825"/>
          <a:ext cx="4314824"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IV.   FROTA</a:t>
          </a:r>
          <a:r>
            <a:rPr lang="pt-BR" sz="1200" b="1" baseline="0"/>
            <a:t> DE VEÍCULOS NOS MUNICÍPIOS</a:t>
          </a:r>
          <a:endParaRPr lang="pt-BR" sz="1200" b="1"/>
        </a:p>
      </xdr:txBody>
    </xdr:sp>
    <xdr:clientData/>
  </xdr:twoCellAnchor>
  <xdr:twoCellAnchor>
    <xdr:from>
      <xdr:col>5</xdr:col>
      <xdr:colOff>0</xdr:colOff>
      <xdr:row>13</xdr:row>
      <xdr:rowOff>47625</xdr:rowOff>
    </xdr:from>
    <xdr:to>
      <xdr:col>10</xdr:col>
      <xdr:colOff>1009650</xdr:colOff>
      <xdr:row>14</xdr:row>
      <xdr:rowOff>66675</xdr:rowOff>
    </xdr:to>
    <xdr:sp macro="" textlink="">
      <xdr:nvSpPr>
        <xdr:cNvPr id="10" name="CaixaDeTexto 9">
          <a:hlinkClick xmlns:r="http://schemas.openxmlformats.org/officeDocument/2006/relationships" r:id="rId6"/>
          <a:extLst>
            <a:ext uri="{FF2B5EF4-FFF2-40B4-BE49-F238E27FC236}">
              <a16:creationId xmlns:a16="http://schemas.microsoft.com/office/drawing/2014/main" id="{00000000-0008-0000-0100-00000A000000}"/>
            </a:ext>
          </a:extLst>
        </xdr:cNvPr>
        <xdr:cNvSpPr txBox="1"/>
      </xdr:nvSpPr>
      <xdr:spPr>
        <a:xfrm>
          <a:off x="3133725" y="3486150"/>
          <a:ext cx="431482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V.   ACIDENTES</a:t>
          </a:r>
          <a:r>
            <a:rPr lang="pt-BR" sz="1200" b="1" baseline="0"/>
            <a:t> COM VÍTIMAS</a:t>
          </a:r>
          <a:endParaRPr lang="pt-BR" sz="1200" b="1"/>
        </a:p>
      </xdr:txBody>
    </xdr:sp>
    <xdr:clientData/>
  </xdr:twoCellAnchor>
  <xdr:twoCellAnchor>
    <xdr:from>
      <xdr:col>5</xdr:col>
      <xdr:colOff>0</xdr:colOff>
      <xdr:row>14</xdr:row>
      <xdr:rowOff>133350</xdr:rowOff>
    </xdr:from>
    <xdr:to>
      <xdr:col>10</xdr:col>
      <xdr:colOff>1009650</xdr:colOff>
      <xdr:row>15</xdr:row>
      <xdr:rowOff>152400</xdr:rowOff>
    </xdr:to>
    <xdr:sp macro="" textlink="">
      <xdr:nvSpPr>
        <xdr:cNvPr id="11" name="CaixaDeTexto 10">
          <a:hlinkClick xmlns:r="http://schemas.openxmlformats.org/officeDocument/2006/relationships" r:id="rId7"/>
          <a:extLst>
            <a:ext uri="{FF2B5EF4-FFF2-40B4-BE49-F238E27FC236}">
              <a16:creationId xmlns:a16="http://schemas.microsoft.com/office/drawing/2014/main" id="{00000000-0008-0000-0100-00000B000000}"/>
            </a:ext>
          </a:extLst>
        </xdr:cNvPr>
        <xdr:cNvSpPr txBox="1"/>
      </xdr:nvSpPr>
      <xdr:spPr>
        <a:xfrm>
          <a:off x="3133725" y="3800475"/>
          <a:ext cx="431482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VI.   VÍTIMAS NÃO FATAIS</a:t>
          </a:r>
        </a:p>
      </xdr:txBody>
    </xdr:sp>
    <xdr:clientData/>
  </xdr:twoCellAnchor>
  <xdr:twoCellAnchor>
    <xdr:from>
      <xdr:col>5</xdr:col>
      <xdr:colOff>0</xdr:colOff>
      <xdr:row>15</xdr:row>
      <xdr:rowOff>219075</xdr:rowOff>
    </xdr:from>
    <xdr:to>
      <xdr:col>10</xdr:col>
      <xdr:colOff>1009650</xdr:colOff>
      <xdr:row>17</xdr:row>
      <xdr:rowOff>9525</xdr:rowOff>
    </xdr:to>
    <xdr:sp macro="" textlink="">
      <xdr:nvSpPr>
        <xdr:cNvPr id="12" name="CaixaDeTexto 11">
          <a:hlinkClick xmlns:r="http://schemas.openxmlformats.org/officeDocument/2006/relationships" r:id="rId8"/>
          <a:extLst>
            <a:ext uri="{FF2B5EF4-FFF2-40B4-BE49-F238E27FC236}">
              <a16:creationId xmlns:a16="http://schemas.microsoft.com/office/drawing/2014/main" id="{00000000-0008-0000-0100-00000C000000}"/>
            </a:ext>
          </a:extLst>
        </xdr:cNvPr>
        <xdr:cNvSpPr txBox="1"/>
      </xdr:nvSpPr>
      <xdr:spPr>
        <a:xfrm>
          <a:off x="3133725" y="4114800"/>
          <a:ext cx="431482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VII.   VÍTIMAS FATAIS</a:t>
          </a:r>
        </a:p>
      </xdr:txBody>
    </xdr:sp>
    <xdr:clientData/>
  </xdr:twoCellAnchor>
  <xdr:twoCellAnchor>
    <xdr:from>
      <xdr:col>4</xdr:col>
      <xdr:colOff>390525</xdr:colOff>
      <xdr:row>17</xdr:row>
      <xdr:rowOff>76200</xdr:rowOff>
    </xdr:from>
    <xdr:to>
      <xdr:col>10</xdr:col>
      <xdr:colOff>1009650</xdr:colOff>
      <xdr:row>18</xdr:row>
      <xdr:rowOff>95250</xdr:rowOff>
    </xdr:to>
    <xdr:sp macro="" textlink="">
      <xdr:nvSpPr>
        <xdr:cNvPr id="13" name="CaixaDeTexto 12">
          <a:hlinkClick xmlns:r="http://schemas.openxmlformats.org/officeDocument/2006/relationships" r:id="rId9"/>
          <a:extLst>
            <a:ext uri="{FF2B5EF4-FFF2-40B4-BE49-F238E27FC236}">
              <a16:creationId xmlns:a16="http://schemas.microsoft.com/office/drawing/2014/main" id="{00000000-0008-0000-0100-00000D000000}"/>
            </a:ext>
          </a:extLst>
        </xdr:cNvPr>
        <xdr:cNvSpPr txBox="1"/>
      </xdr:nvSpPr>
      <xdr:spPr>
        <a:xfrm>
          <a:off x="3114675" y="442912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VIII.   CONDUTORES</a:t>
          </a:r>
          <a:r>
            <a:rPr lang="pt-BR" sz="1200" b="1" baseline="0"/>
            <a:t> ENVOLVIDOS EM ACIDENTES COM VÍTIMAS</a:t>
          </a:r>
          <a:endParaRPr lang="pt-BR" sz="1200" b="1"/>
        </a:p>
      </xdr:txBody>
    </xdr:sp>
    <xdr:clientData/>
  </xdr:twoCellAnchor>
  <xdr:twoCellAnchor>
    <xdr:from>
      <xdr:col>4</xdr:col>
      <xdr:colOff>400050</xdr:colOff>
      <xdr:row>18</xdr:row>
      <xdr:rowOff>152400</xdr:rowOff>
    </xdr:from>
    <xdr:to>
      <xdr:col>11</xdr:col>
      <xdr:colOff>0</xdr:colOff>
      <xdr:row>20</xdr:row>
      <xdr:rowOff>85725</xdr:rowOff>
    </xdr:to>
    <xdr:sp macro="" textlink="">
      <xdr:nvSpPr>
        <xdr:cNvPr id="14" name="CaixaDeTexto 13">
          <a:hlinkClick xmlns:r="http://schemas.openxmlformats.org/officeDocument/2006/relationships" r:id="rId10"/>
          <a:extLst>
            <a:ext uri="{FF2B5EF4-FFF2-40B4-BE49-F238E27FC236}">
              <a16:creationId xmlns:a16="http://schemas.microsoft.com/office/drawing/2014/main" id="{00000000-0008-0000-0100-00000E000000}"/>
            </a:ext>
          </a:extLst>
        </xdr:cNvPr>
        <xdr:cNvSpPr txBox="1"/>
      </xdr:nvSpPr>
      <xdr:spPr>
        <a:xfrm>
          <a:off x="3124200" y="4733925"/>
          <a:ext cx="4333875" cy="26670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IX.   VEÍCULOS</a:t>
          </a:r>
          <a:r>
            <a:rPr lang="pt-BR" sz="1200" b="1" baseline="0"/>
            <a:t> ENVOLVIDOS EM ACIDENTES COM VÍTIMAS</a:t>
          </a:r>
          <a:endParaRPr lang="pt-BR" sz="1200" b="1"/>
        </a:p>
      </xdr:txBody>
    </xdr:sp>
    <xdr:clientData/>
  </xdr:twoCellAnchor>
  <xdr:twoCellAnchor>
    <xdr:from>
      <xdr:col>4</xdr:col>
      <xdr:colOff>400050</xdr:colOff>
      <xdr:row>20</xdr:row>
      <xdr:rowOff>142875</xdr:rowOff>
    </xdr:from>
    <xdr:to>
      <xdr:col>11</xdr:col>
      <xdr:colOff>0</xdr:colOff>
      <xdr:row>21</xdr:row>
      <xdr:rowOff>161925</xdr:rowOff>
    </xdr:to>
    <xdr:sp macro="" textlink="">
      <xdr:nvSpPr>
        <xdr:cNvPr id="15" name="CaixaDeTexto 14">
          <a:hlinkClick xmlns:r="http://schemas.openxmlformats.org/officeDocument/2006/relationships" r:id="rId11"/>
          <a:extLst>
            <a:ext uri="{FF2B5EF4-FFF2-40B4-BE49-F238E27FC236}">
              <a16:creationId xmlns:a16="http://schemas.microsoft.com/office/drawing/2014/main" id="{00000000-0008-0000-0100-00000F000000}"/>
            </a:ext>
          </a:extLst>
        </xdr:cNvPr>
        <xdr:cNvSpPr txBox="1"/>
      </xdr:nvSpPr>
      <xdr:spPr>
        <a:xfrm>
          <a:off x="3124200" y="518160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   ÍNDICES</a:t>
          </a:r>
          <a:r>
            <a:rPr lang="pt-BR" sz="1200" b="1" baseline="0"/>
            <a:t> DE RONDÔNIA</a:t>
          </a:r>
          <a:endParaRPr lang="pt-BR" sz="1200" b="1"/>
        </a:p>
      </xdr:txBody>
    </xdr:sp>
    <xdr:clientData/>
  </xdr:twoCellAnchor>
  <xdr:twoCellAnchor>
    <xdr:from>
      <xdr:col>4</xdr:col>
      <xdr:colOff>400050</xdr:colOff>
      <xdr:row>22</xdr:row>
      <xdr:rowOff>0</xdr:rowOff>
    </xdr:from>
    <xdr:to>
      <xdr:col>11</xdr:col>
      <xdr:colOff>0</xdr:colOff>
      <xdr:row>23</xdr:row>
      <xdr:rowOff>19050</xdr:rowOff>
    </xdr:to>
    <xdr:sp macro="" textlink="">
      <xdr:nvSpPr>
        <xdr:cNvPr id="16" name="CaixaDeTexto 15">
          <a:hlinkClick xmlns:r="http://schemas.openxmlformats.org/officeDocument/2006/relationships" r:id="rId12"/>
          <a:extLst>
            <a:ext uri="{FF2B5EF4-FFF2-40B4-BE49-F238E27FC236}">
              <a16:creationId xmlns:a16="http://schemas.microsoft.com/office/drawing/2014/main" id="{00000000-0008-0000-0100-000010000000}"/>
            </a:ext>
          </a:extLst>
        </xdr:cNvPr>
        <xdr:cNvSpPr txBox="1"/>
      </xdr:nvSpPr>
      <xdr:spPr>
        <a:xfrm>
          <a:off x="3124200" y="549592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XI.   ESTATÍSTICA</a:t>
          </a:r>
          <a:r>
            <a:rPr lang="pt-BR" sz="1200" b="1" baseline="0"/>
            <a:t> DOS MUNICÍPIOS</a:t>
          </a:r>
          <a:endParaRPr lang="pt-BR" sz="1200" b="1"/>
        </a:p>
      </xdr:txBody>
    </xdr:sp>
    <xdr:clientData/>
  </xdr:twoCellAnchor>
  <xdr:twoCellAnchor>
    <xdr:from>
      <xdr:col>4</xdr:col>
      <xdr:colOff>390525</xdr:colOff>
      <xdr:row>24</xdr:row>
      <xdr:rowOff>171450</xdr:rowOff>
    </xdr:from>
    <xdr:to>
      <xdr:col>10</xdr:col>
      <xdr:colOff>1009650</xdr:colOff>
      <xdr:row>25</xdr:row>
      <xdr:rowOff>190500</xdr:rowOff>
    </xdr:to>
    <xdr:sp macro="" textlink="">
      <xdr:nvSpPr>
        <xdr:cNvPr id="17" name="CaixaDeTexto 16">
          <a:hlinkClick xmlns:r="http://schemas.openxmlformats.org/officeDocument/2006/relationships" r:id="rId13"/>
          <a:extLst>
            <a:ext uri="{FF2B5EF4-FFF2-40B4-BE49-F238E27FC236}">
              <a16:creationId xmlns:a16="http://schemas.microsoft.com/office/drawing/2014/main" id="{00000000-0008-0000-0100-000011000000}"/>
            </a:ext>
          </a:extLst>
        </xdr:cNvPr>
        <xdr:cNvSpPr txBox="1"/>
      </xdr:nvSpPr>
      <xdr:spPr>
        <a:xfrm>
          <a:off x="3114675" y="612457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XIII.   EVOLUÇÃO</a:t>
          </a:r>
          <a:r>
            <a:rPr lang="pt-BR" sz="1200" b="1" baseline="0"/>
            <a:t> DOS ÍNDICES NOS MUNICÍPIOS DE RONDÔNIA</a:t>
          </a:r>
          <a:endParaRPr lang="pt-BR" sz="1200" b="1"/>
        </a:p>
      </xdr:txBody>
    </xdr:sp>
    <xdr:clientData/>
  </xdr:twoCellAnchor>
  <xdr:twoCellAnchor>
    <xdr:from>
      <xdr:col>4</xdr:col>
      <xdr:colOff>390525</xdr:colOff>
      <xdr:row>23</xdr:row>
      <xdr:rowOff>85725</xdr:rowOff>
    </xdr:from>
    <xdr:to>
      <xdr:col>10</xdr:col>
      <xdr:colOff>1009650</xdr:colOff>
      <xdr:row>24</xdr:row>
      <xdr:rowOff>104775</xdr:rowOff>
    </xdr:to>
    <xdr:sp macro="" textlink="">
      <xdr:nvSpPr>
        <xdr:cNvPr id="18" name="CaixaDeTexto 17">
          <a:hlinkClick xmlns:r="http://schemas.openxmlformats.org/officeDocument/2006/relationships" r:id="rId14"/>
          <a:extLst>
            <a:ext uri="{FF2B5EF4-FFF2-40B4-BE49-F238E27FC236}">
              <a16:creationId xmlns:a16="http://schemas.microsoft.com/office/drawing/2014/main" id="{00000000-0008-0000-0100-000012000000}"/>
            </a:ext>
          </a:extLst>
        </xdr:cNvPr>
        <xdr:cNvSpPr txBox="1"/>
      </xdr:nvSpPr>
      <xdr:spPr>
        <a:xfrm>
          <a:off x="3114675" y="581025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XII.   ACIDENTES NOS MUNICÍPIOS</a:t>
          </a:r>
          <a:r>
            <a:rPr lang="pt-BR" sz="1200" b="1" baseline="0"/>
            <a:t>  DE RONDÔNIA</a:t>
          </a:r>
          <a:endParaRPr lang="pt-BR" sz="1200" b="1"/>
        </a:p>
      </xdr:txBody>
    </xdr:sp>
    <xdr:clientData/>
  </xdr:twoCellAnchor>
  <xdr:twoCellAnchor>
    <xdr:from>
      <xdr:col>4</xdr:col>
      <xdr:colOff>381000</xdr:colOff>
      <xdr:row>26</xdr:row>
      <xdr:rowOff>38100</xdr:rowOff>
    </xdr:from>
    <xdr:to>
      <xdr:col>10</xdr:col>
      <xdr:colOff>1000125</xdr:colOff>
      <xdr:row>27</xdr:row>
      <xdr:rowOff>57150</xdr:rowOff>
    </xdr:to>
    <xdr:sp macro="" textlink="">
      <xdr:nvSpPr>
        <xdr:cNvPr id="19" name="CaixaDeTexto 18">
          <a:hlinkClick xmlns:r="http://schemas.openxmlformats.org/officeDocument/2006/relationships" r:id="rId15"/>
          <a:extLst>
            <a:ext uri="{FF2B5EF4-FFF2-40B4-BE49-F238E27FC236}">
              <a16:creationId xmlns:a16="http://schemas.microsoft.com/office/drawing/2014/main" id="{00000000-0008-0000-0100-000013000000}"/>
            </a:ext>
          </a:extLst>
        </xdr:cNvPr>
        <xdr:cNvSpPr txBox="1"/>
      </xdr:nvSpPr>
      <xdr:spPr>
        <a:xfrm>
          <a:off x="3105150" y="644842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XIV.   ACIDENTES </a:t>
          </a:r>
          <a:r>
            <a:rPr lang="pt-BR" sz="1200" b="1" baseline="0"/>
            <a:t> X  DIA DA SEMANA</a:t>
          </a:r>
          <a:endParaRPr lang="pt-BR" sz="1200" b="1"/>
        </a:p>
      </xdr:txBody>
    </xdr:sp>
    <xdr:clientData/>
  </xdr:twoCellAnchor>
  <xdr:twoCellAnchor>
    <xdr:from>
      <xdr:col>4</xdr:col>
      <xdr:colOff>390525</xdr:colOff>
      <xdr:row>27</xdr:row>
      <xdr:rowOff>123825</xdr:rowOff>
    </xdr:from>
    <xdr:to>
      <xdr:col>10</xdr:col>
      <xdr:colOff>1009650</xdr:colOff>
      <xdr:row>28</xdr:row>
      <xdr:rowOff>142875</xdr:rowOff>
    </xdr:to>
    <xdr:sp macro="" textlink="">
      <xdr:nvSpPr>
        <xdr:cNvPr id="20" name="CaixaDeTexto 19">
          <a:hlinkClick xmlns:r="http://schemas.openxmlformats.org/officeDocument/2006/relationships" r:id="rId16"/>
          <a:extLst>
            <a:ext uri="{FF2B5EF4-FFF2-40B4-BE49-F238E27FC236}">
              <a16:creationId xmlns:a16="http://schemas.microsoft.com/office/drawing/2014/main" id="{00000000-0008-0000-0100-000014000000}"/>
            </a:ext>
          </a:extLst>
        </xdr:cNvPr>
        <xdr:cNvSpPr txBox="1"/>
      </xdr:nvSpPr>
      <xdr:spPr>
        <a:xfrm>
          <a:off x="3114675" y="676275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XV.   HORÁRIO</a:t>
          </a:r>
          <a:r>
            <a:rPr lang="pt-BR" sz="1200" b="1" baseline="0"/>
            <a:t> X  ACIDENTES</a:t>
          </a:r>
          <a:endParaRPr lang="pt-BR" sz="1200" b="1"/>
        </a:p>
      </xdr:txBody>
    </xdr:sp>
    <xdr:clientData/>
  </xdr:twoCellAnchor>
  <xdr:twoCellAnchor>
    <xdr:from>
      <xdr:col>4</xdr:col>
      <xdr:colOff>400050</xdr:colOff>
      <xdr:row>29</xdr:row>
      <xdr:rowOff>38100</xdr:rowOff>
    </xdr:from>
    <xdr:to>
      <xdr:col>11</xdr:col>
      <xdr:colOff>0</xdr:colOff>
      <xdr:row>30</xdr:row>
      <xdr:rowOff>95250</xdr:rowOff>
    </xdr:to>
    <xdr:sp macro="" textlink="">
      <xdr:nvSpPr>
        <xdr:cNvPr id="21" name="CaixaDeTexto 20">
          <a:hlinkClick xmlns:r="http://schemas.openxmlformats.org/officeDocument/2006/relationships" r:id="rId17"/>
          <a:extLst>
            <a:ext uri="{FF2B5EF4-FFF2-40B4-BE49-F238E27FC236}">
              <a16:creationId xmlns:a16="http://schemas.microsoft.com/office/drawing/2014/main" id="{00000000-0008-0000-0100-000015000000}"/>
            </a:ext>
          </a:extLst>
        </xdr:cNvPr>
        <xdr:cNvSpPr txBox="1"/>
      </xdr:nvSpPr>
      <xdr:spPr>
        <a:xfrm>
          <a:off x="3124200" y="708660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XVI.   HABILITADOS</a:t>
          </a:r>
          <a:r>
            <a:rPr lang="pt-BR" sz="1200" b="1" baseline="0"/>
            <a:t> POR MUNICÍPIOS</a:t>
          </a:r>
          <a:endParaRPr lang="pt-BR" sz="1200" b="1"/>
        </a:p>
      </xdr:txBody>
    </xdr:sp>
    <xdr:clientData/>
  </xdr:twoCellAnchor>
  <xdr:twoCellAnchor>
    <xdr:from>
      <xdr:col>4</xdr:col>
      <xdr:colOff>390525</xdr:colOff>
      <xdr:row>30</xdr:row>
      <xdr:rowOff>161925</xdr:rowOff>
    </xdr:from>
    <xdr:to>
      <xdr:col>10</xdr:col>
      <xdr:colOff>1009650</xdr:colOff>
      <xdr:row>32</xdr:row>
      <xdr:rowOff>28575</xdr:rowOff>
    </xdr:to>
    <xdr:sp macro="" textlink="">
      <xdr:nvSpPr>
        <xdr:cNvPr id="22" name="CaixaDeTexto 21">
          <a:hlinkClick xmlns:r="http://schemas.openxmlformats.org/officeDocument/2006/relationships" r:id="rId18"/>
          <a:extLst>
            <a:ext uri="{FF2B5EF4-FFF2-40B4-BE49-F238E27FC236}">
              <a16:creationId xmlns:a16="http://schemas.microsoft.com/office/drawing/2014/main" id="{00000000-0008-0000-0100-000016000000}"/>
            </a:ext>
          </a:extLst>
        </xdr:cNvPr>
        <xdr:cNvSpPr txBox="1"/>
      </xdr:nvSpPr>
      <xdr:spPr>
        <a:xfrm>
          <a:off x="3114675" y="740092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XVII.   HABILITADOS</a:t>
          </a:r>
          <a:r>
            <a:rPr lang="pt-BR" sz="1200" b="1" baseline="0"/>
            <a:t> POR FAIXA ETÁRIA NOS MUNICÍPIOS</a:t>
          </a:r>
          <a:endParaRPr lang="pt-BR" sz="1200" b="1"/>
        </a:p>
      </xdr:txBody>
    </xdr:sp>
    <xdr:clientData/>
  </xdr:twoCellAnchor>
  <xdr:twoCellAnchor>
    <xdr:from>
      <xdr:col>4</xdr:col>
      <xdr:colOff>400050</xdr:colOff>
      <xdr:row>34</xdr:row>
      <xdr:rowOff>28575</xdr:rowOff>
    </xdr:from>
    <xdr:to>
      <xdr:col>11</xdr:col>
      <xdr:colOff>0</xdr:colOff>
      <xdr:row>35</xdr:row>
      <xdr:rowOff>85725</xdr:rowOff>
    </xdr:to>
    <xdr:sp macro="" textlink="">
      <xdr:nvSpPr>
        <xdr:cNvPr id="23" name="CaixaDeTexto 22">
          <a:hlinkClick xmlns:r="http://schemas.openxmlformats.org/officeDocument/2006/relationships" r:id="rId19"/>
          <a:extLst>
            <a:ext uri="{FF2B5EF4-FFF2-40B4-BE49-F238E27FC236}">
              <a16:creationId xmlns:a16="http://schemas.microsoft.com/office/drawing/2014/main" id="{00000000-0008-0000-0100-000017000000}"/>
            </a:ext>
          </a:extLst>
        </xdr:cNvPr>
        <xdr:cNvSpPr txBox="1"/>
      </xdr:nvSpPr>
      <xdr:spPr>
        <a:xfrm>
          <a:off x="3124200" y="802957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XX.   INFRAÇÕES</a:t>
          </a:r>
          <a:r>
            <a:rPr lang="pt-BR" sz="1200" b="1" baseline="0"/>
            <a:t> DE TRÂNSITO (MULTAS)</a:t>
          </a:r>
          <a:endParaRPr lang="pt-BR" sz="1200" b="1"/>
        </a:p>
      </xdr:txBody>
    </xdr:sp>
    <xdr:clientData/>
  </xdr:twoCellAnchor>
  <xdr:twoCellAnchor>
    <xdr:from>
      <xdr:col>4</xdr:col>
      <xdr:colOff>390525</xdr:colOff>
      <xdr:row>35</xdr:row>
      <xdr:rowOff>152400</xdr:rowOff>
    </xdr:from>
    <xdr:to>
      <xdr:col>10</xdr:col>
      <xdr:colOff>1009650</xdr:colOff>
      <xdr:row>37</xdr:row>
      <xdr:rowOff>19050</xdr:rowOff>
    </xdr:to>
    <xdr:sp macro="" textlink="">
      <xdr:nvSpPr>
        <xdr:cNvPr id="24" name="CaixaDeTexto 23">
          <a:hlinkClick xmlns:r="http://schemas.openxmlformats.org/officeDocument/2006/relationships" r:id="rId20"/>
          <a:extLst>
            <a:ext uri="{FF2B5EF4-FFF2-40B4-BE49-F238E27FC236}">
              <a16:creationId xmlns:a16="http://schemas.microsoft.com/office/drawing/2014/main" id="{00000000-0008-0000-0100-000018000000}"/>
            </a:ext>
          </a:extLst>
        </xdr:cNvPr>
        <xdr:cNvSpPr txBox="1"/>
      </xdr:nvSpPr>
      <xdr:spPr>
        <a:xfrm>
          <a:off x="3114675" y="834390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XXI.   PROJETOS</a:t>
          </a:r>
        </a:p>
      </xdr:txBody>
    </xdr:sp>
    <xdr:clientData/>
  </xdr:twoCellAnchor>
  <xdr:twoCellAnchor>
    <xdr:from>
      <xdr:col>4</xdr:col>
      <xdr:colOff>400050</xdr:colOff>
      <xdr:row>32</xdr:row>
      <xdr:rowOff>95250</xdr:rowOff>
    </xdr:from>
    <xdr:to>
      <xdr:col>11</xdr:col>
      <xdr:colOff>0</xdr:colOff>
      <xdr:row>33</xdr:row>
      <xdr:rowOff>152400</xdr:rowOff>
    </xdr:to>
    <xdr:sp macro="" textlink="">
      <xdr:nvSpPr>
        <xdr:cNvPr id="25" name="CaixaDeTexto 24">
          <a:hlinkClick xmlns:r="http://schemas.openxmlformats.org/officeDocument/2006/relationships" r:id="rId21"/>
          <a:extLst>
            <a:ext uri="{FF2B5EF4-FFF2-40B4-BE49-F238E27FC236}">
              <a16:creationId xmlns:a16="http://schemas.microsoft.com/office/drawing/2014/main" id="{00000000-0008-0000-0100-000019000000}"/>
            </a:ext>
          </a:extLst>
        </xdr:cNvPr>
        <xdr:cNvSpPr txBox="1"/>
      </xdr:nvSpPr>
      <xdr:spPr>
        <a:xfrm>
          <a:off x="3124200" y="771525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XVIII.   SERVIÇOS</a:t>
          </a:r>
          <a:r>
            <a:rPr lang="pt-BR" sz="1200" b="1" baseline="0"/>
            <a:t> REALIZADOS POR MUNICÍPIO - VEÍCULOS</a:t>
          </a:r>
          <a:endParaRPr lang="pt-BR" sz="1200" b="1"/>
        </a:p>
      </xdr:txBody>
    </xdr:sp>
    <xdr:clientData/>
  </xdr:twoCellAnchor>
  <xdr:twoCellAnchor>
    <xdr:from>
      <xdr:col>4</xdr:col>
      <xdr:colOff>390525</xdr:colOff>
      <xdr:row>40</xdr:row>
      <xdr:rowOff>114300</xdr:rowOff>
    </xdr:from>
    <xdr:to>
      <xdr:col>10</xdr:col>
      <xdr:colOff>1009650</xdr:colOff>
      <xdr:row>41</xdr:row>
      <xdr:rowOff>171450</xdr:rowOff>
    </xdr:to>
    <xdr:sp macro="" textlink="">
      <xdr:nvSpPr>
        <xdr:cNvPr id="26" name="CaixaDeTexto 25">
          <a:hlinkClick xmlns:r="http://schemas.openxmlformats.org/officeDocument/2006/relationships" r:id="rId22"/>
          <a:extLst>
            <a:ext uri="{FF2B5EF4-FFF2-40B4-BE49-F238E27FC236}">
              <a16:creationId xmlns:a16="http://schemas.microsoft.com/office/drawing/2014/main" id="{00000000-0008-0000-0100-00001A000000}"/>
            </a:ext>
          </a:extLst>
        </xdr:cNvPr>
        <xdr:cNvSpPr txBox="1"/>
      </xdr:nvSpPr>
      <xdr:spPr>
        <a:xfrm>
          <a:off x="3876675" y="913447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XXIV.   ENCERRAMENTO</a:t>
          </a:r>
        </a:p>
      </xdr:txBody>
    </xdr:sp>
    <xdr:clientData/>
  </xdr:twoCellAnchor>
  <xdr:twoCellAnchor>
    <xdr:from>
      <xdr:col>4</xdr:col>
      <xdr:colOff>390525</xdr:colOff>
      <xdr:row>37</xdr:row>
      <xdr:rowOff>76200</xdr:rowOff>
    </xdr:from>
    <xdr:to>
      <xdr:col>10</xdr:col>
      <xdr:colOff>1009650</xdr:colOff>
      <xdr:row>38</xdr:row>
      <xdr:rowOff>133350</xdr:rowOff>
    </xdr:to>
    <xdr:sp macro="" textlink="">
      <xdr:nvSpPr>
        <xdr:cNvPr id="27" name="CaixaDeTexto 26">
          <a:hlinkClick xmlns:r="http://schemas.openxmlformats.org/officeDocument/2006/relationships" r:id="rId23"/>
          <a:extLst>
            <a:ext uri="{FF2B5EF4-FFF2-40B4-BE49-F238E27FC236}">
              <a16:creationId xmlns:a16="http://schemas.microsoft.com/office/drawing/2014/main" id="{00000000-0008-0000-0100-00001B000000}"/>
            </a:ext>
          </a:extLst>
        </xdr:cNvPr>
        <xdr:cNvSpPr txBox="1"/>
      </xdr:nvSpPr>
      <xdr:spPr>
        <a:xfrm>
          <a:off x="3876675" y="852487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XXII.   MAPAS DOS</a:t>
          </a:r>
          <a:r>
            <a:rPr lang="pt-BR" sz="1200" b="1" baseline="0"/>
            <a:t> ÍNDICES DE ACIDENTES NOS MUNICÍPIOS</a:t>
          </a:r>
          <a:endParaRPr lang="pt-BR" sz="1200" b="1"/>
        </a:p>
      </xdr:txBody>
    </xdr:sp>
    <xdr:clientData/>
  </xdr:twoCellAnchor>
  <xdr:twoCellAnchor editAs="oneCell">
    <xdr:from>
      <xdr:col>10</xdr:col>
      <xdr:colOff>733425</xdr:colOff>
      <xdr:row>2</xdr:row>
      <xdr:rowOff>57150</xdr:rowOff>
    </xdr:from>
    <xdr:to>
      <xdr:col>12</xdr:col>
      <xdr:colOff>9525</xdr:colOff>
      <xdr:row>6</xdr:row>
      <xdr:rowOff>148746</xdr:rowOff>
    </xdr:to>
    <xdr:pic>
      <xdr:nvPicPr>
        <xdr:cNvPr id="28" name="Imagem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934325" y="714375"/>
          <a:ext cx="904875" cy="872646"/>
        </a:xfrm>
        <a:prstGeom prst="rect">
          <a:avLst/>
        </a:prstGeom>
      </xdr:spPr>
    </xdr:pic>
    <xdr:clientData/>
  </xdr:twoCellAnchor>
  <xdr:twoCellAnchor>
    <xdr:from>
      <xdr:col>4</xdr:col>
      <xdr:colOff>390525</xdr:colOff>
      <xdr:row>42</xdr:row>
      <xdr:rowOff>28575</xdr:rowOff>
    </xdr:from>
    <xdr:to>
      <xdr:col>10</xdr:col>
      <xdr:colOff>1009650</xdr:colOff>
      <xdr:row>43</xdr:row>
      <xdr:rowOff>85725</xdr:rowOff>
    </xdr:to>
    <xdr:sp macro="" textlink="">
      <xdr:nvSpPr>
        <xdr:cNvPr id="35" name="CaixaDeTexto 34">
          <a:hlinkClick xmlns:r="http://schemas.openxmlformats.org/officeDocument/2006/relationships" r:id="rId25"/>
          <a:extLst>
            <a:ext uri="{FF2B5EF4-FFF2-40B4-BE49-F238E27FC236}">
              <a16:creationId xmlns:a16="http://schemas.microsoft.com/office/drawing/2014/main" id="{00000000-0008-0000-0100-000023000000}"/>
            </a:ext>
          </a:extLst>
        </xdr:cNvPr>
        <xdr:cNvSpPr txBox="1"/>
      </xdr:nvSpPr>
      <xdr:spPr>
        <a:xfrm>
          <a:off x="3876675" y="9429750"/>
          <a:ext cx="4333875" cy="247650"/>
        </a:xfrm>
        <a:prstGeom prst="rect">
          <a:avLst/>
        </a:prstGeom>
        <a:solidFill>
          <a:srgbClr val="9BBB59">
            <a:lumMod val="75000"/>
          </a:srgbClr>
        </a:solidFill>
        <a:ln w="9525" cap="flat" cmpd="sng" algn="ctr">
          <a:solidFill>
            <a:srgbClr val="4BACC6">
              <a:shade val="95000"/>
              <a:satMod val="105000"/>
            </a:srgbClr>
          </a:solidFill>
          <a:prstDash val="solid"/>
        </a:ln>
        <a:effectLst>
          <a:outerShdw blurRad="50800" dist="38100" dir="5400000" algn="t" rotWithShape="0">
            <a:sysClr val="windowText" lastClr="000000">
              <a:alpha val="40000"/>
            </a:sysClr>
          </a:outerShdw>
        </a:effectLst>
        <a:scene3d>
          <a:camera prst="orthographicFront"/>
          <a:lightRig rig="threePt" dir="t"/>
        </a:scene3d>
        <a:sp3d>
          <a:bevelT prst="relaxedInset"/>
        </a:sp3d>
      </xdr:spPr>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0" lang="pt-BR" sz="1200" b="1" i="0" u="none" strike="noStrike" kern="0" cap="none" spc="0" normalizeH="0" baseline="0" noProof="0">
              <a:ln>
                <a:noFill/>
              </a:ln>
              <a:solidFill>
                <a:sysClr val="window" lastClr="FFFFFF"/>
              </a:solidFill>
              <a:effectLst/>
              <a:uLnTx/>
              <a:uFillTx/>
              <a:latin typeface="Calibri" panose="020F0502020204030204"/>
            </a:rPr>
            <a:t>XXV.   CAPA</a:t>
          </a:r>
        </a:p>
      </xdr:txBody>
    </xdr:sp>
    <xdr:clientData/>
  </xdr:twoCellAnchor>
  <xdr:twoCellAnchor>
    <xdr:from>
      <xdr:col>4</xdr:col>
      <xdr:colOff>390525</xdr:colOff>
      <xdr:row>39</xdr:row>
      <xdr:rowOff>0</xdr:rowOff>
    </xdr:from>
    <xdr:to>
      <xdr:col>10</xdr:col>
      <xdr:colOff>1009650</xdr:colOff>
      <xdr:row>40</xdr:row>
      <xdr:rowOff>57150</xdr:rowOff>
    </xdr:to>
    <xdr:sp macro="" textlink="">
      <xdr:nvSpPr>
        <xdr:cNvPr id="29" name="CaixaDeTexto 28">
          <a:hlinkClick xmlns:r="http://schemas.openxmlformats.org/officeDocument/2006/relationships" r:id="rId26"/>
          <a:extLst>
            <a:ext uri="{FF2B5EF4-FFF2-40B4-BE49-F238E27FC236}">
              <a16:creationId xmlns:a16="http://schemas.microsoft.com/office/drawing/2014/main" id="{00000000-0008-0000-0100-00001D000000}"/>
            </a:ext>
          </a:extLst>
        </xdr:cNvPr>
        <xdr:cNvSpPr txBox="1"/>
      </xdr:nvSpPr>
      <xdr:spPr>
        <a:xfrm>
          <a:off x="3876675" y="8829675"/>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XXIII.   MAPAS EVOLUTIVOS DE MORTALIDADE </a:t>
          </a:r>
        </a:p>
      </xdr:txBody>
    </xdr:sp>
    <xdr:clientData/>
  </xdr:twoCellAnchor>
  <xdr:twoCellAnchor>
    <xdr:from>
      <xdr:col>5</xdr:col>
      <xdr:colOff>0</xdr:colOff>
      <xdr:row>33</xdr:row>
      <xdr:rowOff>200025</xdr:rowOff>
    </xdr:from>
    <xdr:to>
      <xdr:col>11</xdr:col>
      <xdr:colOff>9525</xdr:colOff>
      <xdr:row>33</xdr:row>
      <xdr:rowOff>447675</xdr:rowOff>
    </xdr:to>
    <xdr:sp macro="" textlink="">
      <xdr:nvSpPr>
        <xdr:cNvPr id="30" name="CaixaDeTexto 29">
          <a:hlinkClick xmlns:r="http://schemas.openxmlformats.org/officeDocument/2006/relationships" r:id="rId27"/>
          <a:extLst>
            <a:ext uri="{FF2B5EF4-FFF2-40B4-BE49-F238E27FC236}">
              <a16:creationId xmlns:a16="http://schemas.microsoft.com/office/drawing/2014/main" id="{00000000-0008-0000-0100-00001E000000}"/>
            </a:ext>
          </a:extLst>
        </xdr:cNvPr>
        <xdr:cNvSpPr txBox="1"/>
      </xdr:nvSpPr>
      <xdr:spPr>
        <a:xfrm>
          <a:off x="3895725" y="7886700"/>
          <a:ext cx="4333875" cy="247650"/>
        </a:xfrm>
        <a:prstGeom prst="rect">
          <a:avLst/>
        </a:prstGeom>
        <a:solidFill>
          <a:schemeClr val="accent3">
            <a:lumMod val="75000"/>
          </a:schemeClr>
        </a:solidFill>
        <a:ln/>
        <a:effectLst>
          <a:outerShdw blurRad="50800" dist="38100" dir="5400000" algn="t" rotWithShape="0">
            <a:schemeClr val="tx1">
              <a:alpha val="40000"/>
            </a:schemeClr>
          </a:outerShdw>
        </a:effectLst>
        <a:scene3d>
          <a:camera prst="orthographicFront"/>
          <a:lightRig rig="threePt" dir="t"/>
        </a:scene3d>
        <a:sp3d>
          <a:bevelT prst="relaxedInset"/>
        </a:sp3d>
      </xdr:spPr>
      <xdr:style>
        <a:lnRef idx="1">
          <a:schemeClr val="accent5"/>
        </a:lnRef>
        <a:fillRef idx="3">
          <a:schemeClr val="accent5"/>
        </a:fillRef>
        <a:effectRef idx="2">
          <a:schemeClr val="accent5"/>
        </a:effectRef>
        <a:fontRef idx="minor">
          <a:schemeClr val="lt1"/>
        </a:fontRef>
      </xdr:style>
      <xdr:txBody>
        <a:bodyPr vertOverflow="clip" horzOverflow="clip" wrap="square" rtlCol="0" anchor="t"/>
        <a:lstStyle/>
        <a:p>
          <a:r>
            <a:rPr lang="pt-BR" sz="1200" b="1"/>
            <a:t>XIX.   SERVIÇOS</a:t>
          </a:r>
          <a:r>
            <a:rPr lang="pt-BR" sz="1200" b="1" baseline="0"/>
            <a:t> REALIZADOS POR MUNICÍPIO - HABILITAÇÃO</a:t>
          </a:r>
          <a:endParaRPr lang="pt-BR" sz="1200" b="1"/>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4</xdr:col>
      <xdr:colOff>47626</xdr:colOff>
      <xdr:row>11</xdr:row>
      <xdr:rowOff>133349</xdr:rowOff>
    </xdr:from>
    <xdr:ext cx="5829300" cy="9715502"/>
    <xdr:sp macro="" textlink="">
      <xdr:nvSpPr>
        <xdr:cNvPr id="4" name="CaixaDeTexto 3">
          <a:extLst>
            <a:ext uri="{FF2B5EF4-FFF2-40B4-BE49-F238E27FC236}">
              <a16:creationId xmlns:a16="http://schemas.microsoft.com/office/drawing/2014/main" id="{00000000-0008-0000-0200-000004000000}"/>
            </a:ext>
          </a:extLst>
        </xdr:cNvPr>
        <xdr:cNvSpPr txBox="1"/>
      </xdr:nvSpPr>
      <xdr:spPr>
        <a:xfrm>
          <a:off x="3238501" y="2124074"/>
          <a:ext cx="5829300" cy="9715502"/>
        </a:xfrm>
        <a:prstGeom prst="rect">
          <a:avLst/>
        </a:prstGeom>
        <a:ln/>
      </xdr:spPr>
      <xdr:style>
        <a:lnRef idx="2">
          <a:schemeClr val="dk1"/>
        </a:lnRef>
        <a:fillRef idx="1">
          <a:schemeClr val="lt1"/>
        </a:fillRef>
        <a:effectRef idx="0">
          <a:schemeClr val="dk1"/>
        </a:effectRef>
        <a:fontRef idx="minor">
          <a:schemeClr val="dk1"/>
        </a:fontRef>
      </xdr:style>
      <xdr:txBody>
        <a:bodyPr wrap="square" rtlCol="0" anchor="t">
          <a:noAutofit/>
        </a:bodyPr>
        <a:lstStyle/>
        <a:p>
          <a:pPr indent="457200" algn="ctr"/>
          <a:endParaRPr lang="pt-BR" sz="1100" b="1" i="0" u="none" strike="noStrike">
            <a:solidFill>
              <a:schemeClr val="dk1"/>
            </a:solidFill>
            <a:latin typeface="+mn-lt"/>
            <a:ea typeface="+mn-ea"/>
            <a:cs typeface="+mn-cs"/>
          </a:endParaRPr>
        </a:p>
        <a:p>
          <a:pPr indent="457200" algn="l"/>
          <a:r>
            <a:rPr lang="pt-BR" sz="1600" b="1" i="0" u="none" strike="noStrike">
              <a:solidFill>
                <a:schemeClr val="dk1"/>
              </a:solidFill>
              <a:latin typeface="+mn-lt"/>
              <a:ea typeface="+mn-ea"/>
              <a:cs typeface="+mn-cs"/>
            </a:rPr>
            <a:t>                        </a:t>
          </a:r>
          <a:endParaRPr lang="pt-BR" sz="1600">
            <a:solidFill>
              <a:schemeClr val="dk1"/>
            </a:solidFill>
            <a:latin typeface="+mn-lt"/>
            <a:ea typeface="+mn-ea"/>
            <a:cs typeface="+mn-cs"/>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Esta é a 8ª edição do Anuário Estatístico do Departamento Estadual de Trânsito (DETRAN) que agrupa informações relevantes sobre a segurança viária no Estado de Rondônia. Os dados aqui apresentados são legítimos e extraídos de forma oficial, servindo para divulgar o Programa de Combate à Violência no Trânsito, visando a redução de acidentes e a preservação de vidas.</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O DETRAN e os demais parceiros de trânsito trabalham diuturnamente em ações educativas e fiscalizações, para reeducar o cidadão no propósito de ser condutor consciente. São muitos os investimentos do Estado no sentido de promover reparos de cidadania já que a questão trânsito é comportamental, e entendemos que somente com a mudança de comportamento é possível mudar essa dolorosa realidade que resulta em mortes e mutilações, perdas irreparáveis para a vida e para famílias.</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Entendemos que investir em educação é pertinente para formar o condutor do futuro, dando às crianças e adolescentes a oportunidade de aprender sobre a boa convivência social no trânsito, sendo em breve cidadãos respeitosos e valorosos que, com dignidade e respeito, conduzirão e serão conduzidos de forma segura. Para tanto, projetos como o Mini Multa, Multa Moral, Anjos do Trânsito, dentre diversas outras ações objetivando orientar e mudar o comportamento.</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De outro lado, as frentes fiscalizadoras nas blitz, principalmente da Lei Seca, as fiscalizações em pontos estratégicos, rondas motorizadas, frentes de escolas, além de outras ações no sentido de reter aqueles que de forma exagerada e irresponsável colocam vidas em riscos, são mecanismos de segurança pública para ordenar e conter a violência diária nas vias urbanas, onde se concentram o maior numero de pessoas que transitam e esperam chegar em seus destinos.</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Este anuário mostra o reflexo da conduta no trânsito e traz números que servem para analisar, refletir, conscientizar e planejar novas ações e novas frentes que possam integrar à política de trânsito em todas as cidades deste Estado. Os números são reflexos de uma realidade que vem mudando com a perceptível redução de acidentes e de mortes mesmo diante de frequente crescimento da frota circulante. Porém, precisamos reduzir mais e sempre, pois não podemos admitir essa guerra silenciosa.</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Precisamos fazer com que cada cidadão seja um condutor e também um agente fiscalizador no sentido de cobrar seus direitos e cumprir seus deveres em favor de um trânsito mais seguro. </a:t>
          </a: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endParaRPr lang="pt-BR" sz="1100">
            <a:effectLst/>
            <a:latin typeface="Calibri" panose="020F0502020204030204" pitchFamily="34" charset="0"/>
            <a:ea typeface="Calibri" panose="020F0502020204030204" pitchFamily="34" charset="0"/>
            <a:cs typeface="Arial" panose="020B0604020202020204" pitchFamily="34" charset="0"/>
          </a:endParaRPr>
        </a:p>
        <a:p>
          <a:pPr indent="540385" algn="just">
            <a:lnSpc>
              <a:spcPct val="107000"/>
            </a:lnSpc>
            <a:spcAft>
              <a:spcPts val="0"/>
            </a:spcAft>
          </a:pPr>
          <a:r>
            <a:rPr lang="pt-BR" sz="1100">
              <a:effectLst/>
              <a:latin typeface="Calibri" panose="020F0502020204030204" pitchFamily="34" charset="0"/>
              <a:ea typeface="Calibri" panose="020F0502020204030204" pitchFamily="34" charset="0"/>
              <a:cs typeface="Arial" panose="020B0604020202020204" pitchFamily="34" charset="0"/>
            </a:rPr>
            <a:t>Paz no trânsito!</a:t>
          </a:r>
        </a:p>
        <a:p>
          <a:pPr indent="457200" algn="just">
            <a:lnSpc>
              <a:spcPts val="1500"/>
            </a:lnSpc>
          </a:pPr>
          <a:endParaRPr lang="pt-BR" sz="1100" b="1">
            <a:solidFill>
              <a:schemeClr val="dk1"/>
            </a:solidFill>
            <a:latin typeface="+mn-lt"/>
            <a:ea typeface="+mn-ea"/>
            <a:cs typeface="+mn-cs"/>
          </a:endParaRPr>
        </a:p>
        <a:p>
          <a:pPr algn="just"/>
          <a:endParaRPr lang="pt-BR" sz="1100" b="1">
            <a:solidFill>
              <a:schemeClr val="dk1"/>
            </a:solidFill>
            <a:latin typeface="+mn-lt"/>
            <a:ea typeface="+mn-ea"/>
            <a:cs typeface="+mn-cs"/>
          </a:endParaRPr>
        </a:p>
        <a:p>
          <a:pPr algn="ctr"/>
          <a:r>
            <a:rPr lang="pt-BR" sz="1100" b="1">
              <a:solidFill>
                <a:schemeClr val="dk1"/>
              </a:solidFill>
              <a:latin typeface="+mn-lt"/>
              <a:ea typeface="+mn-ea"/>
              <a:cs typeface="+mn-cs"/>
            </a:rPr>
            <a:t>JOSÉ DE ALBUQUERQUE CAVALCANTE</a:t>
          </a:r>
        </a:p>
        <a:p>
          <a:pPr algn="ctr"/>
          <a:r>
            <a:rPr lang="pt-BR" sz="1100" b="1">
              <a:solidFill>
                <a:schemeClr val="dk1"/>
              </a:solidFill>
              <a:latin typeface="+mn-lt"/>
              <a:ea typeface="+mn-ea"/>
              <a:cs typeface="+mn-cs"/>
            </a:rPr>
            <a:t>Diretor Geral DETRAN-RO</a:t>
          </a:r>
        </a:p>
        <a:p>
          <a:pPr algn="ctr"/>
          <a:r>
            <a:rPr lang="pt-BR" sz="1100" b="1">
              <a:solidFill>
                <a:schemeClr val="dk1"/>
              </a:solidFill>
              <a:latin typeface="+mn-lt"/>
              <a:ea typeface="+mn-ea"/>
              <a:cs typeface="+mn-cs"/>
            </a:rPr>
            <a:t> </a:t>
          </a:r>
        </a:p>
        <a:p>
          <a:pPr algn="ctr"/>
          <a:endParaRPr lang="pt-BR" sz="1100" b="1">
            <a:solidFill>
              <a:schemeClr val="dk1"/>
            </a:solidFill>
            <a:latin typeface="+mn-lt"/>
            <a:ea typeface="+mn-ea"/>
            <a:cs typeface="+mn-cs"/>
          </a:endParaRPr>
        </a:p>
        <a:p>
          <a:pPr algn="ctr"/>
          <a:r>
            <a:rPr lang="pt-BR" sz="1100" b="1">
              <a:solidFill>
                <a:schemeClr val="dk1"/>
              </a:solidFill>
              <a:latin typeface="+mn-lt"/>
              <a:ea typeface="+mn-ea"/>
              <a:cs typeface="+mn-cs"/>
            </a:rPr>
            <a:t>ANTONIO MANOEL REBELLO CHAGAS</a:t>
          </a:r>
        </a:p>
        <a:p>
          <a:pPr algn="ctr"/>
          <a:r>
            <a:rPr lang="pt-BR" sz="1100" b="1">
              <a:solidFill>
                <a:schemeClr val="dk1"/>
              </a:solidFill>
              <a:latin typeface="+mn-lt"/>
              <a:ea typeface="+mn-ea"/>
              <a:cs typeface="+mn-cs"/>
            </a:rPr>
            <a:t>Diretor Geral Adjunto DETRAN-RO</a:t>
          </a:r>
        </a:p>
        <a:p>
          <a:pPr algn="just"/>
          <a:endParaRPr lang="pt-BR" sz="1200" b="1"/>
        </a:p>
      </xdr:txBody>
    </xdr:sp>
    <xdr:clientData/>
  </xdr:oneCellAnchor>
  <xdr:oneCellAnchor>
    <xdr:from>
      <xdr:col>8</xdr:col>
      <xdr:colOff>628650</xdr:colOff>
      <xdr:row>4</xdr:row>
      <xdr:rowOff>85725</xdr:rowOff>
    </xdr:from>
    <xdr:ext cx="184731" cy="264560"/>
    <xdr:sp macro="" textlink="">
      <xdr:nvSpPr>
        <xdr:cNvPr id="6" name="CaixaDeTexto 5">
          <a:extLst>
            <a:ext uri="{FF2B5EF4-FFF2-40B4-BE49-F238E27FC236}">
              <a16:creationId xmlns:a16="http://schemas.microsoft.com/office/drawing/2014/main" id="{00000000-0008-0000-0200-000006000000}"/>
            </a:ext>
          </a:extLst>
        </xdr:cNvPr>
        <xdr:cNvSpPr txBox="1"/>
      </xdr:nvSpPr>
      <xdr:spPr>
        <a:xfrm>
          <a:off x="5000625" y="647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225266</xdr:colOff>
      <xdr:row>8</xdr:row>
      <xdr:rowOff>176752</xdr:rowOff>
    </xdr:from>
    <xdr:ext cx="1822530" cy="376473"/>
    <xdr:sp macro="" textlink="">
      <xdr:nvSpPr>
        <xdr:cNvPr id="7" name="Retângulo 6">
          <a:extLst>
            <a:ext uri="{FF2B5EF4-FFF2-40B4-BE49-F238E27FC236}">
              <a16:creationId xmlns:a16="http://schemas.microsoft.com/office/drawing/2014/main" id="{00000000-0008-0000-0200-000007000000}"/>
            </a:ext>
          </a:extLst>
        </xdr:cNvPr>
        <xdr:cNvSpPr/>
      </xdr:nvSpPr>
      <xdr:spPr>
        <a:xfrm>
          <a:off x="4006691" y="1672177"/>
          <a:ext cx="1908408" cy="405432"/>
        </a:xfrm>
        <a:prstGeom prst="rect">
          <a:avLst/>
        </a:prstGeom>
        <a:noFill/>
      </xdr:spPr>
      <xdr:txBody>
        <a:bodyPr wrap="none" lIns="91440" tIns="45720" rIns="91440" bIns="45720">
          <a:spAutoFit/>
        </a:bodyPr>
        <a:lstStyle/>
        <a:p>
          <a:pPr algn="ctr"/>
          <a:r>
            <a:rPr lang="pt-BR" sz="2000" b="1" cap="all" spc="0">
              <a:ln w="9000" cmpd="sng">
                <a:solidFill>
                  <a:schemeClr val="accent4">
                    <a:shade val="50000"/>
                    <a:satMod val="120000"/>
                  </a:schemeClr>
                </a:solidFill>
                <a:prstDash val="solid"/>
              </a:ln>
              <a:solidFill>
                <a:schemeClr val="tx1"/>
              </a:solidFill>
              <a:effectLst>
                <a:reflection blurRad="12700" stA="28000" endPos="45000" dist="1000" dir="5400000" sy="-100000" algn="bl" rotWithShape="0"/>
              </a:effectLst>
            </a:rPr>
            <a:t>APRESENTAÇÃO</a:t>
          </a:r>
        </a:p>
      </xdr:txBody>
    </xdr:sp>
    <xdr:clientData/>
  </xdr:oneCellAnchor>
  <xdr:twoCellAnchor editAs="oneCell">
    <xdr:from>
      <xdr:col>4</xdr:col>
      <xdr:colOff>161925</xdr:colOff>
      <xdr:row>4</xdr:row>
      <xdr:rowOff>171450</xdr:rowOff>
    </xdr:from>
    <xdr:to>
      <xdr:col>6</xdr:col>
      <xdr:colOff>352425</xdr:colOff>
      <xdr:row>8</xdr:row>
      <xdr:rowOff>127012</xdr:rowOff>
    </xdr:to>
    <xdr:pic>
      <xdr:nvPicPr>
        <xdr:cNvPr id="9" name="Imagem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52800" y="733425"/>
          <a:ext cx="1285875" cy="765187"/>
        </a:xfrm>
        <a:prstGeom prst="rect">
          <a:avLst/>
        </a:prstGeom>
      </xdr:spPr>
    </xdr:pic>
    <xdr:clientData/>
  </xdr:twoCellAnchor>
  <xdr:twoCellAnchor editAs="oneCell">
    <xdr:from>
      <xdr:col>11</xdr:col>
      <xdr:colOff>390525</xdr:colOff>
      <xdr:row>3</xdr:row>
      <xdr:rowOff>85725</xdr:rowOff>
    </xdr:from>
    <xdr:to>
      <xdr:col>13</xdr:col>
      <xdr:colOff>198510</xdr:colOff>
      <xdr:row>8</xdr:row>
      <xdr:rowOff>133350</xdr:rowOff>
    </xdr:to>
    <xdr:pic>
      <xdr:nvPicPr>
        <xdr:cNvPr id="8" name="Imagem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724775" y="514350"/>
          <a:ext cx="1027185" cy="990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9</xdr:col>
      <xdr:colOff>141922</xdr:colOff>
      <xdr:row>10</xdr:row>
      <xdr:rowOff>210089</xdr:rowOff>
    </xdr:from>
    <xdr:ext cx="1584112" cy="367717"/>
    <xdr:sp macro="" textlink="">
      <xdr:nvSpPr>
        <xdr:cNvPr id="4" name="Retângulo 3">
          <a:extLst>
            <a:ext uri="{FF2B5EF4-FFF2-40B4-BE49-F238E27FC236}">
              <a16:creationId xmlns:a16="http://schemas.microsoft.com/office/drawing/2014/main" id="{00000000-0008-0000-0300-000004000000}"/>
            </a:ext>
          </a:extLst>
        </xdr:cNvPr>
        <xdr:cNvSpPr/>
      </xdr:nvSpPr>
      <xdr:spPr>
        <a:xfrm>
          <a:off x="4656772" y="1953164"/>
          <a:ext cx="1584112" cy="367717"/>
        </a:xfrm>
        <a:prstGeom prst="rect">
          <a:avLst/>
        </a:prstGeom>
        <a:noFill/>
      </xdr:spPr>
      <xdr:txBody>
        <a:bodyPr wrap="none" lIns="91440" tIns="45720" rIns="91440" bIns="45720">
          <a:spAutoFit/>
          <a:scene3d>
            <a:camera prst="orthographicFront"/>
            <a:lightRig rig="brightRoom" dir="t"/>
          </a:scene3d>
          <a:sp3d contourW="6350" prstMaterial="plastic">
            <a:bevelT w="20320" h="20320" prst="angle"/>
            <a:contourClr>
              <a:schemeClr val="accent1">
                <a:tint val="100000"/>
                <a:shade val="100000"/>
                <a:hueMod val="100000"/>
                <a:satMod val="100000"/>
              </a:schemeClr>
            </a:contourClr>
          </a:sp3d>
        </a:bodyPr>
        <a:lstStyle/>
        <a:p>
          <a:pPr algn="ctr"/>
          <a:r>
            <a:rPr lang="pt-BR" sz="2000" b="1" cap="all" spc="0">
              <a:ln/>
              <a:solidFill>
                <a:schemeClr val="tx1"/>
              </a:solidFill>
              <a:effectLst>
                <a:outerShdw blurRad="19685" dist="12700" dir="5400000" algn="tl" rotWithShape="0">
                  <a:schemeClr val="accent1">
                    <a:satMod val="130000"/>
                    <a:alpha val="60000"/>
                  </a:schemeClr>
                </a:outerShdw>
                <a:reflection blurRad="10000" stA="55000" endPos="48000" dist="500" dir="5400000" sy="-100000" algn="bl" rotWithShape="0"/>
              </a:effectLst>
            </a:rPr>
            <a:t>INTRODUÇÃO</a:t>
          </a:r>
        </a:p>
      </xdr:txBody>
    </xdr:sp>
    <xdr:clientData/>
  </xdr:oneCellAnchor>
  <xdr:twoCellAnchor>
    <xdr:from>
      <xdr:col>5</xdr:col>
      <xdr:colOff>98425</xdr:colOff>
      <xdr:row>12</xdr:row>
      <xdr:rowOff>66675</xdr:rowOff>
    </xdr:from>
    <xdr:to>
      <xdr:col>15</xdr:col>
      <xdr:colOff>584200</xdr:colOff>
      <xdr:row>106</xdr:row>
      <xdr:rowOff>200024</xdr:rowOff>
    </xdr:to>
    <xdr:sp macro="" textlink="">
      <xdr:nvSpPr>
        <xdr:cNvPr id="6" name="CaixaDeTexto 5">
          <a:extLst>
            <a:ext uri="{FF2B5EF4-FFF2-40B4-BE49-F238E27FC236}">
              <a16:creationId xmlns:a16="http://schemas.microsoft.com/office/drawing/2014/main" id="{00000000-0008-0000-0300-000006000000}"/>
            </a:ext>
          </a:extLst>
        </xdr:cNvPr>
        <xdr:cNvSpPr txBox="1"/>
      </xdr:nvSpPr>
      <xdr:spPr>
        <a:xfrm>
          <a:off x="2632075" y="2790825"/>
          <a:ext cx="6581775" cy="21497924"/>
        </a:xfrm>
        <a:prstGeom prst="rect">
          <a:avLst/>
        </a:prstGeom>
        <a:blipFill dpi="0" rotWithShape="1">
          <a:blip xmlns:r="http://schemas.openxmlformats.org/officeDocument/2006/relationships" r:embed="rId1">
            <a:alphaModFix amt="8000"/>
          </a:blip>
          <a:srcRect/>
          <a:stretch>
            <a:fillRect/>
          </a:stretch>
        </a:blipFill>
        <a:ln w="28575">
          <a:solidFill>
            <a:sysClr val="windowText" lastClr="000000"/>
          </a:solidFill>
        </a:ln>
        <a:effectLst>
          <a:glow rad="63500">
            <a:schemeClr val="accent5">
              <a:satMod val="175000"/>
              <a:alpha val="40000"/>
            </a:schemeClr>
          </a:glow>
          <a:outerShdw blurRad="40000" dist="20000" dir="5400000" rotWithShape="0">
            <a:srgbClr val="000000">
              <a:alpha val="38000"/>
            </a:srgbClr>
          </a:outerShdw>
        </a:effectLst>
      </xdr:spPr>
      <xdr:style>
        <a:lnRef idx="1">
          <a:schemeClr val="accent5"/>
        </a:lnRef>
        <a:fillRef idx="2">
          <a:schemeClr val="accent5"/>
        </a:fillRef>
        <a:effectRef idx="1">
          <a:schemeClr val="accent5"/>
        </a:effectRef>
        <a:fontRef idx="minor">
          <a:schemeClr val="dk1"/>
        </a:fontRef>
      </xdr:style>
      <xdr:txBody>
        <a:bodyPr wrap="square" rtlCol="0" anchor="ctr"/>
        <a:lstStyle/>
        <a:p>
          <a:r>
            <a:rPr lang="pt-BR" sz="1100">
              <a:solidFill>
                <a:schemeClr val="dk1"/>
              </a:solidFill>
              <a:latin typeface="+mn-lt"/>
              <a:ea typeface="+mn-ea"/>
              <a:cs typeface="+mn-cs"/>
            </a:rPr>
            <a:t>	</a:t>
          </a:r>
        </a:p>
        <a:p>
          <a:pPr algn="just">
            <a:lnSpc>
              <a:spcPts val="1600"/>
            </a:lnSpc>
          </a:pPr>
          <a:r>
            <a:rPr lang="pt-BR" sz="1100">
              <a:solidFill>
                <a:schemeClr val="dk1"/>
              </a:solidFill>
              <a:effectLst/>
              <a:latin typeface="+mn-lt"/>
              <a:ea typeface="+mn-ea"/>
              <a:cs typeface="+mn-cs"/>
            </a:rPr>
            <a:t>	</a:t>
          </a:r>
          <a:r>
            <a:rPr lang="pt-BR" sz="1100">
              <a:solidFill>
                <a:schemeClr val="dk1"/>
              </a:solidFill>
              <a:effectLst/>
              <a:latin typeface="Book Antiqua" panose="02040602050305030304" pitchFamily="18" charset="0"/>
              <a:ea typeface="+mn-ea"/>
              <a:cs typeface="+mn-cs"/>
            </a:rPr>
            <a:t>As informações sobre acidentes de trânsito, aqui relatadas são provenientes de uma base de dados coletados na Polícia Civil, batalhões da Polícia Militar, Polícia Rodoviária Federal e Instituto Médico Legal. Formando-se a base de dados do RENAEST-RO.</a:t>
          </a:r>
        </a:p>
        <a:p>
          <a:pPr algn="just">
            <a:lnSpc>
              <a:spcPts val="1600"/>
            </a:lnSpc>
          </a:pPr>
          <a:r>
            <a:rPr lang="pt-BR" sz="1100">
              <a:solidFill>
                <a:schemeClr val="dk1"/>
              </a:solidFill>
              <a:effectLst/>
              <a:latin typeface="Book Antiqua" panose="02040602050305030304" pitchFamily="18" charset="0"/>
              <a:ea typeface="+mn-ea"/>
              <a:cs typeface="+mn-cs"/>
            </a:rPr>
            <a:t>	A partir do ano de 2014 foi incorporada na metodologia desta Coordenadoria de Registro Nacional de Estatística e Acidentes de Trânsito (CORENAEST-RO) a comparabilidade do banco de dados do Sistema de Informações de Mortalidade (SIM) do Ministério da Saúde (MS) com o banco de dados do CORENAEST-RO (Boatweb), esse cruzamento de informações possibilitou uma melhora significativa nos dois bancos.  Em consideração à “Década de Ações pela Segurança no Trânsito (2011-2020)”, instituída pela Organização das Nações Unidas - ONU, a coordenadoria do RENAEST-RO vem desenvolvendo metodologias buscando a melhora da qualidade dos dados de eventos de acidente de trânsito. </a:t>
          </a:r>
        </a:p>
        <a:p>
          <a:pPr algn="just">
            <a:lnSpc>
              <a:spcPts val="1600"/>
            </a:lnSpc>
          </a:pPr>
          <a:r>
            <a:rPr lang="pt-BR" sz="1100">
              <a:solidFill>
                <a:schemeClr val="dk1"/>
              </a:solidFill>
              <a:effectLst/>
              <a:latin typeface="Book Antiqua" panose="02040602050305030304" pitchFamily="18" charset="0"/>
              <a:ea typeface="+mn-ea"/>
              <a:cs typeface="+mn-cs"/>
            </a:rPr>
            <a:t>	Visando melhorar a interpretação dos dados o anuário Rondônia de 2016 apresenta as informações de municípios através de caixa de seleção, onde é possível fazer uma melhor análise da evolução dos dados em cada município através de gráficos que facilitam a interpretação da informação. Seguindo nessa mesma linha o anuário 2016 apresenta os ranking dos índices dos municípios através de Mapas georreferenciados. Desta forma o anuário é uma poderosa ferramenta como subsídio para desenvolvimento de políticas públicas de redução de acidentes de trânsito.</a:t>
          </a:r>
        </a:p>
        <a:p>
          <a:pPr algn="just">
            <a:lnSpc>
              <a:spcPts val="1600"/>
            </a:lnSpc>
          </a:pPr>
          <a:r>
            <a:rPr lang="pt-BR" sz="1100">
              <a:solidFill>
                <a:schemeClr val="dk1"/>
              </a:solidFill>
              <a:effectLst/>
              <a:latin typeface="Book Antiqua" panose="02040602050305030304" pitchFamily="18" charset="0"/>
              <a:ea typeface="+mn-ea"/>
              <a:cs typeface="+mn-cs"/>
            </a:rPr>
            <a:t>	O Sistema de informações de acidente de trânsito do DETRAN-RO segue orientações da Associação Brasileira de Normas Técnicas pela NBR 10697 - Pesquisas de Acidentes de Trânsito, junho/89. Portanto, essa metodologia causa divergências com relação aos dados gerados pelo sistema do Ministério da Saúde, tendo em vista que o Ministério não usa a referida NBR.</a:t>
          </a:r>
        </a:p>
        <a:p>
          <a:pPr algn="just">
            <a:lnSpc>
              <a:spcPts val="1600"/>
            </a:lnSpc>
          </a:pPr>
          <a:r>
            <a:rPr lang="pt-BR" sz="1100">
              <a:solidFill>
                <a:schemeClr val="dk1"/>
              </a:solidFill>
              <a:effectLst/>
              <a:latin typeface="Book Antiqua" panose="02040602050305030304" pitchFamily="18" charset="0"/>
              <a:ea typeface="+mn-ea"/>
              <a:cs typeface="+mn-cs"/>
            </a:rPr>
            <a:t>	É importante salientar que, para um melhor entendimento deste anuário o leitor deverá ficar atento quanto as variáveis de acidentes e acidentes com vítimas, pois a variável acidentes refere-se a soma total de acidentes com vítimas e sem vítimas.</a:t>
          </a:r>
        </a:p>
        <a:p>
          <a:pPr algn="just">
            <a:lnSpc>
              <a:spcPts val="1600"/>
            </a:lnSpc>
          </a:pPr>
          <a:r>
            <a:rPr lang="pt-BR" sz="1100">
              <a:solidFill>
                <a:schemeClr val="dk1"/>
              </a:solidFill>
              <a:effectLst/>
              <a:latin typeface="Book Antiqua" panose="02040602050305030304" pitchFamily="18" charset="0"/>
              <a:ea typeface="+mn-ea"/>
              <a:cs typeface="+mn-cs"/>
            </a:rPr>
            <a:t> </a:t>
          </a:r>
        </a:p>
        <a:p>
          <a:pPr algn="just">
            <a:lnSpc>
              <a:spcPts val="1600"/>
            </a:lnSpc>
          </a:pPr>
          <a:r>
            <a:rPr lang="pt-BR" sz="1100">
              <a:solidFill>
                <a:schemeClr val="dk1"/>
              </a:solidFill>
              <a:effectLst/>
              <a:latin typeface="Book Antiqua" panose="02040602050305030304" pitchFamily="18" charset="0"/>
              <a:ea typeface="+mn-ea"/>
              <a:cs typeface="+mn-cs"/>
            </a:rPr>
            <a:t>	O sistema de coleta de dados do DETRAN-RO segue o seguinte Organograma:</a:t>
          </a:r>
        </a:p>
        <a:p>
          <a:pPr>
            <a:lnSpc>
              <a:spcPts val="1600"/>
            </a:lnSpc>
          </a:pPr>
          <a:endParaRPr lang="pt-BR" sz="1100">
            <a:solidFill>
              <a:schemeClr val="dk1"/>
            </a:solidFill>
            <a:effectLst/>
            <a:latin typeface="+mn-lt"/>
            <a:ea typeface="+mn-ea"/>
            <a:cs typeface="+mn-cs"/>
          </a:endParaRPr>
        </a:p>
        <a:p>
          <a:pPr>
            <a:lnSpc>
              <a:spcPts val="1600"/>
            </a:lnSpc>
          </a:pPr>
          <a:endParaRPr lang="pt-BR" sz="1100">
            <a:solidFill>
              <a:schemeClr val="dk1"/>
            </a:solidFill>
            <a:effectLst/>
            <a:latin typeface="+mn-lt"/>
            <a:ea typeface="+mn-ea"/>
            <a:cs typeface="+mn-cs"/>
          </a:endParaRPr>
        </a:p>
        <a:p>
          <a:pPr>
            <a:lnSpc>
              <a:spcPts val="1600"/>
            </a:lnSpc>
          </a:pPr>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endParaRPr lang="pt-BR" sz="1100">
            <a:solidFill>
              <a:schemeClr val="dk1"/>
            </a:solidFill>
            <a:effectLst/>
            <a:latin typeface="+mn-lt"/>
            <a:ea typeface="+mn-ea"/>
            <a:cs typeface="+mn-cs"/>
          </a:endParaRPr>
        </a:p>
        <a:p>
          <a:pPr algn="just">
            <a:lnSpc>
              <a:spcPts val="1600"/>
            </a:lnSpc>
          </a:pPr>
          <a:r>
            <a:rPr lang="pt-BR" sz="1100">
              <a:solidFill>
                <a:schemeClr val="dk1"/>
              </a:solidFill>
              <a:effectLst/>
              <a:latin typeface="+mn-lt"/>
              <a:ea typeface="+mn-ea"/>
              <a:cs typeface="+mn-cs"/>
            </a:rPr>
            <a:t>	</a:t>
          </a:r>
          <a:r>
            <a:rPr lang="pt-BR" sz="1100">
              <a:solidFill>
                <a:schemeClr val="dk1"/>
              </a:solidFill>
              <a:effectLst/>
              <a:latin typeface="Book Antiqua" panose="02040602050305030304" pitchFamily="18" charset="0"/>
              <a:ea typeface="+mn-ea"/>
              <a:cs typeface="+mn-cs"/>
            </a:rPr>
            <a:t>As questões e os problemas de acidentes de trânsito no Brasil alcançam um patamar alarmante pelo índice de mortos e feridos, gerando um grande ônus financeiro para administração pública e trauma para as vítimas e familiares.</a:t>
          </a:r>
        </a:p>
        <a:p>
          <a:pPr algn="just">
            <a:lnSpc>
              <a:spcPts val="1600"/>
            </a:lnSpc>
          </a:pPr>
          <a:r>
            <a:rPr lang="pt-BR" sz="1100">
              <a:solidFill>
                <a:schemeClr val="dk1"/>
              </a:solidFill>
              <a:effectLst/>
              <a:latin typeface="Book Antiqua" panose="02040602050305030304" pitchFamily="18" charset="0"/>
              <a:ea typeface="+mn-ea"/>
              <a:cs typeface="+mn-cs"/>
            </a:rPr>
            <a:t>	Neste contexto, o Estado de Rondônia por sua vez, não se exclui deste quadro de degradação social. O Departamento Estadual de Trânsito de Rondônia – DETRAN-RO faz a publicação de um anuário com informações completas dos últimos anos para que a sociedade tome conhecimento desses índices e faça uma reflexão para reverter esse quadro. </a:t>
          </a:r>
        </a:p>
        <a:p>
          <a:pPr algn="just">
            <a:lnSpc>
              <a:spcPts val="1600"/>
            </a:lnSpc>
          </a:pPr>
          <a:r>
            <a:rPr lang="pt-BR" sz="1100">
              <a:solidFill>
                <a:schemeClr val="dk1"/>
              </a:solidFill>
              <a:effectLst/>
              <a:latin typeface="Book Antiqua" panose="02040602050305030304" pitchFamily="18" charset="0"/>
              <a:ea typeface="+mn-ea"/>
              <a:cs typeface="+mn-cs"/>
            </a:rPr>
            <a:t>	 No ano de 2016 todos os indicadores apresentaram queda se comparado ao ano anterior. Foram registrados no Estado de Rondônia 9.273 eventos de acidentes com vítimas o que representou uma queda absoluta de -8,0% se compara ao ano anterior. A maioria dos acidentes foi durante o dia (61,8%). O número de vítimas não fatais em 2016 (13.707) o que representa uma diminuição de -9,1%. Vale ressaltar que a partir de 2014 é realizada a comparabilidade de vítimas fatais da base RENAEST-RO com a base SIM (Sistema de Informações de Mortalidade) do Ministério da Saúde. A comparabilidade proporciona uma melhor qualidade da informação e possibilita que os órgãos passem a ter a mesma informação com maior grau de confiança. A comparabilidade incrementou ao sistema SIM 41 vítimas fatais e 13 requalificações de vítimas. A base RENAEST foi incrementada com 33 vítimas fatais, portanto os dois órgãos ganharam uma melhor qualidade em suas informações. Seguindo esta metodologia Rondônia teve em 2016 uma queda nas vítimas fatais (480) em -2,6% se comparada ao ano de 2015. O índice de mortalidaidade por 10.000 veículos é o menor de toda</a:t>
          </a:r>
          <a:r>
            <a:rPr lang="pt-BR" sz="1100" baseline="0">
              <a:solidFill>
                <a:schemeClr val="dk1"/>
              </a:solidFill>
              <a:effectLst/>
              <a:latin typeface="Book Antiqua" panose="02040602050305030304" pitchFamily="18" charset="0"/>
              <a:ea typeface="+mn-ea"/>
              <a:cs typeface="+mn-cs"/>
            </a:rPr>
            <a:t> a série analisada neste anuário (2006 - 2016)</a:t>
          </a:r>
          <a:r>
            <a:rPr lang="pt-BR" sz="1100">
              <a:solidFill>
                <a:schemeClr val="dk1"/>
              </a:solidFill>
              <a:effectLst/>
              <a:latin typeface="Book Antiqua" panose="02040602050305030304" pitchFamily="18" charset="0"/>
              <a:ea typeface="+mn-ea"/>
              <a:cs typeface="+mn-cs"/>
            </a:rPr>
            <a:t>. </a:t>
          </a:r>
        </a:p>
        <a:p>
          <a:pPr algn="just">
            <a:lnSpc>
              <a:spcPts val="1600"/>
            </a:lnSpc>
          </a:pPr>
          <a:r>
            <a:rPr lang="pt-BR" sz="1100">
              <a:solidFill>
                <a:schemeClr val="dk1"/>
              </a:solidFill>
              <a:effectLst/>
              <a:latin typeface="Book Antiqua" panose="02040602050305030304" pitchFamily="18" charset="0"/>
              <a:ea typeface="+mn-ea"/>
              <a:cs typeface="+mn-cs"/>
            </a:rPr>
            <a:t>	A análise das ocorrências de acidentes de trânsito, demostram que o fator contribuinte para a imensa maioria dos acidentes é a imprudência e a imperícia dos usuários da via pública.</a:t>
          </a:r>
        </a:p>
        <a:p>
          <a:pPr algn="just">
            <a:lnSpc>
              <a:spcPts val="1600"/>
            </a:lnSpc>
          </a:pPr>
          <a:r>
            <a:rPr lang="pt-BR" sz="1100">
              <a:solidFill>
                <a:schemeClr val="dk1"/>
              </a:solidFill>
              <a:effectLst/>
              <a:latin typeface="Book Antiqua" panose="02040602050305030304" pitchFamily="18" charset="0"/>
              <a:ea typeface="+mn-ea"/>
              <a:cs typeface="+mn-cs"/>
            </a:rPr>
            <a:t> O crescimento da frota veicular do Estado em 2016 foi da ordem de 4,41%, a menor de toda a série. Rondônia é um estado predominantemente motociclista, 53,16% da frota corresponde a esse tipo de veículo. Apenas os municípios de Pimenteiras, Porto Velho, Rio Crespo e Vilhena possui a frota de motocicletas menor que as dos demais veículos. A partir do ano de 2011, o crescimento da frota de automóveis/camioneta passou a ser maior que a de motocicletas, em 2015 não foi diferente 4,19% para automóveis e 3,72% para motocicletas.</a:t>
          </a:r>
        </a:p>
        <a:p>
          <a:pPr algn="just">
            <a:lnSpc>
              <a:spcPts val="1600"/>
            </a:lnSpc>
          </a:pPr>
          <a:r>
            <a:rPr lang="pt-BR" sz="1100">
              <a:solidFill>
                <a:schemeClr val="dk1"/>
              </a:solidFill>
              <a:effectLst/>
              <a:latin typeface="Book Antiqua" panose="02040602050305030304" pitchFamily="18" charset="0"/>
              <a:ea typeface="+mn-ea"/>
              <a:cs typeface="+mn-cs"/>
            </a:rPr>
            <a:t>	A infração de trânsito mais aplicada em Rondônia em 2015 foi: “CONDUZIR O VEÍCULO QUE NÃO ESTEJA REGISTRADO E DEVIDAMENTE LICENCIADO”. Houve uma queda de -8,8% no número de autuações se comparada com o ano de 2015. O detalhamento dessas e outras informações estão mais bem representados nos quadros deste anuário.</a:t>
          </a:r>
        </a:p>
        <a:p>
          <a:pPr algn="just">
            <a:lnSpc>
              <a:spcPts val="1600"/>
            </a:lnSpc>
          </a:pPr>
          <a:r>
            <a:rPr lang="pt-BR" sz="1100">
              <a:solidFill>
                <a:schemeClr val="dk1"/>
              </a:solidFill>
              <a:effectLst/>
              <a:latin typeface="Book Antiqua" panose="02040602050305030304" pitchFamily="18" charset="0"/>
              <a:ea typeface="+mn-ea"/>
              <a:cs typeface="+mn-cs"/>
            </a:rPr>
            <a:t>	O ano de 2016 manteve o viés de baixa em acidentes de trânsito com vítimas o que vem ocorrendo desde 2012. Os indicadores do Estado de Rondônia ainda continuam altos, no entanto estamos há 05 (cinco) anos consecutivos com redução no número de acidentes com vítimas. A queda constante, no número de acidentes, revela uma política de redução de eventos de acidentes de trânsito sólida e constante, diferente da ocorrida em 2006 quando houve uma queda dos eventos, seguida de uma forte ascensão. </a:t>
          </a:r>
        </a:p>
        <a:p>
          <a:pPr algn="just">
            <a:lnSpc>
              <a:spcPts val="1600"/>
            </a:lnSpc>
          </a:pPr>
          <a:r>
            <a:rPr lang="pt-BR" sz="1100">
              <a:solidFill>
                <a:schemeClr val="dk1"/>
              </a:solidFill>
              <a:effectLst/>
              <a:latin typeface="Book Antiqua" panose="02040602050305030304" pitchFamily="18" charset="0"/>
              <a:ea typeface="+mn-ea"/>
              <a:cs typeface="+mn-cs"/>
            </a:rPr>
            <a:t>O DETRAN-RO acredita que a política adotada por esta Autarquia vem proporcionando resultados positivos tendo em vista a queda dos índices de acidentes, em especial no ano de 2016 com uma redução em todos os indicadores de acidentes do estado.  A implantação e consolidação da OPERAÇÃO LEI SECA, o aumento na fiscalização, a execução de projetos de educação de trânsito e convênios de sinalização nos municípios são medidas que influenciam diretamente nos índices de acidentes do Estado. </a:t>
          </a:r>
        </a:p>
        <a:p>
          <a:pPr algn="just">
            <a:lnSpc>
              <a:spcPts val="1600"/>
            </a:lnSpc>
          </a:pPr>
          <a:r>
            <a:rPr lang="pt-BR" sz="1100">
              <a:solidFill>
                <a:schemeClr val="dk1"/>
              </a:solidFill>
              <a:effectLst/>
              <a:latin typeface="Book Antiqua" panose="02040602050305030304" pitchFamily="18" charset="0"/>
              <a:ea typeface="+mn-ea"/>
              <a:cs typeface="+mn-cs"/>
            </a:rPr>
            <a:t>	O DETRAN-RO também atua de forma intensa na educação de trânsito, representado pela Diretoria Técnica de Educação de Trânsito (DTET), atuando nas escolas, em campanhas publicitárias nos veículos de comunicação de massa, nas atividades de rua através de blitz educativas e campanhas. </a:t>
          </a:r>
        </a:p>
        <a:p>
          <a:pPr algn="just">
            <a:lnSpc>
              <a:spcPts val="1600"/>
            </a:lnSpc>
          </a:pPr>
          <a:r>
            <a:rPr lang="pt-BR" sz="1100">
              <a:solidFill>
                <a:schemeClr val="dk1"/>
              </a:solidFill>
              <a:effectLst/>
              <a:latin typeface="Book Antiqua" panose="02040602050305030304" pitchFamily="18" charset="0"/>
              <a:ea typeface="+mn-ea"/>
              <a:cs typeface="+mn-cs"/>
            </a:rPr>
            <a:t>	Acreditamos que o Anuário Estatístico de Acidentes de Trânsito do Estado de Rondônia - 2016 é uma importante ferramenta de orientação para o DETRAN-RO, assim como para os demais órgãos da administração pública e a sociedade civil organizada.  Esperamos que cada usuário, em geral, o tenha como um alerta para mudanças de atitudes que preservem a vida. </a:t>
          </a:r>
        </a:p>
        <a:p>
          <a:pPr algn="just">
            <a:lnSpc>
              <a:spcPts val="1600"/>
            </a:lnSpc>
          </a:pPr>
          <a:endParaRPr lang="pt-BR" sz="1100">
            <a:solidFill>
              <a:schemeClr val="dk1"/>
            </a:solidFill>
            <a:effectLst/>
            <a:latin typeface="Book Antiqua" panose="02040602050305030304" pitchFamily="18" charset="0"/>
            <a:ea typeface="+mn-ea"/>
            <a:cs typeface="+mn-cs"/>
          </a:endParaRPr>
        </a:p>
        <a:p>
          <a:pPr algn="just">
            <a:lnSpc>
              <a:spcPts val="1600"/>
            </a:lnSpc>
          </a:pPr>
          <a:endParaRPr lang="pt-BR" sz="1100">
            <a:solidFill>
              <a:schemeClr val="dk1"/>
            </a:solidFill>
            <a:effectLst/>
            <a:latin typeface="Book Antiqua" panose="02040602050305030304" pitchFamily="18" charset="0"/>
            <a:ea typeface="+mn-ea"/>
            <a:cs typeface="+mn-cs"/>
          </a:endParaRPr>
        </a:p>
        <a:p>
          <a:pPr algn="just">
            <a:lnSpc>
              <a:spcPts val="1600"/>
            </a:lnSpc>
          </a:pPr>
          <a:r>
            <a:rPr lang="pt-BR" sz="1100">
              <a:solidFill>
                <a:schemeClr val="dk1"/>
              </a:solidFill>
              <a:effectLst/>
              <a:latin typeface="Book Antiqua" panose="02040602050305030304" pitchFamily="18" charset="0"/>
              <a:ea typeface="+mn-ea"/>
              <a:cs typeface="+mn-cs"/>
            </a:rPr>
            <a:t> 	Que cada rondoniense dê preferência à vida.</a:t>
          </a:r>
        </a:p>
        <a:p>
          <a:pPr algn="just">
            <a:lnSpc>
              <a:spcPts val="1600"/>
            </a:lnSpc>
          </a:pPr>
          <a:endParaRPr lang="pt-BR" sz="1100">
            <a:solidFill>
              <a:schemeClr val="dk1"/>
            </a:solidFill>
            <a:effectLst/>
            <a:latin typeface="Book Antiqua" panose="02040602050305030304" pitchFamily="18" charset="0"/>
            <a:ea typeface="+mn-ea"/>
            <a:cs typeface="+mn-cs"/>
          </a:endParaRPr>
        </a:p>
        <a:p>
          <a:pPr algn="just">
            <a:lnSpc>
              <a:spcPts val="1600"/>
            </a:lnSpc>
          </a:pPr>
          <a:r>
            <a:rPr lang="pt-BR" sz="1100">
              <a:solidFill>
                <a:schemeClr val="dk1"/>
              </a:solidFill>
              <a:effectLst/>
              <a:latin typeface="Book Antiqua" panose="02040602050305030304" pitchFamily="18" charset="0"/>
              <a:ea typeface="+mn-ea"/>
              <a:cs typeface="+mn-cs"/>
            </a:rPr>
            <a:t>			</a:t>
          </a:r>
          <a:endParaRPr lang="pt-BR" sz="1100" b="1"/>
        </a:p>
      </xdr:txBody>
    </xdr:sp>
    <xdr:clientData/>
  </xdr:twoCellAnchor>
  <xdr:twoCellAnchor>
    <xdr:from>
      <xdr:col>6</xdr:col>
      <xdr:colOff>523875</xdr:colOff>
      <xdr:row>38</xdr:row>
      <xdr:rowOff>180975</xdr:rowOff>
    </xdr:from>
    <xdr:to>
      <xdr:col>14</xdr:col>
      <xdr:colOff>66676</xdr:colOff>
      <xdr:row>58</xdr:row>
      <xdr:rowOff>0</xdr:rowOff>
    </xdr:to>
    <xdr:graphicFrame macro="">
      <xdr:nvGraphicFramePr>
        <xdr:cNvPr id="7" name="Diagrama 6">
          <a:extLst>
            <a:ext uri="{FF2B5EF4-FFF2-40B4-BE49-F238E27FC236}">
              <a16:creationId xmlns:a16="http://schemas.microsoft.com/office/drawing/2014/main" id="{00000000-0008-0000-0300-000007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editAs="oneCell">
    <xdr:from>
      <xdr:col>5</xdr:col>
      <xdr:colOff>390525</xdr:colOff>
      <xdr:row>5</xdr:row>
      <xdr:rowOff>104774</xdr:rowOff>
    </xdr:from>
    <xdr:to>
      <xdr:col>7</xdr:col>
      <xdr:colOff>460344</xdr:colOff>
      <xdr:row>8</xdr:row>
      <xdr:rowOff>200025</xdr:rowOff>
    </xdr:to>
    <xdr:pic>
      <xdr:nvPicPr>
        <xdr:cNvPr id="11" name="Imagem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924175" y="1057274"/>
          <a:ext cx="1289019" cy="752476"/>
        </a:xfrm>
        <a:prstGeom prst="rect">
          <a:avLst/>
        </a:prstGeom>
      </xdr:spPr>
    </xdr:pic>
    <xdr:clientData/>
  </xdr:twoCellAnchor>
  <xdr:twoCellAnchor editAs="oneCell">
    <xdr:from>
      <xdr:col>13</xdr:col>
      <xdr:colOff>200023</xdr:colOff>
      <xdr:row>4</xdr:row>
      <xdr:rowOff>114300</xdr:rowOff>
    </xdr:from>
    <xdr:to>
      <xdr:col>15</xdr:col>
      <xdr:colOff>146283</xdr:colOff>
      <xdr:row>9</xdr:row>
      <xdr:rowOff>171450</xdr:rowOff>
    </xdr:to>
    <xdr:pic>
      <xdr:nvPicPr>
        <xdr:cNvPr id="8" name="Imagem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610473" y="876300"/>
          <a:ext cx="1165460" cy="11239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4</xdr:col>
      <xdr:colOff>0</xdr:colOff>
      <xdr:row>2</xdr:row>
      <xdr:rowOff>85725</xdr:rowOff>
    </xdr:from>
    <xdr:ext cx="184731" cy="264560"/>
    <xdr:sp macro="" textlink="">
      <xdr:nvSpPr>
        <xdr:cNvPr id="2" name="CaixaDeTexto 1">
          <a:extLst>
            <a:ext uri="{FF2B5EF4-FFF2-40B4-BE49-F238E27FC236}">
              <a16:creationId xmlns:a16="http://schemas.microsoft.com/office/drawing/2014/main" id="{00000000-0008-0000-0400-000002000000}"/>
            </a:ext>
          </a:extLst>
        </xdr:cNvPr>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xdr:row>
      <xdr:rowOff>85725</xdr:rowOff>
    </xdr:from>
    <xdr:ext cx="184731" cy="264560"/>
    <xdr:sp macro="" textlink="">
      <xdr:nvSpPr>
        <xdr:cNvPr id="3" name="CaixaDeTexto 2">
          <a:extLst>
            <a:ext uri="{FF2B5EF4-FFF2-40B4-BE49-F238E27FC236}">
              <a16:creationId xmlns:a16="http://schemas.microsoft.com/office/drawing/2014/main" id="{00000000-0008-0000-0400-000003000000}"/>
            </a:ext>
          </a:extLst>
        </xdr:cNvPr>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xdr:row>
      <xdr:rowOff>85725</xdr:rowOff>
    </xdr:from>
    <xdr:ext cx="184731" cy="264560"/>
    <xdr:sp macro="" textlink="">
      <xdr:nvSpPr>
        <xdr:cNvPr id="4" name="CaixaDeTexto 3">
          <a:extLst>
            <a:ext uri="{FF2B5EF4-FFF2-40B4-BE49-F238E27FC236}">
              <a16:creationId xmlns:a16="http://schemas.microsoft.com/office/drawing/2014/main" id="{00000000-0008-0000-0400-000004000000}"/>
            </a:ext>
          </a:extLst>
        </xdr:cNvPr>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xdr:row>
      <xdr:rowOff>0</xdr:rowOff>
    </xdr:from>
    <xdr:ext cx="184731" cy="264560"/>
    <xdr:sp macro="" textlink="">
      <xdr:nvSpPr>
        <xdr:cNvPr id="5" name="CaixaDeTexto 4">
          <a:extLst>
            <a:ext uri="{FF2B5EF4-FFF2-40B4-BE49-F238E27FC236}">
              <a16:creationId xmlns:a16="http://schemas.microsoft.com/office/drawing/2014/main" id="{00000000-0008-0000-0400-000005000000}"/>
            </a:ext>
          </a:extLst>
        </xdr:cNvPr>
        <xdr:cNvSpPr txBox="1"/>
      </xdr:nvSpPr>
      <xdr:spPr>
        <a:xfrm>
          <a:off x="4038600"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xdr:row>
      <xdr:rowOff>85725</xdr:rowOff>
    </xdr:from>
    <xdr:ext cx="184731" cy="264560"/>
    <xdr:sp macro="" textlink="">
      <xdr:nvSpPr>
        <xdr:cNvPr id="6" name="CaixaDeTexto 5">
          <a:extLst>
            <a:ext uri="{FF2B5EF4-FFF2-40B4-BE49-F238E27FC236}">
              <a16:creationId xmlns:a16="http://schemas.microsoft.com/office/drawing/2014/main" id="{00000000-0008-0000-0400-000006000000}"/>
            </a:ext>
          </a:extLst>
        </xdr:cNvPr>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95250</xdr:colOff>
      <xdr:row>74</xdr:row>
      <xdr:rowOff>114300</xdr:rowOff>
    </xdr:from>
    <xdr:to>
      <xdr:col>14</xdr:col>
      <xdr:colOff>190500</xdr:colOff>
      <xdr:row>89</xdr:row>
      <xdr:rowOff>85725</xdr:rowOff>
    </xdr:to>
    <xdr:graphicFrame macro="">
      <xdr:nvGraphicFramePr>
        <xdr:cNvPr id="1213819" name="Gráfico 10">
          <a:extLst>
            <a:ext uri="{FF2B5EF4-FFF2-40B4-BE49-F238E27FC236}">
              <a16:creationId xmlns:a16="http://schemas.microsoft.com/office/drawing/2014/main" id="{00000000-0008-0000-0400-00007B8512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3</xdr:col>
      <xdr:colOff>628650</xdr:colOff>
      <xdr:row>55</xdr:row>
      <xdr:rowOff>0</xdr:rowOff>
    </xdr:from>
    <xdr:ext cx="184731" cy="264560"/>
    <xdr:sp macro="" textlink="">
      <xdr:nvSpPr>
        <xdr:cNvPr id="119" name="CaixaDeTexto 118">
          <a:extLst>
            <a:ext uri="{FF2B5EF4-FFF2-40B4-BE49-F238E27FC236}">
              <a16:creationId xmlns:a16="http://schemas.microsoft.com/office/drawing/2014/main" id="{00000000-0008-0000-0400-000077000000}"/>
            </a:ext>
          </a:extLst>
        </xdr:cNvPr>
        <xdr:cNvSpPr txBox="1"/>
      </xdr:nvSpPr>
      <xdr:spPr>
        <a:xfrm>
          <a:off x="46386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55</xdr:row>
      <xdr:rowOff>0</xdr:rowOff>
    </xdr:from>
    <xdr:ext cx="184731" cy="264560"/>
    <xdr:sp macro="" textlink="">
      <xdr:nvSpPr>
        <xdr:cNvPr id="120" name="CaixaDeTexto 119">
          <a:extLst>
            <a:ext uri="{FF2B5EF4-FFF2-40B4-BE49-F238E27FC236}">
              <a16:creationId xmlns:a16="http://schemas.microsoft.com/office/drawing/2014/main" id="{00000000-0008-0000-0400-000078000000}"/>
            </a:ext>
          </a:extLst>
        </xdr:cNvPr>
        <xdr:cNvSpPr txBox="1"/>
      </xdr:nvSpPr>
      <xdr:spPr>
        <a:xfrm>
          <a:off x="46386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121" name="CaixaDeTexto 120">
          <a:extLst>
            <a:ext uri="{FF2B5EF4-FFF2-40B4-BE49-F238E27FC236}">
              <a16:creationId xmlns:a16="http://schemas.microsoft.com/office/drawing/2014/main" id="{00000000-0008-0000-0400-000079000000}"/>
            </a:ext>
          </a:extLst>
        </xdr:cNvPr>
        <xdr:cNvSpPr txBox="1"/>
      </xdr:nvSpPr>
      <xdr:spPr>
        <a:xfrm>
          <a:off x="50768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122" name="CaixaDeTexto 121">
          <a:extLst>
            <a:ext uri="{FF2B5EF4-FFF2-40B4-BE49-F238E27FC236}">
              <a16:creationId xmlns:a16="http://schemas.microsoft.com/office/drawing/2014/main" id="{00000000-0008-0000-0400-00007A000000}"/>
            </a:ext>
          </a:extLst>
        </xdr:cNvPr>
        <xdr:cNvSpPr txBox="1"/>
      </xdr:nvSpPr>
      <xdr:spPr>
        <a:xfrm>
          <a:off x="50768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123" name="CaixaDeTexto 122">
          <a:extLst>
            <a:ext uri="{FF2B5EF4-FFF2-40B4-BE49-F238E27FC236}">
              <a16:creationId xmlns:a16="http://schemas.microsoft.com/office/drawing/2014/main" id="{00000000-0008-0000-0400-00007B000000}"/>
            </a:ext>
          </a:extLst>
        </xdr:cNvPr>
        <xdr:cNvSpPr txBox="1"/>
      </xdr:nvSpPr>
      <xdr:spPr>
        <a:xfrm>
          <a:off x="50768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124" name="CaixaDeTexto 123">
          <a:extLst>
            <a:ext uri="{FF2B5EF4-FFF2-40B4-BE49-F238E27FC236}">
              <a16:creationId xmlns:a16="http://schemas.microsoft.com/office/drawing/2014/main" id="{00000000-0008-0000-0400-00007C000000}"/>
            </a:ext>
          </a:extLst>
        </xdr:cNvPr>
        <xdr:cNvSpPr txBox="1"/>
      </xdr:nvSpPr>
      <xdr:spPr>
        <a:xfrm>
          <a:off x="50768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125" name="CaixaDeTexto 124">
          <a:extLst>
            <a:ext uri="{FF2B5EF4-FFF2-40B4-BE49-F238E27FC236}">
              <a16:creationId xmlns:a16="http://schemas.microsoft.com/office/drawing/2014/main" id="{00000000-0008-0000-0400-00007D000000}"/>
            </a:ext>
          </a:extLst>
        </xdr:cNvPr>
        <xdr:cNvSpPr txBox="1"/>
      </xdr:nvSpPr>
      <xdr:spPr>
        <a:xfrm>
          <a:off x="55149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126" name="CaixaDeTexto 125">
          <a:extLst>
            <a:ext uri="{FF2B5EF4-FFF2-40B4-BE49-F238E27FC236}">
              <a16:creationId xmlns:a16="http://schemas.microsoft.com/office/drawing/2014/main" id="{00000000-0008-0000-0400-00007E000000}"/>
            </a:ext>
          </a:extLst>
        </xdr:cNvPr>
        <xdr:cNvSpPr txBox="1"/>
      </xdr:nvSpPr>
      <xdr:spPr>
        <a:xfrm>
          <a:off x="55149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127" name="CaixaDeTexto 126">
          <a:extLst>
            <a:ext uri="{FF2B5EF4-FFF2-40B4-BE49-F238E27FC236}">
              <a16:creationId xmlns:a16="http://schemas.microsoft.com/office/drawing/2014/main" id="{00000000-0008-0000-0400-00007F000000}"/>
            </a:ext>
          </a:extLst>
        </xdr:cNvPr>
        <xdr:cNvSpPr txBox="1"/>
      </xdr:nvSpPr>
      <xdr:spPr>
        <a:xfrm>
          <a:off x="55149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128" name="CaixaDeTexto 127">
          <a:extLst>
            <a:ext uri="{FF2B5EF4-FFF2-40B4-BE49-F238E27FC236}">
              <a16:creationId xmlns:a16="http://schemas.microsoft.com/office/drawing/2014/main" id="{00000000-0008-0000-0400-000080000000}"/>
            </a:ext>
          </a:extLst>
        </xdr:cNvPr>
        <xdr:cNvSpPr txBox="1"/>
      </xdr:nvSpPr>
      <xdr:spPr>
        <a:xfrm>
          <a:off x="55149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129" name="CaixaDeTexto 128">
          <a:extLst>
            <a:ext uri="{FF2B5EF4-FFF2-40B4-BE49-F238E27FC236}">
              <a16:creationId xmlns:a16="http://schemas.microsoft.com/office/drawing/2014/main" id="{00000000-0008-0000-0400-000081000000}"/>
            </a:ext>
          </a:extLst>
        </xdr:cNvPr>
        <xdr:cNvSpPr txBox="1"/>
      </xdr:nvSpPr>
      <xdr:spPr>
        <a:xfrm>
          <a:off x="59531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130" name="CaixaDeTexto 129">
          <a:extLst>
            <a:ext uri="{FF2B5EF4-FFF2-40B4-BE49-F238E27FC236}">
              <a16:creationId xmlns:a16="http://schemas.microsoft.com/office/drawing/2014/main" id="{00000000-0008-0000-0400-000082000000}"/>
            </a:ext>
          </a:extLst>
        </xdr:cNvPr>
        <xdr:cNvSpPr txBox="1"/>
      </xdr:nvSpPr>
      <xdr:spPr>
        <a:xfrm>
          <a:off x="59531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131" name="CaixaDeTexto 130">
          <a:extLst>
            <a:ext uri="{FF2B5EF4-FFF2-40B4-BE49-F238E27FC236}">
              <a16:creationId xmlns:a16="http://schemas.microsoft.com/office/drawing/2014/main" id="{00000000-0008-0000-0400-000083000000}"/>
            </a:ext>
          </a:extLst>
        </xdr:cNvPr>
        <xdr:cNvSpPr txBox="1"/>
      </xdr:nvSpPr>
      <xdr:spPr>
        <a:xfrm>
          <a:off x="59531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132" name="CaixaDeTexto 131">
          <a:extLst>
            <a:ext uri="{FF2B5EF4-FFF2-40B4-BE49-F238E27FC236}">
              <a16:creationId xmlns:a16="http://schemas.microsoft.com/office/drawing/2014/main" id="{00000000-0008-0000-0400-000084000000}"/>
            </a:ext>
          </a:extLst>
        </xdr:cNvPr>
        <xdr:cNvSpPr txBox="1"/>
      </xdr:nvSpPr>
      <xdr:spPr>
        <a:xfrm>
          <a:off x="59531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33" name="CaixaDeTexto 132">
          <a:extLst>
            <a:ext uri="{FF2B5EF4-FFF2-40B4-BE49-F238E27FC236}">
              <a16:creationId xmlns:a16="http://schemas.microsoft.com/office/drawing/2014/main" id="{00000000-0008-0000-0400-000085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34" name="CaixaDeTexto 133">
          <a:extLst>
            <a:ext uri="{FF2B5EF4-FFF2-40B4-BE49-F238E27FC236}">
              <a16:creationId xmlns:a16="http://schemas.microsoft.com/office/drawing/2014/main" id="{00000000-0008-0000-0400-000086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35" name="CaixaDeTexto 134">
          <a:extLst>
            <a:ext uri="{FF2B5EF4-FFF2-40B4-BE49-F238E27FC236}">
              <a16:creationId xmlns:a16="http://schemas.microsoft.com/office/drawing/2014/main" id="{00000000-0008-0000-0400-000087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36" name="CaixaDeTexto 135">
          <a:extLst>
            <a:ext uri="{FF2B5EF4-FFF2-40B4-BE49-F238E27FC236}">
              <a16:creationId xmlns:a16="http://schemas.microsoft.com/office/drawing/2014/main" id="{00000000-0008-0000-0400-000088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37" name="CaixaDeTexto 136">
          <a:extLst>
            <a:ext uri="{FF2B5EF4-FFF2-40B4-BE49-F238E27FC236}">
              <a16:creationId xmlns:a16="http://schemas.microsoft.com/office/drawing/2014/main" id="{00000000-0008-0000-0400-000089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38" name="CaixaDeTexto 137">
          <a:extLst>
            <a:ext uri="{FF2B5EF4-FFF2-40B4-BE49-F238E27FC236}">
              <a16:creationId xmlns:a16="http://schemas.microsoft.com/office/drawing/2014/main" id="{00000000-0008-0000-0400-00008A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39" name="CaixaDeTexto 138">
          <a:extLst>
            <a:ext uri="{FF2B5EF4-FFF2-40B4-BE49-F238E27FC236}">
              <a16:creationId xmlns:a16="http://schemas.microsoft.com/office/drawing/2014/main" id="{00000000-0008-0000-0400-00008B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40" name="CaixaDeTexto 139">
          <a:extLst>
            <a:ext uri="{FF2B5EF4-FFF2-40B4-BE49-F238E27FC236}">
              <a16:creationId xmlns:a16="http://schemas.microsoft.com/office/drawing/2014/main" id="{00000000-0008-0000-0400-00008C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41" name="CaixaDeTexto 140">
          <a:extLst>
            <a:ext uri="{FF2B5EF4-FFF2-40B4-BE49-F238E27FC236}">
              <a16:creationId xmlns:a16="http://schemas.microsoft.com/office/drawing/2014/main" id="{00000000-0008-0000-0400-00008D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142" name="CaixaDeTexto 141">
          <a:extLst>
            <a:ext uri="{FF2B5EF4-FFF2-40B4-BE49-F238E27FC236}">
              <a16:creationId xmlns:a16="http://schemas.microsoft.com/office/drawing/2014/main" id="{00000000-0008-0000-0400-00008E000000}"/>
            </a:ext>
          </a:extLst>
        </xdr:cNvPr>
        <xdr:cNvSpPr txBox="1"/>
      </xdr:nvSpPr>
      <xdr:spPr>
        <a:xfrm>
          <a:off x="641032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3" name="CaixaDeTexto 142">
          <a:extLst>
            <a:ext uri="{FF2B5EF4-FFF2-40B4-BE49-F238E27FC236}">
              <a16:creationId xmlns:a16="http://schemas.microsoft.com/office/drawing/2014/main" id="{00000000-0008-0000-0400-00008F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4" name="CaixaDeTexto 143">
          <a:extLst>
            <a:ext uri="{FF2B5EF4-FFF2-40B4-BE49-F238E27FC236}">
              <a16:creationId xmlns:a16="http://schemas.microsoft.com/office/drawing/2014/main" id="{00000000-0008-0000-0400-000090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5" name="CaixaDeTexto 144">
          <a:extLst>
            <a:ext uri="{FF2B5EF4-FFF2-40B4-BE49-F238E27FC236}">
              <a16:creationId xmlns:a16="http://schemas.microsoft.com/office/drawing/2014/main" id="{00000000-0008-0000-0400-000091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6" name="CaixaDeTexto 145">
          <a:extLst>
            <a:ext uri="{FF2B5EF4-FFF2-40B4-BE49-F238E27FC236}">
              <a16:creationId xmlns:a16="http://schemas.microsoft.com/office/drawing/2014/main" id="{00000000-0008-0000-0400-000092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7" name="CaixaDeTexto 146">
          <a:extLst>
            <a:ext uri="{FF2B5EF4-FFF2-40B4-BE49-F238E27FC236}">
              <a16:creationId xmlns:a16="http://schemas.microsoft.com/office/drawing/2014/main" id="{00000000-0008-0000-0400-000093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8" name="CaixaDeTexto 147">
          <a:extLst>
            <a:ext uri="{FF2B5EF4-FFF2-40B4-BE49-F238E27FC236}">
              <a16:creationId xmlns:a16="http://schemas.microsoft.com/office/drawing/2014/main" id="{00000000-0008-0000-0400-000094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49" name="CaixaDeTexto 148">
          <a:extLst>
            <a:ext uri="{FF2B5EF4-FFF2-40B4-BE49-F238E27FC236}">
              <a16:creationId xmlns:a16="http://schemas.microsoft.com/office/drawing/2014/main" id="{00000000-0008-0000-0400-000095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50" name="CaixaDeTexto 149">
          <a:extLst>
            <a:ext uri="{FF2B5EF4-FFF2-40B4-BE49-F238E27FC236}">
              <a16:creationId xmlns:a16="http://schemas.microsoft.com/office/drawing/2014/main" id="{00000000-0008-0000-0400-000096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51" name="CaixaDeTexto 150">
          <a:extLst>
            <a:ext uri="{FF2B5EF4-FFF2-40B4-BE49-F238E27FC236}">
              <a16:creationId xmlns:a16="http://schemas.microsoft.com/office/drawing/2014/main" id="{00000000-0008-0000-0400-000097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52" name="CaixaDeTexto 151">
          <a:extLst>
            <a:ext uri="{FF2B5EF4-FFF2-40B4-BE49-F238E27FC236}">
              <a16:creationId xmlns:a16="http://schemas.microsoft.com/office/drawing/2014/main" id="{00000000-0008-0000-0400-000098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53" name="CaixaDeTexto 152">
          <a:extLst>
            <a:ext uri="{FF2B5EF4-FFF2-40B4-BE49-F238E27FC236}">
              <a16:creationId xmlns:a16="http://schemas.microsoft.com/office/drawing/2014/main" id="{00000000-0008-0000-0400-000099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55</xdr:row>
      <xdr:rowOff>0</xdr:rowOff>
    </xdr:from>
    <xdr:ext cx="184731" cy="264560"/>
    <xdr:sp macro="" textlink="">
      <xdr:nvSpPr>
        <xdr:cNvPr id="154" name="CaixaDeTexto 153">
          <a:extLst>
            <a:ext uri="{FF2B5EF4-FFF2-40B4-BE49-F238E27FC236}">
              <a16:creationId xmlns:a16="http://schemas.microsoft.com/office/drawing/2014/main" id="{00000000-0008-0000-0400-00009A000000}"/>
            </a:ext>
          </a:extLst>
        </xdr:cNvPr>
        <xdr:cNvSpPr txBox="1"/>
      </xdr:nvSpPr>
      <xdr:spPr>
        <a:xfrm>
          <a:off x="6848475" y="3996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104775</xdr:colOff>
      <xdr:row>90</xdr:row>
      <xdr:rowOff>171450</xdr:rowOff>
    </xdr:from>
    <xdr:to>
      <xdr:col>14</xdr:col>
      <xdr:colOff>257175</xdr:colOff>
      <xdr:row>105</xdr:row>
      <xdr:rowOff>180975</xdr:rowOff>
    </xdr:to>
    <xdr:graphicFrame macro="">
      <xdr:nvGraphicFramePr>
        <xdr:cNvPr id="49" name="Gráfico 10">
          <a:extLst>
            <a:ext uri="{FF2B5EF4-FFF2-40B4-BE49-F238E27FC236}">
              <a16:creationId xmlns:a16="http://schemas.microsoft.com/office/drawing/2014/main" id="{00000000-0008-0000-04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3</xdr:col>
      <xdr:colOff>628650</xdr:colOff>
      <xdr:row>55</xdr:row>
      <xdr:rowOff>0</xdr:rowOff>
    </xdr:from>
    <xdr:ext cx="184731" cy="264560"/>
    <xdr:sp macro="" textlink="">
      <xdr:nvSpPr>
        <xdr:cNvPr id="52" name="CaixaDeTexto 51">
          <a:extLst>
            <a:ext uri="{FF2B5EF4-FFF2-40B4-BE49-F238E27FC236}">
              <a16:creationId xmlns:a16="http://schemas.microsoft.com/office/drawing/2014/main" id="{00000000-0008-0000-0400-000034000000}"/>
            </a:ext>
          </a:extLst>
        </xdr:cNvPr>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55</xdr:row>
      <xdr:rowOff>0</xdr:rowOff>
    </xdr:from>
    <xdr:ext cx="184731" cy="264560"/>
    <xdr:sp macro="" textlink="">
      <xdr:nvSpPr>
        <xdr:cNvPr id="53" name="CaixaDeTexto 52">
          <a:extLst>
            <a:ext uri="{FF2B5EF4-FFF2-40B4-BE49-F238E27FC236}">
              <a16:creationId xmlns:a16="http://schemas.microsoft.com/office/drawing/2014/main" id="{00000000-0008-0000-0400-000035000000}"/>
            </a:ext>
          </a:extLst>
        </xdr:cNvPr>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55</xdr:row>
      <xdr:rowOff>0</xdr:rowOff>
    </xdr:from>
    <xdr:ext cx="184731" cy="264560"/>
    <xdr:sp macro="" textlink="">
      <xdr:nvSpPr>
        <xdr:cNvPr id="54" name="CaixaDeTexto 53">
          <a:extLst>
            <a:ext uri="{FF2B5EF4-FFF2-40B4-BE49-F238E27FC236}">
              <a16:creationId xmlns:a16="http://schemas.microsoft.com/office/drawing/2014/main" id="{00000000-0008-0000-0400-000036000000}"/>
            </a:ext>
          </a:extLst>
        </xdr:cNvPr>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55</xdr:row>
      <xdr:rowOff>0</xdr:rowOff>
    </xdr:from>
    <xdr:ext cx="184731" cy="264560"/>
    <xdr:sp macro="" textlink="">
      <xdr:nvSpPr>
        <xdr:cNvPr id="55" name="CaixaDeTexto 54">
          <a:extLst>
            <a:ext uri="{FF2B5EF4-FFF2-40B4-BE49-F238E27FC236}">
              <a16:creationId xmlns:a16="http://schemas.microsoft.com/office/drawing/2014/main" id="{00000000-0008-0000-0400-000037000000}"/>
            </a:ext>
          </a:extLst>
        </xdr:cNvPr>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56" name="CaixaDeTexto 55">
          <a:extLst>
            <a:ext uri="{FF2B5EF4-FFF2-40B4-BE49-F238E27FC236}">
              <a16:creationId xmlns:a16="http://schemas.microsoft.com/office/drawing/2014/main" id="{00000000-0008-0000-0400-000038000000}"/>
            </a:ext>
          </a:extLst>
        </xdr:cNvPr>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57" name="CaixaDeTexto 56">
          <a:extLst>
            <a:ext uri="{FF2B5EF4-FFF2-40B4-BE49-F238E27FC236}">
              <a16:creationId xmlns:a16="http://schemas.microsoft.com/office/drawing/2014/main" id="{00000000-0008-0000-0400-000039000000}"/>
            </a:ext>
          </a:extLst>
        </xdr:cNvPr>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58" name="CaixaDeTexto 57">
          <a:extLst>
            <a:ext uri="{FF2B5EF4-FFF2-40B4-BE49-F238E27FC236}">
              <a16:creationId xmlns:a16="http://schemas.microsoft.com/office/drawing/2014/main" id="{00000000-0008-0000-0400-00003A000000}"/>
            </a:ext>
          </a:extLst>
        </xdr:cNvPr>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55</xdr:row>
      <xdr:rowOff>0</xdr:rowOff>
    </xdr:from>
    <xdr:ext cx="184731" cy="264560"/>
    <xdr:sp macro="" textlink="">
      <xdr:nvSpPr>
        <xdr:cNvPr id="59" name="CaixaDeTexto 58">
          <a:extLst>
            <a:ext uri="{FF2B5EF4-FFF2-40B4-BE49-F238E27FC236}">
              <a16:creationId xmlns:a16="http://schemas.microsoft.com/office/drawing/2014/main" id="{00000000-0008-0000-0400-00003B000000}"/>
            </a:ext>
          </a:extLst>
        </xdr:cNvPr>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60" name="CaixaDeTexto 59">
          <a:extLst>
            <a:ext uri="{FF2B5EF4-FFF2-40B4-BE49-F238E27FC236}">
              <a16:creationId xmlns:a16="http://schemas.microsoft.com/office/drawing/2014/main" id="{00000000-0008-0000-0400-00003C000000}"/>
            </a:ext>
          </a:extLst>
        </xdr:cNvPr>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61" name="CaixaDeTexto 60">
          <a:extLst>
            <a:ext uri="{FF2B5EF4-FFF2-40B4-BE49-F238E27FC236}">
              <a16:creationId xmlns:a16="http://schemas.microsoft.com/office/drawing/2014/main" id="{00000000-0008-0000-0400-00003D000000}"/>
            </a:ext>
          </a:extLst>
        </xdr:cNvPr>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62" name="CaixaDeTexto 61">
          <a:extLst>
            <a:ext uri="{FF2B5EF4-FFF2-40B4-BE49-F238E27FC236}">
              <a16:creationId xmlns:a16="http://schemas.microsoft.com/office/drawing/2014/main" id="{00000000-0008-0000-0400-00003E000000}"/>
            </a:ext>
          </a:extLst>
        </xdr:cNvPr>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xdr:row>
      <xdr:rowOff>0</xdr:rowOff>
    </xdr:from>
    <xdr:ext cx="184731" cy="264560"/>
    <xdr:sp macro="" textlink="">
      <xdr:nvSpPr>
        <xdr:cNvPr id="63" name="CaixaDeTexto 62">
          <a:extLst>
            <a:ext uri="{FF2B5EF4-FFF2-40B4-BE49-F238E27FC236}">
              <a16:creationId xmlns:a16="http://schemas.microsoft.com/office/drawing/2014/main" id="{00000000-0008-0000-0400-00003F000000}"/>
            </a:ext>
          </a:extLst>
        </xdr:cNvPr>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64" name="CaixaDeTexto 63">
          <a:extLst>
            <a:ext uri="{FF2B5EF4-FFF2-40B4-BE49-F238E27FC236}">
              <a16:creationId xmlns:a16="http://schemas.microsoft.com/office/drawing/2014/main" id="{00000000-0008-0000-0400-000040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65" name="CaixaDeTexto 64">
          <a:extLst>
            <a:ext uri="{FF2B5EF4-FFF2-40B4-BE49-F238E27FC236}">
              <a16:creationId xmlns:a16="http://schemas.microsoft.com/office/drawing/2014/main" id="{00000000-0008-0000-0400-000041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66" name="CaixaDeTexto 65">
          <a:extLst>
            <a:ext uri="{FF2B5EF4-FFF2-40B4-BE49-F238E27FC236}">
              <a16:creationId xmlns:a16="http://schemas.microsoft.com/office/drawing/2014/main" id="{00000000-0008-0000-0400-000042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67" name="CaixaDeTexto 66">
          <a:extLst>
            <a:ext uri="{FF2B5EF4-FFF2-40B4-BE49-F238E27FC236}">
              <a16:creationId xmlns:a16="http://schemas.microsoft.com/office/drawing/2014/main" id="{00000000-0008-0000-0400-000043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68" name="CaixaDeTexto 67">
          <a:extLst>
            <a:ext uri="{FF2B5EF4-FFF2-40B4-BE49-F238E27FC236}">
              <a16:creationId xmlns:a16="http://schemas.microsoft.com/office/drawing/2014/main" id="{00000000-0008-0000-0400-000044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69" name="CaixaDeTexto 68">
          <a:extLst>
            <a:ext uri="{FF2B5EF4-FFF2-40B4-BE49-F238E27FC236}">
              <a16:creationId xmlns:a16="http://schemas.microsoft.com/office/drawing/2014/main" id="{00000000-0008-0000-0400-000045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70" name="CaixaDeTexto 69">
          <a:extLst>
            <a:ext uri="{FF2B5EF4-FFF2-40B4-BE49-F238E27FC236}">
              <a16:creationId xmlns:a16="http://schemas.microsoft.com/office/drawing/2014/main" id="{00000000-0008-0000-0400-000046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71" name="CaixaDeTexto 70">
          <a:extLst>
            <a:ext uri="{FF2B5EF4-FFF2-40B4-BE49-F238E27FC236}">
              <a16:creationId xmlns:a16="http://schemas.microsoft.com/office/drawing/2014/main" id="{00000000-0008-0000-0400-000047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72" name="CaixaDeTexto 71">
          <a:extLst>
            <a:ext uri="{FF2B5EF4-FFF2-40B4-BE49-F238E27FC236}">
              <a16:creationId xmlns:a16="http://schemas.microsoft.com/office/drawing/2014/main" id="{00000000-0008-0000-0400-000048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55</xdr:row>
      <xdr:rowOff>0</xdr:rowOff>
    </xdr:from>
    <xdr:ext cx="184731" cy="264560"/>
    <xdr:sp macro="" textlink="">
      <xdr:nvSpPr>
        <xdr:cNvPr id="73" name="CaixaDeTexto 72">
          <a:extLst>
            <a:ext uri="{FF2B5EF4-FFF2-40B4-BE49-F238E27FC236}">
              <a16:creationId xmlns:a16="http://schemas.microsoft.com/office/drawing/2014/main" id="{00000000-0008-0000-0400-000049000000}"/>
            </a:ext>
          </a:extLst>
        </xdr:cNvPr>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4" name="CaixaDeTexto 73">
          <a:extLst>
            <a:ext uri="{FF2B5EF4-FFF2-40B4-BE49-F238E27FC236}">
              <a16:creationId xmlns:a16="http://schemas.microsoft.com/office/drawing/2014/main" id="{00000000-0008-0000-0400-00004A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5" name="CaixaDeTexto 74">
          <a:extLst>
            <a:ext uri="{FF2B5EF4-FFF2-40B4-BE49-F238E27FC236}">
              <a16:creationId xmlns:a16="http://schemas.microsoft.com/office/drawing/2014/main" id="{00000000-0008-0000-0400-00004B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6" name="CaixaDeTexto 75">
          <a:extLst>
            <a:ext uri="{FF2B5EF4-FFF2-40B4-BE49-F238E27FC236}">
              <a16:creationId xmlns:a16="http://schemas.microsoft.com/office/drawing/2014/main" id="{00000000-0008-0000-0400-00004C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7" name="CaixaDeTexto 76">
          <a:extLst>
            <a:ext uri="{FF2B5EF4-FFF2-40B4-BE49-F238E27FC236}">
              <a16:creationId xmlns:a16="http://schemas.microsoft.com/office/drawing/2014/main" id="{00000000-0008-0000-0400-00004D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8" name="CaixaDeTexto 77">
          <a:extLst>
            <a:ext uri="{FF2B5EF4-FFF2-40B4-BE49-F238E27FC236}">
              <a16:creationId xmlns:a16="http://schemas.microsoft.com/office/drawing/2014/main" id="{00000000-0008-0000-0400-00004E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79" name="CaixaDeTexto 78">
          <a:extLst>
            <a:ext uri="{FF2B5EF4-FFF2-40B4-BE49-F238E27FC236}">
              <a16:creationId xmlns:a16="http://schemas.microsoft.com/office/drawing/2014/main" id="{00000000-0008-0000-0400-00004F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0" name="CaixaDeTexto 79">
          <a:extLst>
            <a:ext uri="{FF2B5EF4-FFF2-40B4-BE49-F238E27FC236}">
              <a16:creationId xmlns:a16="http://schemas.microsoft.com/office/drawing/2014/main" id="{00000000-0008-0000-0400-000050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1" name="CaixaDeTexto 80">
          <a:extLst>
            <a:ext uri="{FF2B5EF4-FFF2-40B4-BE49-F238E27FC236}">
              <a16:creationId xmlns:a16="http://schemas.microsoft.com/office/drawing/2014/main" id="{00000000-0008-0000-0400-000051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2" name="CaixaDeTexto 81">
          <a:extLst>
            <a:ext uri="{FF2B5EF4-FFF2-40B4-BE49-F238E27FC236}">
              <a16:creationId xmlns:a16="http://schemas.microsoft.com/office/drawing/2014/main" id="{00000000-0008-0000-0400-000052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3" name="CaixaDeTexto 82">
          <a:extLst>
            <a:ext uri="{FF2B5EF4-FFF2-40B4-BE49-F238E27FC236}">
              <a16:creationId xmlns:a16="http://schemas.microsoft.com/office/drawing/2014/main" id="{00000000-0008-0000-0400-000053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4" name="CaixaDeTexto 83">
          <a:extLst>
            <a:ext uri="{FF2B5EF4-FFF2-40B4-BE49-F238E27FC236}">
              <a16:creationId xmlns:a16="http://schemas.microsoft.com/office/drawing/2014/main" id="{00000000-0008-0000-0400-000054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55</xdr:row>
      <xdr:rowOff>0</xdr:rowOff>
    </xdr:from>
    <xdr:ext cx="184731" cy="264560"/>
    <xdr:sp macro="" textlink="">
      <xdr:nvSpPr>
        <xdr:cNvPr id="85" name="CaixaDeTexto 84">
          <a:extLst>
            <a:ext uri="{FF2B5EF4-FFF2-40B4-BE49-F238E27FC236}">
              <a16:creationId xmlns:a16="http://schemas.microsoft.com/office/drawing/2014/main" id="{00000000-0008-0000-0400-000055000000}"/>
            </a:ext>
          </a:extLst>
        </xdr:cNvPr>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419101</xdr:colOff>
      <xdr:row>2</xdr:row>
      <xdr:rowOff>152400</xdr:rowOff>
    </xdr:from>
    <xdr:to>
      <xdr:col>4</xdr:col>
      <xdr:colOff>1</xdr:colOff>
      <xdr:row>5</xdr:row>
      <xdr:rowOff>184653</xdr:rowOff>
    </xdr:to>
    <xdr:pic>
      <xdr:nvPicPr>
        <xdr:cNvPr id="87" name="Imagem 86">
          <a:extLst>
            <a:ext uri="{FF2B5EF4-FFF2-40B4-BE49-F238E27FC236}">
              <a16:creationId xmlns:a16="http://schemas.microsoft.com/office/drawing/2014/main" id="{00000000-0008-0000-0400-00005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52726" y="466725"/>
          <a:ext cx="1181100" cy="689478"/>
        </a:xfrm>
        <a:prstGeom prst="rect">
          <a:avLst/>
        </a:prstGeom>
      </xdr:spPr>
    </xdr:pic>
    <xdr:clientData/>
  </xdr:twoCellAnchor>
  <xdr:twoCellAnchor editAs="oneCell">
    <xdr:from>
      <xdr:col>12</xdr:col>
      <xdr:colOff>152400</xdr:colOff>
      <xdr:row>2</xdr:row>
      <xdr:rowOff>47625</xdr:rowOff>
    </xdr:from>
    <xdr:to>
      <xdr:col>14</xdr:col>
      <xdr:colOff>174859</xdr:colOff>
      <xdr:row>6</xdr:row>
      <xdr:rowOff>166673</xdr:rowOff>
    </xdr:to>
    <xdr:pic>
      <xdr:nvPicPr>
        <xdr:cNvPr id="86" name="Imagem 85">
          <a:extLst>
            <a:ext uri="{FF2B5EF4-FFF2-40B4-BE49-F238E27FC236}">
              <a16:creationId xmlns:a16="http://schemas.microsoft.com/office/drawing/2014/main" id="{00000000-0008-0000-0400-00005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153400" y="361950"/>
          <a:ext cx="1032109" cy="995348"/>
        </a:xfrm>
        <a:prstGeom prst="rect">
          <a:avLst/>
        </a:prstGeom>
      </xdr:spPr>
    </xdr:pic>
    <xdr:clientData/>
  </xdr:twoCellAnchor>
  <xdr:twoCellAnchor>
    <xdr:from>
      <xdr:col>3</xdr:col>
      <xdr:colOff>133350</xdr:colOff>
      <xdr:row>106</xdr:row>
      <xdr:rowOff>285750</xdr:rowOff>
    </xdr:from>
    <xdr:to>
      <xdr:col>14</xdr:col>
      <xdr:colOff>285750</xdr:colOff>
      <xdr:row>106</xdr:row>
      <xdr:rowOff>3152775</xdr:rowOff>
    </xdr:to>
    <xdr:graphicFrame macro="">
      <xdr:nvGraphicFramePr>
        <xdr:cNvPr id="91" name="Gráfico 10">
          <a:extLst>
            <a:ext uri="{FF2B5EF4-FFF2-40B4-BE49-F238E27FC236}">
              <a16:creationId xmlns:a16="http://schemas.microsoft.com/office/drawing/2014/main" id="{00000000-0008-0000-0400-00005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6.xml><?xml version="1.0" encoding="utf-8"?>
<xdr:wsDr xmlns:xdr="http://schemas.openxmlformats.org/drawingml/2006/spreadsheetDrawing" xmlns:a="http://schemas.openxmlformats.org/drawingml/2006/main">
  <xdr:oneCellAnchor>
    <xdr:from>
      <xdr:col>3</xdr:col>
      <xdr:colOff>628650</xdr:colOff>
      <xdr:row>1</xdr:row>
      <xdr:rowOff>0</xdr:rowOff>
    </xdr:from>
    <xdr:ext cx="184731" cy="264560"/>
    <xdr:sp macro="" textlink="">
      <xdr:nvSpPr>
        <xdr:cNvPr id="2" name="CaixaDeTexto 1">
          <a:extLst>
            <a:ext uri="{FF2B5EF4-FFF2-40B4-BE49-F238E27FC236}">
              <a16:creationId xmlns:a16="http://schemas.microsoft.com/office/drawing/2014/main" id="{00000000-0008-0000-0500-000002000000}"/>
            </a:ext>
          </a:extLst>
        </xdr:cNvPr>
        <xdr:cNvSpPr txBox="1"/>
      </xdr:nvSpPr>
      <xdr:spPr>
        <a:xfrm>
          <a:off x="2495550" y="114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3" name="CaixaDeTexto 2">
          <a:extLst>
            <a:ext uri="{FF2B5EF4-FFF2-40B4-BE49-F238E27FC236}">
              <a16:creationId xmlns:a16="http://schemas.microsoft.com/office/drawing/2014/main" id="{00000000-0008-0000-0500-000003000000}"/>
            </a:ext>
          </a:extLst>
        </xdr:cNvPr>
        <xdr:cNvSpPr txBox="1"/>
      </xdr:nvSpPr>
      <xdr:spPr>
        <a:xfrm>
          <a:off x="2495550" y="114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4" name="CaixaDeTexto 3">
          <a:extLst>
            <a:ext uri="{FF2B5EF4-FFF2-40B4-BE49-F238E27FC236}">
              <a16:creationId xmlns:a16="http://schemas.microsoft.com/office/drawing/2014/main" id="{00000000-0008-0000-0500-000004000000}"/>
            </a:ext>
          </a:extLst>
        </xdr:cNvPr>
        <xdr:cNvSpPr txBox="1"/>
      </xdr:nvSpPr>
      <xdr:spPr>
        <a:xfrm>
          <a:off x="2495550" y="114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85725</xdr:rowOff>
    </xdr:from>
    <xdr:ext cx="184731" cy="264560"/>
    <xdr:sp macro="" textlink="">
      <xdr:nvSpPr>
        <xdr:cNvPr id="5" name="CaixaDeTexto 4">
          <a:extLst>
            <a:ext uri="{FF2B5EF4-FFF2-40B4-BE49-F238E27FC236}">
              <a16:creationId xmlns:a16="http://schemas.microsoft.com/office/drawing/2014/main" id="{00000000-0008-0000-0500-000005000000}"/>
            </a:ext>
          </a:extLst>
        </xdr:cNvPr>
        <xdr:cNvSpPr txBox="1"/>
      </xdr:nvSpPr>
      <xdr:spPr>
        <a:xfrm>
          <a:off x="2495550" y="200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6" name="CaixaDeTexto 5">
          <a:extLst>
            <a:ext uri="{FF2B5EF4-FFF2-40B4-BE49-F238E27FC236}">
              <a16:creationId xmlns:a16="http://schemas.microsoft.com/office/drawing/2014/main" id="{00000000-0008-0000-0500-000006000000}"/>
            </a:ext>
          </a:extLst>
        </xdr:cNvPr>
        <xdr:cNvSpPr txBox="1"/>
      </xdr:nvSpPr>
      <xdr:spPr>
        <a:xfrm>
          <a:off x="2495550" y="114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85725</xdr:rowOff>
    </xdr:from>
    <xdr:ext cx="184731" cy="264560"/>
    <xdr:sp macro="" textlink="">
      <xdr:nvSpPr>
        <xdr:cNvPr id="7" name="CaixaDeTexto 6">
          <a:extLst>
            <a:ext uri="{FF2B5EF4-FFF2-40B4-BE49-F238E27FC236}">
              <a16:creationId xmlns:a16="http://schemas.microsoft.com/office/drawing/2014/main" id="{00000000-0008-0000-0500-000007000000}"/>
            </a:ext>
          </a:extLst>
        </xdr:cNvPr>
        <xdr:cNvSpPr txBox="1"/>
      </xdr:nvSpPr>
      <xdr:spPr>
        <a:xfrm>
          <a:off x="2495550" y="200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304800</xdr:colOff>
      <xdr:row>1</xdr:row>
      <xdr:rowOff>64558</xdr:rowOff>
    </xdr:from>
    <xdr:to>
      <xdr:col>12</xdr:col>
      <xdr:colOff>171450</xdr:colOff>
      <xdr:row>10</xdr:row>
      <xdr:rowOff>64559</xdr:rowOff>
    </xdr:to>
    <xdr:pic>
      <xdr:nvPicPr>
        <xdr:cNvPr id="9" name="Imagem 8">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6425" y="175683"/>
          <a:ext cx="7470775" cy="1825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7</xdr:col>
          <xdr:colOff>123825</xdr:colOff>
          <xdr:row>13</xdr:row>
          <xdr:rowOff>47625</xdr:rowOff>
        </xdr:from>
        <xdr:to>
          <xdr:col>8</xdr:col>
          <xdr:colOff>647700</xdr:colOff>
          <xdr:row>13</xdr:row>
          <xdr:rowOff>295275</xdr:rowOff>
        </xdr:to>
        <xdr:sp macro="" textlink="">
          <xdr:nvSpPr>
            <xdr:cNvPr id="67585" name="Drop Down 2" hidden="1">
              <a:extLst>
                <a:ext uri="{63B3BB69-23CF-44E3-9099-C40C66FF867C}">
                  <a14:compatExt spid="_x0000_s67585"/>
                </a:ext>
                <a:ext uri="{FF2B5EF4-FFF2-40B4-BE49-F238E27FC236}">
                  <a16:creationId xmlns:a16="http://schemas.microsoft.com/office/drawing/2014/main" id="{00000000-0008-0000-0500-0000010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7</xdr:col>
      <xdr:colOff>76200</xdr:colOff>
      <xdr:row>15</xdr:row>
      <xdr:rowOff>138113</xdr:rowOff>
    </xdr:from>
    <xdr:to>
      <xdr:col>12</xdr:col>
      <xdr:colOff>371475</xdr:colOff>
      <xdr:row>32</xdr:row>
      <xdr:rowOff>104775</xdr:rowOff>
    </xdr:to>
    <xdr:graphicFrame macro="">
      <xdr:nvGraphicFramePr>
        <xdr:cNvPr id="10" name="Gráfico 9">
          <a:extLst>
            <a:ext uri="{FF2B5EF4-FFF2-40B4-BE49-F238E27FC236}">
              <a16:creationId xmlns:a16="http://schemas.microsoft.com/office/drawing/2014/main" id="{00000000-0008-0000-05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85725</xdr:colOff>
      <xdr:row>35</xdr:row>
      <xdr:rowOff>57149</xdr:rowOff>
    </xdr:from>
    <xdr:to>
      <xdr:col>12</xdr:col>
      <xdr:colOff>381000</xdr:colOff>
      <xdr:row>44</xdr:row>
      <xdr:rowOff>257175</xdr:rowOff>
    </xdr:to>
    <xdr:graphicFrame macro="">
      <xdr:nvGraphicFramePr>
        <xdr:cNvPr id="11" name="Gráfico 10">
          <a:extLst>
            <a:ext uri="{FF2B5EF4-FFF2-40B4-BE49-F238E27FC236}">
              <a16:creationId xmlns:a16="http://schemas.microsoft.com/office/drawing/2014/main" id="{00000000-0008-0000-05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104775</xdr:colOff>
      <xdr:row>47</xdr:row>
      <xdr:rowOff>66675</xdr:rowOff>
    </xdr:from>
    <xdr:to>
      <xdr:col>12</xdr:col>
      <xdr:colOff>400050</xdr:colOff>
      <xdr:row>56</xdr:row>
      <xdr:rowOff>276225</xdr:rowOff>
    </xdr:to>
    <xdr:graphicFrame macro="">
      <xdr:nvGraphicFramePr>
        <xdr:cNvPr id="12" name="Gráfico 11">
          <a:extLst>
            <a:ext uri="{FF2B5EF4-FFF2-40B4-BE49-F238E27FC236}">
              <a16:creationId xmlns:a16="http://schemas.microsoft.com/office/drawing/2014/main" id="{00000000-0008-0000-05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7.xml><?xml version="1.0" encoding="utf-8"?>
<xdr:wsDr xmlns:xdr="http://schemas.openxmlformats.org/drawingml/2006/spreadsheetDrawing" xmlns:a="http://schemas.openxmlformats.org/drawingml/2006/main">
  <xdr:oneCellAnchor>
    <xdr:from>
      <xdr:col>4</xdr:col>
      <xdr:colOff>628650</xdr:colOff>
      <xdr:row>1</xdr:row>
      <xdr:rowOff>0</xdr:rowOff>
    </xdr:from>
    <xdr:ext cx="184731" cy="264560"/>
    <xdr:sp macro="" textlink="">
      <xdr:nvSpPr>
        <xdr:cNvPr id="2" name="CaixaDeTexto 1">
          <a:extLst>
            <a:ext uri="{FF2B5EF4-FFF2-40B4-BE49-F238E27FC236}">
              <a16:creationId xmlns:a16="http://schemas.microsoft.com/office/drawing/2014/main" id="{00000000-0008-0000-0600-000002000000}"/>
            </a:ext>
          </a:extLst>
        </xdr:cNvPr>
        <xdr:cNvSpPr txBox="1"/>
      </xdr:nvSpPr>
      <xdr:spPr>
        <a:xfrm>
          <a:off x="308610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0</xdr:rowOff>
    </xdr:from>
    <xdr:ext cx="184731" cy="264560"/>
    <xdr:sp macro="" textlink="">
      <xdr:nvSpPr>
        <xdr:cNvPr id="3" name="CaixaDeTexto 2">
          <a:extLst>
            <a:ext uri="{FF2B5EF4-FFF2-40B4-BE49-F238E27FC236}">
              <a16:creationId xmlns:a16="http://schemas.microsoft.com/office/drawing/2014/main" id="{00000000-0008-0000-0600-000003000000}"/>
            </a:ext>
          </a:extLst>
        </xdr:cNvPr>
        <xdr:cNvSpPr txBox="1"/>
      </xdr:nvSpPr>
      <xdr:spPr>
        <a:xfrm>
          <a:off x="3086100"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0</xdr:rowOff>
    </xdr:from>
    <xdr:ext cx="184731" cy="264560"/>
    <xdr:sp macro="" textlink="">
      <xdr:nvSpPr>
        <xdr:cNvPr id="4" name="CaixaDeTexto 3">
          <a:extLst>
            <a:ext uri="{FF2B5EF4-FFF2-40B4-BE49-F238E27FC236}">
              <a16:creationId xmlns:a16="http://schemas.microsoft.com/office/drawing/2014/main" id="{00000000-0008-0000-0600-000004000000}"/>
            </a:ext>
          </a:extLst>
        </xdr:cNvPr>
        <xdr:cNvSpPr txBox="1"/>
      </xdr:nvSpPr>
      <xdr:spPr>
        <a:xfrm>
          <a:off x="308610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85725</xdr:rowOff>
    </xdr:from>
    <xdr:ext cx="184731" cy="264560"/>
    <xdr:sp macro="" textlink="">
      <xdr:nvSpPr>
        <xdr:cNvPr id="5" name="CaixaDeTexto 4">
          <a:extLst>
            <a:ext uri="{FF2B5EF4-FFF2-40B4-BE49-F238E27FC236}">
              <a16:creationId xmlns:a16="http://schemas.microsoft.com/office/drawing/2014/main" id="{00000000-0008-0000-0600-000005000000}"/>
            </a:ext>
          </a:extLst>
        </xdr:cNvPr>
        <xdr:cNvSpPr txBox="1"/>
      </xdr:nvSpPr>
      <xdr:spPr>
        <a:xfrm>
          <a:off x="3086100" y="885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0</xdr:rowOff>
    </xdr:from>
    <xdr:ext cx="184731" cy="264560"/>
    <xdr:sp macro="" textlink="">
      <xdr:nvSpPr>
        <xdr:cNvPr id="6" name="CaixaDeTexto 5">
          <a:extLst>
            <a:ext uri="{FF2B5EF4-FFF2-40B4-BE49-F238E27FC236}">
              <a16:creationId xmlns:a16="http://schemas.microsoft.com/office/drawing/2014/main" id="{00000000-0008-0000-0600-000006000000}"/>
            </a:ext>
          </a:extLst>
        </xdr:cNvPr>
        <xdr:cNvSpPr txBox="1"/>
      </xdr:nvSpPr>
      <xdr:spPr>
        <a:xfrm>
          <a:off x="3086100"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85725</xdr:rowOff>
    </xdr:from>
    <xdr:ext cx="184731" cy="264560"/>
    <xdr:sp macro="" textlink="">
      <xdr:nvSpPr>
        <xdr:cNvPr id="7" name="CaixaDeTexto 6">
          <a:extLst>
            <a:ext uri="{FF2B5EF4-FFF2-40B4-BE49-F238E27FC236}">
              <a16:creationId xmlns:a16="http://schemas.microsoft.com/office/drawing/2014/main" id="{00000000-0008-0000-0600-000007000000}"/>
            </a:ext>
          </a:extLst>
        </xdr:cNvPr>
        <xdr:cNvSpPr txBox="1"/>
      </xdr:nvSpPr>
      <xdr:spPr>
        <a:xfrm>
          <a:off x="3086100" y="885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4</xdr:col>
      <xdr:colOff>682625</xdr:colOff>
      <xdr:row>246</xdr:row>
      <xdr:rowOff>63500</xdr:rowOff>
    </xdr:from>
    <xdr:to>
      <xdr:col>23</xdr:col>
      <xdr:colOff>111125</xdr:colOff>
      <xdr:row>298</xdr:row>
      <xdr:rowOff>95250</xdr:rowOff>
    </xdr:to>
    <xdr:graphicFrame macro="">
      <xdr:nvGraphicFramePr>
        <xdr:cNvPr id="10" name="Gráfico 9">
          <a:extLst>
            <a:ext uri="{FF2B5EF4-FFF2-40B4-BE49-F238E27FC236}">
              <a16:creationId xmlns:a16="http://schemas.microsoft.com/office/drawing/2014/main" id="{00000000-0008-0000-06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0</xdr:colOff>
      <xdr:row>1</xdr:row>
      <xdr:rowOff>10583</xdr:rowOff>
    </xdr:from>
    <xdr:to>
      <xdr:col>19</xdr:col>
      <xdr:colOff>19050</xdr:colOff>
      <xdr:row>10</xdr:row>
      <xdr:rowOff>10584</xdr:rowOff>
    </xdr:to>
    <xdr:pic>
      <xdr:nvPicPr>
        <xdr:cNvPr id="13" name="Imagem 12">
          <a:extLst>
            <a:ext uri="{FF2B5EF4-FFF2-40B4-BE49-F238E27FC236}">
              <a16:creationId xmlns:a16="http://schemas.microsoft.com/office/drawing/2014/main" id="{00000000-0008-0000-06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72417" y="10583"/>
          <a:ext cx="6750050" cy="186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oneCellAnchor>
    <xdr:from>
      <xdr:col>4</xdr:col>
      <xdr:colOff>0</xdr:colOff>
      <xdr:row>2</xdr:row>
      <xdr:rowOff>85725</xdr:rowOff>
    </xdr:from>
    <xdr:ext cx="184731" cy="264560"/>
    <xdr:sp macro="" textlink="">
      <xdr:nvSpPr>
        <xdr:cNvPr id="2" name="CaixaDeTexto 1">
          <a:extLst>
            <a:ext uri="{FF2B5EF4-FFF2-40B4-BE49-F238E27FC236}">
              <a16:creationId xmlns:a16="http://schemas.microsoft.com/office/drawing/2014/main" id="{00000000-0008-0000-0700-000002000000}"/>
            </a:ext>
          </a:extLst>
        </xdr:cNvPr>
        <xdr:cNvSpPr txBox="1"/>
      </xdr:nvSpPr>
      <xdr:spPr>
        <a:xfrm>
          <a:off x="45434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7" name="CaixaDeTexto 6">
          <a:extLst>
            <a:ext uri="{FF2B5EF4-FFF2-40B4-BE49-F238E27FC236}">
              <a16:creationId xmlns:a16="http://schemas.microsoft.com/office/drawing/2014/main" id="{00000000-0008-0000-0700-000007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8" name="CaixaDeTexto 7">
          <a:extLst>
            <a:ext uri="{FF2B5EF4-FFF2-40B4-BE49-F238E27FC236}">
              <a16:creationId xmlns:a16="http://schemas.microsoft.com/office/drawing/2014/main" id="{00000000-0008-0000-0700-000008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9" name="CaixaDeTexto 8">
          <a:extLst>
            <a:ext uri="{FF2B5EF4-FFF2-40B4-BE49-F238E27FC236}">
              <a16:creationId xmlns:a16="http://schemas.microsoft.com/office/drawing/2014/main" id="{00000000-0008-0000-0700-000009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0" name="CaixaDeTexto 9">
          <a:extLst>
            <a:ext uri="{FF2B5EF4-FFF2-40B4-BE49-F238E27FC236}">
              <a16:creationId xmlns:a16="http://schemas.microsoft.com/office/drawing/2014/main" id="{00000000-0008-0000-0700-00000A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1" name="CaixaDeTexto 10">
          <a:extLst>
            <a:ext uri="{FF2B5EF4-FFF2-40B4-BE49-F238E27FC236}">
              <a16:creationId xmlns:a16="http://schemas.microsoft.com/office/drawing/2014/main" id="{00000000-0008-0000-0700-00000B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2" name="CaixaDeTexto 11">
          <a:extLst>
            <a:ext uri="{FF2B5EF4-FFF2-40B4-BE49-F238E27FC236}">
              <a16:creationId xmlns:a16="http://schemas.microsoft.com/office/drawing/2014/main" id="{00000000-0008-0000-0700-00000C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3" name="CaixaDeTexto 12">
          <a:extLst>
            <a:ext uri="{FF2B5EF4-FFF2-40B4-BE49-F238E27FC236}">
              <a16:creationId xmlns:a16="http://schemas.microsoft.com/office/drawing/2014/main" id="{00000000-0008-0000-0700-00000D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4" name="CaixaDeTexto 13">
          <a:extLst>
            <a:ext uri="{FF2B5EF4-FFF2-40B4-BE49-F238E27FC236}">
              <a16:creationId xmlns:a16="http://schemas.microsoft.com/office/drawing/2014/main" id="{00000000-0008-0000-0700-00000E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174</xdr:row>
      <xdr:rowOff>0</xdr:rowOff>
    </xdr:from>
    <xdr:ext cx="184731" cy="264560"/>
    <xdr:sp macro="" textlink="">
      <xdr:nvSpPr>
        <xdr:cNvPr id="15" name="CaixaDeTexto 14">
          <a:extLst>
            <a:ext uri="{FF2B5EF4-FFF2-40B4-BE49-F238E27FC236}">
              <a16:creationId xmlns:a16="http://schemas.microsoft.com/office/drawing/2014/main" id="{00000000-0008-0000-0700-00000F000000}"/>
            </a:ext>
          </a:extLst>
        </xdr:cNvPr>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285749</xdr:colOff>
      <xdr:row>133</xdr:row>
      <xdr:rowOff>28575</xdr:rowOff>
    </xdr:from>
    <xdr:to>
      <xdr:col>13</xdr:col>
      <xdr:colOff>419099</xdr:colOff>
      <xdr:row>142</xdr:row>
      <xdr:rowOff>161925</xdr:rowOff>
    </xdr:to>
    <xdr:graphicFrame macro="">
      <xdr:nvGraphicFramePr>
        <xdr:cNvPr id="1661213" name="Gráfico 15">
          <a:extLst>
            <a:ext uri="{FF2B5EF4-FFF2-40B4-BE49-F238E27FC236}">
              <a16:creationId xmlns:a16="http://schemas.microsoft.com/office/drawing/2014/main" id="{00000000-0008-0000-0700-00001D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257174</xdr:colOff>
      <xdr:row>147</xdr:row>
      <xdr:rowOff>38100</xdr:rowOff>
    </xdr:from>
    <xdr:to>
      <xdr:col>14</xdr:col>
      <xdr:colOff>28574</xdr:colOff>
      <xdr:row>156</xdr:row>
      <xdr:rowOff>142875</xdr:rowOff>
    </xdr:to>
    <xdr:graphicFrame macro="">
      <xdr:nvGraphicFramePr>
        <xdr:cNvPr id="1661214" name="Gráfico 16">
          <a:extLst>
            <a:ext uri="{FF2B5EF4-FFF2-40B4-BE49-F238E27FC236}">
              <a16:creationId xmlns:a16="http://schemas.microsoft.com/office/drawing/2014/main" id="{00000000-0008-0000-0700-00001E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266700</xdr:colOff>
      <xdr:row>192</xdr:row>
      <xdr:rowOff>104775</xdr:rowOff>
    </xdr:from>
    <xdr:to>
      <xdr:col>13</xdr:col>
      <xdr:colOff>428625</xdr:colOff>
      <xdr:row>202</xdr:row>
      <xdr:rowOff>123825</xdr:rowOff>
    </xdr:to>
    <xdr:graphicFrame macro="">
      <xdr:nvGraphicFramePr>
        <xdr:cNvPr id="1661215" name="Gráfico 17">
          <a:extLst>
            <a:ext uri="{FF2B5EF4-FFF2-40B4-BE49-F238E27FC236}">
              <a16:creationId xmlns:a16="http://schemas.microsoft.com/office/drawing/2014/main" id="{00000000-0008-0000-0700-00001F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5</xdr:col>
      <xdr:colOff>628650</xdr:colOff>
      <xdr:row>174</xdr:row>
      <xdr:rowOff>0</xdr:rowOff>
    </xdr:from>
    <xdr:ext cx="184731" cy="264560"/>
    <xdr:sp macro="" textlink="">
      <xdr:nvSpPr>
        <xdr:cNvPr id="21" name="CaixaDeTexto 20">
          <a:extLst>
            <a:ext uri="{FF2B5EF4-FFF2-40B4-BE49-F238E27FC236}">
              <a16:creationId xmlns:a16="http://schemas.microsoft.com/office/drawing/2014/main" id="{00000000-0008-0000-0700-000015000000}"/>
            </a:ext>
          </a:extLst>
        </xdr:cNvPr>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174</xdr:row>
      <xdr:rowOff>0</xdr:rowOff>
    </xdr:from>
    <xdr:ext cx="184731" cy="264560"/>
    <xdr:sp macro="" textlink="">
      <xdr:nvSpPr>
        <xdr:cNvPr id="22" name="CaixaDeTexto 21">
          <a:extLst>
            <a:ext uri="{FF2B5EF4-FFF2-40B4-BE49-F238E27FC236}">
              <a16:creationId xmlns:a16="http://schemas.microsoft.com/office/drawing/2014/main" id="{00000000-0008-0000-0700-000016000000}"/>
            </a:ext>
          </a:extLst>
        </xdr:cNvPr>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174</xdr:row>
      <xdr:rowOff>0</xdr:rowOff>
    </xdr:from>
    <xdr:ext cx="184731" cy="264560"/>
    <xdr:sp macro="" textlink="">
      <xdr:nvSpPr>
        <xdr:cNvPr id="23" name="CaixaDeTexto 22">
          <a:extLst>
            <a:ext uri="{FF2B5EF4-FFF2-40B4-BE49-F238E27FC236}">
              <a16:creationId xmlns:a16="http://schemas.microsoft.com/office/drawing/2014/main" id="{00000000-0008-0000-0700-000017000000}"/>
            </a:ext>
          </a:extLst>
        </xdr:cNvPr>
        <xdr:cNvSpPr txBox="1"/>
      </xdr:nvSpPr>
      <xdr:spPr>
        <a:xfrm>
          <a:off x="577215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174</xdr:row>
      <xdr:rowOff>0</xdr:rowOff>
    </xdr:from>
    <xdr:ext cx="184731" cy="264560"/>
    <xdr:sp macro="" textlink="">
      <xdr:nvSpPr>
        <xdr:cNvPr id="24" name="CaixaDeTexto 23">
          <a:extLst>
            <a:ext uri="{FF2B5EF4-FFF2-40B4-BE49-F238E27FC236}">
              <a16:creationId xmlns:a16="http://schemas.microsoft.com/office/drawing/2014/main" id="{00000000-0008-0000-0700-000018000000}"/>
            </a:ext>
          </a:extLst>
        </xdr:cNvPr>
        <xdr:cNvSpPr txBox="1"/>
      </xdr:nvSpPr>
      <xdr:spPr>
        <a:xfrm>
          <a:off x="577215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174</xdr:row>
      <xdr:rowOff>0</xdr:rowOff>
    </xdr:from>
    <xdr:ext cx="184731" cy="264560"/>
    <xdr:sp macro="" textlink="">
      <xdr:nvSpPr>
        <xdr:cNvPr id="25" name="CaixaDeTexto 24">
          <a:extLst>
            <a:ext uri="{FF2B5EF4-FFF2-40B4-BE49-F238E27FC236}">
              <a16:creationId xmlns:a16="http://schemas.microsoft.com/office/drawing/2014/main" id="{00000000-0008-0000-0700-000019000000}"/>
            </a:ext>
          </a:extLst>
        </xdr:cNvPr>
        <xdr:cNvSpPr txBox="1"/>
      </xdr:nvSpPr>
      <xdr:spPr>
        <a:xfrm>
          <a:off x="61722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174</xdr:row>
      <xdr:rowOff>0</xdr:rowOff>
    </xdr:from>
    <xdr:ext cx="184731" cy="264560"/>
    <xdr:sp macro="" textlink="">
      <xdr:nvSpPr>
        <xdr:cNvPr id="26" name="CaixaDeTexto 25">
          <a:extLst>
            <a:ext uri="{FF2B5EF4-FFF2-40B4-BE49-F238E27FC236}">
              <a16:creationId xmlns:a16="http://schemas.microsoft.com/office/drawing/2014/main" id="{00000000-0008-0000-0700-00001A000000}"/>
            </a:ext>
          </a:extLst>
        </xdr:cNvPr>
        <xdr:cNvSpPr txBox="1"/>
      </xdr:nvSpPr>
      <xdr:spPr>
        <a:xfrm>
          <a:off x="61722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29" name="CaixaDeTexto 28">
          <a:extLst>
            <a:ext uri="{FF2B5EF4-FFF2-40B4-BE49-F238E27FC236}">
              <a16:creationId xmlns:a16="http://schemas.microsoft.com/office/drawing/2014/main" id="{00000000-0008-0000-0700-00001D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0" name="CaixaDeTexto 29">
          <a:extLst>
            <a:ext uri="{FF2B5EF4-FFF2-40B4-BE49-F238E27FC236}">
              <a16:creationId xmlns:a16="http://schemas.microsoft.com/office/drawing/2014/main" id="{00000000-0008-0000-0700-00001E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31" name="CaixaDeTexto 30">
          <a:extLst>
            <a:ext uri="{FF2B5EF4-FFF2-40B4-BE49-F238E27FC236}">
              <a16:creationId xmlns:a16="http://schemas.microsoft.com/office/drawing/2014/main" id="{00000000-0008-0000-0700-00001F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32" name="CaixaDeTexto 31">
          <a:extLst>
            <a:ext uri="{FF2B5EF4-FFF2-40B4-BE49-F238E27FC236}">
              <a16:creationId xmlns:a16="http://schemas.microsoft.com/office/drawing/2014/main" id="{00000000-0008-0000-0700-000020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5" name="CaixaDeTexto 34">
          <a:extLst>
            <a:ext uri="{FF2B5EF4-FFF2-40B4-BE49-F238E27FC236}">
              <a16:creationId xmlns:a16="http://schemas.microsoft.com/office/drawing/2014/main" id="{00000000-0008-0000-0700-000023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6" name="CaixaDeTexto 35">
          <a:extLst>
            <a:ext uri="{FF2B5EF4-FFF2-40B4-BE49-F238E27FC236}">
              <a16:creationId xmlns:a16="http://schemas.microsoft.com/office/drawing/2014/main" id="{00000000-0008-0000-0700-000024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7" name="CaixaDeTexto 36">
          <a:extLst>
            <a:ext uri="{FF2B5EF4-FFF2-40B4-BE49-F238E27FC236}">
              <a16:creationId xmlns:a16="http://schemas.microsoft.com/office/drawing/2014/main" id="{00000000-0008-0000-0700-000025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8" name="CaixaDeTexto 37">
          <a:extLst>
            <a:ext uri="{FF2B5EF4-FFF2-40B4-BE49-F238E27FC236}">
              <a16:creationId xmlns:a16="http://schemas.microsoft.com/office/drawing/2014/main" id="{00000000-0008-0000-0700-000026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39" name="CaixaDeTexto 38">
          <a:extLst>
            <a:ext uri="{FF2B5EF4-FFF2-40B4-BE49-F238E27FC236}">
              <a16:creationId xmlns:a16="http://schemas.microsoft.com/office/drawing/2014/main" id="{00000000-0008-0000-0700-000027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0" name="CaixaDeTexto 39">
          <a:extLst>
            <a:ext uri="{FF2B5EF4-FFF2-40B4-BE49-F238E27FC236}">
              <a16:creationId xmlns:a16="http://schemas.microsoft.com/office/drawing/2014/main" id="{00000000-0008-0000-0700-000028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1" name="CaixaDeTexto 40">
          <a:extLst>
            <a:ext uri="{FF2B5EF4-FFF2-40B4-BE49-F238E27FC236}">
              <a16:creationId xmlns:a16="http://schemas.microsoft.com/office/drawing/2014/main" id="{00000000-0008-0000-0700-000029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2" name="CaixaDeTexto 41">
          <a:extLst>
            <a:ext uri="{FF2B5EF4-FFF2-40B4-BE49-F238E27FC236}">
              <a16:creationId xmlns:a16="http://schemas.microsoft.com/office/drawing/2014/main" id="{00000000-0008-0000-0700-00002A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3" name="CaixaDeTexto 42">
          <a:extLst>
            <a:ext uri="{FF2B5EF4-FFF2-40B4-BE49-F238E27FC236}">
              <a16:creationId xmlns:a16="http://schemas.microsoft.com/office/drawing/2014/main" id="{00000000-0008-0000-0700-00002B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4" name="CaixaDeTexto 43">
          <a:extLst>
            <a:ext uri="{FF2B5EF4-FFF2-40B4-BE49-F238E27FC236}">
              <a16:creationId xmlns:a16="http://schemas.microsoft.com/office/drawing/2014/main" id="{00000000-0008-0000-0700-00002C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5" name="CaixaDeTexto 44">
          <a:extLst>
            <a:ext uri="{FF2B5EF4-FFF2-40B4-BE49-F238E27FC236}">
              <a16:creationId xmlns:a16="http://schemas.microsoft.com/office/drawing/2014/main" id="{00000000-0008-0000-0700-00002D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6" name="CaixaDeTexto 45">
          <a:extLst>
            <a:ext uri="{FF2B5EF4-FFF2-40B4-BE49-F238E27FC236}">
              <a16:creationId xmlns:a16="http://schemas.microsoft.com/office/drawing/2014/main" id="{00000000-0008-0000-0700-00002E000000}"/>
            </a:ext>
          </a:extLst>
        </xdr:cNvPr>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49" name="CaixaDeTexto 48">
          <a:extLst>
            <a:ext uri="{FF2B5EF4-FFF2-40B4-BE49-F238E27FC236}">
              <a16:creationId xmlns:a16="http://schemas.microsoft.com/office/drawing/2014/main" id="{00000000-0008-0000-0700-000031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0" name="CaixaDeTexto 49">
          <a:extLst>
            <a:ext uri="{FF2B5EF4-FFF2-40B4-BE49-F238E27FC236}">
              <a16:creationId xmlns:a16="http://schemas.microsoft.com/office/drawing/2014/main" id="{00000000-0008-0000-0700-000032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1" name="CaixaDeTexto 50">
          <a:extLst>
            <a:ext uri="{FF2B5EF4-FFF2-40B4-BE49-F238E27FC236}">
              <a16:creationId xmlns:a16="http://schemas.microsoft.com/office/drawing/2014/main" id="{00000000-0008-0000-0700-000033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2" name="CaixaDeTexto 51">
          <a:extLst>
            <a:ext uri="{FF2B5EF4-FFF2-40B4-BE49-F238E27FC236}">
              <a16:creationId xmlns:a16="http://schemas.microsoft.com/office/drawing/2014/main" id="{00000000-0008-0000-0700-000034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3" name="CaixaDeTexto 52">
          <a:extLst>
            <a:ext uri="{FF2B5EF4-FFF2-40B4-BE49-F238E27FC236}">
              <a16:creationId xmlns:a16="http://schemas.microsoft.com/office/drawing/2014/main" id="{00000000-0008-0000-0700-000035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4" name="CaixaDeTexto 53">
          <a:extLst>
            <a:ext uri="{FF2B5EF4-FFF2-40B4-BE49-F238E27FC236}">
              <a16:creationId xmlns:a16="http://schemas.microsoft.com/office/drawing/2014/main" id="{00000000-0008-0000-0700-000036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5" name="CaixaDeTexto 54">
          <a:extLst>
            <a:ext uri="{FF2B5EF4-FFF2-40B4-BE49-F238E27FC236}">
              <a16:creationId xmlns:a16="http://schemas.microsoft.com/office/drawing/2014/main" id="{00000000-0008-0000-0700-000037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6" name="CaixaDeTexto 55">
          <a:extLst>
            <a:ext uri="{FF2B5EF4-FFF2-40B4-BE49-F238E27FC236}">
              <a16:creationId xmlns:a16="http://schemas.microsoft.com/office/drawing/2014/main" id="{00000000-0008-0000-0700-000038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7" name="CaixaDeTexto 56">
          <a:extLst>
            <a:ext uri="{FF2B5EF4-FFF2-40B4-BE49-F238E27FC236}">
              <a16:creationId xmlns:a16="http://schemas.microsoft.com/office/drawing/2014/main" id="{00000000-0008-0000-0700-000039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8" name="CaixaDeTexto 57">
          <a:extLst>
            <a:ext uri="{FF2B5EF4-FFF2-40B4-BE49-F238E27FC236}">
              <a16:creationId xmlns:a16="http://schemas.microsoft.com/office/drawing/2014/main" id="{00000000-0008-0000-0700-00003A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59" name="CaixaDeTexto 58">
          <a:extLst>
            <a:ext uri="{FF2B5EF4-FFF2-40B4-BE49-F238E27FC236}">
              <a16:creationId xmlns:a16="http://schemas.microsoft.com/office/drawing/2014/main" id="{00000000-0008-0000-0700-00003B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0" name="CaixaDeTexto 59">
          <a:extLst>
            <a:ext uri="{FF2B5EF4-FFF2-40B4-BE49-F238E27FC236}">
              <a16:creationId xmlns:a16="http://schemas.microsoft.com/office/drawing/2014/main" id="{00000000-0008-0000-0700-00003C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1" name="CaixaDeTexto 60">
          <a:extLst>
            <a:ext uri="{FF2B5EF4-FFF2-40B4-BE49-F238E27FC236}">
              <a16:creationId xmlns:a16="http://schemas.microsoft.com/office/drawing/2014/main" id="{00000000-0008-0000-0700-00003D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 name="CaixaDeTexto 61">
          <a:extLst>
            <a:ext uri="{FF2B5EF4-FFF2-40B4-BE49-F238E27FC236}">
              <a16:creationId xmlns:a16="http://schemas.microsoft.com/office/drawing/2014/main" id="{00000000-0008-0000-0700-00003E000000}"/>
            </a:ext>
          </a:extLst>
        </xdr:cNvPr>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176</xdr:row>
      <xdr:rowOff>0</xdr:rowOff>
    </xdr:from>
    <xdr:ext cx="184731" cy="264560"/>
    <xdr:sp macro="" textlink="">
      <xdr:nvSpPr>
        <xdr:cNvPr id="63" name="CaixaDeTexto 62">
          <a:extLst>
            <a:ext uri="{FF2B5EF4-FFF2-40B4-BE49-F238E27FC236}">
              <a16:creationId xmlns:a16="http://schemas.microsoft.com/office/drawing/2014/main" id="{00000000-0008-0000-0700-00003F000000}"/>
            </a:ext>
          </a:extLst>
        </xdr:cNvPr>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176</xdr:row>
      <xdr:rowOff>0</xdr:rowOff>
    </xdr:from>
    <xdr:ext cx="184731" cy="264560"/>
    <xdr:sp macro="" textlink="">
      <xdr:nvSpPr>
        <xdr:cNvPr id="64" name="CaixaDeTexto 63">
          <a:extLst>
            <a:ext uri="{FF2B5EF4-FFF2-40B4-BE49-F238E27FC236}">
              <a16:creationId xmlns:a16="http://schemas.microsoft.com/office/drawing/2014/main" id="{00000000-0008-0000-0700-000040000000}"/>
            </a:ext>
          </a:extLst>
        </xdr:cNvPr>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65" name="CaixaDeTexto 64">
          <a:extLst>
            <a:ext uri="{FF2B5EF4-FFF2-40B4-BE49-F238E27FC236}">
              <a16:creationId xmlns:a16="http://schemas.microsoft.com/office/drawing/2014/main" id="{00000000-0008-0000-0700-000041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66" name="CaixaDeTexto 65">
          <a:extLst>
            <a:ext uri="{FF2B5EF4-FFF2-40B4-BE49-F238E27FC236}">
              <a16:creationId xmlns:a16="http://schemas.microsoft.com/office/drawing/2014/main" id="{00000000-0008-0000-0700-000042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67" name="CaixaDeTexto 66">
          <a:extLst>
            <a:ext uri="{FF2B5EF4-FFF2-40B4-BE49-F238E27FC236}">
              <a16:creationId xmlns:a16="http://schemas.microsoft.com/office/drawing/2014/main" id="{00000000-0008-0000-0700-000043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68" name="CaixaDeTexto 67">
          <a:extLst>
            <a:ext uri="{FF2B5EF4-FFF2-40B4-BE49-F238E27FC236}">
              <a16:creationId xmlns:a16="http://schemas.microsoft.com/office/drawing/2014/main" id="{00000000-0008-0000-0700-000044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69" name="CaixaDeTexto 68">
          <a:extLst>
            <a:ext uri="{FF2B5EF4-FFF2-40B4-BE49-F238E27FC236}">
              <a16:creationId xmlns:a16="http://schemas.microsoft.com/office/drawing/2014/main" id="{00000000-0008-0000-0700-000045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0" name="CaixaDeTexto 69">
          <a:extLst>
            <a:ext uri="{FF2B5EF4-FFF2-40B4-BE49-F238E27FC236}">
              <a16:creationId xmlns:a16="http://schemas.microsoft.com/office/drawing/2014/main" id="{00000000-0008-0000-0700-000046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1" name="CaixaDeTexto 70">
          <a:extLst>
            <a:ext uri="{FF2B5EF4-FFF2-40B4-BE49-F238E27FC236}">
              <a16:creationId xmlns:a16="http://schemas.microsoft.com/office/drawing/2014/main" id="{00000000-0008-0000-0700-000047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2" name="CaixaDeTexto 71">
          <a:extLst>
            <a:ext uri="{FF2B5EF4-FFF2-40B4-BE49-F238E27FC236}">
              <a16:creationId xmlns:a16="http://schemas.microsoft.com/office/drawing/2014/main" id="{00000000-0008-0000-0700-000048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3" name="CaixaDeTexto 72">
          <a:extLst>
            <a:ext uri="{FF2B5EF4-FFF2-40B4-BE49-F238E27FC236}">
              <a16:creationId xmlns:a16="http://schemas.microsoft.com/office/drawing/2014/main" id="{00000000-0008-0000-0700-000049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4" name="CaixaDeTexto 73">
          <a:extLst>
            <a:ext uri="{FF2B5EF4-FFF2-40B4-BE49-F238E27FC236}">
              <a16:creationId xmlns:a16="http://schemas.microsoft.com/office/drawing/2014/main" id="{00000000-0008-0000-0700-00004A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5" name="CaixaDeTexto 74">
          <a:extLst>
            <a:ext uri="{FF2B5EF4-FFF2-40B4-BE49-F238E27FC236}">
              <a16:creationId xmlns:a16="http://schemas.microsoft.com/office/drawing/2014/main" id="{00000000-0008-0000-0700-00004B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6" name="CaixaDeTexto 75">
          <a:extLst>
            <a:ext uri="{FF2B5EF4-FFF2-40B4-BE49-F238E27FC236}">
              <a16:creationId xmlns:a16="http://schemas.microsoft.com/office/drawing/2014/main" id="{00000000-0008-0000-0700-00004C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7" name="CaixaDeTexto 76">
          <a:extLst>
            <a:ext uri="{FF2B5EF4-FFF2-40B4-BE49-F238E27FC236}">
              <a16:creationId xmlns:a16="http://schemas.microsoft.com/office/drawing/2014/main" id="{00000000-0008-0000-0700-00004D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177</xdr:row>
      <xdr:rowOff>0</xdr:rowOff>
    </xdr:from>
    <xdr:ext cx="184731" cy="264560"/>
    <xdr:sp macro="" textlink="">
      <xdr:nvSpPr>
        <xdr:cNvPr id="78" name="CaixaDeTexto 77">
          <a:extLst>
            <a:ext uri="{FF2B5EF4-FFF2-40B4-BE49-F238E27FC236}">
              <a16:creationId xmlns:a16="http://schemas.microsoft.com/office/drawing/2014/main" id="{00000000-0008-0000-0700-00004E000000}"/>
            </a:ext>
          </a:extLst>
        </xdr:cNvPr>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177</xdr:row>
      <xdr:rowOff>0</xdr:rowOff>
    </xdr:from>
    <xdr:ext cx="184731" cy="264560"/>
    <xdr:sp macro="" textlink="">
      <xdr:nvSpPr>
        <xdr:cNvPr id="79" name="CaixaDeTexto 78">
          <a:extLst>
            <a:ext uri="{FF2B5EF4-FFF2-40B4-BE49-F238E27FC236}">
              <a16:creationId xmlns:a16="http://schemas.microsoft.com/office/drawing/2014/main" id="{00000000-0008-0000-0700-00004F000000}"/>
            </a:ext>
          </a:extLst>
        </xdr:cNvPr>
        <xdr:cNvSpPr txBox="1"/>
      </xdr:nvSpPr>
      <xdr:spPr>
        <a:xfrm>
          <a:off x="494347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177</xdr:row>
      <xdr:rowOff>0</xdr:rowOff>
    </xdr:from>
    <xdr:ext cx="184731" cy="264560"/>
    <xdr:sp macro="" textlink="">
      <xdr:nvSpPr>
        <xdr:cNvPr id="80" name="CaixaDeTexto 79">
          <a:extLst>
            <a:ext uri="{FF2B5EF4-FFF2-40B4-BE49-F238E27FC236}">
              <a16:creationId xmlns:a16="http://schemas.microsoft.com/office/drawing/2014/main" id="{00000000-0008-0000-0700-000050000000}"/>
            </a:ext>
          </a:extLst>
        </xdr:cNvPr>
        <xdr:cNvSpPr txBox="1"/>
      </xdr:nvSpPr>
      <xdr:spPr>
        <a:xfrm>
          <a:off x="494347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81" name="CaixaDeTexto 80">
          <a:extLst>
            <a:ext uri="{FF2B5EF4-FFF2-40B4-BE49-F238E27FC236}">
              <a16:creationId xmlns:a16="http://schemas.microsoft.com/office/drawing/2014/main" id="{00000000-0008-0000-0700-000051000000}"/>
            </a:ext>
          </a:extLst>
        </xdr:cNvPr>
        <xdr:cNvSpPr txBox="1"/>
      </xdr:nvSpPr>
      <xdr:spPr>
        <a:xfrm>
          <a:off x="494347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82" name="CaixaDeTexto 81">
          <a:extLst>
            <a:ext uri="{FF2B5EF4-FFF2-40B4-BE49-F238E27FC236}">
              <a16:creationId xmlns:a16="http://schemas.microsoft.com/office/drawing/2014/main" id="{00000000-0008-0000-0700-000052000000}"/>
            </a:ext>
          </a:extLst>
        </xdr:cNvPr>
        <xdr:cNvSpPr txBox="1"/>
      </xdr:nvSpPr>
      <xdr:spPr>
        <a:xfrm>
          <a:off x="494347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83" name="CaixaDeTexto 82">
          <a:extLst>
            <a:ext uri="{FF2B5EF4-FFF2-40B4-BE49-F238E27FC236}">
              <a16:creationId xmlns:a16="http://schemas.microsoft.com/office/drawing/2014/main" id="{00000000-0008-0000-0700-000053000000}"/>
            </a:ext>
          </a:extLst>
        </xdr:cNvPr>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84" name="CaixaDeTexto 83">
          <a:extLst>
            <a:ext uri="{FF2B5EF4-FFF2-40B4-BE49-F238E27FC236}">
              <a16:creationId xmlns:a16="http://schemas.microsoft.com/office/drawing/2014/main" id="{00000000-0008-0000-0700-000054000000}"/>
            </a:ext>
          </a:extLst>
        </xdr:cNvPr>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89" name="CaixaDeTexto 88">
          <a:extLst>
            <a:ext uri="{FF2B5EF4-FFF2-40B4-BE49-F238E27FC236}">
              <a16:creationId xmlns:a16="http://schemas.microsoft.com/office/drawing/2014/main" id="{00000000-0008-0000-0700-000059000000}"/>
            </a:ext>
          </a:extLst>
        </xdr:cNvPr>
        <xdr:cNvSpPr txBox="1"/>
      </xdr:nvSpPr>
      <xdr:spPr>
        <a:xfrm>
          <a:off x="5372100"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90" name="CaixaDeTexto 89">
          <a:extLst>
            <a:ext uri="{FF2B5EF4-FFF2-40B4-BE49-F238E27FC236}">
              <a16:creationId xmlns:a16="http://schemas.microsoft.com/office/drawing/2014/main" id="{00000000-0008-0000-0700-00005A000000}"/>
            </a:ext>
          </a:extLst>
        </xdr:cNvPr>
        <xdr:cNvSpPr txBox="1"/>
      </xdr:nvSpPr>
      <xdr:spPr>
        <a:xfrm>
          <a:off x="5372100"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176</xdr:row>
      <xdr:rowOff>0</xdr:rowOff>
    </xdr:from>
    <xdr:ext cx="184731" cy="264560"/>
    <xdr:sp macro="" textlink="">
      <xdr:nvSpPr>
        <xdr:cNvPr id="91" name="CaixaDeTexto 90">
          <a:extLst>
            <a:ext uri="{FF2B5EF4-FFF2-40B4-BE49-F238E27FC236}">
              <a16:creationId xmlns:a16="http://schemas.microsoft.com/office/drawing/2014/main" id="{00000000-0008-0000-0700-00005B000000}"/>
            </a:ext>
          </a:extLst>
        </xdr:cNvPr>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176</xdr:row>
      <xdr:rowOff>0</xdr:rowOff>
    </xdr:from>
    <xdr:ext cx="184731" cy="264560"/>
    <xdr:sp macro="" textlink="">
      <xdr:nvSpPr>
        <xdr:cNvPr id="92" name="CaixaDeTexto 91">
          <a:extLst>
            <a:ext uri="{FF2B5EF4-FFF2-40B4-BE49-F238E27FC236}">
              <a16:creationId xmlns:a16="http://schemas.microsoft.com/office/drawing/2014/main" id="{00000000-0008-0000-0700-00005C000000}"/>
            </a:ext>
          </a:extLst>
        </xdr:cNvPr>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95" name="CaixaDeTexto 94">
          <a:extLst>
            <a:ext uri="{FF2B5EF4-FFF2-40B4-BE49-F238E27FC236}">
              <a16:creationId xmlns:a16="http://schemas.microsoft.com/office/drawing/2014/main" id="{00000000-0008-0000-0700-00005F000000}"/>
            </a:ext>
          </a:extLst>
        </xdr:cNvPr>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96" name="CaixaDeTexto 95">
          <a:extLst>
            <a:ext uri="{FF2B5EF4-FFF2-40B4-BE49-F238E27FC236}">
              <a16:creationId xmlns:a16="http://schemas.microsoft.com/office/drawing/2014/main" id="{00000000-0008-0000-0700-000060000000}"/>
            </a:ext>
          </a:extLst>
        </xdr:cNvPr>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97" name="CaixaDeTexto 96">
          <a:extLst>
            <a:ext uri="{FF2B5EF4-FFF2-40B4-BE49-F238E27FC236}">
              <a16:creationId xmlns:a16="http://schemas.microsoft.com/office/drawing/2014/main" id="{00000000-0008-0000-0700-000061000000}"/>
            </a:ext>
          </a:extLst>
        </xdr:cNvPr>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98" name="CaixaDeTexto 97">
          <a:extLst>
            <a:ext uri="{FF2B5EF4-FFF2-40B4-BE49-F238E27FC236}">
              <a16:creationId xmlns:a16="http://schemas.microsoft.com/office/drawing/2014/main" id="{00000000-0008-0000-0700-000062000000}"/>
            </a:ext>
          </a:extLst>
        </xdr:cNvPr>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174</xdr:row>
      <xdr:rowOff>0</xdr:rowOff>
    </xdr:from>
    <xdr:ext cx="184731" cy="264560"/>
    <xdr:sp macro="" textlink="">
      <xdr:nvSpPr>
        <xdr:cNvPr id="99" name="CaixaDeTexto 98">
          <a:extLst>
            <a:ext uri="{FF2B5EF4-FFF2-40B4-BE49-F238E27FC236}">
              <a16:creationId xmlns:a16="http://schemas.microsoft.com/office/drawing/2014/main" id="{00000000-0008-0000-0700-000063000000}"/>
            </a:ext>
          </a:extLst>
        </xdr:cNvPr>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174</xdr:row>
      <xdr:rowOff>0</xdr:rowOff>
    </xdr:from>
    <xdr:ext cx="184731" cy="264560"/>
    <xdr:sp macro="" textlink="">
      <xdr:nvSpPr>
        <xdr:cNvPr id="100" name="CaixaDeTexto 99">
          <a:extLst>
            <a:ext uri="{FF2B5EF4-FFF2-40B4-BE49-F238E27FC236}">
              <a16:creationId xmlns:a16="http://schemas.microsoft.com/office/drawing/2014/main" id="{00000000-0008-0000-0700-000064000000}"/>
            </a:ext>
          </a:extLst>
        </xdr:cNvPr>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101" name="CaixaDeTexto 100">
          <a:extLst>
            <a:ext uri="{FF2B5EF4-FFF2-40B4-BE49-F238E27FC236}">
              <a16:creationId xmlns:a16="http://schemas.microsoft.com/office/drawing/2014/main" id="{00000000-0008-0000-0700-000065000000}"/>
            </a:ext>
          </a:extLst>
        </xdr:cNvPr>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102" name="CaixaDeTexto 101">
          <a:extLst>
            <a:ext uri="{FF2B5EF4-FFF2-40B4-BE49-F238E27FC236}">
              <a16:creationId xmlns:a16="http://schemas.microsoft.com/office/drawing/2014/main" id="{00000000-0008-0000-0700-000066000000}"/>
            </a:ext>
          </a:extLst>
        </xdr:cNvPr>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103" name="CaixaDeTexto 102">
          <a:extLst>
            <a:ext uri="{FF2B5EF4-FFF2-40B4-BE49-F238E27FC236}">
              <a16:creationId xmlns:a16="http://schemas.microsoft.com/office/drawing/2014/main" id="{00000000-0008-0000-0700-000067000000}"/>
            </a:ext>
          </a:extLst>
        </xdr:cNvPr>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104" name="CaixaDeTexto 103">
          <a:extLst>
            <a:ext uri="{FF2B5EF4-FFF2-40B4-BE49-F238E27FC236}">
              <a16:creationId xmlns:a16="http://schemas.microsoft.com/office/drawing/2014/main" id="{00000000-0008-0000-0700-000068000000}"/>
            </a:ext>
          </a:extLst>
        </xdr:cNvPr>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177</xdr:row>
      <xdr:rowOff>0</xdr:rowOff>
    </xdr:from>
    <xdr:ext cx="184731" cy="264560"/>
    <xdr:sp macro="" textlink="">
      <xdr:nvSpPr>
        <xdr:cNvPr id="105" name="CaixaDeTexto 104">
          <a:extLst>
            <a:ext uri="{FF2B5EF4-FFF2-40B4-BE49-F238E27FC236}">
              <a16:creationId xmlns:a16="http://schemas.microsoft.com/office/drawing/2014/main" id="{00000000-0008-0000-0700-000069000000}"/>
            </a:ext>
          </a:extLst>
        </xdr:cNvPr>
        <xdr:cNvSpPr txBox="1"/>
      </xdr:nvSpPr>
      <xdr:spPr>
        <a:xfrm>
          <a:off x="5372100"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177</xdr:row>
      <xdr:rowOff>0</xdr:rowOff>
    </xdr:from>
    <xdr:ext cx="184731" cy="264560"/>
    <xdr:sp macro="" textlink="">
      <xdr:nvSpPr>
        <xdr:cNvPr id="106" name="CaixaDeTexto 105">
          <a:extLst>
            <a:ext uri="{FF2B5EF4-FFF2-40B4-BE49-F238E27FC236}">
              <a16:creationId xmlns:a16="http://schemas.microsoft.com/office/drawing/2014/main" id="{00000000-0008-0000-0700-00006A000000}"/>
            </a:ext>
          </a:extLst>
        </xdr:cNvPr>
        <xdr:cNvSpPr txBox="1"/>
      </xdr:nvSpPr>
      <xdr:spPr>
        <a:xfrm>
          <a:off x="5372100"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107" name="CaixaDeTexto 106">
          <a:extLst>
            <a:ext uri="{FF2B5EF4-FFF2-40B4-BE49-F238E27FC236}">
              <a16:creationId xmlns:a16="http://schemas.microsoft.com/office/drawing/2014/main" id="{00000000-0008-0000-0700-00006B000000}"/>
            </a:ext>
          </a:extLst>
        </xdr:cNvPr>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108" name="CaixaDeTexto 107">
          <a:extLst>
            <a:ext uri="{FF2B5EF4-FFF2-40B4-BE49-F238E27FC236}">
              <a16:creationId xmlns:a16="http://schemas.microsoft.com/office/drawing/2014/main" id="{00000000-0008-0000-0700-00006C000000}"/>
            </a:ext>
          </a:extLst>
        </xdr:cNvPr>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109" name="CaixaDeTexto 108">
          <a:extLst>
            <a:ext uri="{FF2B5EF4-FFF2-40B4-BE49-F238E27FC236}">
              <a16:creationId xmlns:a16="http://schemas.microsoft.com/office/drawing/2014/main" id="{00000000-0008-0000-0700-00006D000000}"/>
            </a:ext>
          </a:extLst>
        </xdr:cNvPr>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110" name="CaixaDeTexto 109">
          <a:extLst>
            <a:ext uri="{FF2B5EF4-FFF2-40B4-BE49-F238E27FC236}">
              <a16:creationId xmlns:a16="http://schemas.microsoft.com/office/drawing/2014/main" id="{00000000-0008-0000-0700-00006E000000}"/>
            </a:ext>
          </a:extLst>
        </xdr:cNvPr>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111" name="CaixaDeTexto 110">
          <a:extLst>
            <a:ext uri="{FF2B5EF4-FFF2-40B4-BE49-F238E27FC236}">
              <a16:creationId xmlns:a16="http://schemas.microsoft.com/office/drawing/2014/main" id="{00000000-0008-0000-0700-00006F000000}"/>
            </a:ext>
          </a:extLst>
        </xdr:cNvPr>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112" name="CaixaDeTexto 111">
          <a:extLst>
            <a:ext uri="{FF2B5EF4-FFF2-40B4-BE49-F238E27FC236}">
              <a16:creationId xmlns:a16="http://schemas.microsoft.com/office/drawing/2014/main" id="{00000000-0008-0000-0700-000070000000}"/>
            </a:ext>
          </a:extLst>
        </xdr:cNvPr>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113" name="CaixaDeTexto 112">
          <a:extLst>
            <a:ext uri="{FF2B5EF4-FFF2-40B4-BE49-F238E27FC236}">
              <a16:creationId xmlns:a16="http://schemas.microsoft.com/office/drawing/2014/main" id="{00000000-0008-0000-0700-000071000000}"/>
            </a:ext>
          </a:extLst>
        </xdr:cNvPr>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114" name="CaixaDeTexto 113">
          <a:extLst>
            <a:ext uri="{FF2B5EF4-FFF2-40B4-BE49-F238E27FC236}">
              <a16:creationId xmlns:a16="http://schemas.microsoft.com/office/drawing/2014/main" id="{00000000-0008-0000-0700-000072000000}"/>
            </a:ext>
          </a:extLst>
        </xdr:cNvPr>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115" name="CaixaDeTexto 114">
          <a:extLst>
            <a:ext uri="{FF2B5EF4-FFF2-40B4-BE49-F238E27FC236}">
              <a16:creationId xmlns:a16="http://schemas.microsoft.com/office/drawing/2014/main" id="{00000000-0008-0000-0700-000073000000}"/>
            </a:ext>
          </a:extLst>
        </xdr:cNvPr>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116" name="CaixaDeTexto 115">
          <a:extLst>
            <a:ext uri="{FF2B5EF4-FFF2-40B4-BE49-F238E27FC236}">
              <a16:creationId xmlns:a16="http://schemas.microsoft.com/office/drawing/2014/main" id="{00000000-0008-0000-0700-000074000000}"/>
            </a:ext>
          </a:extLst>
        </xdr:cNvPr>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117" name="CaixaDeTexto 116">
          <a:extLst>
            <a:ext uri="{FF2B5EF4-FFF2-40B4-BE49-F238E27FC236}">
              <a16:creationId xmlns:a16="http://schemas.microsoft.com/office/drawing/2014/main" id="{00000000-0008-0000-0700-000075000000}"/>
            </a:ext>
          </a:extLst>
        </xdr:cNvPr>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118" name="CaixaDeTexto 117">
          <a:extLst>
            <a:ext uri="{FF2B5EF4-FFF2-40B4-BE49-F238E27FC236}">
              <a16:creationId xmlns:a16="http://schemas.microsoft.com/office/drawing/2014/main" id="{00000000-0008-0000-0700-000076000000}"/>
            </a:ext>
          </a:extLst>
        </xdr:cNvPr>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19" name="CaixaDeTexto 118">
          <a:extLst>
            <a:ext uri="{FF2B5EF4-FFF2-40B4-BE49-F238E27FC236}">
              <a16:creationId xmlns:a16="http://schemas.microsoft.com/office/drawing/2014/main" id="{00000000-0008-0000-0700-000077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20" name="CaixaDeTexto 119">
          <a:extLst>
            <a:ext uri="{FF2B5EF4-FFF2-40B4-BE49-F238E27FC236}">
              <a16:creationId xmlns:a16="http://schemas.microsoft.com/office/drawing/2014/main" id="{00000000-0008-0000-0700-000078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121" name="CaixaDeTexto 120">
          <a:extLst>
            <a:ext uri="{FF2B5EF4-FFF2-40B4-BE49-F238E27FC236}">
              <a16:creationId xmlns:a16="http://schemas.microsoft.com/office/drawing/2014/main" id="{00000000-0008-0000-0700-000079000000}"/>
            </a:ext>
          </a:extLst>
        </xdr:cNvPr>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122" name="CaixaDeTexto 121">
          <a:extLst>
            <a:ext uri="{FF2B5EF4-FFF2-40B4-BE49-F238E27FC236}">
              <a16:creationId xmlns:a16="http://schemas.microsoft.com/office/drawing/2014/main" id="{00000000-0008-0000-0700-00007A000000}"/>
            </a:ext>
          </a:extLst>
        </xdr:cNvPr>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23" name="CaixaDeTexto 122">
          <a:extLst>
            <a:ext uri="{FF2B5EF4-FFF2-40B4-BE49-F238E27FC236}">
              <a16:creationId xmlns:a16="http://schemas.microsoft.com/office/drawing/2014/main" id="{00000000-0008-0000-0700-00007B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24" name="CaixaDeTexto 123">
          <a:extLst>
            <a:ext uri="{FF2B5EF4-FFF2-40B4-BE49-F238E27FC236}">
              <a16:creationId xmlns:a16="http://schemas.microsoft.com/office/drawing/2014/main" id="{00000000-0008-0000-0700-00007C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25" name="CaixaDeTexto 124">
          <a:extLst>
            <a:ext uri="{FF2B5EF4-FFF2-40B4-BE49-F238E27FC236}">
              <a16:creationId xmlns:a16="http://schemas.microsoft.com/office/drawing/2014/main" id="{00000000-0008-0000-0700-00007D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26" name="CaixaDeTexto 125">
          <a:extLst>
            <a:ext uri="{FF2B5EF4-FFF2-40B4-BE49-F238E27FC236}">
              <a16:creationId xmlns:a16="http://schemas.microsoft.com/office/drawing/2014/main" id="{00000000-0008-0000-0700-00007E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130" name="CaixaDeTexto 129">
          <a:extLst>
            <a:ext uri="{FF2B5EF4-FFF2-40B4-BE49-F238E27FC236}">
              <a16:creationId xmlns:a16="http://schemas.microsoft.com/office/drawing/2014/main" id="{00000000-0008-0000-0700-000082000000}"/>
            </a:ext>
          </a:extLst>
        </xdr:cNvPr>
        <xdr:cNvSpPr txBox="1"/>
      </xdr:nvSpPr>
      <xdr:spPr>
        <a:xfrm>
          <a:off x="494347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131" name="CaixaDeTexto 130">
          <a:extLst>
            <a:ext uri="{FF2B5EF4-FFF2-40B4-BE49-F238E27FC236}">
              <a16:creationId xmlns:a16="http://schemas.microsoft.com/office/drawing/2014/main" id="{00000000-0008-0000-0700-000083000000}"/>
            </a:ext>
          </a:extLst>
        </xdr:cNvPr>
        <xdr:cNvSpPr txBox="1"/>
      </xdr:nvSpPr>
      <xdr:spPr>
        <a:xfrm>
          <a:off x="494347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132" name="CaixaDeTexto 131">
          <a:extLst>
            <a:ext uri="{FF2B5EF4-FFF2-40B4-BE49-F238E27FC236}">
              <a16:creationId xmlns:a16="http://schemas.microsoft.com/office/drawing/2014/main" id="{00000000-0008-0000-0700-000084000000}"/>
            </a:ext>
          </a:extLst>
        </xdr:cNvPr>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133" name="CaixaDeTexto 132">
          <a:extLst>
            <a:ext uri="{FF2B5EF4-FFF2-40B4-BE49-F238E27FC236}">
              <a16:creationId xmlns:a16="http://schemas.microsoft.com/office/drawing/2014/main" id="{00000000-0008-0000-0700-000085000000}"/>
            </a:ext>
          </a:extLst>
        </xdr:cNvPr>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134" name="CaixaDeTexto 133">
          <a:extLst>
            <a:ext uri="{FF2B5EF4-FFF2-40B4-BE49-F238E27FC236}">
              <a16:creationId xmlns:a16="http://schemas.microsoft.com/office/drawing/2014/main" id="{00000000-0008-0000-0700-000086000000}"/>
            </a:ext>
          </a:extLst>
        </xdr:cNvPr>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135" name="CaixaDeTexto 134">
          <a:extLst>
            <a:ext uri="{FF2B5EF4-FFF2-40B4-BE49-F238E27FC236}">
              <a16:creationId xmlns:a16="http://schemas.microsoft.com/office/drawing/2014/main" id="{00000000-0008-0000-0700-000087000000}"/>
            </a:ext>
          </a:extLst>
        </xdr:cNvPr>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136" name="CaixaDeTexto 135">
          <a:extLst>
            <a:ext uri="{FF2B5EF4-FFF2-40B4-BE49-F238E27FC236}">
              <a16:creationId xmlns:a16="http://schemas.microsoft.com/office/drawing/2014/main" id="{00000000-0008-0000-0700-000088000000}"/>
            </a:ext>
          </a:extLst>
        </xdr:cNvPr>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137" name="CaixaDeTexto 136">
          <a:extLst>
            <a:ext uri="{FF2B5EF4-FFF2-40B4-BE49-F238E27FC236}">
              <a16:creationId xmlns:a16="http://schemas.microsoft.com/office/drawing/2014/main" id="{00000000-0008-0000-0700-000089000000}"/>
            </a:ext>
          </a:extLst>
        </xdr:cNvPr>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138" name="CaixaDeTexto 137">
          <a:extLst>
            <a:ext uri="{FF2B5EF4-FFF2-40B4-BE49-F238E27FC236}">
              <a16:creationId xmlns:a16="http://schemas.microsoft.com/office/drawing/2014/main" id="{00000000-0008-0000-0700-00008A000000}"/>
            </a:ext>
          </a:extLst>
        </xdr:cNvPr>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139" name="CaixaDeTexto 138">
          <a:extLst>
            <a:ext uri="{FF2B5EF4-FFF2-40B4-BE49-F238E27FC236}">
              <a16:creationId xmlns:a16="http://schemas.microsoft.com/office/drawing/2014/main" id="{00000000-0008-0000-0700-00008B000000}"/>
            </a:ext>
          </a:extLst>
        </xdr:cNvPr>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140" name="CaixaDeTexto 139">
          <a:extLst>
            <a:ext uri="{FF2B5EF4-FFF2-40B4-BE49-F238E27FC236}">
              <a16:creationId xmlns:a16="http://schemas.microsoft.com/office/drawing/2014/main" id="{00000000-0008-0000-0700-00008C000000}"/>
            </a:ext>
          </a:extLst>
        </xdr:cNvPr>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141" name="CaixaDeTexto 140">
          <a:extLst>
            <a:ext uri="{FF2B5EF4-FFF2-40B4-BE49-F238E27FC236}">
              <a16:creationId xmlns:a16="http://schemas.microsoft.com/office/drawing/2014/main" id="{00000000-0008-0000-0700-00008D000000}"/>
            </a:ext>
          </a:extLst>
        </xdr:cNvPr>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142" name="CaixaDeTexto 141">
          <a:extLst>
            <a:ext uri="{FF2B5EF4-FFF2-40B4-BE49-F238E27FC236}">
              <a16:creationId xmlns:a16="http://schemas.microsoft.com/office/drawing/2014/main" id="{00000000-0008-0000-0700-00008E000000}"/>
            </a:ext>
          </a:extLst>
        </xdr:cNvPr>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143" name="CaixaDeTexto 142">
          <a:extLst>
            <a:ext uri="{FF2B5EF4-FFF2-40B4-BE49-F238E27FC236}">
              <a16:creationId xmlns:a16="http://schemas.microsoft.com/office/drawing/2014/main" id="{00000000-0008-0000-0700-00008F000000}"/>
            </a:ext>
          </a:extLst>
        </xdr:cNvPr>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44" name="CaixaDeTexto 143">
          <a:extLst>
            <a:ext uri="{FF2B5EF4-FFF2-40B4-BE49-F238E27FC236}">
              <a16:creationId xmlns:a16="http://schemas.microsoft.com/office/drawing/2014/main" id="{00000000-0008-0000-0700-000090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45" name="CaixaDeTexto 144">
          <a:extLst>
            <a:ext uri="{FF2B5EF4-FFF2-40B4-BE49-F238E27FC236}">
              <a16:creationId xmlns:a16="http://schemas.microsoft.com/office/drawing/2014/main" id="{00000000-0008-0000-0700-000091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46" name="CaixaDeTexto 145">
          <a:extLst>
            <a:ext uri="{FF2B5EF4-FFF2-40B4-BE49-F238E27FC236}">
              <a16:creationId xmlns:a16="http://schemas.microsoft.com/office/drawing/2014/main" id="{00000000-0008-0000-0700-000092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47" name="CaixaDeTexto 146">
          <a:extLst>
            <a:ext uri="{FF2B5EF4-FFF2-40B4-BE49-F238E27FC236}">
              <a16:creationId xmlns:a16="http://schemas.microsoft.com/office/drawing/2014/main" id="{00000000-0008-0000-0700-000093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48" name="CaixaDeTexto 147">
          <a:extLst>
            <a:ext uri="{FF2B5EF4-FFF2-40B4-BE49-F238E27FC236}">
              <a16:creationId xmlns:a16="http://schemas.microsoft.com/office/drawing/2014/main" id="{00000000-0008-0000-0700-000094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49" name="CaixaDeTexto 148">
          <a:extLst>
            <a:ext uri="{FF2B5EF4-FFF2-40B4-BE49-F238E27FC236}">
              <a16:creationId xmlns:a16="http://schemas.microsoft.com/office/drawing/2014/main" id="{00000000-0008-0000-0700-000095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361950</xdr:colOff>
      <xdr:row>240</xdr:row>
      <xdr:rowOff>38100</xdr:rowOff>
    </xdr:from>
    <xdr:to>
      <xdr:col>14</xdr:col>
      <xdr:colOff>85725</xdr:colOff>
      <xdr:row>250</xdr:row>
      <xdr:rowOff>0</xdr:rowOff>
    </xdr:to>
    <xdr:graphicFrame macro="">
      <xdr:nvGraphicFramePr>
        <xdr:cNvPr id="1661342" name="Gráfico 149">
          <a:extLst>
            <a:ext uri="{FF2B5EF4-FFF2-40B4-BE49-F238E27FC236}">
              <a16:creationId xmlns:a16="http://schemas.microsoft.com/office/drawing/2014/main" id="{00000000-0008-0000-0700-00009E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4</xdr:col>
      <xdr:colOff>628650</xdr:colOff>
      <xdr:row>98</xdr:row>
      <xdr:rowOff>85725</xdr:rowOff>
    </xdr:from>
    <xdr:ext cx="184731" cy="264560"/>
    <xdr:sp macro="" textlink="">
      <xdr:nvSpPr>
        <xdr:cNvPr id="152" name="CaixaDeTexto 151">
          <a:extLst>
            <a:ext uri="{FF2B5EF4-FFF2-40B4-BE49-F238E27FC236}">
              <a16:creationId xmlns:a16="http://schemas.microsoft.com/office/drawing/2014/main" id="{00000000-0008-0000-0700-000098000000}"/>
            </a:ext>
          </a:extLst>
        </xdr:cNvPr>
        <xdr:cNvSpPr txBox="1"/>
      </xdr:nvSpPr>
      <xdr:spPr>
        <a:xfrm>
          <a:off x="4943475" y="1443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266700</xdr:colOff>
      <xdr:row>119</xdr:row>
      <xdr:rowOff>47625</xdr:rowOff>
    </xdr:from>
    <xdr:to>
      <xdr:col>14</xdr:col>
      <xdr:colOff>9525</xdr:colOff>
      <xdr:row>129</xdr:row>
      <xdr:rowOff>57150</xdr:rowOff>
    </xdr:to>
    <xdr:graphicFrame macro="">
      <xdr:nvGraphicFramePr>
        <xdr:cNvPr id="1661345" name="Gráfico 152">
          <a:extLst>
            <a:ext uri="{FF2B5EF4-FFF2-40B4-BE49-F238E27FC236}">
              <a16:creationId xmlns:a16="http://schemas.microsoft.com/office/drawing/2014/main" id="{00000000-0008-0000-0700-0000A1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285751</xdr:colOff>
      <xdr:row>74</xdr:row>
      <xdr:rowOff>47625</xdr:rowOff>
    </xdr:from>
    <xdr:to>
      <xdr:col>14</xdr:col>
      <xdr:colOff>66676</xdr:colOff>
      <xdr:row>74</xdr:row>
      <xdr:rowOff>1866900</xdr:rowOff>
    </xdr:to>
    <xdr:graphicFrame macro="">
      <xdr:nvGraphicFramePr>
        <xdr:cNvPr id="1661346" name="Gráfico 153">
          <a:extLst>
            <a:ext uri="{FF2B5EF4-FFF2-40B4-BE49-F238E27FC236}">
              <a16:creationId xmlns:a16="http://schemas.microsoft.com/office/drawing/2014/main" id="{00000000-0008-0000-0700-0000A259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oneCellAnchor>
    <xdr:from>
      <xdr:col>8</xdr:col>
      <xdr:colOff>628650</xdr:colOff>
      <xdr:row>173</xdr:row>
      <xdr:rowOff>0</xdr:rowOff>
    </xdr:from>
    <xdr:ext cx="184731" cy="264560"/>
    <xdr:sp macro="" textlink="">
      <xdr:nvSpPr>
        <xdr:cNvPr id="155" name="CaixaDeTexto 154">
          <a:extLst>
            <a:ext uri="{FF2B5EF4-FFF2-40B4-BE49-F238E27FC236}">
              <a16:creationId xmlns:a16="http://schemas.microsoft.com/office/drawing/2014/main" id="{00000000-0008-0000-0700-00009B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56" name="CaixaDeTexto 155">
          <a:extLst>
            <a:ext uri="{FF2B5EF4-FFF2-40B4-BE49-F238E27FC236}">
              <a16:creationId xmlns:a16="http://schemas.microsoft.com/office/drawing/2014/main" id="{00000000-0008-0000-0700-00009C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57" name="CaixaDeTexto 156">
          <a:extLst>
            <a:ext uri="{FF2B5EF4-FFF2-40B4-BE49-F238E27FC236}">
              <a16:creationId xmlns:a16="http://schemas.microsoft.com/office/drawing/2014/main" id="{00000000-0008-0000-0700-00009D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158" name="CaixaDeTexto 157">
          <a:extLst>
            <a:ext uri="{FF2B5EF4-FFF2-40B4-BE49-F238E27FC236}">
              <a16:creationId xmlns:a16="http://schemas.microsoft.com/office/drawing/2014/main" id="{00000000-0008-0000-0700-00009E000000}"/>
            </a:ext>
          </a:extLst>
        </xdr:cNvPr>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59" name="CaixaDeTexto 158">
          <a:extLst>
            <a:ext uri="{FF2B5EF4-FFF2-40B4-BE49-F238E27FC236}">
              <a16:creationId xmlns:a16="http://schemas.microsoft.com/office/drawing/2014/main" id="{00000000-0008-0000-0700-00009F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60" name="CaixaDeTexto 159">
          <a:extLst>
            <a:ext uri="{FF2B5EF4-FFF2-40B4-BE49-F238E27FC236}">
              <a16:creationId xmlns:a16="http://schemas.microsoft.com/office/drawing/2014/main" id="{00000000-0008-0000-0700-0000A0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61" name="CaixaDeTexto 160">
          <a:extLst>
            <a:ext uri="{FF2B5EF4-FFF2-40B4-BE49-F238E27FC236}">
              <a16:creationId xmlns:a16="http://schemas.microsoft.com/office/drawing/2014/main" id="{00000000-0008-0000-0700-0000A1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62" name="CaixaDeTexto 161">
          <a:extLst>
            <a:ext uri="{FF2B5EF4-FFF2-40B4-BE49-F238E27FC236}">
              <a16:creationId xmlns:a16="http://schemas.microsoft.com/office/drawing/2014/main" id="{00000000-0008-0000-0700-0000A2000000}"/>
            </a:ext>
          </a:extLst>
        </xdr:cNvPr>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174</xdr:row>
      <xdr:rowOff>0</xdr:rowOff>
    </xdr:from>
    <xdr:ext cx="184731" cy="264560"/>
    <xdr:sp macro="" textlink="">
      <xdr:nvSpPr>
        <xdr:cNvPr id="163" name="CaixaDeTexto 162">
          <a:extLst>
            <a:ext uri="{FF2B5EF4-FFF2-40B4-BE49-F238E27FC236}">
              <a16:creationId xmlns:a16="http://schemas.microsoft.com/office/drawing/2014/main" id="{00000000-0008-0000-0700-0000A3000000}"/>
            </a:ext>
          </a:extLst>
        </xdr:cNvPr>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174</xdr:row>
      <xdr:rowOff>0</xdr:rowOff>
    </xdr:from>
    <xdr:ext cx="184731" cy="264560"/>
    <xdr:sp macro="" textlink="">
      <xdr:nvSpPr>
        <xdr:cNvPr id="164" name="CaixaDeTexto 163">
          <a:extLst>
            <a:ext uri="{FF2B5EF4-FFF2-40B4-BE49-F238E27FC236}">
              <a16:creationId xmlns:a16="http://schemas.microsoft.com/office/drawing/2014/main" id="{00000000-0008-0000-0700-0000A4000000}"/>
            </a:ext>
          </a:extLst>
        </xdr:cNvPr>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174</xdr:row>
      <xdr:rowOff>0</xdr:rowOff>
    </xdr:from>
    <xdr:ext cx="184731" cy="264560"/>
    <xdr:sp macro="" textlink="">
      <xdr:nvSpPr>
        <xdr:cNvPr id="165" name="CaixaDeTexto 164">
          <a:extLst>
            <a:ext uri="{FF2B5EF4-FFF2-40B4-BE49-F238E27FC236}">
              <a16:creationId xmlns:a16="http://schemas.microsoft.com/office/drawing/2014/main" id="{00000000-0008-0000-0700-0000A5000000}"/>
            </a:ext>
          </a:extLst>
        </xdr:cNvPr>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174</xdr:row>
      <xdr:rowOff>0</xdr:rowOff>
    </xdr:from>
    <xdr:ext cx="184731" cy="264560"/>
    <xdr:sp macro="" textlink="">
      <xdr:nvSpPr>
        <xdr:cNvPr id="166" name="CaixaDeTexto 165">
          <a:extLst>
            <a:ext uri="{FF2B5EF4-FFF2-40B4-BE49-F238E27FC236}">
              <a16:creationId xmlns:a16="http://schemas.microsoft.com/office/drawing/2014/main" id="{00000000-0008-0000-0700-0000A6000000}"/>
            </a:ext>
          </a:extLst>
        </xdr:cNvPr>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69" name="CaixaDeTexto 168">
          <a:extLst>
            <a:ext uri="{FF2B5EF4-FFF2-40B4-BE49-F238E27FC236}">
              <a16:creationId xmlns:a16="http://schemas.microsoft.com/office/drawing/2014/main" id="{00000000-0008-0000-0700-0000A9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0" name="CaixaDeTexto 169">
          <a:extLst>
            <a:ext uri="{FF2B5EF4-FFF2-40B4-BE49-F238E27FC236}">
              <a16:creationId xmlns:a16="http://schemas.microsoft.com/office/drawing/2014/main" id="{00000000-0008-0000-0700-0000AA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1" name="CaixaDeTexto 170">
          <a:extLst>
            <a:ext uri="{FF2B5EF4-FFF2-40B4-BE49-F238E27FC236}">
              <a16:creationId xmlns:a16="http://schemas.microsoft.com/office/drawing/2014/main" id="{00000000-0008-0000-0700-0000AB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2" name="CaixaDeTexto 171">
          <a:extLst>
            <a:ext uri="{FF2B5EF4-FFF2-40B4-BE49-F238E27FC236}">
              <a16:creationId xmlns:a16="http://schemas.microsoft.com/office/drawing/2014/main" id="{00000000-0008-0000-0700-0000AC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3" name="CaixaDeTexto 172">
          <a:extLst>
            <a:ext uri="{FF2B5EF4-FFF2-40B4-BE49-F238E27FC236}">
              <a16:creationId xmlns:a16="http://schemas.microsoft.com/office/drawing/2014/main" id="{00000000-0008-0000-0700-0000AD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4" name="CaixaDeTexto 173">
          <a:extLst>
            <a:ext uri="{FF2B5EF4-FFF2-40B4-BE49-F238E27FC236}">
              <a16:creationId xmlns:a16="http://schemas.microsoft.com/office/drawing/2014/main" id="{00000000-0008-0000-0700-0000AE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5" name="CaixaDeTexto 174">
          <a:extLst>
            <a:ext uri="{FF2B5EF4-FFF2-40B4-BE49-F238E27FC236}">
              <a16:creationId xmlns:a16="http://schemas.microsoft.com/office/drawing/2014/main" id="{00000000-0008-0000-0700-0000AF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176" name="CaixaDeTexto 175">
          <a:extLst>
            <a:ext uri="{FF2B5EF4-FFF2-40B4-BE49-F238E27FC236}">
              <a16:creationId xmlns:a16="http://schemas.microsoft.com/office/drawing/2014/main" id="{00000000-0008-0000-0700-0000B0000000}"/>
            </a:ext>
          </a:extLst>
        </xdr:cNvPr>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81" name="CaixaDeTexto 180">
          <a:extLst>
            <a:ext uri="{FF2B5EF4-FFF2-40B4-BE49-F238E27FC236}">
              <a16:creationId xmlns:a16="http://schemas.microsoft.com/office/drawing/2014/main" id="{00000000-0008-0000-0700-0000B5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82" name="CaixaDeTexto 181">
          <a:extLst>
            <a:ext uri="{FF2B5EF4-FFF2-40B4-BE49-F238E27FC236}">
              <a16:creationId xmlns:a16="http://schemas.microsoft.com/office/drawing/2014/main" id="{00000000-0008-0000-0700-0000B6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83" name="CaixaDeTexto 182">
          <a:extLst>
            <a:ext uri="{FF2B5EF4-FFF2-40B4-BE49-F238E27FC236}">
              <a16:creationId xmlns:a16="http://schemas.microsoft.com/office/drawing/2014/main" id="{00000000-0008-0000-0700-0000B7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184" name="CaixaDeTexto 183">
          <a:extLst>
            <a:ext uri="{FF2B5EF4-FFF2-40B4-BE49-F238E27FC236}">
              <a16:creationId xmlns:a16="http://schemas.microsoft.com/office/drawing/2014/main" id="{00000000-0008-0000-0700-0000B8000000}"/>
            </a:ext>
          </a:extLst>
        </xdr:cNvPr>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85" name="CaixaDeTexto 184">
          <a:extLst>
            <a:ext uri="{FF2B5EF4-FFF2-40B4-BE49-F238E27FC236}">
              <a16:creationId xmlns:a16="http://schemas.microsoft.com/office/drawing/2014/main" id="{00000000-0008-0000-0700-0000B9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86" name="CaixaDeTexto 185">
          <a:extLst>
            <a:ext uri="{FF2B5EF4-FFF2-40B4-BE49-F238E27FC236}">
              <a16:creationId xmlns:a16="http://schemas.microsoft.com/office/drawing/2014/main" id="{00000000-0008-0000-0700-0000BA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87" name="CaixaDeTexto 186">
          <a:extLst>
            <a:ext uri="{FF2B5EF4-FFF2-40B4-BE49-F238E27FC236}">
              <a16:creationId xmlns:a16="http://schemas.microsoft.com/office/drawing/2014/main" id="{00000000-0008-0000-0700-0000BB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188" name="CaixaDeTexto 187">
          <a:extLst>
            <a:ext uri="{FF2B5EF4-FFF2-40B4-BE49-F238E27FC236}">
              <a16:creationId xmlns:a16="http://schemas.microsoft.com/office/drawing/2014/main" id="{00000000-0008-0000-0700-0000BC000000}"/>
            </a:ext>
          </a:extLst>
        </xdr:cNvPr>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1" name="CaixaDeTexto 190">
          <a:extLst>
            <a:ext uri="{FF2B5EF4-FFF2-40B4-BE49-F238E27FC236}">
              <a16:creationId xmlns:a16="http://schemas.microsoft.com/office/drawing/2014/main" id="{00000000-0008-0000-0700-0000BF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2" name="CaixaDeTexto 191">
          <a:extLst>
            <a:ext uri="{FF2B5EF4-FFF2-40B4-BE49-F238E27FC236}">
              <a16:creationId xmlns:a16="http://schemas.microsoft.com/office/drawing/2014/main" id="{00000000-0008-0000-0700-0000C0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3" name="CaixaDeTexto 192">
          <a:extLst>
            <a:ext uri="{FF2B5EF4-FFF2-40B4-BE49-F238E27FC236}">
              <a16:creationId xmlns:a16="http://schemas.microsoft.com/office/drawing/2014/main" id="{00000000-0008-0000-0700-0000C1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4" name="CaixaDeTexto 193">
          <a:extLst>
            <a:ext uri="{FF2B5EF4-FFF2-40B4-BE49-F238E27FC236}">
              <a16:creationId xmlns:a16="http://schemas.microsoft.com/office/drawing/2014/main" id="{00000000-0008-0000-0700-0000C2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5" name="CaixaDeTexto 194">
          <a:extLst>
            <a:ext uri="{FF2B5EF4-FFF2-40B4-BE49-F238E27FC236}">
              <a16:creationId xmlns:a16="http://schemas.microsoft.com/office/drawing/2014/main" id="{00000000-0008-0000-0700-0000C3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6" name="CaixaDeTexto 195">
          <a:extLst>
            <a:ext uri="{FF2B5EF4-FFF2-40B4-BE49-F238E27FC236}">
              <a16:creationId xmlns:a16="http://schemas.microsoft.com/office/drawing/2014/main" id="{00000000-0008-0000-0700-0000C4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7" name="CaixaDeTexto 196">
          <a:extLst>
            <a:ext uri="{FF2B5EF4-FFF2-40B4-BE49-F238E27FC236}">
              <a16:creationId xmlns:a16="http://schemas.microsoft.com/office/drawing/2014/main" id="{00000000-0008-0000-0700-0000C5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173</xdr:row>
      <xdr:rowOff>0</xdr:rowOff>
    </xdr:from>
    <xdr:ext cx="184731" cy="264560"/>
    <xdr:sp macro="" textlink="">
      <xdr:nvSpPr>
        <xdr:cNvPr id="198" name="CaixaDeTexto 197">
          <a:extLst>
            <a:ext uri="{FF2B5EF4-FFF2-40B4-BE49-F238E27FC236}">
              <a16:creationId xmlns:a16="http://schemas.microsoft.com/office/drawing/2014/main" id="{00000000-0008-0000-0700-0000C6000000}"/>
            </a:ext>
          </a:extLst>
        </xdr:cNvPr>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199" name="CaixaDeTexto 198">
          <a:extLst>
            <a:ext uri="{FF2B5EF4-FFF2-40B4-BE49-F238E27FC236}">
              <a16:creationId xmlns:a16="http://schemas.microsoft.com/office/drawing/2014/main" id="{00000000-0008-0000-0700-0000C7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0" name="CaixaDeTexto 199">
          <a:extLst>
            <a:ext uri="{FF2B5EF4-FFF2-40B4-BE49-F238E27FC236}">
              <a16:creationId xmlns:a16="http://schemas.microsoft.com/office/drawing/2014/main" id="{00000000-0008-0000-0700-0000C8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1" name="CaixaDeTexto 200">
          <a:extLst>
            <a:ext uri="{FF2B5EF4-FFF2-40B4-BE49-F238E27FC236}">
              <a16:creationId xmlns:a16="http://schemas.microsoft.com/office/drawing/2014/main" id="{00000000-0008-0000-0700-0000C9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2" name="CaixaDeTexto 201">
          <a:extLst>
            <a:ext uri="{FF2B5EF4-FFF2-40B4-BE49-F238E27FC236}">
              <a16:creationId xmlns:a16="http://schemas.microsoft.com/office/drawing/2014/main" id="{00000000-0008-0000-0700-0000CA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3" name="CaixaDeTexto 202">
          <a:extLst>
            <a:ext uri="{FF2B5EF4-FFF2-40B4-BE49-F238E27FC236}">
              <a16:creationId xmlns:a16="http://schemas.microsoft.com/office/drawing/2014/main" id="{00000000-0008-0000-0700-0000CB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4" name="CaixaDeTexto 203">
          <a:extLst>
            <a:ext uri="{FF2B5EF4-FFF2-40B4-BE49-F238E27FC236}">
              <a16:creationId xmlns:a16="http://schemas.microsoft.com/office/drawing/2014/main" id="{00000000-0008-0000-0700-0000CC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5" name="CaixaDeTexto 204">
          <a:extLst>
            <a:ext uri="{FF2B5EF4-FFF2-40B4-BE49-F238E27FC236}">
              <a16:creationId xmlns:a16="http://schemas.microsoft.com/office/drawing/2014/main" id="{00000000-0008-0000-0700-0000CD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174</xdr:row>
      <xdr:rowOff>0</xdr:rowOff>
    </xdr:from>
    <xdr:ext cx="184731" cy="264560"/>
    <xdr:sp macro="" textlink="">
      <xdr:nvSpPr>
        <xdr:cNvPr id="206" name="CaixaDeTexto 205">
          <a:extLst>
            <a:ext uri="{FF2B5EF4-FFF2-40B4-BE49-F238E27FC236}">
              <a16:creationId xmlns:a16="http://schemas.microsoft.com/office/drawing/2014/main" id="{00000000-0008-0000-0700-0000CE000000}"/>
            </a:ext>
          </a:extLst>
        </xdr:cNvPr>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07" name="CaixaDeTexto 206">
          <a:extLst>
            <a:ext uri="{FF2B5EF4-FFF2-40B4-BE49-F238E27FC236}">
              <a16:creationId xmlns:a16="http://schemas.microsoft.com/office/drawing/2014/main" id="{00000000-0008-0000-0700-0000CF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08" name="CaixaDeTexto 207">
          <a:extLst>
            <a:ext uri="{FF2B5EF4-FFF2-40B4-BE49-F238E27FC236}">
              <a16:creationId xmlns:a16="http://schemas.microsoft.com/office/drawing/2014/main" id="{00000000-0008-0000-0700-0000D0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09" name="CaixaDeTexto 208">
          <a:extLst>
            <a:ext uri="{FF2B5EF4-FFF2-40B4-BE49-F238E27FC236}">
              <a16:creationId xmlns:a16="http://schemas.microsoft.com/office/drawing/2014/main" id="{00000000-0008-0000-0700-0000D1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0" name="CaixaDeTexto 209">
          <a:extLst>
            <a:ext uri="{FF2B5EF4-FFF2-40B4-BE49-F238E27FC236}">
              <a16:creationId xmlns:a16="http://schemas.microsoft.com/office/drawing/2014/main" id="{00000000-0008-0000-0700-0000D2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1" name="CaixaDeTexto 210">
          <a:extLst>
            <a:ext uri="{FF2B5EF4-FFF2-40B4-BE49-F238E27FC236}">
              <a16:creationId xmlns:a16="http://schemas.microsoft.com/office/drawing/2014/main" id="{00000000-0008-0000-0700-0000D3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2" name="CaixaDeTexto 211">
          <a:extLst>
            <a:ext uri="{FF2B5EF4-FFF2-40B4-BE49-F238E27FC236}">
              <a16:creationId xmlns:a16="http://schemas.microsoft.com/office/drawing/2014/main" id="{00000000-0008-0000-0700-0000D4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3" name="CaixaDeTexto 212">
          <a:extLst>
            <a:ext uri="{FF2B5EF4-FFF2-40B4-BE49-F238E27FC236}">
              <a16:creationId xmlns:a16="http://schemas.microsoft.com/office/drawing/2014/main" id="{00000000-0008-0000-0700-0000D5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4" name="CaixaDeTexto 213">
          <a:extLst>
            <a:ext uri="{FF2B5EF4-FFF2-40B4-BE49-F238E27FC236}">
              <a16:creationId xmlns:a16="http://schemas.microsoft.com/office/drawing/2014/main" id="{00000000-0008-0000-0700-0000D6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5" name="CaixaDeTexto 214">
          <a:extLst>
            <a:ext uri="{FF2B5EF4-FFF2-40B4-BE49-F238E27FC236}">
              <a16:creationId xmlns:a16="http://schemas.microsoft.com/office/drawing/2014/main" id="{00000000-0008-0000-0700-0000D7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6" name="CaixaDeTexto 215">
          <a:extLst>
            <a:ext uri="{FF2B5EF4-FFF2-40B4-BE49-F238E27FC236}">
              <a16:creationId xmlns:a16="http://schemas.microsoft.com/office/drawing/2014/main" id="{00000000-0008-0000-0700-0000D8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7" name="CaixaDeTexto 216">
          <a:extLst>
            <a:ext uri="{FF2B5EF4-FFF2-40B4-BE49-F238E27FC236}">
              <a16:creationId xmlns:a16="http://schemas.microsoft.com/office/drawing/2014/main" id="{00000000-0008-0000-0700-0000D9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8" name="CaixaDeTexto 217">
          <a:extLst>
            <a:ext uri="{FF2B5EF4-FFF2-40B4-BE49-F238E27FC236}">
              <a16:creationId xmlns:a16="http://schemas.microsoft.com/office/drawing/2014/main" id="{00000000-0008-0000-0700-0000DA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19" name="CaixaDeTexto 218">
          <a:extLst>
            <a:ext uri="{FF2B5EF4-FFF2-40B4-BE49-F238E27FC236}">
              <a16:creationId xmlns:a16="http://schemas.microsoft.com/office/drawing/2014/main" id="{00000000-0008-0000-0700-0000DB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20" name="CaixaDeTexto 219">
          <a:extLst>
            <a:ext uri="{FF2B5EF4-FFF2-40B4-BE49-F238E27FC236}">
              <a16:creationId xmlns:a16="http://schemas.microsoft.com/office/drawing/2014/main" id="{00000000-0008-0000-0700-0000DC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221" name="CaixaDeTexto 220">
          <a:extLst>
            <a:ext uri="{FF2B5EF4-FFF2-40B4-BE49-F238E27FC236}">
              <a16:creationId xmlns:a16="http://schemas.microsoft.com/office/drawing/2014/main" id="{00000000-0008-0000-0700-0000DD000000}"/>
            </a:ext>
          </a:extLst>
        </xdr:cNvPr>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3" name="CaixaDeTexto 222">
          <a:extLst>
            <a:ext uri="{FF2B5EF4-FFF2-40B4-BE49-F238E27FC236}">
              <a16:creationId xmlns:a16="http://schemas.microsoft.com/office/drawing/2014/main" id="{00000000-0008-0000-0700-0000DF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4" name="CaixaDeTexto 223">
          <a:extLst>
            <a:ext uri="{FF2B5EF4-FFF2-40B4-BE49-F238E27FC236}">
              <a16:creationId xmlns:a16="http://schemas.microsoft.com/office/drawing/2014/main" id="{00000000-0008-0000-0700-0000E0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5" name="CaixaDeTexto 224">
          <a:extLst>
            <a:ext uri="{FF2B5EF4-FFF2-40B4-BE49-F238E27FC236}">
              <a16:creationId xmlns:a16="http://schemas.microsoft.com/office/drawing/2014/main" id="{00000000-0008-0000-0700-0000E1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6" name="CaixaDeTexto 225">
          <a:extLst>
            <a:ext uri="{FF2B5EF4-FFF2-40B4-BE49-F238E27FC236}">
              <a16:creationId xmlns:a16="http://schemas.microsoft.com/office/drawing/2014/main" id="{00000000-0008-0000-0700-0000E2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7" name="CaixaDeTexto 226">
          <a:extLst>
            <a:ext uri="{FF2B5EF4-FFF2-40B4-BE49-F238E27FC236}">
              <a16:creationId xmlns:a16="http://schemas.microsoft.com/office/drawing/2014/main" id="{00000000-0008-0000-0700-0000E3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8" name="CaixaDeTexto 227">
          <a:extLst>
            <a:ext uri="{FF2B5EF4-FFF2-40B4-BE49-F238E27FC236}">
              <a16:creationId xmlns:a16="http://schemas.microsoft.com/office/drawing/2014/main" id="{00000000-0008-0000-0700-0000E4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29" name="CaixaDeTexto 228">
          <a:extLst>
            <a:ext uri="{FF2B5EF4-FFF2-40B4-BE49-F238E27FC236}">
              <a16:creationId xmlns:a16="http://schemas.microsoft.com/office/drawing/2014/main" id="{00000000-0008-0000-0700-0000E5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230" name="CaixaDeTexto 229">
          <a:extLst>
            <a:ext uri="{FF2B5EF4-FFF2-40B4-BE49-F238E27FC236}">
              <a16:creationId xmlns:a16="http://schemas.microsoft.com/office/drawing/2014/main" id="{00000000-0008-0000-0700-0000E6000000}"/>
            </a:ext>
          </a:extLst>
        </xdr:cNvPr>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2" name="CaixaDeTexto 231">
          <a:extLst>
            <a:ext uri="{FF2B5EF4-FFF2-40B4-BE49-F238E27FC236}">
              <a16:creationId xmlns:a16="http://schemas.microsoft.com/office/drawing/2014/main" id="{00000000-0008-0000-0700-0000E8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3" name="CaixaDeTexto 232">
          <a:extLst>
            <a:ext uri="{FF2B5EF4-FFF2-40B4-BE49-F238E27FC236}">
              <a16:creationId xmlns:a16="http://schemas.microsoft.com/office/drawing/2014/main" id="{00000000-0008-0000-0700-0000E9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4" name="CaixaDeTexto 233">
          <a:extLst>
            <a:ext uri="{FF2B5EF4-FFF2-40B4-BE49-F238E27FC236}">
              <a16:creationId xmlns:a16="http://schemas.microsoft.com/office/drawing/2014/main" id="{00000000-0008-0000-0700-0000EA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5" name="CaixaDeTexto 234">
          <a:extLst>
            <a:ext uri="{FF2B5EF4-FFF2-40B4-BE49-F238E27FC236}">
              <a16:creationId xmlns:a16="http://schemas.microsoft.com/office/drawing/2014/main" id="{00000000-0008-0000-0700-0000EB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6" name="CaixaDeTexto 235">
          <a:extLst>
            <a:ext uri="{FF2B5EF4-FFF2-40B4-BE49-F238E27FC236}">
              <a16:creationId xmlns:a16="http://schemas.microsoft.com/office/drawing/2014/main" id="{00000000-0008-0000-0700-0000EC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7" name="CaixaDeTexto 236">
          <a:extLst>
            <a:ext uri="{FF2B5EF4-FFF2-40B4-BE49-F238E27FC236}">
              <a16:creationId xmlns:a16="http://schemas.microsoft.com/office/drawing/2014/main" id="{00000000-0008-0000-0700-0000ED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8" name="CaixaDeTexto 237">
          <a:extLst>
            <a:ext uri="{FF2B5EF4-FFF2-40B4-BE49-F238E27FC236}">
              <a16:creationId xmlns:a16="http://schemas.microsoft.com/office/drawing/2014/main" id="{00000000-0008-0000-0700-0000EE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39" name="CaixaDeTexto 238">
          <a:extLst>
            <a:ext uri="{FF2B5EF4-FFF2-40B4-BE49-F238E27FC236}">
              <a16:creationId xmlns:a16="http://schemas.microsoft.com/office/drawing/2014/main" id="{00000000-0008-0000-0700-0000EF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0" name="CaixaDeTexto 239">
          <a:extLst>
            <a:ext uri="{FF2B5EF4-FFF2-40B4-BE49-F238E27FC236}">
              <a16:creationId xmlns:a16="http://schemas.microsoft.com/office/drawing/2014/main" id="{00000000-0008-0000-0700-0000F0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1" name="CaixaDeTexto 240">
          <a:extLst>
            <a:ext uri="{FF2B5EF4-FFF2-40B4-BE49-F238E27FC236}">
              <a16:creationId xmlns:a16="http://schemas.microsoft.com/office/drawing/2014/main" id="{00000000-0008-0000-0700-0000F1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2" name="CaixaDeTexto 241">
          <a:extLst>
            <a:ext uri="{FF2B5EF4-FFF2-40B4-BE49-F238E27FC236}">
              <a16:creationId xmlns:a16="http://schemas.microsoft.com/office/drawing/2014/main" id="{00000000-0008-0000-0700-0000F2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3" name="CaixaDeTexto 242">
          <a:extLst>
            <a:ext uri="{FF2B5EF4-FFF2-40B4-BE49-F238E27FC236}">
              <a16:creationId xmlns:a16="http://schemas.microsoft.com/office/drawing/2014/main" id="{00000000-0008-0000-0700-0000F3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4" name="CaixaDeTexto 243">
          <a:extLst>
            <a:ext uri="{FF2B5EF4-FFF2-40B4-BE49-F238E27FC236}">
              <a16:creationId xmlns:a16="http://schemas.microsoft.com/office/drawing/2014/main" id="{00000000-0008-0000-0700-0000F4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174</xdr:row>
      <xdr:rowOff>0</xdr:rowOff>
    </xdr:from>
    <xdr:ext cx="184731" cy="264560"/>
    <xdr:sp macro="" textlink="">
      <xdr:nvSpPr>
        <xdr:cNvPr id="245" name="CaixaDeTexto 244">
          <a:extLst>
            <a:ext uri="{FF2B5EF4-FFF2-40B4-BE49-F238E27FC236}">
              <a16:creationId xmlns:a16="http://schemas.microsoft.com/office/drawing/2014/main" id="{00000000-0008-0000-0700-0000F5000000}"/>
            </a:ext>
          </a:extLst>
        </xdr:cNvPr>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48" name="CaixaDeTexto 247">
          <a:extLst>
            <a:ext uri="{FF2B5EF4-FFF2-40B4-BE49-F238E27FC236}">
              <a16:creationId xmlns:a16="http://schemas.microsoft.com/office/drawing/2014/main" id="{00000000-0008-0000-0700-0000F8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49" name="CaixaDeTexto 248">
          <a:extLst>
            <a:ext uri="{FF2B5EF4-FFF2-40B4-BE49-F238E27FC236}">
              <a16:creationId xmlns:a16="http://schemas.microsoft.com/office/drawing/2014/main" id="{00000000-0008-0000-0700-0000F9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0" name="CaixaDeTexto 249">
          <a:extLst>
            <a:ext uri="{FF2B5EF4-FFF2-40B4-BE49-F238E27FC236}">
              <a16:creationId xmlns:a16="http://schemas.microsoft.com/office/drawing/2014/main" id="{00000000-0008-0000-0700-0000FA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1" name="CaixaDeTexto 250">
          <a:extLst>
            <a:ext uri="{FF2B5EF4-FFF2-40B4-BE49-F238E27FC236}">
              <a16:creationId xmlns:a16="http://schemas.microsoft.com/office/drawing/2014/main" id="{00000000-0008-0000-0700-0000FB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2" name="CaixaDeTexto 251">
          <a:extLst>
            <a:ext uri="{FF2B5EF4-FFF2-40B4-BE49-F238E27FC236}">
              <a16:creationId xmlns:a16="http://schemas.microsoft.com/office/drawing/2014/main" id="{00000000-0008-0000-0700-0000FC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3" name="CaixaDeTexto 252">
          <a:extLst>
            <a:ext uri="{FF2B5EF4-FFF2-40B4-BE49-F238E27FC236}">
              <a16:creationId xmlns:a16="http://schemas.microsoft.com/office/drawing/2014/main" id="{00000000-0008-0000-0700-0000FD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4" name="CaixaDeTexto 253">
          <a:extLst>
            <a:ext uri="{FF2B5EF4-FFF2-40B4-BE49-F238E27FC236}">
              <a16:creationId xmlns:a16="http://schemas.microsoft.com/office/drawing/2014/main" id="{00000000-0008-0000-0700-0000FE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5" name="CaixaDeTexto 254">
          <a:extLst>
            <a:ext uri="{FF2B5EF4-FFF2-40B4-BE49-F238E27FC236}">
              <a16:creationId xmlns:a16="http://schemas.microsoft.com/office/drawing/2014/main" id="{00000000-0008-0000-0700-0000FF00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6" name="CaixaDeTexto 255">
          <a:extLst>
            <a:ext uri="{FF2B5EF4-FFF2-40B4-BE49-F238E27FC236}">
              <a16:creationId xmlns:a16="http://schemas.microsoft.com/office/drawing/2014/main" id="{00000000-0008-0000-0700-000000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7" name="CaixaDeTexto 256">
          <a:extLst>
            <a:ext uri="{FF2B5EF4-FFF2-40B4-BE49-F238E27FC236}">
              <a16:creationId xmlns:a16="http://schemas.microsoft.com/office/drawing/2014/main" id="{00000000-0008-0000-0700-000001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8" name="CaixaDeTexto 257">
          <a:extLst>
            <a:ext uri="{FF2B5EF4-FFF2-40B4-BE49-F238E27FC236}">
              <a16:creationId xmlns:a16="http://schemas.microsoft.com/office/drawing/2014/main" id="{00000000-0008-0000-0700-000002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59" name="CaixaDeTexto 258">
          <a:extLst>
            <a:ext uri="{FF2B5EF4-FFF2-40B4-BE49-F238E27FC236}">
              <a16:creationId xmlns:a16="http://schemas.microsoft.com/office/drawing/2014/main" id="{00000000-0008-0000-0700-000003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0" name="CaixaDeTexto 259">
          <a:extLst>
            <a:ext uri="{FF2B5EF4-FFF2-40B4-BE49-F238E27FC236}">
              <a16:creationId xmlns:a16="http://schemas.microsoft.com/office/drawing/2014/main" id="{00000000-0008-0000-0700-000004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1" name="CaixaDeTexto 260">
          <a:extLst>
            <a:ext uri="{FF2B5EF4-FFF2-40B4-BE49-F238E27FC236}">
              <a16:creationId xmlns:a16="http://schemas.microsoft.com/office/drawing/2014/main" id="{00000000-0008-0000-0700-000005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2" name="CaixaDeTexto 261">
          <a:extLst>
            <a:ext uri="{FF2B5EF4-FFF2-40B4-BE49-F238E27FC236}">
              <a16:creationId xmlns:a16="http://schemas.microsoft.com/office/drawing/2014/main" id="{00000000-0008-0000-0700-000006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3" name="CaixaDeTexto 262">
          <a:extLst>
            <a:ext uri="{FF2B5EF4-FFF2-40B4-BE49-F238E27FC236}">
              <a16:creationId xmlns:a16="http://schemas.microsoft.com/office/drawing/2014/main" id="{00000000-0008-0000-0700-000007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4" name="CaixaDeTexto 263">
          <a:extLst>
            <a:ext uri="{FF2B5EF4-FFF2-40B4-BE49-F238E27FC236}">
              <a16:creationId xmlns:a16="http://schemas.microsoft.com/office/drawing/2014/main" id="{00000000-0008-0000-0700-000008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5" name="CaixaDeTexto 264">
          <a:extLst>
            <a:ext uri="{FF2B5EF4-FFF2-40B4-BE49-F238E27FC236}">
              <a16:creationId xmlns:a16="http://schemas.microsoft.com/office/drawing/2014/main" id="{00000000-0008-0000-0700-000009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6" name="CaixaDeTexto 265">
          <a:extLst>
            <a:ext uri="{FF2B5EF4-FFF2-40B4-BE49-F238E27FC236}">
              <a16:creationId xmlns:a16="http://schemas.microsoft.com/office/drawing/2014/main" id="{00000000-0008-0000-0700-00000A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7" name="CaixaDeTexto 266">
          <a:extLst>
            <a:ext uri="{FF2B5EF4-FFF2-40B4-BE49-F238E27FC236}">
              <a16:creationId xmlns:a16="http://schemas.microsoft.com/office/drawing/2014/main" id="{00000000-0008-0000-0700-00000B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8" name="CaixaDeTexto 267">
          <a:extLst>
            <a:ext uri="{FF2B5EF4-FFF2-40B4-BE49-F238E27FC236}">
              <a16:creationId xmlns:a16="http://schemas.microsoft.com/office/drawing/2014/main" id="{00000000-0008-0000-0700-00000C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69" name="CaixaDeTexto 268">
          <a:extLst>
            <a:ext uri="{FF2B5EF4-FFF2-40B4-BE49-F238E27FC236}">
              <a16:creationId xmlns:a16="http://schemas.microsoft.com/office/drawing/2014/main" id="{00000000-0008-0000-0700-00000D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0" name="CaixaDeTexto 269">
          <a:extLst>
            <a:ext uri="{FF2B5EF4-FFF2-40B4-BE49-F238E27FC236}">
              <a16:creationId xmlns:a16="http://schemas.microsoft.com/office/drawing/2014/main" id="{00000000-0008-0000-0700-00000E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1" name="CaixaDeTexto 270">
          <a:extLst>
            <a:ext uri="{FF2B5EF4-FFF2-40B4-BE49-F238E27FC236}">
              <a16:creationId xmlns:a16="http://schemas.microsoft.com/office/drawing/2014/main" id="{00000000-0008-0000-0700-00000F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2" name="CaixaDeTexto 271">
          <a:extLst>
            <a:ext uri="{FF2B5EF4-FFF2-40B4-BE49-F238E27FC236}">
              <a16:creationId xmlns:a16="http://schemas.microsoft.com/office/drawing/2014/main" id="{00000000-0008-0000-0700-000010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3" name="CaixaDeTexto 272">
          <a:extLst>
            <a:ext uri="{FF2B5EF4-FFF2-40B4-BE49-F238E27FC236}">
              <a16:creationId xmlns:a16="http://schemas.microsoft.com/office/drawing/2014/main" id="{00000000-0008-0000-0700-000011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4" name="CaixaDeTexto 273">
          <a:extLst>
            <a:ext uri="{FF2B5EF4-FFF2-40B4-BE49-F238E27FC236}">
              <a16:creationId xmlns:a16="http://schemas.microsoft.com/office/drawing/2014/main" id="{00000000-0008-0000-0700-000012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5" name="CaixaDeTexto 274">
          <a:extLst>
            <a:ext uri="{FF2B5EF4-FFF2-40B4-BE49-F238E27FC236}">
              <a16:creationId xmlns:a16="http://schemas.microsoft.com/office/drawing/2014/main" id="{00000000-0008-0000-0700-000013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276" name="CaixaDeTexto 275">
          <a:extLst>
            <a:ext uri="{FF2B5EF4-FFF2-40B4-BE49-F238E27FC236}">
              <a16:creationId xmlns:a16="http://schemas.microsoft.com/office/drawing/2014/main" id="{00000000-0008-0000-0700-000014010000}"/>
            </a:ext>
          </a:extLst>
        </xdr:cNvPr>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78" name="CaixaDeTexto 277">
          <a:extLst>
            <a:ext uri="{FF2B5EF4-FFF2-40B4-BE49-F238E27FC236}">
              <a16:creationId xmlns:a16="http://schemas.microsoft.com/office/drawing/2014/main" id="{00000000-0008-0000-0700-000016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79" name="CaixaDeTexto 278">
          <a:extLst>
            <a:ext uri="{FF2B5EF4-FFF2-40B4-BE49-F238E27FC236}">
              <a16:creationId xmlns:a16="http://schemas.microsoft.com/office/drawing/2014/main" id="{00000000-0008-0000-0700-000017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0" name="CaixaDeTexto 279">
          <a:extLst>
            <a:ext uri="{FF2B5EF4-FFF2-40B4-BE49-F238E27FC236}">
              <a16:creationId xmlns:a16="http://schemas.microsoft.com/office/drawing/2014/main" id="{00000000-0008-0000-0700-000018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1" name="CaixaDeTexto 280">
          <a:extLst>
            <a:ext uri="{FF2B5EF4-FFF2-40B4-BE49-F238E27FC236}">
              <a16:creationId xmlns:a16="http://schemas.microsoft.com/office/drawing/2014/main" id="{00000000-0008-0000-0700-000019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2" name="CaixaDeTexto 281">
          <a:extLst>
            <a:ext uri="{FF2B5EF4-FFF2-40B4-BE49-F238E27FC236}">
              <a16:creationId xmlns:a16="http://schemas.microsoft.com/office/drawing/2014/main" id="{00000000-0008-0000-0700-00001A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3" name="CaixaDeTexto 282">
          <a:extLst>
            <a:ext uri="{FF2B5EF4-FFF2-40B4-BE49-F238E27FC236}">
              <a16:creationId xmlns:a16="http://schemas.microsoft.com/office/drawing/2014/main" id="{00000000-0008-0000-0700-00001B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4" name="CaixaDeTexto 283">
          <a:extLst>
            <a:ext uri="{FF2B5EF4-FFF2-40B4-BE49-F238E27FC236}">
              <a16:creationId xmlns:a16="http://schemas.microsoft.com/office/drawing/2014/main" id="{00000000-0008-0000-0700-00001C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5" name="CaixaDeTexto 284">
          <a:extLst>
            <a:ext uri="{FF2B5EF4-FFF2-40B4-BE49-F238E27FC236}">
              <a16:creationId xmlns:a16="http://schemas.microsoft.com/office/drawing/2014/main" id="{00000000-0008-0000-0700-00001D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6" name="CaixaDeTexto 285">
          <a:extLst>
            <a:ext uri="{FF2B5EF4-FFF2-40B4-BE49-F238E27FC236}">
              <a16:creationId xmlns:a16="http://schemas.microsoft.com/office/drawing/2014/main" id="{00000000-0008-0000-0700-00001E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7" name="CaixaDeTexto 286">
          <a:extLst>
            <a:ext uri="{FF2B5EF4-FFF2-40B4-BE49-F238E27FC236}">
              <a16:creationId xmlns:a16="http://schemas.microsoft.com/office/drawing/2014/main" id="{00000000-0008-0000-0700-00001F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8" name="CaixaDeTexto 287">
          <a:extLst>
            <a:ext uri="{FF2B5EF4-FFF2-40B4-BE49-F238E27FC236}">
              <a16:creationId xmlns:a16="http://schemas.microsoft.com/office/drawing/2014/main" id="{00000000-0008-0000-0700-000020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89" name="CaixaDeTexto 288">
          <a:extLst>
            <a:ext uri="{FF2B5EF4-FFF2-40B4-BE49-F238E27FC236}">
              <a16:creationId xmlns:a16="http://schemas.microsoft.com/office/drawing/2014/main" id="{00000000-0008-0000-0700-000021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90" name="CaixaDeTexto 289">
          <a:extLst>
            <a:ext uri="{FF2B5EF4-FFF2-40B4-BE49-F238E27FC236}">
              <a16:creationId xmlns:a16="http://schemas.microsoft.com/office/drawing/2014/main" id="{00000000-0008-0000-0700-000022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91" name="CaixaDeTexto 290">
          <a:extLst>
            <a:ext uri="{FF2B5EF4-FFF2-40B4-BE49-F238E27FC236}">
              <a16:creationId xmlns:a16="http://schemas.microsoft.com/office/drawing/2014/main" id="{00000000-0008-0000-0700-000023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174</xdr:row>
      <xdr:rowOff>0</xdr:rowOff>
    </xdr:from>
    <xdr:ext cx="184731" cy="264560"/>
    <xdr:sp macro="" textlink="">
      <xdr:nvSpPr>
        <xdr:cNvPr id="292" name="CaixaDeTexto 291">
          <a:extLst>
            <a:ext uri="{FF2B5EF4-FFF2-40B4-BE49-F238E27FC236}">
              <a16:creationId xmlns:a16="http://schemas.microsoft.com/office/drawing/2014/main" id="{00000000-0008-0000-0700-000024010000}"/>
            </a:ext>
          </a:extLst>
        </xdr:cNvPr>
        <xdr:cNvSpPr txBox="1"/>
      </xdr:nvSpPr>
      <xdr:spPr>
        <a:xfrm>
          <a:off x="7286625" y="31032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4" name="CaixaDeTexto 293">
          <a:extLst>
            <a:ext uri="{FF2B5EF4-FFF2-40B4-BE49-F238E27FC236}">
              <a16:creationId xmlns:a16="http://schemas.microsoft.com/office/drawing/2014/main" id="{00000000-0008-0000-0700-000026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5" name="CaixaDeTexto 294">
          <a:extLst>
            <a:ext uri="{FF2B5EF4-FFF2-40B4-BE49-F238E27FC236}">
              <a16:creationId xmlns:a16="http://schemas.microsoft.com/office/drawing/2014/main" id="{00000000-0008-0000-0700-000027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6" name="CaixaDeTexto 295">
          <a:extLst>
            <a:ext uri="{FF2B5EF4-FFF2-40B4-BE49-F238E27FC236}">
              <a16:creationId xmlns:a16="http://schemas.microsoft.com/office/drawing/2014/main" id="{00000000-0008-0000-0700-000028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7" name="CaixaDeTexto 296">
          <a:extLst>
            <a:ext uri="{FF2B5EF4-FFF2-40B4-BE49-F238E27FC236}">
              <a16:creationId xmlns:a16="http://schemas.microsoft.com/office/drawing/2014/main" id="{00000000-0008-0000-0700-000029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8" name="CaixaDeTexto 297">
          <a:extLst>
            <a:ext uri="{FF2B5EF4-FFF2-40B4-BE49-F238E27FC236}">
              <a16:creationId xmlns:a16="http://schemas.microsoft.com/office/drawing/2014/main" id="{00000000-0008-0000-0700-00002A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299" name="CaixaDeTexto 298">
          <a:extLst>
            <a:ext uri="{FF2B5EF4-FFF2-40B4-BE49-F238E27FC236}">
              <a16:creationId xmlns:a16="http://schemas.microsoft.com/office/drawing/2014/main" id="{00000000-0008-0000-0700-00002B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0" name="CaixaDeTexto 299">
          <a:extLst>
            <a:ext uri="{FF2B5EF4-FFF2-40B4-BE49-F238E27FC236}">
              <a16:creationId xmlns:a16="http://schemas.microsoft.com/office/drawing/2014/main" id="{00000000-0008-0000-0700-00002C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1" name="CaixaDeTexto 300">
          <a:extLst>
            <a:ext uri="{FF2B5EF4-FFF2-40B4-BE49-F238E27FC236}">
              <a16:creationId xmlns:a16="http://schemas.microsoft.com/office/drawing/2014/main" id="{00000000-0008-0000-0700-00002D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2" name="CaixaDeTexto 301">
          <a:extLst>
            <a:ext uri="{FF2B5EF4-FFF2-40B4-BE49-F238E27FC236}">
              <a16:creationId xmlns:a16="http://schemas.microsoft.com/office/drawing/2014/main" id="{00000000-0008-0000-0700-00002E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3" name="CaixaDeTexto 302">
          <a:extLst>
            <a:ext uri="{FF2B5EF4-FFF2-40B4-BE49-F238E27FC236}">
              <a16:creationId xmlns:a16="http://schemas.microsoft.com/office/drawing/2014/main" id="{00000000-0008-0000-0700-00002F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4" name="CaixaDeTexto 303">
          <a:extLst>
            <a:ext uri="{FF2B5EF4-FFF2-40B4-BE49-F238E27FC236}">
              <a16:creationId xmlns:a16="http://schemas.microsoft.com/office/drawing/2014/main" id="{00000000-0008-0000-0700-000030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5" name="CaixaDeTexto 304">
          <a:extLst>
            <a:ext uri="{FF2B5EF4-FFF2-40B4-BE49-F238E27FC236}">
              <a16:creationId xmlns:a16="http://schemas.microsoft.com/office/drawing/2014/main" id="{00000000-0008-0000-0700-000031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6" name="CaixaDeTexto 305">
          <a:extLst>
            <a:ext uri="{FF2B5EF4-FFF2-40B4-BE49-F238E27FC236}">
              <a16:creationId xmlns:a16="http://schemas.microsoft.com/office/drawing/2014/main" id="{00000000-0008-0000-0700-000032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7" name="CaixaDeTexto 306">
          <a:extLst>
            <a:ext uri="{FF2B5EF4-FFF2-40B4-BE49-F238E27FC236}">
              <a16:creationId xmlns:a16="http://schemas.microsoft.com/office/drawing/2014/main" id="{00000000-0008-0000-0700-000033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8" name="CaixaDeTexto 307">
          <a:extLst>
            <a:ext uri="{FF2B5EF4-FFF2-40B4-BE49-F238E27FC236}">
              <a16:creationId xmlns:a16="http://schemas.microsoft.com/office/drawing/2014/main" id="{00000000-0008-0000-0700-000034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09" name="CaixaDeTexto 308">
          <a:extLst>
            <a:ext uri="{FF2B5EF4-FFF2-40B4-BE49-F238E27FC236}">
              <a16:creationId xmlns:a16="http://schemas.microsoft.com/office/drawing/2014/main" id="{00000000-0008-0000-0700-000035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0" name="CaixaDeTexto 309">
          <a:extLst>
            <a:ext uri="{FF2B5EF4-FFF2-40B4-BE49-F238E27FC236}">
              <a16:creationId xmlns:a16="http://schemas.microsoft.com/office/drawing/2014/main" id="{00000000-0008-0000-0700-000036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1" name="CaixaDeTexto 310">
          <a:extLst>
            <a:ext uri="{FF2B5EF4-FFF2-40B4-BE49-F238E27FC236}">
              <a16:creationId xmlns:a16="http://schemas.microsoft.com/office/drawing/2014/main" id="{00000000-0008-0000-0700-000037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2" name="CaixaDeTexto 311">
          <a:extLst>
            <a:ext uri="{FF2B5EF4-FFF2-40B4-BE49-F238E27FC236}">
              <a16:creationId xmlns:a16="http://schemas.microsoft.com/office/drawing/2014/main" id="{00000000-0008-0000-0700-000038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3" name="CaixaDeTexto 312">
          <a:extLst>
            <a:ext uri="{FF2B5EF4-FFF2-40B4-BE49-F238E27FC236}">
              <a16:creationId xmlns:a16="http://schemas.microsoft.com/office/drawing/2014/main" id="{00000000-0008-0000-0700-000039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4" name="CaixaDeTexto 313">
          <a:extLst>
            <a:ext uri="{FF2B5EF4-FFF2-40B4-BE49-F238E27FC236}">
              <a16:creationId xmlns:a16="http://schemas.microsoft.com/office/drawing/2014/main" id="{00000000-0008-0000-0700-00003A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5" name="CaixaDeTexto 314">
          <a:extLst>
            <a:ext uri="{FF2B5EF4-FFF2-40B4-BE49-F238E27FC236}">
              <a16:creationId xmlns:a16="http://schemas.microsoft.com/office/drawing/2014/main" id="{00000000-0008-0000-0700-00003B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6" name="CaixaDeTexto 315">
          <a:extLst>
            <a:ext uri="{FF2B5EF4-FFF2-40B4-BE49-F238E27FC236}">
              <a16:creationId xmlns:a16="http://schemas.microsoft.com/office/drawing/2014/main" id="{00000000-0008-0000-0700-00003C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7" name="CaixaDeTexto 316">
          <a:extLst>
            <a:ext uri="{FF2B5EF4-FFF2-40B4-BE49-F238E27FC236}">
              <a16:creationId xmlns:a16="http://schemas.microsoft.com/office/drawing/2014/main" id="{00000000-0008-0000-0700-00003D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8" name="CaixaDeTexto 317">
          <a:extLst>
            <a:ext uri="{FF2B5EF4-FFF2-40B4-BE49-F238E27FC236}">
              <a16:creationId xmlns:a16="http://schemas.microsoft.com/office/drawing/2014/main" id="{00000000-0008-0000-0700-00003E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19" name="CaixaDeTexto 318">
          <a:extLst>
            <a:ext uri="{FF2B5EF4-FFF2-40B4-BE49-F238E27FC236}">
              <a16:creationId xmlns:a16="http://schemas.microsoft.com/office/drawing/2014/main" id="{00000000-0008-0000-0700-00003F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20" name="CaixaDeTexto 319">
          <a:extLst>
            <a:ext uri="{FF2B5EF4-FFF2-40B4-BE49-F238E27FC236}">
              <a16:creationId xmlns:a16="http://schemas.microsoft.com/office/drawing/2014/main" id="{00000000-0008-0000-0700-000040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21" name="CaixaDeTexto 320">
          <a:extLst>
            <a:ext uri="{FF2B5EF4-FFF2-40B4-BE49-F238E27FC236}">
              <a16:creationId xmlns:a16="http://schemas.microsoft.com/office/drawing/2014/main" id="{00000000-0008-0000-0700-000041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322" name="CaixaDeTexto 321">
          <a:extLst>
            <a:ext uri="{FF2B5EF4-FFF2-40B4-BE49-F238E27FC236}">
              <a16:creationId xmlns:a16="http://schemas.microsoft.com/office/drawing/2014/main" id="{00000000-0008-0000-0700-000042010000}"/>
            </a:ext>
          </a:extLst>
        </xdr:cNvPr>
        <xdr:cNvSpPr txBox="1"/>
      </xdr:nvSpPr>
      <xdr:spPr>
        <a:xfrm>
          <a:off x="7286625" y="3143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962026</xdr:colOff>
      <xdr:row>55</xdr:row>
      <xdr:rowOff>104775</xdr:rowOff>
    </xdr:from>
    <xdr:to>
      <xdr:col>12</xdr:col>
      <xdr:colOff>390525</xdr:colOff>
      <xdr:row>69</xdr:row>
      <xdr:rowOff>28574</xdr:rowOff>
    </xdr:to>
    <xdr:graphicFrame macro="">
      <xdr:nvGraphicFramePr>
        <xdr:cNvPr id="326" name="Gráfico 325">
          <a:extLst>
            <a:ext uri="{FF2B5EF4-FFF2-40B4-BE49-F238E27FC236}">
              <a16:creationId xmlns:a16="http://schemas.microsoft.com/office/drawing/2014/main" id="{00000000-0008-0000-0700-00004601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oneCellAnchor>
    <xdr:from>
      <xdr:col>12</xdr:col>
      <xdr:colOff>628650</xdr:colOff>
      <xdr:row>174</xdr:row>
      <xdr:rowOff>0</xdr:rowOff>
    </xdr:from>
    <xdr:ext cx="184731" cy="264560"/>
    <xdr:sp macro="" textlink="">
      <xdr:nvSpPr>
        <xdr:cNvPr id="330" name="CaixaDeTexto 329">
          <a:extLst>
            <a:ext uri="{FF2B5EF4-FFF2-40B4-BE49-F238E27FC236}">
              <a16:creationId xmlns:a16="http://schemas.microsoft.com/office/drawing/2014/main" id="{00000000-0008-0000-0700-00004A010000}"/>
            </a:ext>
          </a:extLst>
        </xdr:cNvPr>
        <xdr:cNvSpPr txBox="1"/>
      </xdr:nvSpPr>
      <xdr:spPr>
        <a:xfrm>
          <a:off x="7724775" y="3604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174</xdr:row>
      <xdr:rowOff>0</xdr:rowOff>
    </xdr:from>
    <xdr:ext cx="184731" cy="264560"/>
    <xdr:sp macro="" textlink="">
      <xdr:nvSpPr>
        <xdr:cNvPr id="331" name="CaixaDeTexto 330">
          <a:extLst>
            <a:ext uri="{FF2B5EF4-FFF2-40B4-BE49-F238E27FC236}">
              <a16:creationId xmlns:a16="http://schemas.microsoft.com/office/drawing/2014/main" id="{00000000-0008-0000-0700-00004B010000}"/>
            </a:ext>
          </a:extLst>
        </xdr:cNvPr>
        <xdr:cNvSpPr txBox="1"/>
      </xdr:nvSpPr>
      <xdr:spPr>
        <a:xfrm>
          <a:off x="7724775" y="3604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174</xdr:row>
      <xdr:rowOff>0</xdr:rowOff>
    </xdr:from>
    <xdr:ext cx="184731" cy="264560"/>
    <xdr:sp macro="" textlink="">
      <xdr:nvSpPr>
        <xdr:cNvPr id="332" name="CaixaDeTexto 331">
          <a:extLst>
            <a:ext uri="{FF2B5EF4-FFF2-40B4-BE49-F238E27FC236}">
              <a16:creationId xmlns:a16="http://schemas.microsoft.com/office/drawing/2014/main" id="{00000000-0008-0000-0700-00004C010000}"/>
            </a:ext>
          </a:extLst>
        </xdr:cNvPr>
        <xdr:cNvSpPr txBox="1"/>
      </xdr:nvSpPr>
      <xdr:spPr>
        <a:xfrm>
          <a:off x="7724775" y="3604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174</xdr:row>
      <xdr:rowOff>0</xdr:rowOff>
    </xdr:from>
    <xdr:ext cx="184731" cy="264560"/>
    <xdr:sp macro="" textlink="">
      <xdr:nvSpPr>
        <xdr:cNvPr id="333" name="CaixaDeTexto 332">
          <a:extLst>
            <a:ext uri="{FF2B5EF4-FFF2-40B4-BE49-F238E27FC236}">
              <a16:creationId xmlns:a16="http://schemas.microsoft.com/office/drawing/2014/main" id="{00000000-0008-0000-0700-00004D010000}"/>
            </a:ext>
          </a:extLst>
        </xdr:cNvPr>
        <xdr:cNvSpPr txBox="1"/>
      </xdr:nvSpPr>
      <xdr:spPr>
        <a:xfrm>
          <a:off x="7724775" y="3604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4" name="CaixaDeTexto 343">
          <a:extLst>
            <a:ext uri="{FF2B5EF4-FFF2-40B4-BE49-F238E27FC236}">
              <a16:creationId xmlns:a16="http://schemas.microsoft.com/office/drawing/2014/main" id="{00000000-0008-0000-0700-000058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5" name="CaixaDeTexto 344">
          <a:extLst>
            <a:ext uri="{FF2B5EF4-FFF2-40B4-BE49-F238E27FC236}">
              <a16:creationId xmlns:a16="http://schemas.microsoft.com/office/drawing/2014/main" id="{00000000-0008-0000-0700-000059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6" name="CaixaDeTexto 345">
          <a:extLst>
            <a:ext uri="{FF2B5EF4-FFF2-40B4-BE49-F238E27FC236}">
              <a16:creationId xmlns:a16="http://schemas.microsoft.com/office/drawing/2014/main" id="{00000000-0008-0000-0700-00005A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7" name="CaixaDeTexto 346">
          <a:extLst>
            <a:ext uri="{FF2B5EF4-FFF2-40B4-BE49-F238E27FC236}">
              <a16:creationId xmlns:a16="http://schemas.microsoft.com/office/drawing/2014/main" id="{00000000-0008-0000-0700-00005B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8" name="CaixaDeTexto 347">
          <a:extLst>
            <a:ext uri="{FF2B5EF4-FFF2-40B4-BE49-F238E27FC236}">
              <a16:creationId xmlns:a16="http://schemas.microsoft.com/office/drawing/2014/main" id="{00000000-0008-0000-0700-00005C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49" name="CaixaDeTexto 348">
          <a:extLst>
            <a:ext uri="{FF2B5EF4-FFF2-40B4-BE49-F238E27FC236}">
              <a16:creationId xmlns:a16="http://schemas.microsoft.com/office/drawing/2014/main" id="{00000000-0008-0000-0700-00005D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0" name="CaixaDeTexto 349">
          <a:extLst>
            <a:ext uri="{FF2B5EF4-FFF2-40B4-BE49-F238E27FC236}">
              <a16:creationId xmlns:a16="http://schemas.microsoft.com/office/drawing/2014/main" id="{00000000-0008-0000-0700-00005E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1" name="CaixaDeTexto 350">
          <a:extLst>
            <a:ext uri="{FF2B5EF4-FFF2-40B4-BE49-F238E27FC236}">
              <a16:creationId xmlns:a16="http://schemas.microsoft.com/office/drawing/2014/main" id="{00000000-0008-0000-0700-00005F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2" name="CaixaDeTexto 351">
          <a:extLst>
            <a:ext uri="{FF2B5EF4-FFF2-40B4-BE49-F238E27FC236}">
              <a16:creationId xmlns:a16="http://schemas.microsoft.com/office/drawing/2014/main" id="{00000000-0008-0000-0700-000060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3" name="CaixaDeTexto 352">
          <a:extLst>
            <a:ext uri="{FF2B5EF4-FFF2-40B4-BE49-F238E27FC236}">
              <a16:creationId xmlns:a16="http://schemas.microsoft.com/office/drawing/2014/main" id="{00000000-0008-0000-0700-000061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4" name="CaixaDeTexto 353">
          <a:extLst>
            <a:ext uri="{FF2B5EF4-FFF2-40B4-BE49-F238E27FC236}">
              <a16:creationId xmlns:a16="http://schemas.microsoft.com/office/drawing/2014/main" id="{00000000-0008-0000-0700-000062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5" name="CaixaDeTexto 354">
          <a:extLst>
            <a:ext uri="{FF2B5EF4-FFF2-40B4-BE49-F238E27FC236}">
              <a16:creationId xmlns:a16="http://schemas.microsoft.com/office/drawing/2014/main" id="{00000000-0008-0000-0700-000063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6" name="CaixaDeTexto 355">
          <a:extLst>
            <a:ext uri="{FF2B5EF4-FFF2-40B4-BE49-F238E27FC236}">
              <a16:creationId xmlns:a16="http://schemas.microsoft.com/office/drawing/2014/main" id="{00000000-0008-0000-0700-000064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7" name="CaixaDeTexto 356">
          <a:extLst>
            <a:ext uri="{FF2B5EF4-FFF2-40B4-BE49-F238E27FC236}">
              <a16:creationId xmlns:a16="http://schemas.microsoft.com/office/drawing/2014/main" id="{00000000-0008-0000-0700-000065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8" name="CaixaDeTexto 357">
          <a:extLst>
            <a:ext uri="{FF2B5EF4-FFF2-40B4-BE49-F238E27FC236}">
              <a16:creationId xmlns:a16="http://schemas.microsoft.com/office/drawing/2014/main" id="{00000000-0008-0000-0700-000066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59" name="CaixaDeTexto 358">
          <a:extLst>
            <a:ext uri="{FF2B5EF4-FFF2-40B4-BE49-F238E27FC236}">
              <a16:creationId xmlns:a16="http://schemas.microsoft.com/office/drawing/2014/main" id="{00000000-0008-0000-0700-000067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360" name="CaixaDeTexto 359">
          <a:extLst>
            <a:ext uri="{FF2B5EF4-FFF2-40B4-BE49-F238E27FC236}">
              <a16:creationId xmlns:a16="http://schemas.microsoft.com/office/drawing/2014/main" id="{00000000-0008-0000-0700-000068010000}"/>
            </a:ext>
          </a:extLst>
        </xdr:cNvPr>
        <xdr:cNvSpPr txBox="1"/>
      </xdr:nvSpPr>
      <xdr:spPr>
        <a:xfrm>
          <a:off x="7724775" y="3644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334" name="CaixaDeTexto 333">
          <a:extLst>
            <a:ext uri="{FF2B5EF4-FFF2-40B4-BE49-F238E27FC236}">
              <a16:creationId xmlns:a16="http://schemas.microsoft.com/office/drawing/2014/main" id="{00000000-0008-0000-0700-00004E010000}"/>
            </a:ext>
          </a:extLst>
        </xdr:cNvPr>
        <xdr:cNvSpPr txBox="1"/>
      </xdr:nvSpPr>
      <xdr:spPr>
        <a:xfrm>
          <a:off x="44958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335" name="CaixaDeTexto 334">
          <a:extLst>
            <a:ext uri="{FF2B5EF4-FFF2-40B4-BE49-F238E27FC236}">
              <a16:creationId xmlns:a16="http://schemas.microsoft.com/office/drawing/2014/main" id="{00000000-0008-0000-0700-00004F010000}"/>
            </a:ext>
          </a:extLst>
        </xdr:cNvPr>
        <xdr:cNvSpPr txBox="1"/>
      </xdr:nvSpPr>
      <xdr:spPr>
        <a:xfrm>
          <a:off x="44958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336" name="CaixaDeTexto 335">
          <a:extLst>
            <a:ext uri="{FF2B5EF4-FFF2-40B4-BE49-F238E27FC236}">
              <a16:creationId xmlns:a16="http://schemas.microsoft.com/office/drawing/2014/main" id="{00000000-0008-0000-0700-000050010000}"/>
            </a:ext>
          </a:extLst>
        </xdr:cNvPr>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337" name="CaixaDeTexto 336">
          <a:extLst>
            <a:ext uri="{FF2B5EF4-FFF2-40B4-BE49-F238E27FC236}">
              <a16:creationId xmlns:a16="http://schemas.microsoft.com/office/drawing/2014/main" id="{00000000-0008-0000-0700-000051010000}"/>
            </a:ext>
          </a:extLst>
        </xdr:cNvPr>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338" name="CaixaDeTexto 337">
          <a:extLst>
            <a:ext uri="{FF2B5EF4-FFF2-40B4-BE49-F238E27FC236}">
              <a16:creationId xmlns:a16="http://schemas.microsoft.com/office/drawing/2014/main" id="{00000000-0008-0000-0700-000052010000}"/>
            </a:ext>
          </a:extLst>
        </xdr:cNvPr>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339" name="CaixaDeTexto 338">
          <a:extLst>
            <a:ext uri="{FF2B5EF4-FFF2-40B4-BE49-F238E27FC236}">
              <a16:creationId xmlns:a16="http://schemas.microsoft.com/office/drawing/2014/main" id="{00000000-0008-0000-0700-000053010000}"/>
            </a:ext>
          </a:extLst>
        </xdr:cNvPr>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340" name="CaixaDeTexto 339">
          <a:extLst>
            <a:ext uri="{FF2B5EF4-FFF2-40B4-BE49-F238E27FC236}">
              <a16:creationId xmlns:a16="http://schemas.microsoft.com/office/drawing/2014/main" id="{00000000-0008-0000-0700-000054010000}"/>
            </a:ext>
          </a:extLst>
        </xdr:cNvPr>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341" name="CaixaDeTexto 340">
          <a:extLst>
            <a:ext uri="{FF2B5EF4-FFF2-40B4-BE49-F238E27FC236}">
              <a16:creationId xmlns:a16="http://schemas.microsoft.com/office/drawing/2014/main" id="{00000000-0008-0000-0700-000055010000}"/>
            </a:ext>
          </a:extLst>
        </xdr:cNvPr>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342" name="CaixaDeTexto 341">
          <a:extLst>
            <a:ext uri="{FF2B5EF4-FFF2-40B4-BE49-F238E27FC236}">
              <a16:creationId xmlns:a16="http://schemas.microsoft.com/office/drawing/2014/main" id="{00000000-0008-0000-0700-000056010000}"/>
            </a:ext>
          </a:extLst>
        </xdr:cNvPr>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361" name="CaixaDeTexto 360">
          <a:extLst>
            <a:ext uri="{FF2B5EF4-FFF2-40B4-BE49-F238E27FC236}">
              <a16:creationId xmlns:a16="http://schemas.microsoft.com/office/drawing/2014/main" id="{00000000-0008-0000-0700-000069010000}"/>
            </a:ext>
          </a:extLst>
        </xdr:cNvPr>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362" name="CaixaDeTexto 361">
          <a:extLst>
            <a:ext uri="{FF2B5EF4-FFF2-40B4-BE49-F238E27FC236}">
              <a16:creationId xmlns:a16="http://schemas.microsoft.com/office/drawing/2014/main" id="{00000000-0008-0000-0700-00006A010000}"/>
            </a:ext>
          </a:extLst>
        </xdr:cNvPr>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363" name="CaixaDeTexto 362">
          <a:extLst>
            <a:ext uri="{FF2B5EF4-FFF2-40B4-BE49-F238E27FC236}">
              <a16:creationId xmlns:a16="http://schemas.microsoft.com/office/drawing/2014/main" id="{00000000-0008-0000-0700-00006B010000}"/>
            </a:ext>
          </a:extLst>
        </xdr:cNvPr>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364" name="CaixaDeTexto 363">
          <a:extLst>
            <a:ext uri="{FF2B5EF4-FFF2-40B4-BE49-F238E27FC236}">
              <a16:creationId xmlns:a16="http://schemas.microsoft.com/office/drawing/2014/main" id="{00000000-0008-0000-0700-00006C010000}"/>
            </a:ext>
          </a:extLst>
        </xdr:cNvPr>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365" name="CaixaDeTexto 364">
          <a:extLst>
            <a:ext uri="{FF2B5EF4-FFF2-40B4-BE49-F238E27FC236}">
              <a16:creationId xmlns:a16="http://schemas.microsoft.com/office/drawing/2014/main" id="{00000000-0008-0000-0700-00006D010000}"/>
            </a:ext>
          </a:extLst>
        </xdr:cNvPr>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66" name="CaixaDeTexto 365">
          <a:extLst>
            <a:ext uri="{FF2B5EF4-FFF2-40B4-BE49-F238E27FC236}">
              <a16:creationId xmlns:a16="http://schemas.microsoft.com/office/drawing/2014/main" id="{00000000-0008-0000-0700-00006E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67" name="CaixaDeTexto 366">
          <a:extLst>
            <a:ext uri="{FF2B5EF4-FFF2-40B4-BE49-F238E27FC236}">
              <a16:creationId xmlns:a16="http://schemas.microsoft.com/office/drawing/2014/main" id="{00000000-0008-0000-0700-00006F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68" name="CaixaDeTexto 367">
          <a:extLst>
            <a:ext uri="{FF2B5EF4-FFF2-40B4-BE49-F238E27FC236}">
              <a16:creationId xmlns:a16="http://schemas.microsoft.com/office/drawing/2014/main" id="{00000000-0008-0000-0700-000070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69" name="CaixaDeTexto 368">
          <a:extLst>
            <a:ext uri="{FF2B5EF4-FFF2-40B4-BE49-F238E27FC236}">
              <a16:creationId xmlns:a16="http://schemas.microsoft.com/office/drawing/2014/main" id="{00000000-0008-0000-0700-000071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0" name="CaixaDeTexto 369">
          <a:extLst>
            <a:ext uri="{FF2B5EF4-FFF2-40B4-BE49-F238E27FC236}">
              <a16:creationId xmlns:a16="http://schemas.microsoft.com/office/drawing/2014/main" id="{00000000-0008-0000-0700-000072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1" name="CaixaDeTexto 370">
          <a:extLst>
            <a:ext uri="{FF2B5EF4-FFF2-40B4-BE49-F238E27FC236}">
              <a16:creationId xmlns:a16="http://schemas.microsoft.com/office/drawing/2014/main" id="{00000000-0008-0000-0700-000073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72" name="CaixaDeTexto 371">
          <a:extLst>
            <a:ext uri="{FF2B5EF4-FFF2-40B4-BE49-F238E27FC236}">
              <a16:creationId xmlns:a16="http://schemas.microsoft.com/office/drawing/2014/main" id="{00000000-0008-0000-0700-000074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73" name="CaixaDeTexto 372">
          <a:extLst>
            <a:ext uri="{FF2B5EF4-FFF2-40B4-BE49-F238E27FC236}">
              <a16:creationId xmlns:a16="http://schemas.microsoft.com/office/drawing/2014/main" id="{00000000-0008-0000-0700-000075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74" name="CaixaDeTexto 373">
          <a:extLst>
            <a:ext uri="{FF2B5EF4-FFF2-40B4-BE49-F238E27FC236}">
              <a16:creationId xmlns:a16="http://schemas.microsoft.com/office/drawing/2014/main" id="{00000000-0008-0000-0700-000076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375" name="CaixaDeTexto 374">
          <a:extLst>
            <a:ext uri="{FF2B5EF4-FFF2-40B4-BE49-F238E27FC236}">
              <a16:creationId xmlns:a16="http://schemas.microsoft.com/office/drawing/2014/main" id="{00000000-0008-0000-0700-000077010000}"/>
            </a:ext>
          </a:extLst>
        </xdr:cNvPr>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6" name="CaixaDeTexto 375">
          <a:extLst>
            <a:ext uri="{FF2B5EF4-FFF2-40B4-BE49-F238E27FC236}">
              <a16:creationId xmlns:a16="http://schemas.microsoft.com/office/drawing/2014/main" id="{00000000-0008-0000-0700-000078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7" name="CaixaDeTexto 376">
          <a:extLst>
            <a:ext uri="{FF2B5EF4-FFF2-40B4-BE49-F238E27FC236}">
              <a16:creationId xmlns:a16="http://schemas.microsoft.com/office/drawing/2014/main" id="{00000000-0008-0000-0700-000079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8" name="CaixaDeTexto 377">
          <a:extLst>
            <a:ext uri="{FF2B5EF4-FFF2-40B4-BE49-F238E27FC236}">
              <a16:creationId xmlns:a16="http://schemas.microsoft.com/office/drawing/2014/main" id="{00000000-0008-0000-0700-00007A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79" name="CaixaDeTexto 378">
          <a:extLst>
            <a:ext uri="{FF2B5EF4-FFF2-40B4-BE49-F238E27FC236}">
              <a16:creationId xmlns:a16="http://schemas.microsoft.com/office/drawing/2014/main" id="{00000000-0008-0000-0700-00007B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0" name="CaixaDeTexto 379">
          <a:extLst>
            <a:ext uri="{FF2B5EF4-FFF2-40B4-BE49-F238E27FC236}">
              <a16:creationId xmlns:a16="http://schemas.microsoft.com/office/drawing/2014/main" id="{00000000-0008-0000-0700-00007C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1" name="CaixaDeTexto 380">
          <a:extLst>
            <a:ext uri="{FF2B5EF4-FFF2-40B4-BE49-F238E27FC236}">
              <a16:creationId xmlns:a16="http://schemas.microsoft.com/office/drawing/2014/main" id="{00000000-0008-0000-0700-00007D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2" name="CaixaDeTexto 381">
          <a:extLst>
            <a:ext uri="{FF2B5EF4-FFF2-40B4-BE49-F238E27FC236}">
              <a16:creationId xmlns:a16="http://schemas.microsoft.com/office/drawing/2014/main" id="{00000000-0008-0000-0700-00007E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3" name="CaixaDeTexto 382">
          <a:extLst>
            <a:ext uri="{FF2B5EF4-FFF2-40B4-BE49-F238E27FC236}">
              <a16:creationId xmlns:a16="http://schemas.microsoft.com/office/drawing/2014/main" id="{00000000-0008-0000-0700-00007F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4" name="CaixaDeTexto 383">
          <a:extLst>
            <a:ext uri="{FF2B5EF4-FFF2-40B4-BE49-F238E27FC236}">
              <a16:creationId xmlns:a16="http://schemas.microsoft.com/office/drawing/2014/main" id="{00000000-0008-0000-0700-000080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5" name="CaixaDeTexto 384">
          <a:extLst>
            <a:ext uri="{FF2B5EF4-FFF2-40B4-BE49-F238E27FC236}">
              <a16:creationId xmlns:a16="http://schemas.microsoft.com/office/drawing/2014/main" id="{00000000-0008-0000-0700-000081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6" name="CaixaDeTexto 385">
          <a:extLst>
            <a:ext uri="{FF2B5EF4-FFF2-40B4-BE49-F238E27FC236}">
              <a16:creationId xmlns:a16="http://schemas.microsoft.com/office/drawing/2014/main" id="{00000000-0008-0000-0700-000082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219</xdr:row>
      <xdr:rowOff>0</xdr:rowOff>
    </xdr:from>
    <xdr:ext cx="184731" cy="264560"/>
    <xdr:sp macro="" textlink="">
      <xdr:nvSpPr>
        <xdr:cNvPr id="387" name="CaixaDeTexto 386">
          <a:extLst>
            <a:ext uri="{FF2B5EF4-FFF2-40B4-BE49-F238E27FC236}">
              <a16:creationId xmlns:a16="http://schemas.microsoft.com/office/drawing/2014/main" id="{00000000-0008-0000-0700-000083010000}"/>
            </a:ext>
          </a:extLst>
        </xdr:cNvPr>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314327</xdr:colOff>
      <xdr:row>2</xdr:row>
      <xdr:rowOff>104776</xdr:rowOff>
    </xdr:from>
    <xdr:to>
      <xdr:col>3</xdr:col>
      <xdr:colOff>1472808</xdr:colOff>
      <xdr:row>5</xdr:row>
      <xdr:rowOff>180975</xdr:rowOff>
    </xdr:to>
    <xdr:pic>
      <xdr:nvPicPr>
        <xdr:cNvPr id="17" name="Imagem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343277" y="514351"/>
          <a:ext cx="1158481" cy="676274"/>
        </a:xfrm>
        <a:prstGeom prst="rect">
          <a:avLst/>
        </a:prstGeom>
      </xdr:spPr>
    </xdr:pic>
    <xdr:clientData/>
  </xdr:twoCellAnchor>
  <xdr:oneCellAnchor>
    <xdr:from>
      <xdr:col>3</xdr:col>
      <xdr:colOff>628650</xdr:colOff>
      <xdr:row>98</xdr:row>
      <xdr:rowOff>85725</xdr:rowOff>
    </xdr:from>
    <xdr:ext cx="184731" cy="264560"/>
    <xdr:sp macro="" textlink="">
      <xdr:nvSpPr>
        <xdr:cNvPr id="388" name="CaixaDeTexto 387">
          <a:extLst>
            <a:ext uri="{FF2B5EF4-FFF2-40B4-BE49-F238E27FC236}">
              <a16:creationId xmlns:a16="http://schemas.microsoft.com/office/drawing/2014/main" id="{00000000-0008-0000-0700-000084010000}"/>
            </a:ext>
          </a:extLst>
        </xdr:cNvPr>
        <xdr:cNvSpPr txBox="1"/>
      </xdr:nvSpPr>
      <xdr:spPr>
        <a:xfrm>
          <a:off x="4495800" y="21031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0" name="CaixaDeTexto 389">
          <a:extLst>
            <a:ext uri="{FF2B5EF4-FFF2-40B4-BE49-F238E27FC236}">
              <a16:creationId xmlns:a16="http://schemas.microsoft.com/office/drawing/2014/main" id="{00000000-0008-0000-0700-00008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1" name="CaixaDeTexto 390">
          <a:extLst>
            <a:ext uri="{FF2B5EF4-FFF2-40B4-BE49-F238E27FC236}">
              <a16:creationId xmlns:a16="http://schemas.microsoft.com/office/drawing/2014/main" id="{00000000-0008-0000-0700-00008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2" name="CaixaDeTexto 391">
          <a:extLst>
            <a:ext uri="{FF2B5EF4-FFF2-40B4-BE49-F238E27FC236}">
              <a16:creationId xmlns:a16="http://schemas.microsoft.com/office/drawing/2014/main" id="{00000000-0008-0000-0700-00008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3" name="CaixaDeTexto 392">
          <a:extLst>
            <a:ext uri="{FF2B5EF4-FFF2-40B4-BE49-F238E27FC236}">
              <a16:creationId xmlns:a16="http://schemas.microsoft.com/office/drawing/2014/main" id="{00000000-0008-0000-0700-00008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4" name="CaixaDeTexto 393">
          <a:extLst>
            <a:ext uri="{FF2B5EF4-FFF2-40B4-BE49-F238E27FC236}">
              <a16:creationId xmlns:a16="http://schemas.microsoft.com/office/drawing/2014/main" id="{00000000-0008-0000-0700-00008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5" name="CaixaDeTexto 394">
          <a:extLst>
            <a:ext uri="{FF2B5EF4-FFF2-40B4-BE49-F238E27FC236}">
              <a16:creationId xmlns:a16="http://schemas.microsoft.com/office/drawing/2014/main" id="{00000000-0008-0000-0700-00008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6" name="CaixaDeTexto 395">
          <a:extLst>
            <a:ext uri="{FF2B5EF4-FFF2-40B4-BE49-F238E27FC236}">
              <a16:creationId xmlns:a16="http://schemas.microsoft.com/office/drawing/2014/main" id="{00000000-0008-0000-0700-00008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7" name="CaixaDeTexto 396">
          <a:extLst>
            <a:ext uri="{FF2B5EF4-FFF2-40B4-BE49-F238E27FC236}">
              <a16:creationId xmlns:a16="http://schemas.microsoft.com/office/drawing/2014/main" id="{00000000-0008-0000-0700-00008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174</xdr:row>
      <xdr:rowOff>0</xdr:rowOff>
    </xdr:from>
    <xdr:ext cx="184731" cy="264560"/>
    <xdr:sp macro="" textlink="">
      <xdr:nvSpPr>
        <xdr:cNvPr id="398" name="CaixaDeTexto 397">
          <a:extLst>
            <a:ext uri="{FF2B5EF4-FFF2-40B4-BE49-F238E27FC236}">
              <a16:creationId xmlns:a16="http://schemas.microsoft.com/office/drawing/2014/main" id="{00000000-0008-0000-0700-00008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399" name="CaixaDeTexto 398">
          <a:extLst>
            <a:ext uri="{FF2B5EF4-FFF2-40B4-BE49-F238E27FC236}">
              <a16:creationId xmlns:a16="http://schemas.microsoft.com/office/drawing/2014/main" id="{00000000-0008-0000-0700-00008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0" name="CaixaDeTexto 399">
          <a:extLst>
            <a:ext uri="{FF2B5EF4-FFF2-40B4-BE49-F238E27FC236}">
              <a16:creationId xmlns:a16="http://schemas.microsoft.com/office/drawing/2014/main" id="{00000000-0008-0000-0700-000090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1" name="CaixaDeTexto 400">
          <a:extLst>
            <a:ext uri="{FF2B5EF4-FFF2-40B4-BE49-F238E27FC236}">
              <a16:creationId xmlns:a16="http://schemas.microsoft.com/office/drawing/2014/main" id="{00000000-0008-0000-0700-000091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2" name="CaixaDeTexto 401">
          <a:extLst>
            <a:ext uri="{FF2B5EF4-FFF2-40B4-BE49-F238E27FC236}">
              <a16:creationId xmlns:a16="http://schemas.microsoft.com/office/drawing/2014/main" id="{00000000-0008-0000-0700-000092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3" name="CaixaDeTexto 402">
          <a:extLst>
            <a:ext uri="{FF2B5EF4-FFF2-40B4-BE49-F238E27FC236}">
              <a16:creationId xmlns:a16="http://schemas.microsoft.com/office/drawing/2014/main" id="{00000000-0008-0000-0700-000093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4" name="CaixaDeTexto 403">
          <a:extLst>
            <a:ext uri="{FF2B5EF4-FFF2-40B4-BE49-F238E27FC236}">
              <a16:creationId xmlns:a16="http://schemas.microsoft.com/office/drawing/2014/main" id="{00000000-0008-0000-0700-000094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5" name="CaixaDeTexto 404">
          <a:extLst>
            <a:ext uri="{FF2B5EF4-FFF2-40B4-BE49-F238E27FC236}">
              <a16:creationId xmlns:a16="http://schemas.microsoft.com/office/drawing/2014/main" id="{00000000-0008-0000-0700-000095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6" name="CaixaDeTexto 405">
          <a:extLst>
            <a:ext uri="{FF2B5EF4-FFF2-40B4-BE49-F238E27FC236}">
              <a16:creationId xmlns:a16="http://schemas.microsoft.com/office/drawing/2014/main" id="{00000000-0008-0000-0700-00009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174</xdr:row>
      <xdr:rowOff>0</xdr:rowOff>
    </xdr:from>
    <xdr:ext cx="184731" cy="264560"/>
    <xdr:sp macro="" textlink="">
      <xdr:nvSpPr>
        <xdr:cNvPr id="407" name="CaixaDeTexto 406">
          <a:extLst>
            <a:ext uri="{FF2B5EF4-FFF2-40B4-BE49-F238E27FC236}">
              <a16:creationId xmlns:a16="http://schemas.microsoft.com/office/drawing/2014/main" id="{00000000-0008-0000-0700-00009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08" name="CaixaDeTexto 407">
          <a:extLst>
            <a:ext uri="{FF2B5EF4-FFF2-40B4-BE49-F238E27FC236}">
              <a16:creationId xmlns:a16="http://schemas.microsoft.com/office/drawing/2014/main" id="{00000000-0008-0000-0700-00009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09" name="CaixaDeTexto 408">
          <a:extLst>
            <a:ext uri="{FF2B5EF4-FFF2-40B4-BE49-F238E27FC236}">
              <a16:creationId xmlns:a16="http://schemas.microsoft.com/office/drawing/2014/main" id="{00000000-0008-0000-0700-00009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0" name="CaixaDeTexto 409">
          <a:extLst>
            <a:ext uri="{FF2B5EF4-FFF2-40B4-BE49-F238E27FC236}">
              <a16:creationId xmlns:a16="http://schemas.microsoft.com/office/drawing/2014/main" id="{00000000-0008-0000-0700-00009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1" name="CaixaDeTexto 410">
          <a:extLst>
            <a:ext uri="{FF2B5EF4-FFF2-40B4-BE49-F238E27FC236}">
              <a16:creationId xmlns:a16="http://schemas.microsoft.com/office/drawing/2014/main" id="{00000000-0008-0000-0700-00009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2" name="CaixaDeTexto 411">
          <a:extLst>
            <a:ext uri="{FF2B5EF4-FFF2-40B4-BE49-F238E27FC236}">
              <a16:creationId xmlns:a16="http://schemas.microsoft.com/office/drawing/2014/main" id="{00000000-0008-0000-0700-00009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3" name="CaixaDeTexto 412">
          <a:extLst>
            <a:ext uri="{FF2B5EF4-FFF2-40B4-BE49-F238E27FC236}">
              <a16:creationId xmlns:a16="http://schemas.microsoft.com/office/drawing/2014/main" id="{00000000-0008-0000-0700-00009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4" name="CaixaDeTexto 413">
          <a:extLst>
            <a:ext uri="{FF2B5EF4-FFF2-40B4-BE49-F238E27FC236}">
              <a16:creationId xmlns:a16="http://schemas.microsoft.com/office/drawing/2014/main" id="{00000000-0008-0000-0700-00009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5" name="CaixaDeTexto 414">
          <a:extLst>
            <a:ext uri="{FF2B5EF4-FFF2-40B4-BE49-F238E27FC236}">
              <a16:creationId xmlns:a16="http://schemas.microsoft.com/office/drawing/2014/main" id="{00000000-0008-0000-0700-00009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174</xdr:row>
      <xdr:rowOff>0</xdr:rowOff>
    </xdr:from>
    <xdr:ext cx="184731" cy="264560"/>
    <xdr:sp macro="" textlink="">
      <xdr:nvSpPr>
        <xdr:cNvPr id="416" name="CaixaDeTexto 415">
          <a:extLst>
            <a:ext uri="{FF2B5EF4-FFF2-40B4-BE49-F238E27FC236}">
              <a16:creationId xmlns:a16="http://schemas.microsoft.com/office/drawing/2014/main" id="{00000000-0008-0000-0700-0000A0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17" name="CaixaDeTexto 416">
          <a:extLst>
            <a:ext uri="{FF2B5EF4-FFF2-40B4-BE49-F238E27FC236}">
              <a16:creationId xmlns:a16="http://schemas.microsoft.com/office/drawing/2014/main" id="{00000000-0008-0000-0700-0000A1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18" name="CaixaDeTexto 417">
          <a:extLst>
            <a:ext uri="{FF2B5EF4-FFF2-40B4-BE49-F238E27FC236}">
              <a16:creationId xmlns:a16="http://schemas.microsoft.com/office/drawing/2014/main" id="{00000000-0008-0000-0700-0000A2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19" name="CaixaDeTexto 418">
          <a:extLst>
            <a:ext uri="{FF2B5EF4-FFF2-40B4-BE49-F238E27FC236}">
              <a16:creationId xmlns:a16="http://schemas.microsoft.com/office/drawing/2014/main" id="{00000000-0008-0000-0700-0000A3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0" name="CaixaDeTexto 419">
          <a:extLst>
            <a:ext uri="{FF2B5EF4-FFF2-40B4-BE49-F238E27FC236}">
              <a16:creationId xmlns:a16="http://schemas.microsoft.com/office/drawing/2014/main" id="{00000000-0008-0000-0700-0000A4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1" name="CaixaDeTexto 420">
          <a:extLst>
            <a:ext uri="{FF2B5EF4-FFF2-40B4-BE49-F238E27FC236}">
              <a16:creationId xmlns:a16="http://schemas.microsoft.com/office/drawing/2014/main" id="{00000000-0008-0000-0700-0000A5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2" name="CaixaDeTexto 421">
          <a:extLst>
            <a:ext uri="{FF2B5EF4-FFF2-40B4-BE49-F238E27FC236}">
              <a16:creationId xmlns:a16="http://schemas.microsoft.com/office/drawing/2014/main" id="{00000000-0008-0000-0700-0000A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3" name="CaixaDeTexto 422">
          <a:extLst>
            <a:ext uri="{FF2B5EF4-FFF2-40B4-BE49-F238E27FC236}">
              <a16:creationId xmlns:a16="http://schemas.microsoft.com/office/drawing/2014/main" id="{00000000-0008-0000-0700-0000A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4" name="CaixaDeTexto 423">
          <a:extLst>
            <a:ext uri="{FF2B5EF4-FFF2-40B4-BE49-F238E27FC236}">
              <a16:creationId xmlns:a16="http://schemas.microsoft.com/office/drawing/2014/main" id="{00000000-0008-0000-0700-0000A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174</xdr:row>
      <xdr:rowOff>0</xdr:rowOff>
    </xdr:from>
    <xdr:ext cx="184731" cy="264560"/>
    <xdr:sp macro="" textlink="">
      <xdr:nvSpPr>
        <xdr:cNvPr id="425" name="CaixaDeTexto 424">
          <a:extLst>
            <a:ext uri="{FF2B5EF4-FFF2-40B4-BE49-F238E27FC236}">
              <a16:creationId xmlns:a16="http://schemas.microsoft.com/office/drawing/2014/main" id="{00000000-0008-0000-0700-0000A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26" name="CaixaDeTexto 425">
          <a:extLst>
            <a:ext uri="{FF2B5EF4-FFF2-40B4-BE49-F238E27FC236}">
              <a16:creationId xmlns:a16="http://schemas.microsoft.com/office/drawing/2014/main" id="{00000000-0008-0000-0700-0000A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27" name="CaixaDeTexto 426">
          <a:extLst>
            <a:ext uri="{FF2B5EF4-FFF2-40B4-BE49-F238E27FC236}">
              <a16:creationId xmlns:a16="http://schemas.microsoft.com/office/drawing/2014/main" id="{00000000-0008-0000-0700-0000A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28" name="CaixaDeTexto 427">
          <a:extLst>
            <a:ext uri="{FF2B5EF4-FFF2-40B4-BE49-F238E27FC236}">
              <a16:creationId xmlns:a16="http://schemas.microsoft.com/office/drawing/2014/main" id="{00000000-0008-0000-0700-0000A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29" name="CaixaDeTexto 428">
          <a:extLst>
            <a:ext uri="{FF2B5EF4-FFF2-40B4-BE49-F238E27FC236}">
              <a16:creationId xmlns:a16="http://schemas.microsoft.com/office/drawing/2014/main" id="{00000000-0008-0000-0700-0000A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30" name="CaixaDeTexto 429">
          <a:extLst>
            <a:ext uri="{FF2B5EF4-FFF2-40B4-BE49-F238E27FC236}">
              <a16:creationId xmlns:a16="http://schemas.microsoft.com/office/drawing/2014/main" id="{00000000-0008-0000-0700-0000A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31" name="CaixaDeTexto 430">
          <a:extLst>
            <a:ext uri="{FF2B5EF4-FFF2-40B4-BE49-F238E27FC236}">
              <a16:creationId xmlns:a16="http://schemas.microsoft.com/office/drawing/2014/main" id="{00000000-0008-0000-0700-0000A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32" name="CaixaDeTexto 431">
          <a:extLst>
            <a:ext uri="{FF2B5EF4-FFF2-40B4-BE49-F238E27FC236}">
              <a16:creationId xmlns:a16="http://schemas.microsoft.com/office/drawing/2014/main" id="{00000000-0008-0000-0700-0000B0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33" name="CaixaDeTexto 432">
          <a:extLst>
            <a:ext uri="{FF2B5EF4-FFF2-40B4-BE49-F238E27FC236}">
              <a16:creationId xmlns:a16="http://schemas.microsoft.com/office/drawing/2014/main" id="{00000000-0008-0000-0700-0000B1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174</xdr:row>
      <xdr:rowOff>0</xdr:rowOff>
    </xdr:from>
    <xdr:ext cx="184731" cy="264560"/>
    <xdr:sp macro="" textlink="">
      <xdr:nvSpPr>
        <xdr:cNvPr id="434" name="CaixaDeTexto 433">
          <a:extLst>
            <a:ext uri="{FF2B5EF4-FFF2-40B4-BE49-F238E27FC236}">
              <a16:creationId xmlns:a16="http://schemas.microsoft.com/office/drawing/2014/main" id="{00000000-0008-0000-0700-0000B2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35" name="CaixaDeTexto 434">
          <a:extLst>
            <a:ext uri="{FF2B5EF4-FFF2-40B4-BE49-F238E27FC236}">
              <a16:creationId xmlns:a16="http://schemas.microsoft.com/office/drawing/2014/main" id="{00000000-0008-0000-0700-0000B3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36" name="CaixaDeTexto 435">
          <a:extLst>
            <a:ext uri="{FF2B5EF4-FFF2-40B4-BE49-F238E27FC236}">
              <a16:creationId xmlns:a16="http://schemas.microsoft.com/office/drawing/2014/main" id="{00000000-0008-0000-0700-0000B4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37" name="CaixaDeTexto 436">
          <a:extLst>
            <a:ext uri="{FF2B5EF4-FFF2-40B4-BE49-F238E27FC236}">
              <a16:creationId xmlns:a16="http://schemas.microsoft.com/office/drawing/2014/main" id="{00000000-0008-0000-0700-0000B5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38" name="CaixaDeTexto 437">
          <a:extLst>
            <a:ext uri="{FF2B5EF4-FFF2-40B4-BE49-F238E27FC236}">
              <a16:creationId xmlns:a16="http://schemas.microsoft.com/office/drawing/2014/main" id="{00000000-0008-0000-0700-0000B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39" name="CaixaDeTexto 438">
          <a:extLst>
            <a:ext uri="{FF2B5EF4-FFF2-40B4-BE49-F238E27FC236}">
              <a16:creationId xmlns:a16="http://schemas.microsoft.com/office/drawing/2014/main" id="{00000000-0008-0000-0700-0000B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40" name="CaixaDeTexto 439">
          <a:extLst>
            <a:ext uri="{FF2B5EF4-FFF2-40B4-BE49-F238E27FC236}">
              <a16:creationId xmlns:a16="http://schemas.microsoft.com/office/drawing/2014/main" id="{00000000-0008-0000-0700-0000B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41" name="CaixaDeTexto 440">
          <a:extLst>
            <a:ext uri="{FF2B5EF4-FFF2-40B4-BE49-F238E27FC236}">
              <a16:creationId xmlns:a16="http://schemas.microsoft.com/office/drawing/2014/main" id="{00000000-0008-0000-0700-0000B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42" name="CaixaDeTexto 441">
          <a:extLst>
            <a:ext uri="{FF2B5EF4-FFF2-40B4-BE49-F238E27FC236}">
              <a16:creationId xmlns:a16="http://schemas.microsoft.com/office/drawing/2014/main" id="{00000000-0008-0000-0700-0000B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174</xdr:row>
      <xdr:rowOff>0</xdr:rowOff>
    </xdr:from>
    <xdr:ext cx="184731" cy="264560"/>
    <xdr:sp macro="" textlink="">
      <xdr:nvSpPr>
        <xdr:cNvPr id="443" name="CaixaDeTexto 442">
          <a:extLst>
            <a:ext uri="{FF2B5EF4-FFF2-40B4-BE49-F238E27FC236}">
              <a16:creationId xmlns:a16="http://schemas.microsoft.com/office/drawing/2014/main" id="{00000000-0008-0000-0700-0000B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4" name="CaixaDeTexto 443">
          <a:extLst>
            <a:ext uri="{FF2B5EF4-FFF2-40B4-BE49-F238E27FC236}">
              <a16:creationId xmlns:a16="http://schemas.microsoft.com/office/drawing/2014/main" id="{00000000-0008-0000-0700-0000B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5" name="CaixaDeTexto 444">
          <a:extLst>
            <a:ext uri="{FF2B5EF4-FFF2-40B4-BE49-F238E27FC236}">
              <a16:creationId xmlns:a16="http://schemas.microsoft.com/office/drawing/2014/main" id="{00000000-0008-0000-0700-0000B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6" name="CaixaDeTexto 445">
          <a:extLst>
            <a:ext uri="{FF2B5EF4-FFF2-40B4-BE49-F238E27FC236}">
              <a16:creationId xmlns:a16="http://schemas.microsoft.com/office/drawing/2014/main" id="{00000000-0008-0000-0700-0000B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7" name="CaixaDeTexto 446">
          <a:extLst>
            <a:ext uri="{FF2B5EF4-FFF2-40B4-BE49-F238E27FC236}">
              <a16:creationId xmlns:a16="http://schemas.microsoft.com/office/drawing/2014/main" id="{00000000-0008-0000-0700-0000B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8" name="CaixaDeTexto 447">
          <a:extLst>
            <a:ext uri="{FF2B5EF4-FFF2-40B4-BE49-F238E27FC236}">
              <a16:creationId xmlns:a16="http://schemas.microsoft.com/office/drawing/2014/main" id="{00000000-0008-0000-0700-0000C0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49" name="CaixaDeTexto 448">
          <a:extLst>
            <a:ext uri="{FF2B5EF4-FFF2-40B4-BE49-F238E27FC236}">
              <a16:creationId xmlns:a16="http://schemas.microsoft.com/office/drawing/2014/main" id="{00000000-0008-0000-0700-0000C1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50" name="CaixaDeTexto 449">
          <a:extLst>
            <a:ext uri="{FF2B5EF4-FFF2-40B4-BE49-F238E27FC236}">
              <a16:creationId xmlns:a16="http://schemas.microsoft.com/office/drawing/2014/main" id="{00000000-0008-0000-0700-0000C2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51" name="CaixaDeTexto 450">
          <a:extLst>
            <a:ext uri="{FF2B5EF4-FFF2-40B4-BE49-F238E27FC236}">
              <a16:creationId xmlns:a16="http://schemas.microsoft.com/office/drawing/2014/main" id="{00000000-0008-0000-0700-0000C3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174</xdr:row>
      <xdr:rowOff>0</xdr:rowOff>
    </xdr:from>
    <xdr:ext cx="184731" cy="264560"/>
    <xdr:sp macro="" textlink="">
      <xdr:nvSpPr>
        <xdr:cNvPr id="452" name="CaixaDeTexto 451">
          <a:extLst>
            <a:ext uri="{FF2B5EF4-FFF2-40B4-BE49-F238E27FC236}">
              <a16:creationId xmlns:a16="http://schemas.microsoft.com/office/drawing/2014/main" id="{00000000-0008-0000-0700-0000C4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3" name="CaixaDeTexto 452">
          <a:extLst>
            <a:ext uri="{FF2B5EF4-FFF2-40B4-BE49-F238E27FC236}">
              <a16:creationId xmlns:a16="http://schemas.microsoft.com/office/drawing/2014/main" id="{00000000-0008-0000-0700-0000C5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4" name="CaixaDeTexto 453">
          <a:extLst>
            <a:ext uri="{FF2B5EF4-FFF2-40B4-BE49-F238E27FC236}">
              <a16:creationId xmlns:a16="http://schemas.microsoft.com/office/drawing/2014/main" id="{00000000-0008-0000-0700-0000C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5" name="CaixaDeTexto 454">
          <a:extLst>
            <a:ext uri="{FF2B5EF4-FFF2-40B4-BE49-F238E27FC236}">
              <a16:creationId xmlns:a16="http://schemas.microsoft.com/office/drawing/2014/main" id="{00000000-0008-0000-0700-0000C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6" name="CaixaDeTexto 455">
          <a:extLst>
            <a:ext uri="{FF2B5EF4-FFF2-40B4-BE49-F238E27FC236}">
              <a16:creationId xmlns:a16="http://schemas.microsoft.com/office/drawing/2014/main" id="{00000000-0008-0000-0700-0000C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7" name="CaixaDeTexto 456">
          <a:extLst>
            <a:ext uri="{FF2B5EF4-FFF2-40B4-BE49-F238E27FC236}">
              <a16:creationId xmlns:a16="http://schemas.microsoft.com/office/drawing/2014/main" id="{00000000-0008-0000-0700-0000C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8" name="CaixaDeTexto 457">
          <a:extLst>
            <a:ext uri="{FF2B5EF4-FFF2-40B4-BE49-F238E27FC236}">
              <a16:creationId xmlns:a16="http://schemas.microsoft.com/office/drawing/2014/main" id="{00000000-0008-0000-0700-0000C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59" name="CaixaDeTexto 458">
          <a:extLst>
            <a:ext uri="{FF2B5EF4-FFF2-40B4-BE49-F238E27FC236}">
              <a16:creationId xmlns:a16="http://schemas.microsoft.com/office/drawing/2014/main" id="{00000000-0008-0000-0700-0000C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60" name="CaixaDeTexto 459">
          <a:extLst>
            <a:ext uri="{FF2B5EF4-FFF2-40B4-BE49-F238E27FC236}">
              <a16:creationId xmlns:a16="http://schemas.microsoft.com/office/drawing/2014/main" id="{00000000-0008-0000-0700-0000C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174</xdr:row>
      <xdr:rowOff>0</xdr:rowOff>
    </xdr:from>
    <xdr:ext cx="184731" cy="264560"/>
    <xdr:sp macro="" textlink="">
      <xdr:nvSpPr>
        <xdr:cNvPr id="461" name="CaixaDeTexto 460">
          <a:extLst>
            <a:ext uri="{FF2B5EF4-FFF2-40B4-BE49-F238E27FC236}">
              <a16:creationId xmlns:a16="http://schemas.microsoft.com/office/drawing/2014/main" id="{00000000-0008-0000-0700-0000C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2" name="CaixaDeTexto 461">
          <a:extLst>
            <a:ext uri="{FF2B5EF4-FFF2-40B4-BE49-F238E27FC236}">
              <a16:creationId xmlns:a16="http://schemas.microsoft.com/office/drawing/2014/main" id="{00000000-0008-0000-0700-0000C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3" name="CaixaDeTexto 462">
          <a:extLst>
            <a:ext uri="{FF2B5EF4-FFF2-40B4-BE49-F238E27FC236}">
              <a16:creationId xmlns:a16="http://schemas.microsoft.com/office/drawing/2014/main" id="{00000000-0008-0000-0700-0000C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4" name="CaixaDeTexto 463">
          <a:extLst>
            <a:ext uri="{FF2B5EF4-FFF2-40B4-BE49-F238E27FC236}">
              <a16:creationId xmlns:a16="http://schemas.microsoft.com/office/drawing/2014/main" id="{00000000-0008-0000-0700-0000D0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5" name="CaixaDeTexto 464">
          <a:extLst>
            <a:ext uri="{FF2B5EF4-FFF2-40B4-BE49-F238E27FC236}">
              <a16:creationId xmlns:a16="http://schemas.microsoft.com/office/drawing/2014/main" id="{00000000-0008-0000-0700-0000D1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6" name="CaixaDeTexto 465">
          <a:extLst>
            <a:ext uri="{FF2B5EF4-FFF2-40B4-BE49-F238E27FC236}">
              <a16:creationId xmlns:a16="http://schemas.microsoft.com/office/drawing/2014/main" id="{00000000-0008-0000-0700-0000D2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7" name="CaixaDeTexto 466">
          <a:extLst>
            <a:ext uri="{FF2B5EF4-FFF2-40B4-BE49-F238E27FC236}">
              <a16:creationId xmlns:a16="http://schemas.microsoft.com/office/drawing/2014/main" id="{00000000-0008-0000-0700-0000D3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8" name="CaixaDeTexto 467">
          <a:extLst>
            <a:ext uri="{FF2B5EF4-FFF2-40B4-BE49-F238E27FC236}">
              <a16:creationId xmlns:a16="http://schemas.microsoft.com/office/drawing/2014/main" id="{00000000-0008-0000-0700-0000D4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69" name="CaixaDeTexto 468">
          <a:extLst>
            <a:ext uri="{FF2B5EF4-FFF2-40B4-BE49-F238E27FC236}">
              <a16:creationId xmlns:a16="http://schemas.microsoft.com/office/drawing/2014/main" id="{00000000-0008-0000-0700-0000D5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174</xdr:row>
      <xdr:rowOff>0</xdr:rowOff>
    </xdr:from>
    <xdr:ext cx="184731" cy="264560"/>
    <xdr:sp macro="" textlink="">
      <xdr:nvSpPr>
        <xdr:cNvPr id="470" name="CaixaDeTexto 469">
          <a:extLst>
            <a:ext uri="{FF2B5EF4-FFF2-40B4-BE49-F238E27FC236}">
              <a16:creationId xmlns:a16="http://schemas.microsoft.com/office/drawing/2014/main" id="{00000000-0008-0000-0700-0000D6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1" name="CaixaDeTexto 470">
          <a:extLst>
            <a:ext uri="{FF2B5EF4-FFF2-40B4-BE49-F238E27FC236}">
              <a16:creationId xmlns:a16="http://schemas.microsoft.com/office/drawing/2014/main" id="{00000000-0008-0000-0700-0000D7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2" name="CaixaDeTexto 471">
          <a:extLst>
            <a:ext uri="{FF2B5EF4-FFF2-40B4-BE49-F238E27FC236}">
              <a16:creationId xmlns:a16="http://schemas.microsoft.com/office/drawing/2014/main" id="{00000000-0008-0000-0700-0000D8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3" name="CaixaDeTexto 472">
          <a:extLst>
            <a:ext uri="{FF2B5EF4-FFF2-40B4-BE49-F238E27FC236}">
              <a16:creationId xmlns:a16="http://schemas.microsoft.com/office/drawing/2014/main" id="{00000000-0008-0000-0700-0000D9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4" name="CaixaDeTexto 473">
          <a:extLst>
            <a:ext uri="{FF2B5EF4-FFF2-40B4-BE49-F238E27FC236}">
              <a16:creationId xmlns:a16="http://schemas.microsoft.com/office/drawing/2014/main" id="{00000000-0008-0000-0700-0000DA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5" name="CaixaDeTexto 474">
          <a:extLst>
            <a:ext uri="{FF2B5EF4-FFF2-40B4-BE49-F238E27FC236}">
              <a16:creationId xmlns:a16="http://schemas.microsoft.com/office/drawing/2014/main" id="{00000000-0008-0000-0700-0000DB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6" name="CaixaDeTexto 475">
          <a:extLst>
            <a:ext uri="{FF2B5EF4-FFF2-40B4-BE49-F238E27FC236}">
              <a16:creationId xmlns:a16="http://schemas.microsoft.com/office/drawing/2014/main" id="{00000000-0008-0000-0700-0000DC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7" name="CaixaDeTexto 476">
          <a:extLst>
            <a:ext uri="{FF2B5EF4-FFF2-40B4-BE49-F238E27FC236}">
              <a16:creationId xmlns:a16="http://schemas.microsoft.com/office/drawing/2014/main" id="{00000000-0008-0000-0700-0000DD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8" name="CaixaDeTexto 477">
          <a:extLst>
            <a:ext uri="{FF2B5EF4-FFF2-40B4-BE49-F238E27FC236}">
              <a16:creationId xmlns:a16="http://schemas.microsoft.com/office/drawing/2014/main" id="{00000000-0008-0000-0700-0000DE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175</xdr:row>
      <xdr:rowOff>0</xdr:rowOff>
    </xdr:from>
    <xdr:ext cx="184731" cy="264560"/>
    <xdr:sp macro="" textlink="">
      <xdr:nvSpPr>
        <xdr:cNvPr id="479" name="CaixaDeTexto 478">
          <a:extLst>
            <a:ext uri="{FF2B5EF4-FFF2-40B4-BE49-F238E27FC236}">
              <a16:creationId xmlns:a16="http://schemas.microsoft.com/office/drawing/2014/main" id="{00000000-0008-0000-0700-0000DF01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480" name="CaixaDeTexto 479">
          <a:extLst>
            <a:ext uri="{FF2B5EF4-FFF2-40B4-BE49-F238E27FC236}">
              <a16:creationId xmlns:a16="http://schemas.microsoft.com/office/drawing/2014/main" id="{00000000-0008-0000-0700-0000E001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481" name="CaixaDeTexto 480">
          <a:extLst>
            <a:ext uri="{FF2B5EF4-FFF2-40B4-BE49-F238E27FC236}">
              <a16:creationId xmlns:a16="http://schemas.microsoft.com/office/drawing/2014/main" id="{00000000-0008-0000-0700-0000E101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175</xdr:row>
      <xdr:rowOff>0</xdr:rowOff>
    </xdr:from>
    <xdr:ext cx="184731" cy="264560"/>
    <xdr:sp macro="" textlink="">
      <xdr:nvSpPr>
        <xdr:cNvPr id="482" name="CaixaDeTexto 481">
          <a:extLst>
            <a:ext uri="{FF2B5EF4-FFF2-40B4-BE49-F238E27FC236}">
              <a16:creationId xmlns:a16="http://schemas.microsoft.com/office/drawing/2014/main" id="{00000000-0008-0000-0700-0000E201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175</xdr:row>
      <xdr:rowOff>0</xdr:rowOff>
    </xdr:from>
    <xdr:ext cx="184731" cy="264560"/>
    <xdr:sp macro="" textlink="">
      <xdr:nvSpPr>
        <xdr:cNvPr id="483" name="CaixaDeTexto 482">
          <a:extLst>
            <a:ext uri="{FF2B5EF4-FFF2-40B4-BE49-F238E27FC236}">
              <a16:creationId xmlns:a16="http://schemas.microsoft.com/office/drawing/2014/main" id="{00000000-0008-0000-0700-0000E301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175</xdr:row>
      <xdr:rowOff>0</xdr:rowOff>
    </xdr:from>
    <xdr:ext cx="184731" cy="264560"/>
    <xdr:sp macro="" textlink="">
      <xdr:nvSpPr>
        <xdr:cNvPr id="484" name="CaixaDeTexto 483">
          <a:extLst>
            <a:ext uri="{FF2B5EF4-FFF2-40B4-BE49-F238E27FC236}">
              <a16:creationId xmlns:a16="http://schemas.microsoft.com/office/drawing/2014/main" id="{00000000-0008-0000-0700-0000E401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175</xdr:row>
      <xdr:rowOff>0</xdr:rowOff>
    </xdr:from>
    <xdr:ext cx="184731" cy="264560"/>
    <xdr:sp macro="" textlink="">
      <xdr:nvSpPr>
        <xdr:cNvPr id="485" name="CaixaDeTexto 484">
          <a:extLst>
            <a:ext uri="{FF2B5EF4-FFF2-40B4-BE49-F238E27FC236}">
              <a16:creationId xmlns:a16="http://schemas.microsoft.com/office/drawing/2014/main" id="{00000000-0008-0000-0700-0000E501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486" name="CaixaDeTexto 485">
          <a:extLst>
            <a:ext uri="{FF2B5EF4-FFF2-40B4-BE49-F238E27FC236}">
              <a16:creationId xmlns:a16="http://schemas.microsoft.com/office/drawing/2014/main" id="{00000000-0008-0000-0700-0000E601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175</xdr:row>
      <xdr:rowOff>0</xdr:rowOff>
    </xdr:from>
    <xdr:ext cx="184731" cy="264560"/>
    <xdr:sp macro="" textlink="">
      <xdr:nvSpPr>
        <xdr:cNvPr id="487" name="CaixaDeTexto 486">
          <a:extLst>
            <a:ext uri="{FF2B5EF4-FFF2-40B4-BE49-F238E27FC236}">
              <a16:creationId xmlns:a16="http://schemas.microsoft.com/office/drawing/2014/main" id="{00000000-0008-0000-0700-0000E701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175</xdr:row>
      <xdr:rowOff>0</xdr:rowOff>
    </xdr:from>
    <xdr:ext cx="184731" cy="264560"/>
    <xdr:sp macro="" textlink="">
      <xdr:nvSpPr>
        <xdr:cNvPr id="488" name="CaixaDeTexto 487">
          <a:extLst>
            <a:ext uri="{FF2B5EF4-FFF2-40B4-BE49-F238E27FC236}">
              <a16:creationId xmlns:a16="http://schemas.microsoft.com/office/drawing/2014/main" id="{00000000-0008-0000-0700-0000E801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175</xdr:row>
      <xdr:rowOff>0</xdr:rowOff>
    </xdr:from>
    <xdr:ext cx="184731" cy="264560"/>
    <xdr:sp macro="" textlink="">
      <xdr:nvSpPr>
        <xdr:cNvPr id="489" name="CaixaDeTexto 488">
          <a:extLst>
            <a:ext uri="{FF2B5EF4-FFF2-40B4-BE49-F238E27FC236}">
              <a16:creationId xmlns:a16="http://schemas.microsoft.com/office/drawing/2014/main" id="{00000000-0008-0000-0700-0000E901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175</xdr:row>
      <xdr:rowOff>0</xdr:rowOff>
    </xdr:from>
    <xdr:ext cx="184731" cy="264560"/>
    <xdr:sp macro="" textlink="">
      <xdr:nvSpPr>
        <xdr:cNvPr id="490" name="CaixaDeTexto 489">
          <a:extLst>
            <a:ext uri="{FF2B5EF4-FFF2-40B4-BE49-F238E27FC236}">
              <a16:creationId xmlns:a16="http://schemas.microsoft.com/office/drawing/2014/main" id="{00000000-0008-0000-0700-0000EA01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175</xdr:row>
      <xdr:rowOff>0</xdr:rowOff>
    </xdr:from>
    <xdr:ext cx="184731" cy="264560"/>
    <xdr:sp macro="" textlink="">
      <xdr:nvSpPr>
        <xdr:cNvPr id="491" name="CaixaDeTexto 490">
          <a:extLst>
            <a:ext uri="{FF2B5EF4-FFF2-40B4-BE49-F238E27FC236}">
              <a16:creationId xmlns:a16="http://schemas.microsoft.com/office/drawing/2014/main" id="{00000000-0008-0000-0700-0000EB01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2" name="CaixaDeTexto 491">
          <a:extLst>
            <a:ext uri="{FF2B5EF4-FFF2-40B4-BE49-F238E27FC236}">
              <a16:creationId xmlns:a16="http://schemas.microsoft.com/office/drawing/2014/main" id="{00000000-0008-0000-0700-0000EC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3" name="CaixaDeTexto 492">
          <a:extLst>
            <a:ext uri="{FF2B5EF4-FFF2-40B4-BE49-F238E27FC236}">
              <a16:creationId xmlns:a16="http://schemas.microsoft.com/office/drawing/2014/main" id="{00000000-0008-0000-0700-0000ED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4" name="CaixaDeTexto 493">
          <a:extLst>
            <a:ext uri="{FF2B5EF4-FFF2-40B4-BE49-F238E27FC236}">
              <a16:creationId xmlns:a16="http://schemas.microsoft.com/office/drawing/2014/main" id="{00000000-0008-0000-0700-0000EE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5" name="CaixaDeTexto 494">
          <a:extLst>
            <a:ext uri="{FF2B5EF4-FFF2-40B4-BE49-F238E27FC236}">
              <a16:creationId xmlns:a16="http://schemas.microsoft.com/office/drawing/2014/main" id="{00000000-0008-0000-0700-0000EF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6" name="CaixaDeTexto 495">
          <a:extLst>
            <a:ext uri="{FF2B5EF4-FFF2-40B4-BE49-F238E27FC236}">
              <a16:creationId xmlns:a16="http://schemas.microsoft.com/office/drawing/2014/main" id="{00000000-0008-0000-0700-0000F0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7" name="CaixaDeTexto 496">
          <a:extLst>
            <a:ext uri="{FF2B5EF4-FFF2-40B4-BE49-F238E27FC236}">
              <a16:creationId xmlns:a16="http://schemas.microsoft.com/office/drawing/2014/main" id="{00000000-0008-0000-0700-0000F1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8" name="CaixaDeTexto 497">
          <a:extLst>
            <a:ext uri="{FF2B5EF4-FFF2-40B4-BE49-F238E27FC236}">
              <a16:creationId xmlns:a16="http://schemas.microsoft.com/office/drawing/2014/main" id="{00000000-0008-0000-0700-0000F2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175</xdr:row>
      <xdr:rowOff>0</xdr:rowOff>
    </xdr:from>
    <xdr:ext cx="184731" cy="264560"/>
    <xdr:sp macro="" textlink="">
      <xdr:nvSpPr>
        <xdr:cNvPr id="499" name="CaixaDeTexto 498">
          <a:extLst>
            <a:ext uri="{FF2B5EF4-FFF2-40B4-BE49-F238E27FC236}">
              <a16:creationId xmlns:a16="http://schemas.microsoft.com/office/drawing/2014/main" id="{00000000-0008-0000-0700-0000F301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0" name="CaixaDeTexto 499">
          <a:extLst>
            <a:ext uri="{FF2B5EF4-FFF2-40B4-BE49-F238E27FC236}">
              <a16:creationId xmlns:a16="http://schemas.microsoft.com/office/drawing/2014/main" id="{00000000-0008-0000-0700-0000F4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1" name="CaixaDeTexto 500">
          <a:extLst>
            <a:ext uri="{FF2B5EF4-FFF2-40B4-BE49-F238E27FC236}">
              <a16:creationId xmlns:a16="http://schemas.microsoft.com/office/drawing/2014/main" id="{00000000-0008-0000-0700-0000F5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2" name="CaixaDeTexto 501">
          <a:extLst>
            <a:ext uri="{FF2B5EF4-FFF2-40B4-BE49-F238E27FC236}">
              <a16:creationId xmlns:a16="http://schemas.microsoft.com/office/drawing/2014/main" id="{00000000-0008-0000-0700-0000F6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3" name="CaixaDeTexto 502">
          <a:extLst>
            <a:ext uri="{FF2B5EF4-FFF2-40B4-BE49-F238E27FC236}">
              <a16:creationId xmlns:a16="http://schemas.microsoft.com/office/drawing/2014/main" id="{00000000-0008-0000-0700-0000F7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4" name="CaixaDeTexto 503">
          <a:extLst>
            <a:ext uri="{FF2B5EF4-FFF2-40B4-BE49-F238E27FC236}">
              <a16:creationId xmlns:a16="http://schemas.microsoft.com/office/drawing/2014/main" id="{00000000-0008-0000-0700-0000F8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5" name="CaixaDeTexto 504">
          <a:extLst>
            <a:ext uri="{FF2B5EF4-FFF2-40B4-BE49-F238E27FC236}">
              <a16:creationId xmlns:a16="http://schemas.microsoft.com/office/drawing/2014/main" id="{00000000-0008-0000-0700-0000F9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6" name="CaixaDeTexto 505">
          <a:extLst>
            <a:ext uri="{FF2B5EF4-FFF2-40B4-BE49-F238E27FC236}">
              <a16:creationId xmlns:a16="http://schemas.microsoft.com/office/drawing/2014/main" id="{00000000-0008-0000-0700-0000FA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7" name="CaixaDeTexto 506">
          <a:extLst>
            <a:ext uri="{FF2B5EF4-FFF2-40B4-BE49-F238E27FC236}">
              <a16:creationId xmlns:a16="http://schemas.microsoft.com/office/drawing/2014/main" id="{00000000-0008-0000-0700-0000FB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8" name="CaixaDeTexto 507">
          <a:extLst>
            <a:ext uri="{FF2B5EF4-FFF2-40B4-BE49-F238E27FC236}">
              <a16:creationId xmlns:a16="http://schemas.microsoft.com/office/drawing/2014/main" id="{00000000-0008-0000-0700-0000FC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09" name="CaixaDeTexto 508">
          <a:extLst>
            <a:ext uri="{FF2B5EF4-FFF2-40B4-BE49-F238E27FC236}">
              <a16:creationId xmlns:a16="http://schemas.microsoft.com/office/drawing/2014/main" id="{00000000-0008-0000-0700-0000FD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10" name="CaixaDeTexto 509">
          <a:extLst>
            <a:ext uri="{FF2B5EF4-FFF2-40B4-BE49-F238E27FC236}">
              <a16:creationId xmlns:a16="http://schemas.microsoft.com/office/drawing/2014/main" id="{00000000-0008-0000-0700-0000FE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11" name="CaixaDeTexto 510">
          <a:extLst>
            <a:ext uri="{FF2B5EF4-FFF2-40B4-BE49-F238E27FC236}">
              <a16:creationId xmlns:a16="http://schemas.microsoft.com/office/drawing/2014/main" id="{00000000-0008-0000-0700-0000FF01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12" name="CaixaDeTexto 511">
          <a:extLst>
            <a:ext uri="{FF2B5EF4-FFF2-40B4-BE49-F238E27FC236}">
              <a16:creationId xmlns:a16="http://schemas.microsoft.com/office/drawing/2014/main" id="{00000000-0008-0000-0700-000000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175</xdr:row>
      <xdr:rowOff>0</xdr:rowOff>
    </xdr:from>
    <xdr:ext cx="184731" cy="264560"/>
    <xdr:sp macro="" textlink="">
      <xdr:nvSpPr>
        <xdr:cNvPr id="513" name="CaixaDeTexto 512">
          <a:extLst>
            <a:ext uri="{FF2B5EF4-FFF2-40B4-BE49-F238E27FC236}">
              <a16:creationId xmlns:a16="http://schemas.microsoft.com/office/drawing/2014/main" id="{00000000-0008-0000-0700-000001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4" name="CaixaDeTexto 513">
          <a:extLst>
            <a:ext uri="{FF2B5EF4-FFF2-40B4-BE49-F238E27FC236}">
              <a16:creationId xmlns:a16="http://schemas.microsoft.com/office/drawing/2014/main" id="{00000000-0008-0000-0700-000002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5" name="CaixaDeTexto 514">
          <a:extLst>
            <a:ext uri="{FF2B5EF4-FFF2-40B4-BE49-F238E27FC236}">
              <a16:creationId xmlns:a16="http://schemas.microsoft.com/office/drawing/2014/main" id="{00000000-0008-0000-0700-000003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6" name="CaixaDeTexto 515">
          <a:extLst>
            <a:ext uri="{FF2B5EF4-FFF2-40B4-BE49-F238E27FC236}">
              <a16:creationId xmlns:a16="http://schemas.microsoft.com/office/drawing/2014/main" id="{00000000-0008-0000-0700-000004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7" name="CaixaDeTexto 516">
          <a:extLst>
            <a:ext uri="{FF2B5EF4-FFF2-40B4-BE49-F238E27FC236}">
              <a16:creationId xmlns:a16="http://schemas.microsoft.com/office/drawing/2014/main" id="{00000000-0008-0000-0700-000005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8" name="CaixaDeTexto 517">
          <a:extLst>
            <a:ext uri="{FF2B5EF4-FFF2-40B4-BE49-F238E27FC236}">
              <a16:creationId xmlns:a16="http://schemas.microsoft.com/office/drawing/2014/main" id="{00000000-0008-0000-0700-000006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19" name="CaixaDeTexto 518">
          <a:extLst>
            <a:ext uri="{FF2B5EF4-FFF2-40B4-BE49-F238E27FC236}">
              <a16:creationId xmlns:a16="http://schemas.microsoft.com/office/drawing/2014/main" id="{00000000-0008-0000-0700-000007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0" name="CaixaDeTexto 519">
          <a:extLst>
            <a:ext uri="{FF2B5EF4-FFF2-40B4-BE49-F238E27FC236}">
              <a16:creationId xmlns:a16="http://schemas.microsoft.com/office/drawing/2014/main" id="{00000000-0008-0000-0700-000008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1" name="CaixaDeTexto 520">
          <a:extLst>
            <a:ext uri="{FF2B5EF4-FFF2-40B4-BE49-F238E27FC236}">
              <a16:creationId xmlns:a16="http://schemas.microsoft.com/office/drawing/2014/main" id="{00000000-0008-0000-0700-000009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2" name="CaixaDeTexto 521">
          <a:extLst>
            <a:ext uri="{FF2B5EF4-FFF2-40B4-BE49-F238E27FC236}">
              <a16:creationId xmlns:a16="http://schemas.microsoft.com/office/drawing/2014/main" id="{00000000-0008-0000-0700-00000A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3" name="CaixaDeTexto 522">
          <a:extLst>
            <a:ext uri="{FF2B5EF4-FFF2-40B4-BE49-F238E27FC236}">
              <a16:creationId xmlns:a16="http://schemas.microsoft.com/office/drawing/2014/main" id="{00000000-0008-0000-0700-00000B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4" name="CaixaDeTexto 523">
          <a:extLst>
            <a:ext uri="{FF2B5EF4-FFF2-40B4-BE49-F238E27FC236}">
              <a16:creationId xmlns:a16="http://schemas.microsoft.com/office/drawing/2014/main" id="{00000000-0008-0000-0700-00000C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5" name="CaixaDeTexto 524">
          <a:extLst>
            <a:ext uri="{FF2B5EF4-FFF2-40B4-BE49-F238E27FC236}">
              <a16:creationId xmlns:a16="http://schemas.microsoft.com/office/drawing/2014/main" id="{00000000-0008-0000-0700-00000D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6" name="CaixaDeTexto 525">
          <a:extLst>
            <a:ext uri="{FF2B5EF4-FFF2-40B4-BE49-F238E27FC236}">
              <a16:creationId xmlns:a16="http://schemas.microsoft.com/office/drawing/2014/main" id="{00000000-0008-0000-0700-00000E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7" name="CaixaDeTexto 526">
          <a:extLst>
            <a:ext uri="{FF2B5EF4-FFF2-40B4-BE49-F238E27FC236}">
              <a16:creationId xmlns:a16="http://schemas.microsoft.com/office/drawing/2014/main" id="{00000000-0008-0000-0700-00000F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175</xdr:row>
      <xdr:rowOff>0</xdr:rowOff>
    </xdr:from>
    <xdr:ext cx="184731" cy="264560"/>
    <xdr:sp macro="" textlink="">
      <xdr:nvSpPr>
        <xdr:cNvPr id="528" name="CaixaDeTexto 527">
          <a:extLst>
            <a:ext uri="{FF2B5EF4-FFF2-40B4-BE49-F238E27FC236}">
              <a16:creationId xmlns:a16="http://schemas.microsoft.com/office/drawing/2014/main" id="{00000000-0008-0000-0700-000010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29" name="CaixaDeTexto 528">
          <a:extLst>
            <a:ext uri="{FF2B5EF4-FFF2-40B4-BE49-F238E27FC236}">
              <a16:creationId xmlns:a16="http://schemas.microsoft.com/office/drawing/2014/main" id="{00000000-0008-0000-0700-000011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30" name="CaixaDeTexto 529">
          <a:extLst>
            <a:ext uri="{FF2B5EF4-FFF2-40B4-BE49-F238E27FC236}">
              <a16:creationId xmlns:a16="http://schemas.microsoft.com/office/drawing/2014/main" id="{00000000-0008-0000-0700-000012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31" name="CaixaDeTexto 530">
          <a:extLst>
            <a:ext uri="{FF2B5EF4-FFF2-40B4-BE49-F238E27FC236}">
              <a16:creationId xmlns:a16="http://schemas.microsoft.com/office/drawing/2014/main" id="{00000000-0008-0000-0700-000013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32" name="CaixaDeTexto 531">
          <a:extLst>
            <a:ext uri="{FF2B5EF4-FFF2-40B4-BE49-F238E27FC236}">
              <a16:creationId xmlns:a16="http://schemas.microsoft.com/office/drawing/2014/main" id="{00000000-0008-0000-0700-000014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33" name="CaixaDeTexto 532">
          <a:extLst>
            <a:ext uri="{FF2B5EF4-FFF2-40B4-BE49-F238E27FC236}">
              <a16:creationId xmlns:a16="http://schemas.microsoft.com/office/drawing/2014/main" id="{00000000-0008-0000-0700-000015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175</xdr:row>
      <xdr:rowOff>0</xdr:rowOff>
    </xdr:from>
    <xdr:ext cx="184731" cy="264560"/>
    <xdr:sp macro="" textlink="">
      <xdr:nvSpPr>
        <xdr:cNvPr id="534" name="CaixaDeTexto 533">
          <a:extLst>
            <a:ext uri="{FF2B5EF4-FFF2-40B4-BE49-F238E27FC236}">
              <a16:creationId xmlns:a16="http://schemas.microsoft.com/office/drawing/2014/main" id="{00000000-0008-0000-0700-000016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35" name="CaixaDeTexto 534">
          <a:extLst>
            <a:ext uri="{FF2B5EF4-FFF2-40B4-BE49-F238E27FC236}">
              <a16:creationId xmlns:a16="http://schemas.microsoft.com/office/drawing/2014/main" id="{00000000-0008-0000-0700-000017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36" name="CaixaDeTexto 535">
          <a:extLst>
            <a:ext uri="{FF2B5EF4-FFF2-40B4-BE49-F238E27FC236}">
              <a16:creationId xmlns:a16="http://schemas.microsoft.com/office/drawing/2014/main" id="{00000000-0008-0000-0700-000018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37" name="CaixaDeTexto 536">
          <a:extLst>
            <a:ext uri="{FF2B5EF4-FFF2-40B4-BE49-F238E27FC236}">
              <a16:creationId xmlns:a16="http://schemas.microsoft.com/office/drawing/2014/main" id="{00000000-0008-0000-0700-000019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38" name="CaixaDeTexto 537">
          <a:extLst>
            <a:ext uri="{FF2B5EF4-FFF2-40B4-BE49-F238E27FC236}">
              <a16:creationId xmlns:a16="http://schemas.microsoft.com/office/drawing/2014/main" id="{00000000-0008-0000-0700-00001A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39" name="CaixaDeTexto 538">
          <a:extLst>
            <a:ext uri="{FF2B5EF4-FFF2-40B4-BE49-F238E27FC236}">
              <a16:creationId xmlns:a16="http://schemas.microsoft.com/office/drawing/2014/main" id="{00000000-0008-0000-0700-00001B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40" name="CaixaDeTexto 539">
          <a:extLst>
            <a:ext uri="{FF2B5EF4-FFF2-40B4-BE49-F238E27FC236}">
              <a16:creationId xmlns:a16="http://schemas.microsoft.com/office/drawing/2014/main" id="{00000000-0008-0000-0700-00001C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41" name="CaixaDeTexto 540">
          <a:extLst>
            <a:ext uri="{FF2B5EF4-FFF2-40B4-BE49-F238E27FC236}">
              <a16:creationId xmlns:a16="http://schemas.microsoft.com/office/drawing/2014/main" id="{00000000-0008-0000-0700-00001D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42" name="CaixaDeTexto 541">
          <a:extLst>
            <a:ext uri="{FF2B5EF4-FFF2-40B4-BE49-F238E27FC236}">
              <a16:creationId xmlns:a16="http://schemas.microsoft.com/office/drawing/2014/main" id="{00000000-0008-0000-0700-00001E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175</xdr:row>
      <xdr:rowOff>0</xdr:rowOff>
    </xdr:from>
    <xdr:ext cx="184731" cy="264560"/>
    <xdr:sp macro="" textlink="">
      <xdr:nvSpPr>
        <xdr:cNvPr id="543" name="CaixaDeTexto 542">
          <a:extLst>
            <a:ext uri="{FF2B5EF4-FFF2-40B4-BE49-F238E27FC236}">
              <a16:creationId xmlns:a16="http://schemas.microsoft.com/office/drawing/2014/main" id="{00000000-0008-0000-0700-00001F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4" name="CaixaDeTexto 543">
          <a:extLst>
            <a:ext uri="{FF2B5EF4-FFF2-40B4-BE49-F238E27FC236}">
              <a16:creationId xmlns:a16="http://schemas.microsoft.com/office/drawing/2014/main" id="{00000000-0008-0000-0700-000020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5" name="CaixaDeTexto 544">
          <a:extLst>
            <a:ext uri="{FF2B5EF4-FFF2-40B4-BE49-F238E27FC236}">
              <a16:creationId xmlns:a16="http://schemas.microsoft.com/office/drawing/2014/main" id="{00000000-0008-0000-0700-000021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6" name="CaixaDeTexto 545">
          <a:extLst>
            <a:ext uri="{FF2B5EF4-FFF2-40B4-BE49-F238E27FC236}">
              <a16:creationId xmlns:a16="http://schemas.microsoft.com/office/drawing/2014/main" id="{00000000-0008-0000-0700-000022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7" name="CaixaDeTexto 546">
          <a:extLst>
            <a:ext uri="{FF2B5EF4-FFF2-40B4-BE49-F238E27FC236}">
              <a16:creationId xmlns:a16="http://schemas.microsoft.com/office/drawing/2014/main" id="{00000000-0008-0000-0700-000023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8" name="CaixaDeTexto 547">
          <a:extLst>
            <a:ext uri="{FF2B5EF4-FFF2-40B4-BE49-F238E27FC236}">
              <a16:creationId xmlns:a16="http://schemas.microsoft.com/office/drawing/2014/main" id="{00000000-0008-0000-0700-000024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49" name="CaixaDeTexto 548">
          <a:extLst>
            <a:ext uri="{FF2B5EF4-FFF2-40B4-BE49-F238E27FC236}">
              <a16:creationId xmlns:a16="http://schemas.microsoft.com/office/drawing/2014/main" id="{00000000-0008-0000-0700-000025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50" name="CaixaDeTexto 549">
          <a:extLst>
            <a:ext uri="{FF2B5EF4-FFF2-40B4-BE49-F238E27FC236}">
              <a16:creationId xmlns:a16="http://schemas.microsoft.com/office/drawing/2014/main" id="{00000000-0008-0000-0700-000026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51" name="CaixaDeTexto 550">
          <a:extLst>
            <a:ext uri="{FF2B5EF4-FFF2-40B4-BE49-F238E27FC236}">
              <a16:creationId xmlns:a16="http://schemas.microsoft.com/office/drawing/2014/main" id="{00000000-0008-0000-0700-000027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175</xdr:row>
      <xdr:rowOff>0</xdr:rowOff>
    </xdr:from>
    <xdr:ext cx="184731" cy="264560"/>
    <xdr:sp macro="" textlink="">
      <xdr:nvSpPr>
        <xdr:cNvPr id="552" name="CaixaDeTexto 551">
          <a:extLst>
            <a:ext uri="{FF2B5EF4-FFF2-40B4-BE49-F238E27FC236}">
              <a16:creationId xmlns:a16="http://schemas.microsoft.com/office/drawing/2014/main" id="{00000000-0008-0000-0700-000028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3" name="CaixaDeTexto 552">
          <a:extLst>
            <a:ext uri="{FF2B5EF4-FFF2-40B4-BE49-F238E27FC236}">
              <a16:creationId xmlns:a16="http://schemas.microsoft.com/office/drawing/2014/main" id="{00000000-0008-0000-0700-000029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4" name="CaixaDeTexto 553">
          <a:extLst>
            <a:ext uri="{FF2B5EF4-FFF2-40B4-BE49-F238E27FC236}">
              <a16:creationId xmlns:a16="http://schemas.microsoft.com/office/drawing/2014/main" id="{00000000-0008-0000-0700-00002A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5" name="CaixaDeTexto 554">
          <a:extLst>
            <a:ext uri="{FF2B5EF4-FFF2-40B4-BE49-F238E27FC236}">
              <a16:creationId xmlns:a16="http://schemas.microsoft.com/office/drawing/2014/main" id="{00000000-0008-0000-0700-00002B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6" name="CaixaDeTexto 555">
          <a:extLst>
            <a:ext uri="{FF2B5EF4-FFF2-40B4-BE49-F238E27FC236}">
              <a16:creationId xmlns:a16="http://schemas.microsoft.com/office/drawing/2014/main" id="{00000000-0008-0000-0700-00002C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7" name="CaixaDeTexto 556">
          <a:extLst>
            <a:ext uri="{FF2B5EF4-FFF2-40B4-BE49-F238E27FC236}">
              <a16:creationId xmlns:a16="http://schemas.microsoft.com/office/drawing/2014/main" id="{00000000-0008-0000-0700-00002D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8" name="CaixaDeTexto 557">
          <a:extLst>
            <a:ext uri="{FF2B5EF4-FFF2-40B4-BE49-F238E27FC236}">
              <a16:creationId xmlns:a16="http://schemas.microsoft.com/office/drawing/2014/main" id="{00000000-0008-0000-0700-00002E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59" name="CaixaDeTexto 558">
          <a:extLst>
            <a:ext uri="{FF2B5EF4-FFF2-40B4-BE49-F238E27FC236}">
              <a16:creationId xmlns:a16="http://schemas.microsoft.com/office/drawing/2014/main" id="{00000000-0008-0000-0700-00002F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60" name="CaixaDeTexto 559">
          <a:extLst>
            <a:ext uri="{FF2B5EF4-FFF2-40B4-BE49-F238E27FC236}">
              <a16:creationId xmlns:a16="http://schemas.microsoft.com/office/drawing/2014/main" id="{00000000-0008-0000-0700-000030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175</xdr:row>
      <xdr:rowOff>0</xdr:rowOff>
    </xdr:from>
    <xdr:ext cx="184731" cy="264560"/>
    <xdr:sp macro="" textlink="">
      <xdr:nvSpPr>
        <xdr:cNvPr id="561" name="CaixaDeTexto 560">
          <a:extLst>
            <a:ext uri="{FF2B5EF4-FFF2-40B4-BE49-F238E27FC236}">
              <a16:creationId xmlns:a16="http://schemas.microsoft.com/office/drawing/2014/main" id="{00000000-0008-0000-0700-000031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2" name="CaixaDeTexto 561">
          <a:extLst>
            <a:ext uri="{FF2B5EF4-FFF2-40B4-BE49-F238E27FC236}">
              <a16:creationId xmlns:a16="http://schemas.microsoft.com/office/drawing/2014/main" id="{00000000-0008-0000-0700-000032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3" name="CaixaDeTexto 562">
          <a:extLst>
            <a:ext uri="{FF2B5EF4-FFF2-40B4-BE49-F238E27FC236}">
              <a16:creationId xmlns:a16="http://schemas.microsoft.com/office/drawing/2014/main" id="{00000000-0008-0000-0700-000033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4" name="CaixaDeTexto 563">
          <a:extLst>
            <a:ext uri="{FF2B5EF4-FFF2-40B4-BE49-F238E27FC236}">
              <a16:creationId xmlns:a16="http://schemas.microsoft.com/office/drawing/2014/main" id="{00000000-0008-0000-0700-000034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5" name="CaixaDeTexto 564">
          <a:extLst>
            <a:ext uri="{FF2B5EF4-FFF2-40B4-BE49-F238E27FC236}">
              <a16:creationId xmlns:a16="http://schemas.microsoft.com/office/drawing/2014/main" id="{00000000-0008-0000-0700-000035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6" name="CaixaDeTexto 565">
          <a:extLst>
            <a:ext uri="{FF2B5EF4-FFF2-40B4-BE49-F238E27FC236}">
              <a16:creationId xmlns:a16="http://schemas.microsoft.com/office/drawing/2014/main" id="{00000000-0008-0000-0700-000036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7" name="CaixaDeTexto 566">
          <a:extLst>
            <a:ext uri="{FF2B5EF4-FFF2-40B4-BE49-F238E27FC236}">
              <a16:creationId xmlns:a16="http://schemas.microsoft.com/office/drawing/2014/main" id="{00000000-0008-0000-0700-000037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8" name="CaixaDeTexto 567">
          <a:extLst>
            <a:ext uri="{FF2B5EF4-FFF2-40B4-BE49-F238E27FC236}">
              <a16:creationId xmlns:a16="http://schemas.microsoft.com/office/drawing/2014/main" id="{00000000-0008-0000-0700-000038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69" name="CaixaDeTexto 568">
          <a:extLst>
            <a:ext uri="{FF2B5EF4-FFF2-40B4-BE49-F238E27FC236}">
              <a16:creationId xmlns:a16="http://schemas.microsoft.com/office/drawing/2014/main" id="{00000000-0008-0000-0700-000039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175</xdr:row>
      <xdr:rowOff>0</xdr:rowOff>
    </xdr:from>
    <xdr:ext cx="184731" cy="264560"/>
    <xdr:sp macro="" textlink="">
      <xdr:nvSpPr>
        <xdr:cNvPr id="570" name="CaixaDeTexto 569">
          <a:extLst>
            <a:ext uri="{FF2B5EF4-FFF2-40B4-BE49-F238E27FC236}">
              <a16:creationId xmlns:a16="http://schemas.microsoft.com/office/drawing/2014/main" id="{00000000-0008-0000-0700-00003A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1" name="CaixaDeTexto 570">
          <a:extLst>
            <a:ext uri="{FF2B5EF4-FFF2-40B4-BE49-F238E27FC236}">
              <a16:creationId xmlns:a16="http://schemas.microsoft.com/office/drawing/2014/main" id="{00000000-0008-0000-0700-00003B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2" name="CaixaDeTexto 571">
          <a:extLst>
            <a:ext uri="{FF2B5EF4-FFF2-40B4-BE49-F238E27FC236}">
              <a16:creationId xmlns:a16="http://schemas.microsoft.com/office/drawing/2014/main" id="{00000000-0008-0000-0700-00003C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3" name="CaixaDeTexto 572">
          <a:extLst>
            <a:ext uri="{FF2B5EF4-FFF2-40B4-BE49-F238E27FC236}">
              <a16:creationId xmlns:a16="http://schemas.microsoft.com/office/drawing/2014/main" id="{00000000-0008-0000-0700-00003D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4" name="CaixaDeTexto 573">
          <a:extLst>
            <a:ext uri="{FF2B5EF4-FFF2-40B4-BE49-F238E27FC236}">
              <a16:creationId xmlns:a16="http://schemas.microsoft.com/office/drawing/2014/main" id="{00000000-0008-0000-0700-00003E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5" name="CaixaDeTexto 574">
          <a:extLst>
            <a:ext uri="{FF2B5EF4-FFF2-40B4-BE49-F238E27FC236}">
              <a16:creationId xmlns:a16="http://schemas.microsoft.com/office/drawing/2014/main" id="{00000000-0008-0000-0700-00003F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6" name="CaixaDeTexto 575">
          <a:extLst>
            <a:ext uri="{FF2B5EF4-FFF2-40B4-BE49-F238E27FC236}">
              <a16:creationId xmlns:a16="http://schemas.microsoft.com/office/drawing/2014/main" id="{00000000-0008-0000-0700-000040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7" name="CaixaDeTexto 576">
          <a:extLst>
            <a:ext uri="{FF2B5EF4-FFF2-40B4-BE49-F238E27FC236}">
              <a16:creationId xmlns:a16="http://schemas.microsoft.com/office/drawing/2014/main" id="{00000000-0008-0000-0700-000041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8" name="CaixaDeTexto 577">
          <a:extLst>
            <a:ext uri="{FF2B5EF4-FFF2-40B4-BE49-F238E27FC236}">
              <a16:creationId xmlns:a16="http://schemas.microsoft.com/office/drawing/2014/main" id="{00000000-0008-0000-0700-000042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175</xdr:row>
      <xdr:rowOff>0</xdr:rowOff>
    </xdr:from>
    <xdr:ext cx="184731" cy="264560"/>
    <xdr:sp macro="" textlink="">
      <xdr:nvSpPr>
        <xdr:cNvPr id="579" name="CaixaDeTexto 578">
          <a:extLst>
            <a:ext uri="{FF2B5EF4-FFF2-40B4-BE49-F238E27FC236}">
              <a16:creationId xmlns:a16="http://schemas.microsoft.com/office/drawing/2014/main" id="{00000000-0008-0000-0700-000043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0" name="CaixaDeTexto 579">
          <a:extLst>
            <a:ext uri="{FF2B5EF4-FFF2-40B4-BE49-F238E27FC236}">
              <a16:creationId xmlns:a16="http://schemas.microsoft.com/office/drawing/2014/main" id="{00000000-0008-0000-0700-000044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1" name="CaixaDeTexto 580">
          <a:extLst>
            <a:ext uri="{FF2B5EF4-FFF2-40B4-BE49-F238E27FC236}">
              <a16:creationId xmlns:a16="http://schemas.microsoft.com/office/drawing/2014/main" id="{00000000-0008-0000-0700-000045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2" name="CaixaDeTexto 581">
          <a:extLst>
            <a:ext uri="{FF2B5EF4-FFF2-40B4-BE49-F238E27FC236}">
              <a16:creationId xmlns:a16="http://schemas.microsoft.com/office/drawing/2014/main" id="{00000000-0008-0000-0700-000046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3" name="CaixaDeTexto 582">
          <a:extLst>
            <a:ext uri="{FF2B5EF4-FFF2-40B4-BE49-F238E27FC236}">
              <a16:creationId xmlns:a16="http://schemas.microsoft.com/office/drawing/2014/main" id="{00000000-0008-0000-0700-000047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4" name="CaixaDeTexto 583">
          <a:extLst>
            <a:ext uri="{FF2B5EF4-FFF2-40B4-BE49-F238E27FC236}">
              <a16:creationId xmlns:a16="http://schemas.microsoft.com/office/drawing/2014/main" id="{00000000-0008-0000-0700-000048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5" name="CaixaDeTexto 584">
          <a:extLst>
            <a:ext uri="{FF2B5EF4-FFF2-40B4-BE49-F238E27FC236}">
              <a16:creationId xmlns:a16="http://schemas.microsoft.com/office/drawing/2014/main" id="{00000000-0008-0000-0700-000049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6" name="CaixaDeTexto 585">
          <a:extLst>
            <a:ext uri="{FF2B5EF4-FFF2-40B4-BE49-F238E27FC236}">
              <a16:creationId xmlns:a16="http://schemas.microsoft.com/office/drawing/2014/main" id="{00000000-0008-0000-0700-00004A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7" name="CaixaDeTexto 586">
          <a:extLst>
            <a:ext uri="{FF2B5EF4-FFF2-40B4-BE49-F238E27FC236}">
              <a16:creationId xmlns:a16="http://schemas.microsoft.com/office/drawing/2014/main" id="{00000000-0008-0000-0700-00004B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175</xdr:row>
      <xdr:rowOff>0</xdr:rowOff>
    </xdr:from>
    <xdr:ext cx="184731" cy="264560"/>
    <xdr:sp macro="" textlink="">
      <xdr:nvSpPr>
        <xdr:cNvPr id="588" name="CaixaDeTexto 587">
          <a:extLst>
            <a:ext uri="{FF2B5EF4-FFF2-40B4-BE49-F238E27FC236}">
              <a16:creationId xmlns:a16="http://schemas.microsoft.com/office/drawing/2014/main" id="{00000000-0008-0000-0700-00004C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89" name="CaixaDeTexto 588">
          <a:extLst>
            <a:ext uri="{FF2B5EF4-FFF2-40B4-BE49-F238E27FC236}">
              <a16:creationId xmlns:a16="http://schemas.microsoft.com/office/drawing/2014/main" id="{00000000-0008-0000-0700-00004D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0" name="CaixaDeTexto 589">
          <a:extLst>
            <a:ext uri="{FF2B5EF4-FFF2-40B4-BE49-F238E27FC236}">
              <a16:creationId xmlns:a16="http://schemas.microsoft.com/office/drawing/2014/main" id="{00000000-0008-0000-0700-00004E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1" name="CaixaDeTexto 590">
          <a:extLst>
            <a:ext uri="{FF2B5EF4-FFF2-40B4-BE49-F238E27FC236}">
              <a16:creationId xmlns:a16="http://schemas.microsoft.com/office/drawing/2014/main" id="{00000000-0008-0000-0700-00004F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2" name="CaixaDeTexto 591">
          <a:extLst>
            <a:ext uri="{FF2B5EF4-FFF2-40B4-BE49-F238E27FC236}">
              <a16:creationId xmlns:a16="http://schemas.microsoft.com/office/drawing/2014/main" id="{00000000-0008-0000-0700-000050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3" name="CaixaDeTexto 592">
          <a:extLst>
            <a:ext uri="{FF2B5EF4-FFF2-40B4-BE49-F238E27FC236}">
              <a16:creationId xmlns:a16="http://schemas.microsoft.com/office/drawing/2014/main" id="{00000000-0008-0000-0700-000051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4" name="CaixaDeTexto 593">
          <a:extLst>
            <a:ext uri="{FF2B5EF4-FFF2-40B4-BE49-F238E27FC236}">
              <a16:creationId xmlns:a16="http://schemas.microsoft.com/office/drawing/2014/main" id="{00000000-0008-0000-0700-000052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5" name="CaixaDeTexto 594">
          <a:extLst>
            <a:ext uri="{FF2B5EF4-FFF2-40B4-BE49-F238E27FC236}">
              <a16:creationId xmlns:a16="http://schemas.microsoft.com/office/drawing/2014/main" id="{00000000-0008-0000-0700-000053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6" name="CaixaDeTexto 595">
          <a:extLst>
            <a:ext uri="{FF2B5EF4-FFF2-40B4-BE49-F238E27FC236}">
              <a16:creationId xmlns:a16="http://schemas.microsoft.com/office/drawing/2014/main" id="{00000000-0008-0000-0700-000054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175</xdr:row>
      <xdr:rowOff>0</xdr:rowOff>
    </xdr:from>
    <xdr:ext cx="184731" cy="264560"/>
    <xdr:sp macro="" textlink="">
      <xdr:nvSpPr>
        <xdr:cNvPr id="597" name="CaixaDeTexto 596">
          <a:extLst>
            <a:ext uri="{FF2B5EF4-FFF2-40B4-BE49-F238E27FC236}">
              <a16:creationId xmlns:a16="http://schemas.microsoft.com/office/drawing/2014/main" id="{00000000-0008-0000-0700-000055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598" name="CaixaDeTexto 597">
          <a:extLst>
            <a:ext uri="{FF2B5EF4-FFF2-40B4-BE49-F238E27FC236}">
              <a16:creationId xmlns:a16="http://schemas.microsoft.com/office/drawing/2014/main" id="{00000000-0008-0000-0700-000056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599" name="CaixaDeTexto 598">
          <a:extLst>
            <a:ext uri="{FF2B5EF4-FFF2-40B4-BE49-F238E27FC236}">
              <a16:creationId xmlns:a16="http://schemas.microsoft.com/office/drawing/2014/main" id="{00000000-0008-0000-0700-000057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0" name="CaixaDeTexto 599">
          <a:extLst>
            <a:ext uri="{FF2B5EF4-FFF2-40B4-BE49-F238E27FC236}">
              <a16:creationId xmlns:a16="http://schemas.microsoft.com/office/drawing/2014/main" id="{00000000-0008-0000-0700-000058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1" name="CaixaDeTexto 600">
          <a:extLst>
            <a:ext uri="{FF2B5EF4-FFF2-40B4-BE49-F238E27FC236}">
              <a16:creationId xmlns:a16="http://schemas.microsoft.com/office/drawing/2014/main" id="{00000000-0008-0000-0700-000059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2" name="CaixaDeTexto 601">
          <a:extLst>
            <a:ext uri="{FF2B5EF4-FFF2-40B4-BE49-F238E27FC236}">
              <a16:creationId xmlns:a16="http://schemas.microsoft.com/office/drawing/2014/main" id="{00000000-0008-0000-0700-00005A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3" name="CaixaDeTexto 602">
          <a:extLst>
            <a:ext uri="{FF2B5EF4-FFF2-40B4-BE49-F238E27FC236}">
              <a16:creationId xmlns:a16="http://schemas.microsoft.com/office/drawing/2014/main" id="{00000000-0008-0000-0700-00005B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4" name="CaixaDeTexto 603">
          <a:extLst>
            <a:ext uri="{FF2B5EF4-FFF2-40B4-BE49-F238E27FC236}">
              <a16:creationId xmlns:a16="http://schemas.microsoft.com/office/drawing/2014/main" id="{00000000-0008-0000-0700-00005C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5" name="CaixaDeTexto 604">
          <a:extLst>
            <a:ext uri="{FF2B5EF4-FFF2-40B4-BE49-F238E27FC236}">
              <a16:creationId xmlns:a16="http://schemas.microsoft.com/office/drawing/2014/main" id="{00000000-0008-0000-0700-00005D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175</xdr:row>
      <xdr:rowOff>0</xdr:rowOff>
    </xdr:from>
    <xdr:ext cx="184731" cy="264560"/>
    <xdr:sp macro="" textlink="">
      <xdr:nvSpPr>
        <xdr:cNvPr id="606" name="CaixaDeTexto 605">
          <a:extLst>
            <a:ext uri="{FF2B5EF4-FFF2-40B4-BE49-F238E27FC236}">
              <a16:creationId xmlns:a16="http://schemas.microsoft.com/office/drawing/2014/main" id="{00000000-0008-0000-0700-00005E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07" name="CaixaDeTexto 606">
          <a:extLst>
            <a:ext uri="{FF2B5EF4-FFF2-40B4-BE49-F238E27FC236}">
              <a16:creationId xmlns:a16="http://schemas.microsoft.com/office/drawing/2014/main" id="{00000000-0008-0000-0700-00005F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08" name="CaixaDeTexto 607">
          <a:extLst>
            <a:ext uri="{FF2B5EF4-FFF2-40B4-BE49-F238E27FC236}">
              <a16:creationId xmlns:a16="http://schemas.microsoft.com/office/drawing/2014/main" id="{00000000-0008-0000-0700-000060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09" name="CaixaDeTexto 608">
          <a:extLst>
            <a:ext uri="{FF2B5EF4-FFF2-40B4-BE49-F238E27FC236}">
              <a16:creationId xmlns:a16="http://schemas.microsoft.com/office/drawing/2014/main" id="{00000000-0008-0000-0700-000061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0" name="CaixaDeTexto 609">
          <a:extLst>
            <a:ext uri="{FF2B5EF4-FFF2-40B4-BE49-F238E27FC236}">
              <a16:creationId xmlns:a16="http://schemas.microsoft.com/office/drawing/2014/main" id="{00000000-0008-0000-0700-000062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1" name="CaixaDeTexto 610">
          <a:extLst>
            <a:ext uri="{FF2B5EF4-FFF2-40B4-BE49-F238E27FC236}">
              <a16:creationId xmlns:a16="http://schemas.microsoft.com/office/drawing/2014/main" id="{00000000-0008-0000-0700-000063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2" name="CaixaDeTexto 611">
          <a:extLst>
            <a:ext uri="{FF2B5EF4-FFF2-40B4-BE49-F238E27FC236}">
              <a16:creationId xmlns:a16="http://schemas.microsoft.com/office/drawing/2014/main" id="{00000000-0008-0000-0700-000064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3" name="CaixaDeTexto 612">
          <a:extLst>
            <a:ext uri="{FF2B5EF4-FFF2-40B4-BE49-F238E27FC236}">
              <a16:creationId xmlns:a16="http://schemas.microsoft.com/office/drawing/2014/main" id="{00000000-0008-0000-0700-000065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4" name="CaixaDeTexto 613">
          <a:extLst>
            <a:ext uri="{FF2B5EF4-FFF2-40B4-BE49-F238E27FC236}">
              <a16:creationId xmlns:a16="http://schemas.microsoft.com/office/drawing/2014/main" id="{00000000-0008-0000-0700-000066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175</xdr:row>
      <xdr:rowOff>0</xdr:rowOff>
    </xdr:from>
    <xdr:ext cx="184731" cy="264560"/>
    <xdr:sp macro="" textlink="">
      <xdr:nvSpPr>
        <xdr:cNvPr id="615" name="CaixaDeTexto 614">
          <a:extLst>
            <a:ext uri="{FF2B5EF4-FFF2-40B4-BE49-F238E27FC236}">
              <a16:creationId xmlns:a16="http://schemas.microsoft.com/office/drawing/2014/main" id="{00000000-0008-0000-0700-000067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16" name="CaixaDeTexto 615">
          <a:extLst>
            <a:ext uri="{FF2B5EF4-FFF2-40B4-BE49-F238E27FC236}">
              <a16:creationId xmlns:a16="http://schemas.microsoft.com/office/drawing/2014/main" id="{00000000-0008-0000-0700-000068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17" name="CaixaDeTexto 616">
          <a:extLst>
            <a:ext uri="{FF2B5EF4-FFF2-40B4-BE49-F238E27FC236}">
              <a16:creationId xmlns:a16="http://schemas.microsoft.com/office/drawing/2014/main" id="{00000000-0008-0000-0700-000069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18" name="CaixaDeTexto 617">
          <a:extLst>
            <a:ext uri="{FF2B5EF4-FFF2-40B4-BE49-F238E27FC236}">
              <a16:creationId xmlns:a16="http://schemas.microsoft.com/office/drawing/2014/main" id="{00000000-0008-0000-0700-00006A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19" name="CaixaDeTexto 618">
          <a:extLst>
            <a:ext uri="{FF2B5EF4-FFF2-40B4-BE49-F238E27FC236}">
              <a16:creationId xmlns:a16="http://schemas.microsoft.com/office/drawing/2014/main" id="{00000000-0008-0000-0700-00006B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0" name="CaixaDeTexto 619">
          <a:extLst>
            <a:ext uri="{FF2B5EF4-FFF2-40B4-BE49-F238E27FC236}">
              <a16:creationId xmlns:a16="http://schemas.microsoft.com/office/drawing/2014/main" id="{00000000-0008-0000-0700-00006C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1" name="CaixaDeTexto 620">
          <a:extLst>
            <a:ext uri="{FF2B5EF4-FFF2-40B4-BE49-F238E27FC236}">
              <a16:creationId xmlns:a16="http://schemas.microsoft.com/office/drawing/2014/main" id="{00000000-0008-0000-0700-00006D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2" name="CaixaDeTexto 621">
          <a:extLst>
            <a:ext uri="{FF2B5EF4-FFF2-40B4-BE49-F238E27FC236}">
              <a16:creationId xmlns:a16="http://schemas.microsoft.com/office/drawing/2014/main" id="{00000000-0008-0000-0700-00006E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3" name="CaixaDeTexto 622">
          <a:extLst>
            <a:ext uri="{FF2B5EF4-FFF2-40B4-BE49-F238E27FC236}">
              <a16:creationId xmlns:a16="http://schemas.microsoft.com/office/drawing/2014/main" id="{00000000-0008-0000-0700-00006F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176</xdr:row>
      <xdr:rowOff>0</xdr:rowOff>
    </xdr:from>
    <xdr:ext cx="184731" cy="264560"/>
    <xdr:sp macro="" textlink="">
      <xdr:nvSpPr>
        <xdr:cNvPr id="624" name="CaixaDeTexto 623">
          <a:extLst>
            <a:ext uri="{FF2B5EF4-FFF2-40B4-BE49-F238E27FC236}">
              <a16:creationId xmlns:a16="http://schemas.microsoft.com/office/drawing/2014/main" id="{00000000-0008-0000-0700-000070020000}"/>
            </a:ext>
          </a:extLst>
        </xdr:cNvPr>
        <xdr:cNvSpPr txBox="1"/>
      </xdr:nvSpPr>
      <xdr:spPr>
        <a:xfrm>
          <a:off x="40576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625" name="CaixaDeTexto 624">
          <a:extLst>
            <a:ext uri="{FF2B5EF4-FFF2-40B4-BE49-F238E27FC236}">
              <a16:creationId xmlns:a16="http://schemas.microsoft.com/office/drawing/2014/main" id="{00000000-0008-0000-0700-000071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626" name="CaixaDeTexto 625">
          <a:extLst>
            <a:ext uri="{FF2B5EF4-FFF2-40B4-BE49-F238E27FC236}">
              <a16:creationId xmlns:a16="http://schemas.microsoft.com/office/drawing/2014/main" id="{00000000-0008-0000-0700-000072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627" name="CaixaDeTexto 626">
          <a:extLst>
            <a:ext uri="{FF2B5EF4-FFF2-40B4-BE49-F238E27FC236}">
              <a16:creationId xmlns:a16="http://schemas.microsoft.com/office/drawing/2014/main" id="{00000000-0008-0000-0700-000073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176</xdr:row>
      <xdr:rowOff>0</xdr:rowOff>
    </xdr:from>
    <xdr:ext cx="184731" cy="264560"/>
    <xdr:sp macro="" textlink="">
      <xdr:nvSpPr>
        <xdr:cNvPr id="628" name="CaixaDeTexto 627">
          <a:extLst>
            <a:ext uri="{FF2B5EF4-FFF2-40B4-BE49-F238E27FC236}">
              <a16:creationId xmlns:a16="http://schemas.microsoft.com/office/drawing/2014/main" id="{00000000-0008-0000-0700-000074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629" name="CaixaDeTexto 628">
          <a:extLst>
            <a:ext uri="{FF2B5EF4-FFF2-40B4-BE49-F238E27FC236}">
              <a16:creationId xmlns:a16="http://schemas.microsoft.com/office/drawing/2014/main" id="{00000000-0008-0000-0700-000075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176</xdr:row>
      <xdr:rowOff>0</xdr:rowOff>
    </xdr:from>
    <xdr:ext cx="184731" cy="264560"/>
    <xdr:sp macro="" textlink="">
      <xdr:nvSpPr>
        <xdr:cNvPr id="630" name="CaixaDeTexto 629">
          <a:extLst>
            <a:ext uri="{FF2B5EF4-FFF2-40B4-BE49-F238E27FC236}">
              <a16:creationId xmlns:a16="http://schemas.microsoft.com/office/drawing/2014/main" id="{00000000-0008-0000-0700-000076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631" name="CaixaDeTexto 630">
          <a:extLst>
            <a:ext uri="{FF2B5EF4-FFF2-40B4-BE49-F238E27FC236}">
              <a16:creationId xmlns:a16="http://schemas.microsoft.com/office/drawing/2014/main" id="{00000000-0008-0000-0700-000077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176</xdr:row>
      <xdr:rowOff>0</xdr:rowOff>
    </xdr:from>
    <xdr:ext cx="184731" cy="264560"/>
    <xdr:sp macro="" textlink="">
      <xdr:nvSpPr>
        <xdr:cNvPr id="632" name="CaixaDeTexto 631">
          <a:extLst>
            <a:ext uri="{FF2B5EF4-FFF2-40B4-BE49-F238E27FC236}">
              <a16:creationId xmlns:a16="http://schemas.microsoft.com/office/drawing/2014/main" id="{00000000-0008-0000-0700-000078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633" name="CaixaDeTexto 632">
          <a:extLst>
            <a:ext uri="{FF2B5EF4-FFF2-40B4-BE49-F238E27FC236}">
              <a16:creationId xmlns:a16="http://schemas.microsoft.com/office/drawing/2014/main" id="{00000000-0008-0000-0700-000079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634" name="CaixaDeTexto 633">
          <a:extLst>
            <a:ext uri="{FF2B5EF4-FFF2-40B4-BE49-F238E27FC236}">
              <a16:creationId xmlns:a16="http://schemas.microsoft.com/office/drawing/2014/main" id="{00000000-0008-0000-0700-00007A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635" name="CaixaDeTexto 634">
          <a:extLst>
            <a:ext uri="{FF2B5EF4-FFF2-40B4-BE49-F238E27FC236}">
              <a16:creationId xmlns:a16="http://schemas.microsoft.com/office/drawing/2014/main" id="{00000000-0008-0000-0700-00007B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176</xdr:row>
      <xdr:rowOff>0</xdr:rowOff>
    </xdr:from>
    <xdr:ext cx="184731" cy="264560"/>
    <xdr:sp macro="" textlink="">
      <xdr:nvSpPr>
        <xdr:cNvPr id="636" name="CaixaDeTexto 635">
          <a:extLst>
            <a:ext uri="{FF2B5EF4-FFF2-40B4-BE49-F238E27FC236}">
              <a16:creationId xmlns:a16="http://schemas.microsoft.com/office/drawing/2014/main" id="{00000000-0008-0000-0700-00007C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37" name="CaixaDeTexto 636">
          <a:extLst>
            <a:ext uri="{FF2B5EF4-FFF2-40B4-BE49-F238E27FC236}">
              <a16:creationId xmlns:a16="http://schemas.microsoft.com/office/drawing/2014/main" id="{00000000-0008-0000-0700-00007D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38" name="CaixaDeTexto 637">
          <a:extLst>
            <a:ext uri="{FF2B5EF4-FFF2-40B4-BE49-F238E27FC236}">
              <a16:creationId xmlns:a16="http://schemas.microsoft.com/office/drawing/2014/main" id="{00000000-0008-0000-0700-00007E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39" name="CaixaDeTexto 638">
          <a:extLst>
            <a:ext uri="{FF2B5EF4-FFF2-40B4-BE49-F238E27FC236}">
              <a16:creationId xmlns:a16="http://schemas.microsoft.com/office/drawing/2014/main" id="{00000000-0008-0000-0700-00007F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40" name="CaixaDeTexto 639">
          <a:extLst>
            <a:ext uri="{FF2B5EF4-FFF2-40B4-BE49-F238E27FC236}">
              <a16:creationId xmlns:a16="http://schemas.microsoft.com/office/drawing/2014/main" id="{00000000-0008-0000-0700-000080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41" name="CaixaDeTexto 640">
          <a:extLst>
            <a:ext uri="{FF2B5EF4-FFF2-40B4-BE49-F238E27FC236}">
              <a16:creationId xmlns:a16="http://schemas.microsoft.com/office/drawing/2014/main" id="{00000000-0008-0000-0700-000081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42" name="CaixaDeTexto 641">
          <a:extLst>
            <a:ext uri="{FF2B5EF4-FFF2-40B4-BE49-F238E27FC236}">
              <a16:creationId xmlns:a16="http://schemas.microsoft.com/office/drawing/2014/main" id="{00000000-0008-0000-0700-000082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43" name="CaixaDeTexto 642">
          <a:extLst>
            <a:ext uri="{FF2B5EF4-FFF2-40B4-BE49-F238E27FC236}">
              <a16:creationId xmlns:a16="http://schemas.microsoft.com/office/drawing/2014/main" id="{00000000-0008-0000-0700-000083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176</xdr:row>
      <xdr:rowOff>0</xdr:rowOff>
    </xdr:from>
    <xdr:ext cx="184731" cy="264560"/>
    <xdr:sp macro="" textlink="">
      <xdr:nvSpPr>
        <xdr:cNvPr id="644" name="CaixaDeTexto 643">
          <a:extLst>
            <a:ext uri="{FF2B5EF4-FFF2-40B4-BE49-F238E27FC236}">
              <a16:creationId xmlns:a16="http://schemas.microsoft.com/office/drawing/2014/main" id="{00000000-0008-0000-0700-000084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45" name="CaixaDeTexto 644">
          <a:extLst>
            <a:ext uri="{FF2B5EF4-FFF2-40B4-BE49-F238E27FC236}">
              <a16:creationId xmlns:a16="http://schemas.microsoft.com/office/drawing/2014/main" id="{00000000-0008-0000-0700-000085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46" name="CaixaDeTexto 645">
          <a:extLst>
            <a:ext uri="{FF2B5EF4-FFF2-40B4-BE49-F238E27FC236}">
              <a16:creationId xmlns:a16="http://schemas.microsoft.com/office/drawing/2014/main" id="{00000000-0008-0000-0700-000086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47" name="CaixaDeTexto 646">
          <a:extLst>
            <a:ext uri="{FF2B5EF4-FFF2-40B4-BE49-F238E27FC236}">
              <a16:creationId xmlns:a16="http://schemas.microsoft.com/office/drawing/2014/main" id="{00000000-0008-0000-0700-000087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48" name="CaixaDeTexto 647">
          <a:extLst>
            <a:ext uri="{FF2B5EF4-FFF2-40B4-BE49-F238E27FC236}">
              <a16:creationId xmlns:a16="http://schemas.microsoft.com/office/drawing/2014/main" id="{00000000-0008-0000-0700-000088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49" name="CaixaDeTexto 648">
          <a:extLst>
            <a:ext uri="{FF2B5EF4-FFF2-40B4-BE49-F238E27FC236}">
              <a16:creationId xmlns:a16="http://schemas.microsoft.com/office/drawing/2014/main" id="{00000000-0008-0000-0700-000089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0" name="CaixaDeTexto 649">
          <a:extLst>
            <a:ext uri="{FF2B5EF4-FFF2-40B4-BE49-F238E27FC236}">
              <a16:creationId xmlns:a16="http://schemas.microsoft.com/office/drawing/2014/main" id="{00000000-0008-0000-0700-00008A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1" name="CaixaDeTexto 650">
          <a:extLst>
            <a:ext uri="{FF2B5EF4-FFF2-40B4-BE49-F238E27FC236}">
              <a16:creationId xmlns:a16="http://schemas.microsoft.com/office/drawing/2014/main" id="{00000000-0008-0000-0700-00008B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2" name="CaixaDeTexto 651">
          <a:extLst>
            <a:ext uri="{FF2B5EF4-FFF2-40B4-BE49-F238E27FC236}">
              <a16:creationId xmlns:a16="http://schemas.microsoft.com/office/drawing/2014/main" id="{00000000-0008-0000-0700-00008C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3" name="CaixaDeTexto 652">
          <a:extLst>
            <a:ext uri="{FF2B5EF4-FFF2-40B4-BE49-F238E27FC236}">
              <a16:creationId xmlns:a16="http://schemas.microsoft.com/office/drawing/2014/main" id="{00000000-0008-0000-0700-00008D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4" name="CaixaDeTexto 653">
          <a:extLst>
            <a:ext uri="{FF2B5EF4-FFF2-40B4-BE49-F238E27FC236}">
              <a16:creationId xmlns:a16="http://schemas.microsoft.com/office/drawing/2014/main" id="{00000000-0008-0000-0700-00008E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5" name="CaixaDeTexto 654">
          <a:extLst>
            <a:ext uri="{FF2B5EF4-FFF2-40B4-BE49-F238E27FC236}">
              <a16:creationId xmlns:a16="http://schemas.microsoft.com/office/drawing/2014/main" id="{00000000-0008-0000-0700-00008F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6" name="CaixaDeTexto 655">
          <a:extLst>
            <a:ext uri="{FF2B5EF4-FFF2-40B4-BE49-F238E27FC236}">
              <a16:creationId xmlns:a16="http://schemas.microsoft.com/office/drawing/2014/main" id="{00000000-0008-0000-0700-000090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7" name="CaixaDeTexto 656">
          <a:extLst>
            <a:ext uri="{FF2B5EF4-FFF2-40B4-BE49-F238E27FC236}">
              <a16:creationId xmlns:a16="http://schemas.microsoft.com/office/drawing/2014/main" id="{00000000-0008-0000-0700-000091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176</xdr:row>
      <xdr:rowOff>0</xdr:rowOff>
    </xdr:from>
    <xdr:ext cx="184731" cy="264560"/>
    <xdr:sp macro="" textlink="">
      <xdr:nvSpPr>
        <xdr:cNvPr id="658" name="CaixaDeTexto 657">
          <a:extLst>
            <a:ext uri="{FF2B5EF4-FFF2-40B4-BE49-F238E27FC236}">
              <a16:creationId xmlns:a16="http://schemas.microsoft.com/office/drawing/2014/main" id="{00000000-0008-0000-0700-000092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59" name="CaixaDeTexto 658">
          <a:extLst>
            <a:ext uri="{FF2B5EF4-FFF2-40B4-BE49-F238E27FC236}">
              <a16:creationId xmlns:a16="http://schemas.microsoft.com/office/drawing/2014/main" id="{00000000-0008-0000-0700-000093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0" name="CaixaDeTexto 659">
          <a:extLst>
            <a:ext uri="{FF2B5EF4-FFF2-40B4-BE49-F238E27FC236}">
              <a16:creationId xmlns:a16="http://schemas.microsoft.com/office/drawing/2014/main" id="{00000000-0008-0000-0700-000094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1" name="CaixaDeTexto 660">
          <a:extLst>
            <a:ext uri="{FF2B5EF4-FFF2-40B4-BE49-F238E27FC236}">
              <a16:creationId xmlns:a16="http://schemas.microsoft.com/office/drawing/2014/main" id="{00000000-0008-0000-0700-000095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2" name="CaixaDeTexto 661">
          <a:extLst>
            <a:ext uri="{FF2B5EF4-FFF2-40B4-BE49-F238E27FC236}">
              <a16:creationId xmlns:a16="http://schemas.microsoft.com/office/drawing/2014/main" id="{00000000-0008-0000-0700-000096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3" name="CaixaDeTexto 662">
          <a:extLst>
            <a:ext uri="{FF2B5EF4-FFF2-40B4-BE49-F238E27FC236}">
              <a16:creationId xmlns:a16="http://schemas.microsoft.com/office/drawing/2014/main" id="{00000000-0008-0000-0700-000097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4" name="CaixaDeTexto 663">
          <a:extLst>
            <a:ext uri="{FF2B5EF4-FFF2-40B4-BE49-F238E27FC236}">
              <a16:creationId xmlns:a16="http://schemas.microsoft.com/office/drawing/2014/main" id="{00000000-0008-0000-0700-000098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5" name="CaixaDeTexto 664">
          <a:extLst>
            <a:ext uri="{FF2B5EF4-FFF2-40B4-BE49-F238E27FC236}">
              <a16:creationId xmlns:a16="http://schemas.microsoft.com/office/drawing/2014/main" id="{00000000-0008-0000-0700-000099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6" name="CaixaDeTexto 665">
          <a:extLst>
            <a:ext uri="{FF2B5EF4-FFF2-40B4-BE49-F238E27FC236}">
              <a16:creationId xmlns:a16="http://schemas.microsoft.com/office/drawing/2014/main" id="{00000000-0008-0000-0700-00009A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7" name="CaixaDeTexto 666">
          <a:extLst>
            <a:ext uri="{FF2B5EF4-FFF2-40B4-BE49-F238E27FC236}">
              <a16:creationId xmlns:a16="http://schemas.microsoft.com/office/drawing/2014/main" id="{00000000-0008-0000-0700-00009B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8" name="CaixaDeTexto 667">
          <a:extLst>
            <a:ext uri="{FF2B5EF4-FFF2-40B4-BE49-F238E27FC236}">
              <a16:creationId xmlns:a16="http://schemas.microsoft.com/office/drawing/2014/main" id="{00000000-0008-0000-0700-00009C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69" name="CaixaDeTexto 668">
          <a:extLst>
            <a:ext uri="{FF2B5EF4-FFF2-40B4-BE49-F238E27FC236}">
              <a16:creationId xmlns:a16="http://schemas.microsoft.com/office/drawing/2014/main" id="{00000000-0008-0000-0700-00009D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70" name="CaixaDeTexto 669">
          <a:extLst>
            <a:ext uri="{FF2B5EF4-FFF2-40B4-BE49-F238E27FC236}">
              <a16:creationId xmlns:a16="http://schemas.microsoft.com/office/drawing/2014/main" id="{00000000-0008-0000-0700-00009E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71" name="CaixaDeTexto 670">
          <a:extLst>
            <a:ext uri="{FF2B5EF4-FFF2-40B4-BE49-F238E27FC236}">
              <a16:creationId xmlns:a16="http://schemas.microsoft.com/office/drawing/2014/main" id="{00000000-0008-0000-0700-00009F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72" name="CaixaDeTexto 671">
          <a:extLst>
            <a:ext uri="{FF2B5EF4-FFF2-40B4-BE49-F238E27FC236}">
              <a16:creationId xmlns:a16="http://schemas.microsoft.com/office/drawing/2014/main" id="{00000000-0008-0000-0700-0000A0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176</xdr:row>
      <xdr:rowOff>0</xdr:rowOff>
    </xdr:from>
    <xdr:ext cx="184731" cy="264560"/>
    <xdr:sp macro="" textlink="">
      <xdr:nvSpPr>
        <xdr:cNvPr id="673" name="CaixaDeTexto 672">
          <a:extLst>
            <a:ext uri="{FF2B5EF4-FFF2-40B4-BE49-F238E27FC236}">
              <a16:creationId xmlns:a16="http://schemas.microsoft.com/office/drawing/2014/main" id="{00000000-0008-0000-0700-0000A1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4" name="CaixaDeTexto 673">
          <a:extLst>
            <a:ext uri="{FF2B5EF4-FFF2-40B4-BE49-F238E27FC236}">
              <a16:creationId xmlns:a16="http://schemas.microsoft.com/office/drawing/2014/main" id="{00000000-0008-0000-0700-0000A2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5" name="CaixaDeTexto 674">
          <a:extLst>
            <a:ext uri="{FF2B5EF4-FFF2-40B4-BE49-F238E27FC236}">
              <a16:creationId xmlns:a16="http://schemas.microsoft.com/office/drawing/2014/main" id="{00000000-0008-0000-0700-0000A3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6" name="CaixaDeTexto 675">
          <a:extLst>
            <a:ext uri="{FF2B5EF4-FFF2-40B4-BE49-F238E27FC236}">
              <a16:creationId xmlns:a16="http://schemas.microsoft.com/office/drawing/2014/main" id="{00000000-0008-0000-0700-0000A4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7" name="CaixaDeTexto 676">
          <a:extLst>
            <a:ext uri="{FF2B5EF4-FFF2-40B4-BE49-F238E27FC236}">
              <a16:creationId xmlns:a16="http://schemas.microsoft.com/office/drawing/2014/main" id="{00000000-0008-0000-0700-0000A5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8" name="CaixaDeTexto 677">
          <a:extLst>
            <a:ext uri="{FF2B5EF4-FFF2-40B4-BE49-F238E27FC236}">
              <a16:creationId xmlns:a16="http://schemas.microsoft.com/office/drawing/2014/main" id="{00000000-0008-0000-0700-0000A6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176</xdr:row>
      <xdr:rowOff>0</xdr:rowOff>
    </xdr:from>
    <xdr:ext cx="184731" cy="264560"/>
    <xdr:sp macro="" textlink="">
      <xdr:nvSpPr>
        <xdr:cNvPr id="679" name="CaixaDeTexto 678">
          <a:extLst>
            <a:ext uri="{FF2B5EF4-FFF2-40B4-BE49-F238E27FC236}">
              <a16:creationId xmlns:a16="http://schemas.microsoft.com/office/drawing/2014/main" id="{00000000-0008-0000-0700-0000A7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0" name="CaixaDeTexto 679">
          <a:extLst>
            <a:ext uri="{FF2B5EF4-FFF2-40B4-BE49-F238E27FC236}">
              <a16:creationId xmlns:a16="http://schemas.microsoft.com/office/drawing/2014/main" id="{00000000-0008-0000-0700-0000A8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1" name="CaixaDeTexto 680">
          <a:extLst>
            <a:ext uri="{FF2B5EF4-FFF2-40B4-BE49-F238E27FC236}">
              <a16:creationId xmlns:a16="http://schemas.microsoft.com/office/drawing/2014/main" id="{00000000-0008-0000-0700-0000A9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2" name="CaixaDeTexto 681">
          <a:extLst>
            <a:ext uri="{FF2B5EF4-FFF2-40B4-BE49-F238E27FC236}">
              <a16:creationId xmlns:a16="http://schemas.microsoft.com/office/drawing/2014/main" id="{00000000-0008-0000-0700-0000AA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3" name="CaixaDeTexto 682">
          <a:extLst>
            <a:ext uri="{FF2B5EF4-FFF2-40B4-BE49-F238E27FC236}">
              <a16:creationId xmlns:a16="http://schemas.microsoft.com/office/drawing/2014/main" id="{00000000-0008-0000-0700-0000AB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4" name="CaixaDeTexto 683">
          <a:extLst>
            <a:ext uri="{FF2B5EF4-FFF2-40B4-BE49-F238E27FC236}">
              <a16:creationId xmlns:a16="http://schemas.microsoft.com/office/drawing/2014/main" id="{00000000-0008-0000-0700-0000AC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5" name="CaixaDeTexto 684">
          <a:extLst>
            <a:ext uri="{FF2B5EF4-FFF2-40B4-BE49-F238E27FC236}">
              <a16:creationId xmlns:a16="http://schemas.microsoft.com/office/drawing/2014/main" id="{00000000-0008-0000-0700-0000AD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6" name="CaixaDeTexto 685">
          <a:extLst>
            <a:ext uri="{FF2B5EF4-FFF2-40B4-BE49-F238E27FC236}">
              <a16:creationId xmlns:a16="http://schemas.microsoft.com/office/drawing/2014/main" id="{00000000-0008-0000-0700-0000AE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7" name="CaixaDeTexto 686">
          <a:extLst>
            <a:ext uri="{FF2B5EF4-FFF2-40B4-BE49-F238E27FC236}">
              <a16:creationId xmlns:a16="http://schemas.microsoft.com/office/drawing/2014/main" id="{00000000-0008-0000-0700-0000AF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176</xdr:row>
      <xdr:rowOff>0</xdr:rowOff>
    </xdr:from>
    <xdr:ext cx="184731" cy="264560"/>
    <xdr:sp macro="" textlink="">
      <xdr:nvSpPr>
        <xdr:cNvPr id="688" name="CaixaDeTexto 687">
          <a:extLst>
            <a:ext uri="{FF2B5EF4-FFF2-40B4-BE49-F238E27FC236}">
              <a16:creationId xmlns:a16="http://schemas.microsoft.com/office/drawing/2014/main" id="{00000000-0008-0000-0700-0000B0020000}"/>
            </a:ext>
          </a:extLst>
        </xdr:cNvPr>
        <xdr:cNvSpPr txBox="1"/>
      </xdr:nvSpPr>
      <xdr:spPr>
        <a:xfrm>
          <a:off x="44767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89" name="CaixaDeTexto 688">
          <a:extLst>
            <a:ext uri="{FF2B5EF4-FFF2-40B4-BE49-F238E27FC236}">
              <a16:creationId xmlns:a16="http://schemas.microsoft.com/office/drawing/2014/main" id="{00000000-0008-0000-0700-0000B1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0" name="CaixaDeTexto 689">
          <a:extLst>
            <a:ext uri="{FF2B5EF4-FFF2-40B4-BE49-F238E27FC236}">
              <a16:creationId xmlns:a16="http://schemas.microsoft.com/office/drawing/2014/main" id="{00000000-0008-0000-0700-0000B2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1" name="CaixaDeTexto 690">
          <a:extLst>
            <a:ext uri="{FF2B5EF4-FFF2-40B4-BE49-F238E27FC236}">
              <a16:creationId xmlns:a16="http://schemas.microsoft.com/office/drawing/2014/main" id="{00000000-0008-0000-0700-0000B3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2" name="CaixaDeTexto 691">
          <a:extLst>
            <a:ext uri="{FF2B5EF4-FFF2-40B4-BE49-F238E27FC236}">
              <a16:creationId xmlns:a16="http://schemas.microsoft.com/office/drawing/2014/main" id="{00000000-0008-0000-0700-0000B4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3" name="CaixaDeTexto 692">
          <a:extLst>
            <a:ext uri="{FF2B5EF4-FFF2-40B4-BE49-F238E27FC236}">
              <a16:creationId xmlns:a16="http://schemas.microsoft.com/office/drawing/2014/main" id="{00000000-0008-0000-0700-0000B5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4" name="CaixaDeTexto 693">
          <a:extLst>
            <a:ext uri="{FF2B5EF4-FFF2-40B4-BE49-F238E27FC236}">
              <a16:creationId xmlns:a16="http://schemas.microsoft.com/office/drawing/2014/main" id="{00000000-0008-0000-0700-0000B6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5" name="CaixaDeTexto 694">
          <a:extLst>
            <a:ext uri="{FF2B5EF4-FFF2-40B4-BE49-F238E27FC236}">
              <a16:creationId xmlns:a16="http://schemas.microsoft.com/office/drawing/2014/main" id="{00000000-0008-0000-0700-0000B7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6" name="CaixaDeTexto 695">
          <a:extLst>
            <a:ext uri="{FF2B5EF4-FFF2-40B4-BE49-F238E27FC236}">
              <a16:creationId xmlns:a16="http://schemas.microsoft.com/office/drawing/2014/main" id="{00000000-0008-0000-0700-0000B8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176</xdr:row>
      <xdr:rowOff>0</xdr:rowOff>
    </xdr:from>
    <xdr:ext cx="184731" cy="264560"/>
    <xdr:sp macro="" textlink="">
      <xdr:nvSpPr>
        <xdr:cNvPr id="697" name="CaixaDeTexto 696">
          <a:extLst>
            <a:ext uri="{FF2B5EF4-FFF2-40B4-BE49-F238E27FC236}">
              <a16:creationId xmlns:a16="http://schemas.microsoft.com/office/drawing/2014/main" id="{00000000-0008-0000-0700-0000B9020000}"/>
            </a:ext>
          </a:extLst>
        </xdr:cNvPr>
        <xdr:cNvSpPr txBox="1"/>
      </xdr:nvSpPr>
      <xdr:spPr>
        <a:xfrm>
          <a:off x="49911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698" name="CaixaDeTexto 697">
          <a:extLst>
            <a:ext uri="{FF2B5EF4-FFF2-40B4-BE49-F238E27FC236}">
              <a16:creationId xmlns:a16="http://schemas.microsoft.com/office/drawing/2014/main" id="{00000000-0008-0000-0700-0000BA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699" name="CaixaDeTexto 698">
          <a:extLst>
            <a:ext uri="{FF2B5EF4-FFF2-40B4-BE49-F238E27FC236}">
              <a16:creationId xmlns:a16="http://schemas.microsoft.com/office/drawing/2014/main" id="{00000000-0008-0000-0700-0000BB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0" name="CaixaDeTexto 699">
          <a:extLst>
            <a:ext uri="{FF2B5EF4-FFF2-40B4-BE49-F238E27FC236}">
              <a16:creationId xmlns:a16="http://schemas.microsoft.com/office/drawing/2014/main" id="{00000000-0008-0000-0700-0000BC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1" name="CaixaDeTexto 700">
          <a:extLst>
            <a:ext uri="{FF2B5EF4-FFF2-40B4-BE49-F238E27FC236}">
              <a16:creationId xmlns:a16="http://schemas.microsoft.com/office/drawing/2014/main" id="{00000000-0008-0000-0700-0000BD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2" name="CaixaDeTexto 701">
          <a:extLst>
            <a:ext uri="{FF2B5EF4-FFF2-40B4-BE49-F238E27FC236}">
              <a16:creationId xmlns:a16="http://schemas.microsoft.com/office/drawing/2014/main" id="{00000000-0008-0000-0700-0000BE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3" name="CaixaDeTexto 702">
          <a:extLst>
            <a:ext uri="{FF2B5EF4-FFF2-40B4-BE49-F238E27FC236}">
              <a16:creationId xmlns:a16="http://schemas.microsoft.com/office/drawing/2014/main" id="{00000000-0008-0000-0700-0000BF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4" name="CaixaDeTexto 703">
          <a:extLst>
            <a:ext uri="{FF2B5EF4-FFF2-40B4-BE49-F238E27FC236}">
              <a16:creationId xmlns:a16="http://schemas.microsoft.com/office/drawing/2014/main" id="{00000000-0008-0000-0700-0000C0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5" name="CaixaDeTexto 704">
          <a:extLst>
            <a:ext uri="{FF2B5EF4-FFF2-40B4-BE49-F238E27FC236}">
              <a16:creationId xmlns:a16="http://schemas.microsoft.com/office/drawing/2014/main" id="{00000000-0008-0000-0700-0000C1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176</xdr:row>
      <xdr:rowOff>0</xdr:rowOff>
    </xdr:from>
    <xdr:ext cx="184731" cy="264560"/>
    <xdr:sp macro="" textlink="">
      <xdr:nvSpPr>
        <xdr:cNvPr id="706" name="CaixaDeTexto 705">
          <a:extLst>
            <a:ext uri="{FF2B5EF4-FFF2-40B4-BE49-F238E27FC236}">
              <a16:creationId xmlns:a16="http://schemas.microsoft.com/office/drawing/2014/main" id="{00000000-0008-0000-0700-0000C2020000}"/>
            </a:ext>
          </a:extLst>
        </xdr:cNvPr>
        <xdr:cNvSpPr txBox="1"/>
      </xdr:nvSpPr>
      <xdr:spPr>
        <a:xfrm>
          <a:off x="54387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07" name="CaixaDeTexto 706">
          <a:extLst>
            <a:ext uri="{FF2B5EF4-FFF2-40B4-BE49-F238E27FC236}">
              <a16:creationId xmlns:a16="http://schemas.microsoft.com/office/drawing/2014/main" id="{00000000-0008-0000-0700-0000C3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08" name="CaixaDeTexto 707">
          <a:extLst>
            <a:ext uri="{FF2B5EF4-FFF2-40B4-BE49-F238E27FC236}">
              <a16:creationId xmlns:a16="http://schemas.microsoft.com/office/drawing/2014/main" id="{00000000-0008-0000-0700-0000C4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09" name="CaixaDeTexto 708">
          <a:extLst>
            <a:ext uri="{FF2B5EF4-FFF2-40B4-BE49-F238E27FC236}">
              <a16:creationId xmlns:a16="http://schemas.microsoft.com/office/drawing/2014/main" id="{00000000-0008-0000-0700-0000C5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0" name="CaixaDeTexto 709">
          <a:extLst>
            <a:ext uri="{FF2B5EF4-FFF2-40B4-BE49-F238E27FC236}">
              <a16:creationId xmlns:a16="http://schemas.microsoft.com/office/drawing/2014/main" id="{00000000-0008-0000-0700-0000C6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1" name="CaixaDeTexto 710">
          <a:extLst>
            <a:ext uri="{FF2B5EF4-FFF2-40B4-BE49-F238E27FC236}">
              <a16:creationId xmlns:a16="http://schemas.microsoft.com/office/drawing/2014/main" id="{00000000-0008-0000-0700-0000C7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2" name="CaixaDeTexto 711">
          <a:extLst>
            <a:ext uri="{FF2B5EF4-FFF2-40B4-BE49-F238E27FC236}">
              <a16:creationId xmlns:a16="http://schemas.microsoft.com/office/drawing/2014/main" id="{00000000-0008-0000-0700-0000C8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3" name="CaixaDeTexto 712">
          <a:extLst>
            <a:ext uri="{FF2B5EF4-FFF2-40B4-BE49-F238E27FC236}">
              <a16:creationId xmlns:a16="http://schemas.microsoft.com/office/drawing/2014/main" id="{00000000-0008-0000-0700-0000C9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4" name="CaixaDeTexto 713">
          <a:extLst>
            <a:ext uri="{FF2B5EF4-FFF2-40B4-BE49-F238E27FC236}">
              <a16:creationId xmlns:a16="http://schemas.microsoft.com/office/drawing/2014/main" id="{00000000-0008-0000-0700-0000CA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176</xdr:row>
      <xdr:rowOff>0</xdr:rowOff>
    </xdr:from>
    <xdr:ext cx="184731" cy="264560"/>
    <xdr:sp macro="" textlink="">
      <xdr:nvSpPr>
        <xdr:cNvPr id="715" name="CaixaDeTexto 714">
          <a:extLst>
            <a:ext uri="{FF2B5EF4-FFF2-40B4-BE49-F238E27FC236}">
              <a16:creationId xmlns:a16="http://schemas.microsoft.com/office/drawing/2014/main" id="{00000000-0008-0000-0700-0000CB020000}"/>
            </a:ext>
          </a:extLst>
        </xdr:cNvPr>
        <xdr:cNvSpPr txBox="1"/>
      </xdr:nvSpPr>
      <xdr:spPr>
        <a:xfrm>
          <a:off x="58864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16" name="CaixaDeTexto 715">
          <a:extLst>
            <a:ext uri="{FF2B5EF4-FFF2-40B4-BE49-F238E27FC236}">
              <a16:creationId xmlns:a16="http://schemas.microsoft.com/office/drawing/2014/main" id="{00000000-0008-0000-0700-0000CC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17" name="CaixaDeTexto 716">
          <a:extLst>
            <a:ext uri="{FF2B5EF4-FFF2-40B4-BE49-F238E27FC236}">
              <a16:creationId xmlns:a16="http://schemas.microsoft.com/office/drawing/2014/main" id="{00000000-0008-0000-0700-0000CD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18" name="CaixaDeTexto 717">
          <a:extLst>
            <a:ext uri="{FF2B5EF4-FFF2-40B4-BE49-F238E27FC236}">
              <a16:creationId xmlns:a16="http://schemas.microsoft.com/office/drawing/2014/main" id="{00000000-0008-0000-0700-0000CE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19" name="CaixaDeTexto 718">
          <a:extLst>
            <a:ext uri="{FF2B5EF4-FFF2-40B4-BE49-F238E27FC236}">
              <a16:creationId xmlns:a16="http://schemas.microsoft.com/office/drawing/2014/main" id="{00000000-0008-0000-0700-0000CF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20" name="CaixaDeTexto 719">
          <a:extLst>
            <a:ext uri="{FF2B5EF4-FFF2-40B4-BE49-F238E27FC236}">
              <a16:creationId xmlns:a16="http://schemas.microsoft.com/office/drawing/2014/main" id="{00000000-0008-0000-0700-0000D0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21" name="CaixaDeTexto 720">
          <a:extLst>
            <a:ext uri="{FF2B5EF4-FFF2-40B4-BE49-F238E27FC236}">
              <a16:creationId xmlns:a16="http://schemas.microsoft.com/office/drawing/2014/main" id="{00000000-0008-0000-0700-0000D1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22" name="CaixaDeTexto 721">
          <a:extLst>
            <a:ext uri="{FF2B5EF4-FFF2-40B4-BE49-F238E27FC236}">
              <a16:creationId xmlns:a16="http://schemas.microsoft.com/office/drawing/2014/main" id="{00000000-0008-0000-0700-0000D2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23" name="CaixaDeTexto 722">
          <a:extLst>
            <a:ext uri="{FF2B5EF4-FFF2-40B4-BE49-F238E27FC236}">
              <a16:creationId xmlns:a16="http://schemas.microsoft.com/office/drawing/2014/main" id="{00000000-0008-0000-0700-0000D3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176</xdr:row>
      <xdr:rowOff>0</xdr:rowOff>
    </xdr:from>
    <xdr:ext cx="184731" cy="264560"/>
    <xdr:sp macro="" textlink="">
      <xdr:nvSpPr>
        <xdr:cNvPr id="724" name="CaixaDeTexto 723">
          <a:extLst>
            <a:ext uri="{FF2B5EF4-FFF2-40B4-BE49-F238E27FC236}">
              <a16:creationId xmlns:a16="http://schemas.microsoft.com/office/drawing/2014/main" id="{00000000-0008-0000-0700-0000D4020000}"/>
            </a:ext>
          </a:extLst>
        </xdr:cNvPr>
        <xdr:cNvSpPr txBox="1"/>
      </xdr:nvSpPr>
      <xdr:spPr>
        <a:xfrm>
          <a:off x="630555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25" name="CaixaDeTexto 724">
          <a:extLst>
            <a:ext uri="{FF2B5EF4-FFF2-40B4-BE49-F238E27FC236}">
              <a16:creationId xmlns:a16="http://schemas.microsoft.com/office/drawing/2014/main" id="{00000000-0008-0000-0700-0000D5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26" name="CaixaDeTexto 725">
          <a:extLst>
            <a:ext uri="{FF2B5EF4-FFF2-40B4-BE49-F238E27FC236}">
              <a16:creationId xmlns:a16="http://schemas.microsoft.com/office/drawing/2014/main" id="{00000000-0008-0000-0700-0000D6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27" name="CaixaDeTexto 726">
          <a:extLst>
            <a:ext uri="{FF2B5EF4-FFF2-40B4-BE49-F238E27FC236}">
              <a16:creationId xmlns:a16="http://schemas.microsoft.com/office/drawing/2014/main" id="{00000000-0008-0000-0700-0000D7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28" name="CaixaDeTexto 727">
          <a:extLst>
            <a:ext uri="{FF2B5EF4-FFF2-40B4-BE49-F238E27FC236}">
              <a16:creationId xmlns:a16="http://schemas.microsoft.com/office/drawing/2014/main" id="{00000000-0008-0000-0700-0000D8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29" name="CaixaDeTexto 728">
          <a:extLst>
            <a:ext uri="{FF2B5EF4-FFF2-40B4-BE49-F238E27FC236}">
              <a16:creationId xmlns:a16="http://schemas.microsoft.com/office/drawing/2014/main" id="{00000000-0008-0000-0700-0000D9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30" name="CaixaDeTexto 729">
          <a:extLst>
            <a:ext uri="{FF2B5EF4-FFF2-40B4-BE49-F238E27FC236}">
              <a16:creationId xmlns:a16="http://schemas.microsoft.com/office/drawing/2014/main" id="{00000000-0008-0000-0700-0000DA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31" name="CaixaDeTexto 730">
          <a:extLst>
            <a:ext uri="{FF2B5EF4-FFF2-40B4-BE49-F238E27FC236}">
              <a16:creationId xmlns:a16="http://schemas.microsoft.com/office/drawing/2014/main" id="{00000000-0008-0000-0700-0000DB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32" name="CaixaDeTexto 731">
          <a:extLst>
            <a:ext uri="{FF2B5EF4-FFF2-40B4-BE49-F238E27FC236}">
              <a16:creationId xmlns:a16="http://schemas.microsoft.com/office/drawing/2014/main" id="{00000000-0008-0000-0700-0000DC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0</xdr:colOff>
      <xdr:row>176</xdr:row>
      <xdr:rowOff>0</xdr:rowOff>
    </xdr:from>
    <xdr:ext cx="184731" cy="264560"/>
    <xdr:sp macro="" textlink="">
      <xdr:nvSpPr>
        <xdr:cNvPr id="733" name="CaixaDeTexto 732">
          <a:extLst>
            <a:ext uri="{FF2B5EF4-FFF2-40B4-BE49-F238E27FC236}">
              <a16:creationId xmlns:a16="http://schemas.microsoft.com/office/drawing/2014/main" id="{00000000-0008-0000-0700-0000DD020000}"/>
            </a:ext>
          </a:extLst>
        </xdr:cNvPr>
        <xdr:cNvSpPr txBox="1"/>
      </xdr:nvSpPr>
      <xdr:spPr>
        <a:xfrm>
          <a:off x="67532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176</xdr:row>
      <xdr:rowOff>0</xdr:rowOff>
    </xdr:from>
    <xdr:ext cx="184731" cy="264560"/>
    <xdr:sp macro="" textlink="">
      <xdr:nvSpPr>
        <xdr:cNvPr id="734" name="CaixaDeTexto 733">
          <a:extLst>
            <a:ext uri="{FF2B5EF4-FFF2-40B4-BE49-F238E27FC236}">
              <a16:creationId xmlns:a16="http://schemas.microsoft.com/office/drawing/2014/main" id="{00000000-0008-0000-0700-0000DE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0</xdr:colOff>
      <xdr:row>176</xdr:row>
      <xdr:rowOff>0</xdr:rowOff>
    </xdr:from>
    <xdr:ext cx="184731" cy="264560"/>
    <xdr:sp macro="" textlink="">
      <xdr:nvSpPr>
        <xdr:cNvPr id="735" name="CaixaDeTexto 734">
          <a:extLst>
            <a:ext uri="{FF2B5EF4-FFF2-40B4-BE49-F238E27FC236}">
              <a16:creationId xmlns:a16="http://schemas.microsoft.com/office/drawing/2014/main" id="{00000000-0008-0000-0700-0000DF020000}"/>
            </a:ext>
          </a:extLst>
        </xdr:cNvPr>
        <xdr:cNvSpPr txBox="1"/>
      </xdr:nvSpPr>
      <xdr:spPr>
        <a:xfrm>
          <a:off x="719137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3" name="CaixaDeTexto 742">
          <a:extLst>
            <a:ext uri="{FF2B5EF4-FFF2-40B4-BE49-F238E27FC236}">
              <a16:creationId xmlns:a16="http://schemas.microsoft.com/office/drawing/2014/main" id="{00000000-0008-0000-0700-0000E7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4" name="CaixaDeTexto 743">
          <a:extLst>
            <a:ext uri="{FF2B5EF4-FFF2-40B4-BE49-F238E27FC236}">
              <a16:creationId xmlns:a16="http://schemas.microsoft.com/office/drawing/2014/main" id="{00000000-0008-0000-0700-0000E8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5" name="CaixaDeTexto 744">
          <a:extLst>
            <a:ext uri="{FF2B5EF4-FFF2-40B4-BE49-F238E27FC236}">
              <a16:creationId xmlns:a16="http://schemas.microsoft.com/office/drawing/2014/main" id="{00000000-0008-0000-0700-0000E9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6" name="CaixaDeTexto 745">
          <a:extLst>
            <a:ext uri="{FF2B5EF4-FFF2-40B4-BE49-F238E27FC236}">
              <a16:creationId xmlns:a16="http://schemas.microsoft.com/office/drawing/2014/main" id="{00000000-0008-0000-0700-0000EA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7" name="CaixaDeTexto 746">
          <a:extLst>
            <a:ext uri="{FF2B5EF4-FFF2-40B4-BE49-F238E27FC236}">
              <a16:creationId xmlns:a16="http://schemas.microsoft.com/office/drawing/2014/main" id="{00000000-0008-0000-0700-0000EB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8" name="CaixaDeTexto 747">
          <a:extLst>
            <a:ext uri="{FF2B5EF4-FFF2-40B4-BE49-F238E27FC236}">
              <a16:creationId xmlns:a16="http://schemas.microsoft.com/office/drawing/2014/main" id="{00000000-0008-0000-0700-0000EC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49" name="CaixaDeTexto 748">
          <a:extLst>
            <a:ext uri="{FF2B5EF4-FFF2-40B4-BE49-F238E27FC236}">
              <a16:creationId xmlns:a16="http://schemas.microsoft.com/office/drawing/2014/main" id="{00000000-0008-0000-0700-0000ED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50" name="CaixaDeTexto 749">
          <a:extLst>
            <a:ext uri="{FF2B5EF4-FFF2-40B4-BE49-F238E27FC236}">
              <a16:creationId xmlns:a16="http://schemas.microsoft.com/office/drawing/2014/main" id="{00000000-0008-0000-0700-0000EE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0</xdr:colOff>
      <xdr:row>176</xdr:row>
      <xdr:rowOff>0</xdr:rowOff>
    </xdr:from>
    <xdr:ext cx="184731" cy="264560"/>
    <xdr:sp macro="" textlink="">
      <xdr:nvSpPr>
        <xdr:cNvPr id="751" name="CaixaDeTexto 750">
          <a:extLst>
            <a:ext uri="{FF2B5EF4-FFF2-40B4-BE49-F238E27FC236}">
              <a16:creationId xmlns:a16="http://schemas.microsoft.com/office/drawing/2014/main" id="{00000000-0008-0000-0700-0000EF020000}"/>
            </a:ext>
          </a:extLst>
        </xdr:cNvPr>
        <xdr:cNvSpPr txBox="1"/>
      </xdr:nvSpPr>
      <xdr:spPr>
        <a:xfrm>
          <a:off x="7629525"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2" name="CaixaDeTexto 751">
          <a:extLst>
            <a:ext uri="{FF2B5EF4-FFF2-40B4-BE49-F238E27FC236}">
              <a16:creationId xmlns:a16="http://schemas.microsoft.com/office/drawing/2014/main" id="{00000000-0008-0000-0700-0000F0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3" name="CaixaDeTexto 752">
          <a:extLst>
            <a:ext uri="{FF2B5EF4-FFF2-40B4-BE49-F238E27FC236}">
              <a16:creationId xmlns:a16="http://schemas.microsoft.com/office/drawing/2014/main" id="{00000000-0008-0000-0700-0000F1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4" name="CaixaDeTexto 753">
          <a:extLst>
            <a:ext uri="{FF2B5EF4-FFF2-40B4-BE49-F238E27FC236}">
              <a16:creationId xmlns:a16="http://schemas.microsoft.com/office/drawing/2014/main" id="{00000000-0008-0000-0700-0000F2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5" name="CaixaDeTexto 754">
          <a:extLst>
            <a:ext uri="{FF2B5EF4-FFF2-40B4-BE49-F238E27FC236}">
              <a16:creationId xmlns:a16="http://schemas.microsoft.com/office/drawing/2014/main" id="{00000000-0008-0000-0700-0000F3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6" name="CaixaDeTexto 755">
          <a:extLst>
            <a:ext uri="{FF2B5EF4-FFF2-40B4-BE49-F238E27FC236}">
              <a16:creationId xmlns:a16="http://schemas.microsoft.com/office/drawing/2014/main" id="{00000000-0008-0000-0700-0000F4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7" name="CaixaDeTexto 756">
          <a:extLst>
            <a:ext uri="{FF2B5EF4-FFF2-40B4-BE49-F238E27FC236}">
              <a16:creationId xmlns:a16="http://schemas.microsoft.com/office/drawing/2014/main" id="{00000000-0008-0000-0700-0000F5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8" name="CaixaDeTexto 757">
          <a:extLst>
            <a:ext uri="{FF2B5EF4-FFF2-40B4-BE49-F238E27FC236}">
              <a16:creationId xmlns:a16="http://schemas.microsoft.com/office/drawing/2014/main" id="{00000000-0008-0000-0700-0000F6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59" name="CaixaDeTexto 758">
          <a:extLst>
            <a:ext uri="{FF2B5EF4-FFF2-40B4-BE49-F238E27FC236}">
              <a16:creationId xmlns:a16="http://schemas.microsoft.com/office/drawing/2014/main" id="{00000000-0008-0000-0700-0000F7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13</xdr:col>
      <xdr:colOff>0</xdr:colOff>
      <xdr:row>176</xdr:row>
      <xdr:rowOff>0</xdr:rowOff>
    </xdr:from>
    <xdr:ext cx="184731" cy="264560"/>
    <xdr:sp macro="" textlink="">
      <xdr:nvSpPr>
        <xdr:cNvPr id="760" name="CaixaDeTexto 759">
          <a:extLst>
            <a:ext uri="{FF2B5EF4-FFF2-40B4-BE49-F238E27FC236}">
              <a16:creationId xmlns:a16="http://schemas.microsoft.com/office/drawing/2014/main" id="{00000000-0008-0000-0700-0000F8020000}"/>
            </a:ext>
          </a:extLst>
        </xdr:cNvPr>
        <xdr:cNvSpPr txBox="1"/>
      </xdr:nvSpPr>
      <xdr:spPr>
        <a:xfrm>
          <a:off x="8115300" y="36261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12</xdr:col>
      <xdr:colOff>57150</xdr:colOff>
      <xdr:row>1</xdr:row>
      <xdr:rowOff>200025</xdr:rowOff>
    </xdr:from>
    <xdr:to>
      <xdr:col>14</xdr:col>
      <xdr:colOff>55393</xdr:colOff>
      <xdr:row>6</xdr:row>
      <xdr:rowOff>85725</xdr:rowOff>
    </xdr:to>
    <xdr:pic>
      <xdr:nvPicPr>
        <xdr:cNvPr id="736" name="Imagem 735">
          <a:extLst>
            <a:ext uri="{FF2B5EF4-FFF2-40B4-BE49-F238E27FC236}">
              <a16:creationId xmlns:a16="http://schemas.microsoft.com/office/drawing/2014/main" id="{00000000-0008-0000-0700-0000E002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286750" y="400050"/>
          <a:ext cx="922168" cy="895350"/>
        </a:xfrm>
        <a:prstGeom prst="rect">
          <a:avLst/>
        </a:prstGeom>
      </xdr:spPr>
    </xdr:pic>
    <xdr:clientData/>
  </xdr:twoCellAnchor>
  <xdr:oneCellAnchor>
    <xdr:from>
      <xdr:col>3</xdr:col>
      <xdr:colOff>628650</xdr:colOff>
      <xdr:row>173</xdr:row>
      <xdr:rowOff>0</xdr:rowOff>
    </xdr:from>
    <xdr:ext cx="184731" cy="264560"/>
    <xdr:sp macro="" textlink="">
      <xdr:nvSpPr>
        <xdr:cNvPr id="737" name="CaixaDeTexto 736">
          <a:extLst>
            <a:ext uri="{FF2B5EF4-FFF2-40B4-BE49-F238E27FC236}">
              <a16:creationId xmlns:a16="http://schemas.microsoft.com/office/drawing/2014/main" id="{00000000-0008-0000-0700-0000E1020000}"/>
            </a:ext>
          </a:extLst>
        </xdr:cNvPr>
        <xdr:cNvSpPr txBox="1"/>
      </xdr:nvSpPr>
      <xdr:spPr>
        <a:xfrm>
          <a:off x="51339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173</xdr:row>
      <xdr:rowOff>0</xdr:rowOff>
    </xdr:from>
    <xdr:ext cx="184731" cy="264560"/>
    <xdr:sp macro="" textlink="">
      <xdr:nvSpPr>
        <xdr:cNvPr id="738" name="CaixaDeTexto 737">
          <a:extLst>
            <a:ext uri="{FF2B5EF4-FFF2-40B4-BE49-F238E27FC236}">
              <a16:creationId xmlns:a16="http://schemas.microsoft.com/office/drawing/2014/main" id="{00000000-0008-0000-0700-0000E2020000}"/>
            </a:ext>
          </a:extLst>
        </xdr:cNvPr>
        <xdr:cNvSpPr txBox="1"/>
      </xdr:nvSpPr>
      <xdr:spPr>
        <a:xfrm>
          <a:off x="51339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739" name="CaixaDeTexto 738">
          <a:extLst>
            <a:ext uri="{FF2B5EF4-FFF2-40B4-BE49-F238E27FC236}">
              <a16:creationId xmlns:a16="http://schemas.microsoft.com/office/drawing/2014/main" id="{00000000-0008-0000-0700-0000E3020000}"/>
            </a:ext>
          </a:extLst>
        </xdr:cNvPr>
        <xdr:cNvSpPr txBox="1"/>
      </xdr:nvSpPr>
      <xdr:spPr>
        <a:xfrm>
          <a:off x="55911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740" name="CaixaDeTexto 739">
          <a:extLst>
            <a:ext uri="{FF2B5EF4-FFF2-40B4-BE49-F238E27FC236}">
              <a16:creationId xmlns:a16="http://schemas.microsoft.com/office/drawing/2014/main" id="{00000000-0008-0000-0700-0000E4020000}"/>
            </a:ext>
          </a:extLst>
        </xdr:cNvPr>
        <xdr:cNvSpPr txBox="1"/>
      </xdr:nvSpPr>
      <xdr:spPr>
        <a:xfrm>
          <a:off x="55911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741" name="CaixaDeTexto 740">
          <a:extLst>
            <a:ext uri="{FF2B5EF4-FFF2-40B4-BE49-F238E27FC236}">
              <a16:creationId xmlns:a16="http://schemas.microsoft.com/office/drawing/2014/main" id="{00000000-0008-0000-0700-0000E5020000}"/>
            </a:ext>
          </a:extLst>
        </xdr:cNvPr>
        <xdr:cNvSpPr txBox="1"/>
      </xdr:nvSpPr>
      <xdr:spPr>
        <a:xfrm>
          <a:off x="55911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173</xdr:row>
      <xdr:rowOff>0</xdr:rowOff>
    </xdr:from>
    <xdr:ext cx="184731" cy="264560"/>
    <xdr:sp macro="" textlink="">
      <xdr:nvSpPr>
        <xdr:cNvPr id="742" name="CaixaDeTexto 741">
          <a:extLst>
            <a:ext uri="{FF2B5EF4-FFF2-40B4-BE49-F238E27FC236}">
              <a16:creationId xmlns:a16="http://schemas.microsoft.com/office/drawing/2014/main" id="{00000000-0008-0000-0700-0000E6020000}"/>
            </a:ext>
          </a:extLst>
        </xdr:cNvPr>
        <xdr:cNvSpPr txBox="1"/>
      </xdr:nvSpPr>
      <xdr:spPr>
        <a:xfrm>
          <a:off x="559117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761" name="CaixaDeTexto 760">
          <a:extLst>
            <a:ext uri="{FF2B5EF4-FFF2-40B4-BE49-F238E27FC236}">
              <a16:creationId xmlns:a16="http://schemas.microsoft.com/office/drawing/2014/main" id="{00000000-0008-0000-0700-0000F9020000}"/>
            </a:ext>
          </a:extLst>
        </xdr:cNvPr>
        <xdr:cNvSpPr txBox="1"/>
      </xdr:nvSpPr>
      <xdr:spPr>
        <a:xfrm>
          <a:off x="603885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762" name="CaixaDeTexto 761">
          <a:extLst>
            <a:ext uri="{FF2B5EF4-FFF2-40B4-BE49-F238E27FC236}">
              <a16:creationId xmlns:a16="http://schemas.microsoft.com/office/drawing/2014/main" id="{00000000-0008-0000-0700-0000FA020000}"/>
            </a:ext>
          </a:extLst>
        </xdr:cNvPr>
        <xdr:cNvSpPr txBox="1"/>
      </xdr:nvSpPr>
      <xdr:spPr>
        <a:xfrm>
          <a:off x="603885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763" name="CaixaDeTexto 762">
          <a:extLst>
            <a:ext uri="{FF2B5EF4-FFF2-40B4-BE49-F238E27FC236}">
              <a16:creationId xmlns:a16="http://schemas.microsoft.com/office/drawing/2014/main" id="{00000000-0008-0000-0700-0000FB020000}"/>
            </a:ext>
          </a:extLst>
        </xdr:cNvPr>
        <xdr:cNvSpPr txBox="1"/>
      </xdr:nvSpPr>
      <xdr:spPr>
        <a:xfrm>
          <a:off x="603885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173</xdr:row>
      <xdr:rowOff>0</xdr:rowOff>
    </xdr:from>
    <xdr:ext cx="184731" cy="264560"/>
    <xdr:sp macro="" textlink="">
      <xdr:nvSpPr>
        <xdr:cNvPr id="764" name="CaixaDeTexto 763">
          <a:extLst>
            <a:ext uri="{FF2B5EF4-FFF2-40B4-BE49-F238E27FC236}">
              <a16:creationId xmlns:a16="http://schemas.microsoft.com/office/drawing/2014/main" id="{00000000-0008-0000-0700-0000FC020000}"/>
            </a:ext>
          </a:extLst>
        </xdr:cNvPr>
        <xdr:cNvSpPr txBox="1"/>
      </xdr:nvSpPr>
      <xdr:spPr>
        <a:xfrm>
          <a:off x="603885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765" name="CaixaDeTexto 764">
          <a:extLst>
            <a:ext uri="{FF2B5EF4-FFF2-40B4-BE49-F238E27FC236}">
              <a16:creationId xmlns:a16="http://schemas.microsoft.com/office/drawing/2014/main" id="{00000000-0008-0000-0700-0000FD020000}"/>
            </a:ext>
          </a:extLst>
        </xdr:cNvPr>
        <xdr:cNvSpPr txBox="1"/>
      </xdr:nvSpPr>
      <xdr:spPr>
        <a:xfrm>
          <a:off x="64865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766" name="CaixaDeTexto 765">
          <a:extLst>
            <a:ext uri="{FF2B5EF4-FFF2-40B4-BE49-F238E27FC236}">
              <a16:creationId xmlns:a16="http://schemas.microsoft.com/office/drawing/2014/main" id="{00000000-0008-0000-0700-0000FE020000}"/>
            </a:ext>
          </a:extLst>
        </xdr:cNvPr>
        <xdr:cNvSpPr txBox="1"/>
      </xdr:nvSpPr>
      <xdr:spPr>
        <a:xfrm>
          <a:off x="64865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767" name="CaixaDeTexto 766">
          <a:extLst>
            <a:ext uri="{FF2B5EF4-FFF2-40B4-BE49-F238E27FC236}">
              <a16:creationId xmlns:a16="http://schemas.microsoft.com/office/drawing/2014/main" id="{00000000-0008-0000-0700-0000FF020000}"/>
            </a:ext>
          </a:extLst>
        </xdr:cNvPr>
        <xdr:cNvSpPr txBox="1"/>
      </xdr:nvSpPr>
      <xdr:spPr>
        <a:xfrm>
          <a:off x="64865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173</xdr:row>
      <xdr:rowOff>0</xdr:rowOff>
    </xdr:from>
    <xdr:ext cx="184731" cy="264560"/>
    <xdr:sp macro="" textlink="">
      <xdr:nvSpPr>
        <xdr:cNvPr id="768" name="CaixaDeTexto 767">
          <a:extLst>
            <a:ext uri="{FF2B5EF4-FFF2-40B4-BE49-F238E27FC236}">
              <a16:creationId xmlns:a16="http://schemas.microsoft.com/office/drawing/2014/main" id="{00000000-0008-0000-0700-000000030000}"/>
            </a:ext>
          </a:extLst>
        </xdr:cNvPr>
        <xdr:cNvSpPr txBox="1"/>
      </xdr:nvSpPr>
      <xdr:spPr>
        <a:xfrm>
          <a:off x="64865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69" name="CaixaDeTexto 768">
          <a:extLst>
            <a:ext uri="{FF2B5EF4-FFF2-40B4-BE49-F238E27FC236}">
              <a16:creationId xmlns:a16="http://schemas.microsoft.com/office/drawing/2014/main" id="{00000000-0008-0000-0700-000001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0" name="CaixaDeTexto 769">
          <a:extLst>
            <a:ext uri="{FF2B5EF4-FFF2-40B4-BE49-F238E27FC236}">
              <a16:creationId xmlns:a16="http://schemas.microsoft.com/office/drawing/2014/main" id="{00000000-0008-0000-0700-000002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1" name="CaixaDeTexto 770">
          <a:extLst>
            <a:ext uri="{FF2B5EF4-FFF2-40B4-BE49-F238E27FC236}">
              <a16:creationId xmlns:a16="http://schemas.microsoft.com/office/drawing/2014/main" id="{00000000-0008-0000-0700-000003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2" name="CaixaDeTexto 771">
          <a:extLst>
            <a:ext uri="{FF2B5EF4-FFF2-40B4-BE49-F238E27FC236}">
              <a16:creationId xmlns:a16="http://schemas.microsoft.com/office/drawing/2014/main" id="{00000000-0008-0000-0700-000004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73" name="CaixaDeTexto 772">
          <a:extLst>
            <a:ext uri="{FF2B5EF4-FFF2-40B4-BE49-F238E27FC236}">
              <a16:creationId xmlns:a16="http://schemas.microsoft.com/office/drawing/2014/main" id="{00000000-0008-0000-0700-000005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74" name="CaixaDeTexto 773">
          <a:extLst>
            <a:ext uri="{FF2B5EF4-FFF2-40B4-BE49-F238E27FC236}">
              <a16:creationId xmlns:a16="http://schemas.microsoft.com/office/drawing/2014/main" id="{00000000-0008-0000-0700-000006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5" name="CaixaDeTexto 774">
          <a:extLst>
            <a:ext uri="{FF2B5EF4-FFF2-40B4-BE49-F238E27FC236}">
              <a16:creationId xmlns:a16="http://schemas.microsoft.com/office/drawing/2014/main" id="{00000000-0008-0000-0700-000007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6" name="CaixaDeTexto 775">
          <a:extLst>
            <a:ext uri="{FF2B5EF4-FFF2-40B4-BE49-F238E27FC236}">
              <a16:creationId xmlns:a16="http://schemas.microsoft.com/office/drawing/2014/main" id="{00000000-0008-0000-0700-000008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7" name="CaixaDeTexto 776">
          <a:extLst>
            <a:ext uri="{FF2B5EF4-FFF2-40B4-BE49-F238E27FC236}">
              <a16:creationId xmlns:a16="http://schemas.microsoft.com/office/drawing/2014/main" id="{00000000-0008-0000-0700-000009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173</xdr:row>
      <xdr:rowOff>0</xdr:rowOff>
    </xdr:from>
    <xdr:ext cx="184731" cy="264560"/>
    <xdr:sp macro="" textlink="">
      <xdr:nvSpPr>
        <xdr:cNvPr id="778" name="CaixaDeTexto 777">
          <a:extLst>
            <a:ext uri="{FF2B5EF4-FFF2-40B4-BE49-F238E27FC236}">
              <a16:creationId xmlns:a16="http://schemas.microsoft.com/office/drawing/2014/main" id="{00000000-0008-0000-0700-00000A030000}"/>
            </a:ext>
          </a:extLst>
        </xdr:cNvPr>
        <xdr:cNvSpPr txBox="1"/>
      </xdr:nvSpPr>
      <xdr:spPr>
        <a:xfrm>
          <a:off x="6905625"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79" name="CaixaDeTexto 778">
          <a:extLst>
            <a:ext uri="{FF2B5EF4-FFF2-40B4-BE49-F238E27FC236}">
              <a16:creationId xmlns:a16="http://schemas.microsoft.com/office/drawing/2014/main" id="{00000000-0008-0000-0700-00000B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0" name="CaixaDeTexto 779">
          <a:extLst>
            <a:ext uri="{FF2B5EF4-FFF2-40B4-BE49-F238E27FC236}">
              <a16:creationId xmlns:a16="http://schemas.microsoft.com/office/drawing/2014/main" id="{00000000-0008-0000-0700-00000C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1" name="CaixaDeTexto 780">
          <a:extLst>
            <a:ext uri="{FF2B5EF4-FFF2-40B4-BE49-F238E27FC236}">
              <a16:creationId xmlns:a16="http://schemas.microsoft.com/office/drawing/2014/main" id="{00000000-0008-0000-0700-00000D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2" name="CaixaDeTexto 781">
          <a:extLst>
            <a:ext uri="{FF2B5EF4-FFF2-40B4-BE49-F238E27FC236}">
              <a16:creationId xmlns:a16="http://schemas.microsoft.com/office/drawing/2014/main" id="{00000000-0008-0000-0700-00000E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3" name="CaixaDeTexto 782">
          <a:extLst>
            <a:ext uri="{FF2B5EF4-FFF2-40B4-BE49-F238E27FC236}">
              <a16:creationId xmlns:a16="http://schemas.microsoft.com/office/drawing/2014/main" id="{00000000-0008-0000-0700-00000F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4" name="CaixaDeTexto 783">
          <a:extLst>
            <a:ext uri="{FF2B5EF4-FFF2-40B4-BE49-F238E27FC236}">
              <a16:creationId xmlns:a16="http://schemas.microsoft.com/office/drawing/2014/main" id="{00000000-0008-0000-0700-000010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5" name="CaixaDeTexto 784">
          <a:extLst>
            <a:ext uri="{FF2B5EF4-FFF2-40B4-BE49-F238E27FC236}">
              <a16:creationId xmlns:a16="http://schemas.microsoft.com/office/drawing/2014/main" id="{00000000-0008-0000-0700-000011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6" name="CaixaDeTexto 785">
          <a:extLst>
            <a:ext uri="{FF2B5EF4-FFF2-40B4-BE49-F238E27FC236}">
              <a16:creationId xmlns:a16="http://schemas.microsoft.com/office/drawing/2014/main" id="{00000000-0008-0000-0700-000012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7" name="CaixaDeTexto 786">
          <a:extLst>
            <a:ext uri="{FF2B5EF4-FFF2-40B4-BE49-F238E27FC236}">
              <a16:creationId xmlns:a16="http://schemas.microsoft.com/office/drawing/2014/main" id="{00000000-0008-0000-0700-000013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8" name="CaixaDeTexto 787">
          <a:extLst>
            <a:ext uri="{FF2B5EF4-FFF2-40B4-BE49-F238E27FC236}">
              <a16:creationId xmlns:a16="http://schemas.microsoft.com/office/drawing/2014/main" id="{00000000-0008-0000-0700-000014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89" name="CaixaDeTexto 788">
          <a:extLst>
            <a:ext uri="{FF2B5EF4-FFF2-40B4-BE49-F238E27FC236}">
              <a16:creationId xmlns:a16="http://schemas.microsoft.com/office/drawing/2014/main" id="{00000000-0008-0000-0700-000015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173</xdr:row>
      <xdr:rowOff>0</xdr:rowOff>
    </xdr:from>
    <xdr:ext cx="184731" cy="264560"/>
    <xdr:sp macro="" textlink="">
      <xdr:nvSpPr>
        <xdr:cNvPr id="790" name="CaixaDeTexto 789">
          <a:extLst>
            <a:ext uri="{FF2B5EF4-FFF2-40B4-BE49-F238E27FC236}">
              <a16:creationId xmlns:a16="http://schemas.microsoft.com/office/drawing/2014/main" id="{00000000-0008-0000-0700-000016030000}"/>
            </a:ext>
          </a:extLst>
        </xdr:cNvPr>
        <xdr:cNvSpPr txBox="1"/>
      </xdr:nvSpPr>
      <xdr:spPr>
        <a:xfrm>
          <a:off x="7353300" y="35518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219</xdr:row>
      <xdr:rowOff>0</xdr:rowOff>
    </xdr:from>
    <xdr:ext cx="184731" cy="264560"/>
    <xdr:sp macro="" textlink="">
      <xdr:nvSpPr>
        <xdr:cNvPr id="791" name="CaixaDeTexto 790">
          <a:extLst>
            <a:ext uri="{FF2B5EF4-FFF2-40B4-BE49-F238E27FC236}">
              <a16:creationId xmlns:a16="http://schemas.microsoft.com/office/drawing/2014/main" id="{00000000-0008-0000-0700-000017030000}"/>
            </a:ext>
          </a:extLst>
        </xdr:cNvPr>
        <xdr:cNvSpPr txBox="1"/>
      </xdr:nvSpPr>
      <xdr:spPr>
        <a:xfrm>
          <a:off x="51339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219</xdr:row>
      <xdr:rowOff>0</xdr:rowOff>
    </xdr:from>
    <xdr:ext cx="184731" cy="264560"/>
    <xdr:sp macro="" textlink="">
      <xdr:nvSpPr>
        <xdr:cNvPr id="792" name="CaixaDeTexto 791">
          <a:extLst>
            <a:ext uri="{FF2B5EF4-FFF2-40B4-BE49-F238E27FC236}">
              <a16:creationId xmlns:a16="http://schemas.microsoft.com/office/drawing/2014/main" id="{00000000-0008-0000-0700-000018030000}"/>
            </a:ext>
          </a:extLst>
        </xdr:cNvPr>
        <xdr:cNvSpPr txBox="1"/>
      </xdr:nvSpPr>
      <xdr:spPr>
        <a:xfrm>
          <a:off x="51339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793" name="CaixaDeTexto 792">
          <a:extLst>
            <a:ext uri="{FF2B5EF4-FFF2-40B4-BE49-F238E27FC236}">
              <a16:creationId xmlns:a16="http://schemas.microsoft.com/office/drawing/2014/main" id="{00000000-0008-0000-0700-000019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794" name="CaixaDeTexto 793">
          <a:extLst>
            <a:ext uri="{FF2B5EF4-FFF2-40B4-BE49-F238E27FC236}">
              <a16:creationId xmlns:a16="http://schemas.microsoft.com/office/drawing/2014/main" id="{00000000-0008-0000-0700-00001A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795" name="CaixaDeTexto 794">
          <a:extLst>
            <a:ext uri="{FF2B5EF4-FFF2-40B4-BE49-F238E27FC236}">
              <a16:creationId xmlns:a16="http://schemas.microsoft.com/office/drawing/2014/main" id="{00000000-0008-0000-0700-00001B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796" name="CaixaDeTexto 795">
          <a:extLst>
            <a:ext uri="{FF2B5EF4-FFF2-40B4-BE49-F238E27FC236}">
              <a16:creationId xmlns:a16="http://schemas.microsoft.com/office/drawing/2014/main" id="{00000000-0008-0000-0700-00001C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797" name="CaixaDeTexto 796">
          <a:extLst>
            <a:ext uri="{FF2B5EF4-FFF2-40B4-BE49-F238E27FC236}">
              <a16:creationId xmlns:a16="http://schemas.microsoft.com/office/drawing/2014/main" id="{00000000-0008-0000-0700-00001D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798" name="CaixaDeTexto 797">
          <a:extLst>
            <a:ext uri="{FF2B5EF4-FFF2-40B4-BE49-F238E27FC236}">
              <a16:creationId xmlns:a16="http://schemas.microsoft.com/office/drawing/2014/main" id="{00000000-0008-0000-0700-00001E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799" name="CaixaDeTexto 798">
          <a:extLst>
            <a:ext uri="{FF2B5EF4-FFF2-40B4-BE49-F238E27FC236}">
              <a16:creationId xmlns:a16="http://schemas.microsoft.com/office/drawing/2014/main" id="{00000000-0008-0000-0700-00001F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800" name="CaixaDeTexto 799">
          <a:extLst>
            <a:ext uri="{FF2B5EF4-FFF2-40B4-BE49-F238E27FC236}">
              <a16:creationId xmlns:a16="http://schemas.microsoft.com/office/drawing/2014/main" id="{00000000-0008-0000-0700-000020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01" name="CaixaDeTexto 800">
          <a:extLst>
            <a:ext uri="{FF2B5EF4-FFF2-40B4-BE49-F238E27FC236}">
              <a16:creationId xmlns:a16="http://schemas.microsoft.com/office/drawing/2014/main" id="{00000000-0008-0000-0700-000021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02" name="CaixaDeTexto 801">
          <a:extLst>
            <a:ext uri="{FF2B5EF4-FFF2-40B4-BE49-F238E27FC236}">
              <a16:creationId xmlns:a16="http://schemas.microsoft.com/office/drawing/2014/main" id="{00000000-0008-0000-0700-000022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03" name="CaixaDeTexto 802">
          <a:extLst>
            <a:ext uri="{FF2B5EF4-FFF2-40B4-BE49-F238E27FC236}">
              <a16:creationId xmlns:a16="http://schemas.microsoft.com/office/drawing/2014/main" id="{00000000-0008-0000-0700-000023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04" name="CaixaDeTexto 803">
          <a:extLst>
            <a:ext uri="{FF2B5EF4-FFF2-40B4-BE49-F238E27FC236}">
              <a16:creationId xmlns:a16="http://schemas.microsoft.com/office/drawing/2014/main" id="{00000000-0008-0000-0700-000024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05" name="CaixaDeTexto 804">
          <a:extLst>
            <a:ext uri="{FF2B5EF4-FFF2-40B4-BE49-F238E27FC236}">
              <a16:creationId xmlns:a16="http://schemas.microsoft.com/office/drawing/2014/main" id="{00000000-0008-0000-0700-000025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06" name="CaixaDeTexto 805">
          <a:extLst>
            <a:ext uri="{FF2B5EF4-FFF2-40B4-BE49-F238E27FC236}">
              <a16:creationId xmlns:a16="http://schemas.microsoft.com/office/drawing/2014/main" id="{00000000-0008-0000-0700-000026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07" name="CaixaDeTexto 806">
          <a:extLst>
            <a:ext uri="{FF2B5EF4-FFF2-40B4-BE49-F238E27FC236}">
              <a16:creationId xmlns:a16="http://schemas.microsoft.com/office/drawing/2014/main" id="{00000000-0008-0000-0700-000027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08" name="CaixaDeTexto 807">
          <a:extLst>
            <a:ext uri="{FF2B5EF4-FFF2-40B4-BE49-F238E27FC236}">
              <a16:creationId xmlns:a16="http://schemas.microsoft.com/office/drawing/2014/main" id="{00000000-0008-0000-0700-000028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09" name="CaixaDeTexto 808">
          <a:extLst>
            <a:ext uri="{FF2B5EF4-FFF2-40B4-BE49-F238E27FC236}">
              <a16:creationId xmlns:a16="http://schemas.microsoft.com/office/drawing/2014/main" id="{00000000-0008-0000-0700-000029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0" name="CaixaDeTexto 809">
          <a:extLst>
            <a:ext uri="{FF2B5EF4-FFF2-40B4-BE49-F238E27FC236}">
              <a16:creationId xmlns:a16="http://schemas.microsoft.com/office/drawing/2014/main" id="{00000000-0008-0000-0700-00002A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11" name="CaixaDeTexto 810">
          <a:extLst>
            <a:ext uri="{FF2B5EF4-FFF2-40B4-BE49-F238E27FC236}">
              <a16:creationId xmlns:a16="http://schemas.microsoft.com/office/drawing/2014/main" id="{00000000-0008-0000-0700-00002B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12" name="CaixaDeTexto 811">
          <a:extLst>
            <a:ext uri="{FF2B5EF4-FFF2-40B4-BE49-F238E27FC236}">
              <a16:creationId xmlns:a16="http://schemas.microsoft.com/office/drawing/2014/main" id="{00000000-0008-0000-0700-00002C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13" name="CaixaDeTexto 812">
          <a:extLst>
            <a:ext uri="{FF2B5EF4-FFF2-40B4-BE49-F238E27FC236}">
              <a16:creationId xmlns:a16="http://schemas.microsoft.com/office/drawing/2014/main" id="{00000000-0008-0000-0700-00002D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14" name="CaixaDeTexto 813">
          <a:extLst>
            <a:ext uri="{FF2B5EF4-FFF2-40B4-BE49-F238E27FC236}">
              <a16:creationId xmlns:a16="http://schemas.microsoft.com/office/drawing/2014/main" id="{00000000-0008-0000-0700-00002E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5" name="CaixaDeTexto 814">
          <a:extLst>
            <a:ext uri="{FF2B5EF4-FFF2-40B4-BE49-F238E27FC236}">
              <a16:creationId xmlns:a16="http://schemas.microsoft.com/office/drawing/2014/main" id="{00000000-0008-0000-0700-00002F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6" name="CaixaDeTexto 815">
          <a:extLst>
            <a:ext uri="{FF2B5EF4-FFF2-40B4-BE49-F238E27FC236}">
              <a16:creationId xmlns:a16="http://schemas.microsoft.com/office/drawing/2014/main" id="{00000000-0008-0000-0700-000030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7" name="CaixaDeTexto 816">
          <a:extLst>
            <a:ext uri="{FF2B5EF4-FFF2-40B4-BE49-F238E27FC236}">
              <a16:creationId xmlns:a16="http://schemas.microsoft.com/office/drawing/2014/main" id="{00000000-0008-0000-0700-000031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8" name="CaixaDeTexto 817">
          <a:extLst>
            <a:ext uri="{FF2B5EF4-FFF2-40B4-BE49-F238E27FC236}">
              <a16:creationId xmlns:a16="http://schemas.microsoft.com/office/drawing/2014/main" id="{00000000-0008-0000-0700-000032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19" name="CaixaDeTexto 818">
          <a:extLst>
            <a:ext uri="{FF2B5EF4-FFF2-40B4-BE49-F238E27FC236}">
              <a16:creationId xmlns:a16="http://schemas.microsoft.com/office/drawing/2014/main" id="{00000000-0008-0000-0700-000033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0" name="CaixaDeTexto 819">
          <a:extLst>
            <a:ext uri="{FF2B5EF4-FFF2-40B4-BE49-F238E27FC236}">
              <a16:creationId xmlns:a16="http://schemas.microsoft.com/office/drawing/2014/main" id="{00000000-0008-0000-0700-000034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1" name="CaixaDeTexto 820">
          <a:extLst>
            <a:ext uri="{FF2B5EF4-FFF2-40B4-BE49-F238E27FC236}">
              <a16:creationId xmlns:a16="http://schemas.microsoft.com/office/drawing/2014/main" id="{00000000-0008-0000-0700-000035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2" name="CaixaDeTexto 821">
          <a:extLst>
            <a:ext uri="{FF2B5EF4-FFF2-40B4-BE49-F238E27FC236}">
              <a16:creationId xmlns:a16="http://schemas.microsoft.com/office/drawing/2014/main" id="{00000000-0008-0000-0700-000036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3" name="CaixaDeTexto 822">
          <a:extLst>
            <a:ext uri="{FF2B5EF4-FFF2-40B4-BE49-F238E27FC236}">
              <a16:creationId xmlns:a16="http://schemas.microsoft.com/office/drawing/2014/main" id="{00000000-0008-0000-0700-000037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4" name="CaixaDeTexto 823">
          <a:extLst>
            <a:ext uri="{FF2B5EF4-FFF2-40B4-BE49-F238E27FC236}">
              <a16:creationId xmlns:a16="http://schemas.microsoft.com/office/drawing/2014/main" id="{00000000-0008-0000-0700-000038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5" name="CaixaDeTexto 824">
          <a:extLst>
            <a:ext uri="{FF2B5EF4-FFF2-40B4-BE49-F238E27FC236}">
              <a16:creationId xmlns:a16="http://schemas.microsoft.com/office/drawing/2014/main" id="{00000000-0008-0000-0700-000039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26" name="CaixaDeTexto 825">
          <a:extLst>
            <a:ext uri="{FF2B5EF4-FFF2-40B4-BE49-F238E27FC236}">
              <a16:creationId xmlns:a16="http://schemas.microsoft.com/office/drawing/2014/main" id="{00000000-0008-0000-0700-00003A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219</xdr:row>
      <xdr:rowOff>0</xdr:rowOff>
    </xdr:from>
    <xdr:ext cx="184731" cy="264560"/>
    <xdr:sp macro="" textlink="">
      <xdr:nvSpPr>
        <xdr:cNvPr id="827" name="CaixaDeTexto 826">
          <a:extLst>
            <a:ext uri="{FF2B5EF4-FFF2-40B4-BE49-F238E27FC236}">
              <a16:creationId xmlns:a16="http://schemas.microsoft.com/office/drawing/2014/main" id="{00000000-0008-0000-0700-00003B030000}"/>
            </a:ext>
          </a:extLst>
        </xdr:cNvPr>
        <xdr:cNvSpPr txBox="1"/>
      </xdr:nvSpPr>
      <xdr:spPr>
        <a:xfrm>
          <a:off x="51339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219</xdr:row>
      <xdr:rowOff>0</xdr:rowOff>
    </xdr:from>
    <xdr:ext cx="184731" cy="264560"/>
    <xdr:sp macro="" textlink="">
      <xdr:nvSpPr>
        <xdr:cNvPr id="828" name="CaixaDeTexto 827">
          <a:extLst>
            <a:ext uri="{FF2B5EF4-FFF2-40B4-BE49-F238E27FC236}">
              <a16:creationId xmlns:a16="http://schemas.microsoft.com/office/drawing/2014/main" id="{00000000-0008-0000-0700-00003C030000}"/>
            </a:ext>
          </a:extLst>
        </xdr:cNvPr>
        <xdr:cNvSpPr txBox="1"/>
      </xdr:nvSpPr>
      <xdr:spPr>
        <a:xfrm>
          <a:off x="51339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829" name="CaixaDeTexto 828">
          <a:extLst>
            <a:ext uri="{FF2B5EF4-FFF2-40B4-BE49-F238E27FC236}">
              <a16:creationId xmlns:a16="http://schemas.microsoft.com/office/drawing/2014/main" id="{00000000-0008-0000-0700-00003D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830" name="CaixaDeTexto 829">
          <a:extLst>
            <a:ext uri="{FF2B5EF4-FFF2-40B4-BE49-F238E27FC236}">
              <a16:creationId xmlns:a16="http://schemas.microsoft.com/office/drawing/2014/main" id="{00000000-0008-0000-0700-00003E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831" name="CaixaDeTexto 830">
          <a:extLst>
            <a:ext uri="{FF2B5EF4-FFF2-40B4-BE49-F238E27FC236}">
              <a16:creationId xmlns:a16="http://schemas.microsoft.com/office/drawing/2014/main" id="{00000000-0008-0000-0700-00003F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219</xdr:row>
      <xdr:rowOff>0</xdr:rowOff>
    </xdr:from>
    <xdr:ext cx="184731" cy="264560"/>
    <xdr:sp macro="" textlink="">
      <xdr:nvSpPr>
        <xdr:cNvPr id="832" name="CaixaDeTexto 831">
          <a:extLst>
            <a:ext uri="{FF2B5EF4-FFF2-40B4-BE49-F238E27FC236}">
              <a16:creationId xmlns:a16="http://schemas.microsoft.com/office/drawing/2014/main" id="{00000000-0008-0000-0700-000040030000}"/>
            </a:ext>
          </a:extLst>
        </xdr:cNvPr>
        <xdr:cNvSpPr txBox="1"/>
      </xdr:nvSpPr>
      <xdr:spPr>
        <a:xfrm>
          <a:off x="559117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833" name="CaixaDeTexto 832">
          <a:extLst>
            <a:ext uri="{FF2B5EF4-FFF2-40B4-BE49-F238E27FC236}">
              <a16:creationId xmlns:a16="http://schemas.microsoft.com/office/drawing/2014/main" id="{00000000-0008-0000-0700-000041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834" name="CaixaDeTexto 833">
          <a:extLst>
            <a:ext uri="{FF2B5EF4-FFF2-40B4-BE49-F238E27FC236}">
              <a16:creationId xmlns:a16="http://schemas.microsoft.com/office/drawing/2014/main" id="{00000000-0008-0000-0700-000042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835" name="CaixaDeTexto 834">
          <a:extLst>
            <a:ext uri="{FF2B5EF4-FFF2-40B4-BE49-F238E27FC236}">
              <a16:creationId xmlns:a16="http://schemas.microsoft.com/office/drawing/2014/main" id="{00000000-0008-0000-0700-000043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219</xdr:row>
      <xdr:rowOff>0</xdr:rowOff>
    </xdr:from>
    <xdr:ext cx="184731" cy="264560"/>
    <xdr:sp macro="" textlink="">
      <xdr:nvSpPr>
        <xdr:cNvPr id="836" name="CaixaDeTexto 835">
          <a:extLst>
            <a:ext uri="{FF2B5EF4-FFF2-40B4-BE49-F238E27FC236}">
              <a16:creationId xmlns:a16="http://schemas.microsoft.com/office/drawing/2014/main" id="{00000000-0008-0000-0700-000044030000}"/>
            </a:ext>
          </a:extLst>
        </xdr:cNvPr>
        <xdr:cNvSpPr txBox="1"/>
      </xdr:nvSpPr>
      <xdr:spPr>
        <a:xfrm>
          <a:off x="603885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37" name="CaixaDeTexto 836">
          <a:extLst>
            <a:ext uri="{FF2B5EF4-FFF2-40B4-BE49-F238E27FC236}">
              <a16:creationId xmlns:a16="http://schemas.microsoft.com/office/drawing/2014/main" id="{00000000-0008-0000-0700-000045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38" name="CaixaDeTexto 837">
          <a:extLst>
            <a:ext uri="{FF2B5EF4-FFF2-40B4-BE49-F238E27FC236}">
              <a16:creationId xmlns:a16="http://schemas.microsoft.com/office/drawing/2014/main" id="{00000000-0008-0000-0700-000046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39" name="CaixaDeTexto 838">
          <a:extLst>
            <a:ext uri="{FF2B5EF4-FFF2-40B4-BE49-F238E27FC236}">
              <a16:creationId xmlns:a16="http://schemas.microsoft.com/office/drawing/2014/main" id="{00000000-0008-0000-0700-000047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219</xdr:row>
      <xdr:rowOff>0</xdr:rowOff>
    </xdr:from>
    <xdr:ext cx="184731" cy="264560"/>
    <xdr:sp macro="" textlink="">
      <xdr:nvSpPr>
        <xdr:cNvPr id="840" name="CaixaDeTexto 839">
          <a:extLst>
            <a:ext uri="{FF2B5EF4-FFF2-40B4-BE49-F238E27FC236}">
              <a16:creationId xmlns:a16="http://schemas.microsoft.com/office/drawing/2014/main" id="{00000000-0008-0000-0700-000048030000}"/>
            </a:ext>
          </a:extLst>
        </xdr:cNvPr>
        <xdr:cNvSpPr txBox="1"/>
      </xdr:nvSpPr>
      <xdr:spPr>
        <a:xfrm>
          <a:off x="64865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1" name="CaixaDeTexto 840">
          <a:extLst>
            <a:ext uri="{FF2B5EF4-FFF2-40B4-BE49-F238E27FC236}">
              <a16:creationId xmlns:a16="http://schemas.microsoft.com/office/drawing/2014/main" id="{00000000-0008-0000-0700-000049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2" name="CaixaDeTexto 841">
          <a:extLst>
            <a:ext uri="{FF2B5EF4-FFF2-40B4-BE49-F238E27FC236}">
              <a16:creationId xmlns:a16="http://schemas.microsoft.com/office/drawing/2014/main" id="{00000000-0008-0000-0700-00004A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3" name="CaixaDeTexto 842">
          <a:extLst>
            <a:ext uri="{FF2B5EF4-FFF2-40B4-BE49-F238E27FC236}">
              <a16:creationId xmlns:a16="http://schemas.microsoft.com/office/drawing/2014/main" id="{00000000-0008-0000-0700-00004B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4" name="CaixaDeTexto 843">
          <a:extLst>
            <a:ext uri="{FF2B5EF4-FFF2-40B4-BE49-F238E27FC236}">
              <a16:creationId xmlns:a16="http://schemas.microsoft.com/office/drawing/2014/main" id="{00000000-0008-0000-0700-00004C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45" name="CaixaDeTexto 844">
          <a:extLst>
            <a:ext uri="{FF2B5EF4-FFF2-40B4-BE49-F238E27FC236}">
              <a16:creationId xmlns:a16="http://schemas.microsoft.com/office/drawing/2014/main" id="{00000000-0008-0000-0700-00004D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46" name="CaixaDeTexto 845">
          <a:extLst>
            <a:ext uri="{FF2B5EF4-FFF2-40B4-BE49-F238E27FC236}">
              <a16:creationId xmlns:a16="http://schemas.microsoft.com/office/drawing/2014/main" id="{00000000-0008-0000-0700-00004E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7" name="CaixaDeTexto 846">
          <a:extLst>
            <a:ext uri="{FF2B5EF4-FFF2-40B4-BE49-F238E27FC236}">
              <a16:creationId xmlns:a16="http://schemas.microsoft.com/office/drawing/2014/main" id="{00000000-0008-0000-0700-00004F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8" name="CaixaDeTexto 847">
          <a:extLst>
            <a:ext uri="{FF2B5EF4-FFF2-40B4-BE49-F238E27FC236}">
              <a16:creationId xmlns:a16="http://schemas.microsoft.com/office/drawing/2014/main" id="{00000000-0008-0000-0700-000050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49" name="CaixaDeTexto 848">
          <a:extLst>
            <a:ext uri="{FF2B5EF4-FFF2-40B4-BE49-F238E27FC236}">
              <a16:creationId xmlns:a16="http://schemas.microsoft.com/office/drawing/2014/main" id="{00000000-0008-0000-0700-000051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219</xdr:row>
      <xdr:rowOff>0</xdr:rowOff>
    </xdr:from>
    <xdr:ext cx="184731" cy="264560"/>
    <xdr:sp macro="" textlink="">
      <xdr:nvSpPr>
        <xdr:cNvPr id="850" name="CaixaDeTexto 849">
          <a:extLst>
            <a:ext uri="{FF2B5EF4-FFF2-40B4-BE49-F238E27FC236}">
              <a16:creationId xmlns:a16="http://schemas.microsoft.com/office/drawing/2014/main" id="{00000000-0008-0000-0700-000052030000}"/>
            </a:ext>
          </a:extLst>
        </xdr:cNvPr>
        <xdr:cNvSpPr txBox="1"/>
      </xdr:nvSpPr>
      <xdr:spPr>
        <a:xfrm>
          <a:off x="6905625"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1" name="CaixaDeTexto 850">
          <a:extLst>
            <a:ext uri="{FF2B5EF4-FFF2-40B4-BE49-F238E27FC236}">
              <a16:creationId xmlns:a16="http://schemas.microsoft.com/office/drawing/2014/main" id="{00000000-0008-0000-0700-000053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2" name="CaixaDeTexto 851">
          <a:extLst>
            <a:ext uri="{FF2B5EF4-FFF2-40B4-BE49-F238E27FC236}">
              <a16:creationId xmlns:a16="http://schemas.microsoft.com/office/drawing/2014/main" id="{00000000-0008-0000-0700-000054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3" name="CaixaDeTexto 852">
          <a:extLst>
            <a:ext uri="{FF2B5EF4-FFF2-40B4-BE49-F238E27FC236}">
              <a16:creationId xmlns:a16="http://schemas.microsoft.com/office/drawing/2014/main" id="{00000000-0008-0000-0700-000055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4" name="CaixaDeTexto 853">
          <a:extLst>
            <a:ext uri="{FF2B5EF4-FFF2-40B4-BE49-F238E27FC236}">
              <a16:creationId xmlns:a16="http://schemas.microsoft.com/office/drawing/2014/main" id="{00000000-0008-0000-0700-000056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5" name="CaixaDeTexto 854">
          <a:extLst>
            <a:ext uri="{FF2B5EF4-FFF2-40B4-BE49-F238E27FC236}">
              <a16:creationId xmlns:a16="http://schemas.microsoft.com/office/drawing/2014/main" id="{00000000-0008-0000-0700-000057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6" name="CaixaDeTexto 855">
          <a:extLst>
            <a:ext uri="{FF2B5EF4-FFF2-40B4-BE49-F238E27FC236}">
              <a16:creationId xmlns:a16="http://schemas.microsoft.com/office/drawing/2014/main" id="{00000000-0008-0000-0700-000058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7" name="CaixaDeTexto 856">
          <a:extLst>
            <a:ext uri="{FF2B5EF4-FFF2-40B4-BE49-F238E27FC236}">
              <a16:creationId xmlns:a16="http://schemas.microsoft.com/office/drawing/2014/main" id="{00000000-0008-0000-0700-000059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8" name="CaixaDeTexto 857">
          <a:extLst>
            <a:ext uri="{FF2B5EF4-FFF2-40B4-BE49-F238E27FC236}">
              <a16:creationId xmlns:a16="http://schemas.microsoft.com/office/drawing/2014/main" id="{00000000-0008-0000-0700-00005A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59" name="CaixaDeTexto 858">
          <a:extLst>
            <a:ext uri="{FF2B5EF4-FFF2-40B4-BE49-F238E27FC236}">
              <a16:creationId xmlns:a16="http://schemas.microsoft.com/office/drawing/2014/main" id="{00000000-0008-0000-0700-00005B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60" name="CaixaDeTexto 859">
          <a:extLst>
            <a:ext uri="{FF2B5EF4-FFF2-40B4-BE49-F238E27FC236}">
              <a16:creationId xmlns:a16="http://schemas.microsoft.com/office/drawing/2014/main" id="{00000000-0008-0000-0700-00005C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61" name="CaixaDeTexto 860">
          <a:extLst>
            <a:ext uri="{FF2B5EF4-FFF2-40B4-BE49-F238E27FC236}">
              <a16:creationId xmlns:a16="http://schemas.microsoft.com/office/drawing/2014/main" id="{00000000-0008-0000-0700-00005D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219</xdr:row>
      <xdr:rowOff>0</xdr:rowOff>
    </xdr:from>
    <xdr:ext cx="184731" cy="264560"/>
    <xdr:sp macro="" textlink="">
      <xdr:nvSpPr>
        <xdr:cNvPr id="862" name="CaixaDeTexto 861">
          <a:extLst>
            <a:ext uri="{FF2B5EF4-FFF2-40B4-BE49-F238E27FC236}">
              <a16:creationId xmlns:a16="http://schemas.microsoft.com/office/drawing/2014/main" id="{00000000-0008-0000-0700-00005E030000}"/>
            </a:ext>
          </a:extLst>
        </xdr:cNvPr>
        <xdr:cNvSpPr txBox="1"/>
      </xdr:nvSpPr>
      <xdr:spPr>
        <a:xfrm>
          <a:off x="7353300" y="4495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3</xdr:col>
      <xdr:colOff>628650</xdr:colOff>
      <xdr:row>3</xdr:row>
      <xdr:rowOff>85725</xdr:rowOff>
    </xdr:from>
    <xdr:ext cx="184731" cy="264560"/>
    <xdr:sp macro="" textlink="">
      <xdr:nvSpPr>
        <xdr:cNvPr id="2" name="CaixaDeTexto 1">
          <a:extLst>
            <a:ext uri="{FF2B5EF4-FFF2-40B4-BE49-F238E27FC236}">
              <a16:creationId xmlns:a16="http://schemas.microsoft.com/office/drawing/2014/main" id="{00000000-0008-0000-0800-000002000000}"/>
            </a:ext>
          </a:extLst>
        </xdr:cNvPr>
        <xdr:cNvSpPr txBox="1"/>
      </xdr:nvSpPr>
      <xdr:spPr>
        <a:xfrm>
          <a:off x="43910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137</xdr:row>
      <xdr:rowOff>0</xdr:rowOff>
    </xdr:from>
    <xdr:ext cx="184731" cy="264560"/>
    <xdr:sp macro="" textlink="">
      <xdr:nvSpPr>
        <xdr:cNvPr id="3" name="CaixaDeTexto 2">
          <a:extLst>
            <a:ext uri="{FF2B5EF4-FFF2-40B4-BE49-F238E27FC236}">
              <a16:creationId xmlns:a16="http://schemas.microsoft.com/office/drawing/2014/main" id="{00000000-0008-0000-0800-000003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137</xdr:row>
      <xdr:rowOff>0</xdr:rowOff>
    </xdr:from>
    <xdr:ext cx="184731" cy="264560"/>
    <xdr:sp macro="" textlink="">
      <xdr:nvSpPr>
        <xdr:cNvPr id="4" name="CaixaDeTexto 3">
          <a:extLst>
            <a:ext uri="{FF2B5EF4-FFF2-40B4-BE49-F238E27FC236}">
              <a16:creationId xmlns:a16="http://schemas.microsoft.com/office/drawing/2014/main" id="{00000000-0008-0000-0800-000004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137</xdr:row>
      <xdr:rowOff>0</xdr:rowOff>
    </xdr:from>
    <xdr:ext cx="184731" cy="264560"/>
    <xdr:sp macro="" textlink="">
      <xdr:nvSpPr>
        <xdr:cNvPr id="5" name="CaixaDeTexto 4">
          <a:extLst>
            <a:ext uri="{FF2B5EF4-FFF2-40B4-BE49-F238E27FC236}">
              <a16:creationId xmlns:a16="http://schemas.microsoft.com/office/drawing/2014/main" id="{00000000-0008-0000-0800-000005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6" name="CaixaDeTexto 5">
          <a:extLst>
            <a:ext uri="{FF2B5EF4-FFF2-40B4-BE49-F238E27FC236}">
              <a16:creationId xmlns:a16="http://schemas.microsoft.com/office/drawing/2014/main" id="{00000000-0008-0000-0800-000006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7" name="CaixaDeTexto 6">
          <a:extLst>
            <a:ext uri="{FF2B5EF4-FFF2-40B4-BE49-F238E27FC236}">
              <a16:creationId xmlns:a16="http://schemas.microsoft.com/office/drawing/2014/main" id="{00000000-0008-0000-0800-000007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8" name="CaixaDeTexto 7">
          <a:extLst>
            <a:ext uri="{FF2B5EF4-FFF2-40B4-BE49-F238E27FC236}">
              <a16:creationId xmlns:a16="http://schemas.microsoft.com/office/drawing/2014/main" id="{00000000-0008-0000-0800-000008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9" name="CaixaDeTexto 8">
          <a:extLst>
            <a:ext uri="{FF2B5EF4-FFF2-40B4-BE49-F238E27FC236}">
              <a16:creationId xmlns:a16="http://schemas.microsoft.com/office/drawing/2014/main" id="{00000000-0008-0000-0800-000009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10" name="CaixaDeTexto 9">
          <a:extLst>
            <a:ext uri="{FF2B5EF4-FFF2-40B4-BE49-F238E27FC236}">
              <a16:creationId xmlns:a16="http://schemas.microsoft.com/office/drawing/2014/main" id="{00000000-0008-0000-0800-00000A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11" name="CaixaDeTexto 10">
          <a:extLst>
            <a:ext uri="{FF2B5EF4-FFF2-40B4-BE49-F238E27FC236}">
              <a16:creationId xmlns:a16="http://schemas.microsoft.com/office/drawing/2014/main" id="{00000000-0008-0000-0800-00000B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12" name="CaixaDeTexto 11">
          <a:extLst>
            <a:ext uri="{FF2B5EF4-FFF2-40B4-BE49-F238E27FC236}">
              <a16:creationId xmlns:a16="http://schemas.microsoft.com/office/drawing/2014/main" id="{00000000-0008-0000-0800-00000C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137</xdr:row>
      <xdr:rowOff>0</xdr:rowOff>
    </xdr:from>
    <xdr:ext cx="184731" cy="264560"/>
    <xdr:sp macro="" textlink="">
      <xdr:nvSpPr>
        <xdr:cNvPr id="13" name="CaixaDeTexto 12">
          <a:extLst>
            <a:ext uri="{FF2B5EF4-FFF2-40B4-BE49-F238E27FC236}">
              <a16:creationId xmlns:a16="http://schemas.microsoft.com/office/drawing/2014/main" id="{00000000-0008-0000-0800-00000D000000}"/>
            </a:ext>
          </a:extLst>
        </xdr:cNvPr>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167</xdr:row>
      <xdr:rowOff>85725</xdr:rowOff>
    </xdr:from>
    <xdr:ext cx="184731" cy="264560"/>
    <xdr:sp macro="" textlink="">
      <xdr:nvSpPr>
        <xdr:cNvPr id="14" name="CaixaDeTexto 13">
          <a:extLst>
            <a:ext uri="{FF2B5EF4-FFF2-40B4-BE49-F238E27FC236}">
              <a16:creationId xmlns:a16="http://schemas.microsoft.com/office/drawing/2014/main" id="{00000000-0008-0000-0800-00000E000000}"/>
            </a:ext>
          </a:extLst>
        </xdr:cNvPr>
        <xdr:cNvSpPr txBox="1"/>
      </xdr:nvSpPr>
      <xdr:spPr>
        <a:xfrm>
          <a:off x="4391025" y="25469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240</xdr:row>
      <xdr:rowOff>0</xdr:rowOff>
    </xdr:from>
    <xdr:ext cx="184731" cy="264560"/>
    <xdr:sp macro="" textlink="">
      <xdr:nvSpPr>
        <xdr:cNvPr id="15" name="CaixaDeTexto 14">
          <a:extLst>
            <a:ext uri="{FF2B5EF4-FFF2-40B4-BE49-F238E27FC236}">
              <a16:creationId xmlns:a16="http://schemas.microsoft.com/office/drawing/2014/main" id="{00000000-0008-0000-0800-00000F000000}"/>
            </a:ext>
          </a:extLst>
        </xdr:cNvPr>
        <xdr:cNvSpPr txBox="1"/>
      </xdr:nvSpPr>
      <xdr:spPr>
        <a:xfrm>
          <a:off x="4391025" y="4025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152400</xdr:colOff>
      <xdr:row>131</xdr:row>
      <xdr:rowOff>57150</xdr:rowOff>
    </xdr:from>
    <xdr:to>
      <xdr:col>13</xdr:col>
      <xdr:colOff>285750</xdr:colOff>
      <xdr:row>142</xdr:row>
      <xdr:rowOff>114300</xdr:rowOff>
    </xdr:to>
    <xdr:graphicFrame macro="">
      <xdr:nvGraphicFramePr>
        <xdr:cNvPr id="1675337" name="Gráfico 15">
          <a:extLst>
            <a:ext uri="{FF2B5EF4-FFF2-40B4-BE49-F238E27FC236}">
              <a16:creationId xmlns:a16="http://schemas.microsoft.com/office/drawing/2014/main" id="{00000000-0008-0000-0800-000049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409575</xdr:colOff>
      <xdr:row>187</xdr:row>
      <xdr:rowOff>95250</xdr:rowOff>
    </xdr:from>
    <xdr:to>
      <xdr:col>13</xdr:col>
      <xdr:colOff>76200</xdr:colOff>
      <xdr:row>197</xdr:row>
      <xdr:rowOff>9525</xdr:rowOff>
    </xdr:to>
    <xdr:graphicFrame macro="">
      <xdr:nvGraphicFramePr>
        <xdr:cNvPr id="1675338" name="Gráfico 16">
          <a:extLst>
            <a:ext uri="{FF2B5EF4-FFF2-40B4-BE49-F238E27FC236}">
              <a16:creationId xmlns:a16="http://schemas.microsoft.com/office/drawing/2014/main" id="{00000000-0008-0000-0800-00004A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419100</xdr:colOff>
      <xdr:row>201</xdr:row>
      <xdr:rowOff>0</xdr:rowOff>
    </xdr:from>
    <xdr:to>
      <xdr:col>13</xdr:col>
      <xdr:colOff>28575</xdr:colOff>
      <xdr:row>210</xdr:row>
      <xdr:rowOff>171450</xdr:rowOff>
    </xdr:to>
    <xdr:graphicFrame macro="">
      <xdr:nvGraphicFramePr>
        <xdr:cNvPr id="1675339" name="Gráfico 17">
          <a:extLst>
            <a:ext uri="{FF2B5EF4-FFF2-40B4-BE49-F238E27FC236}">
              <a16:creationId xmlns:a16="http://schemas.microsoft.com/office/drawing/2014/main" id="{00000000-0008-0000-0800-00004B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419100</xdr:colOff>
      <xdr:row>215</xdr:row>
      <xdr:rowOff>38100</xdr:rowOff>
    </xdr:from>
    <xdr:to>
      <xdr:col>13</xdr:col>
      <xdr:colOff>66675</xdr:colOff>
      <xdr:row>226</xdr:row>
      <xdr:rowOff>19050</xdr:rowOff>
    </xdr:to>
    <xdr:graphicFrame macro="">
      <xdr:nvGraphicFramePr>
        <xdr:cNvPr id="1675340" name="Gráfico 18">
          <a:extLst>
            <a:ext uri="{FF2B5EF4-FFF2-40B4-BE49-F238E27FC236}">
              <a16:creationId xmlns:a16="http://schemas.microsoft.com/office/drawing/2014/main" id="{00000000-0008-0000-0800-00004C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419100</xdr:colOff>
      <xdr:row>229</xdr:row>
      <xdr:rowOff>76200</xdr:rowOff>
    </xdr:from>
    <xdr:to>
      <xdr:col>13</xdr:col>
      <xdr:colOff>104775</xdr:colOff>
      <xdr:row>239</xdr:row>
      <xdr:rowOff>9525</xdr:rowOff>
    </xdr:to>
    <xdr:graphicFrame macro="">
      <xdr:nvGraphicFramePr>
        <xdr:cNvPr id="1675341" name="Gráfico 19">
          <a:extLst>
            <a:ext uri="{FF2B5EF4-FFF2-40B4-BE49-F238E27FC236}">
              <a16:creationId xmlns:a16="http://schemas.microsoft.com/office/drawing/2014/main" id="{00000000-0008-0000-0800-00004D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438150</xdr:colOff>
      <xdr:row>243</xdr:row>
      <xdr:rowOff>47625</xdr:rowOff>
    </xdr:from>
    <xdr:to>
      <xdr:col>13</xdr:col>
      <xdr:colOff>142875</xdr:colOff>
      <xdr:row>253</xdr:row>
      <xdr:rowOff>28575</xdr:rowOff>
    </xdr:to>
    <xdr:graphicFrame macro="">
      <xdr:nvGraphicFramePr>
        <xdr:cNvPr id="1675342" name="Gráfico 20">
          <a:extLst>
            <a:ext uri="{FF2B5EF4-FFF2-40B4-BE49-F238E27FC236}">
              <a16:creationId xmlns:a16="http://schemas.microsoft.com/office/drawing/2014/main" id="{00000000-0008-0000-0800-00004E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171450</xdr:colOff>
      <xdr:row>321</xdr:row>
      <xdr:rowOff>66675</xdr:rowOff>
    </xdr:from>
    <xdr:to>
      <xdr:col>13</xdr:col>
      <xdr:colOff>276225</xdr:colOff>
      <xdr:row>332</xdr:row>
      <xdr:rowOff>114300</xdr:rowOff>
    </xdr:to>
    <xdr:graphicFrame macro="">
      <xdr:nvGraphicFramePr>
        <xdr:cNvPr id="1675343" name="Gráfico 21">
          <a:extLst>
            <a:ext uri="{FF2B5EF4-FFF2-40B4-BE49-F238E27FC236}">
              <a16:creationId xmlns:a16="http://schemas.microsoft.com/office/drawing/2014/main" id="{00000000-0008-0000-0800-00004F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257175</xdr:colOff>
      <xdr:row>86</xdr:row>
      <xdr:rowOff>76200</xdr:rowOff>
    </xdr:from>
    <xdr:to>
      <xdr:col>13</xdr:col>
      <xdr:colOff>247650</xdr:colOff>
      <xdr:row>95</xdr:row>
      <xdr:rowOff>142875</xdr:rowOff>
    </xdr:to>
    <xdr:graphicFrame macro="">
      <xdr:nvGraphicFramePr>
        <xdr:cNvPr id="1675345" name="Gráfico 24">
          <a:extLst>
            <a:ext uri="{FF2B5EF4-FFF2-40B4-BE49-F238E27FC236}">
              <a16:creationId xmlns:a16="http://schemas.microsoft.com/office/drawing/2014/main" id="{00000000-0008-0000-0800-000051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447675</xdr:colOff>
      <xdr:row>257</xdr:row>
      <xdr:rowOff>28575</xdr:rowOff>
    </xdr:from>
    <xdr:to>
      <xdr:col>13</xdr:col>
      <xdr:colOff>142875</xdr:colOff>
      <xdr:row>267</xdr:row>
      <xdr:rowOff>9525</xdr:rowOff>
    </xdr:to>
    <xdr:graphicFrame macro="">
      <xdr:nvGraphicFramePr>
        <xdr:cNvPr id="1675346" name="Gráfico 25">
          <a:extLst>
            <a:ext uri="{FF2B5EF4-FFF2-40B4-BE49-F238E27FC236}">
              <a16:creationId xmlns:a16="http://schemas.microsoft.com/office/drawing/2014/main" id="{00000000-0008-0000-0800-000052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xdr:col>
      <xdr:colOff>95250</xdr:colOff>
      <xdr:row>270</xdr:row>
      <xdr:rowOff>76200</xdr:rowOff>
    </xdr:from>
    <xdr:to>
      <xdr:col>13</xdr:col>
      <xdr:colOff>361950</xdr:colOff>
      <xdr:row>272</xdr:row>
      <xdr:rowOff>1876425</xdr:rowOff>
    </xdr:to>
    <xdr:graphicFrame macro="">
      <xdr:nvGraphicFramePr>
        <xdr:cNvPr id="1675347" name="Gráfico 26">
          <a:extLst>
            <a:ext uri="{FF2B5EF4-FFF2-40B4-BE49-F238E27FC236}">
              <a16:creationId xmlns:a16="http://schemas.microsoft.com/office/drawing/2014/main" id="{00000000-0008-0000-0800-0000539019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oneCellAnchor>
    <xdr:from>
      <xdr:col>4</xdr:col>
      <xdr:colOff>628650</xdr:colOff>
      <xdr:row>292</xdr:row>
      <xdr:rowOff>0</xdr:rowOff>
    </xdr:from>
    <xdr:ext cx="184731" cy="264560"/>
    <xdr:sp macro="" textlink="">
      <xdr:nvSpPr>
        <xdr:cNvPr id="30" name="CaixaDeTexto 29">
          <a:extLst>
            <a:ext uri="{FF2B5EF4-FFF2-40B4-BE49-F238E27FC236}">
              <a16:creationId xmlns:a16="http://schemas.microsoft.com/office/drawing/2014/main" id="{00000000-0008-0000-0800-00001E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31" name="CaixaDeTexto 30">
          <a:extLst>
            <a:ext uri="{FF2B5EF4-FFF2-40B4-BE49-F238E27FC236}">
              <a16:creationId xmlns:a16="http://schemas.microsoft.com/office/drawing/2014/main" id="{00000000-0008-0000-0800-00001F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2" name="CaixaDeTexto 31">
          <a:extLst>
            <a:ext uri="{FF2B5EF4-FFF2-40B4-BE49-F238E27FC236}">
              <a16:creationId xmlns:a16="http://schemas.microsoft.com/office/drawing/2014/main" id="{00000000-0008-0000-0800-000020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3" name="CaixaDeTexto 32">
          <a:extLst>
            <a:ext uri="{FF2B5EF4-FFF2-40B4-BE49-F238E27FC236}">
              <a16:creationId xmlns:a16="http://schemas.microsoft.com/office/drawing/2014/main" id="{00000000-0008-0000-0800-000021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4" name="CaixaDeTexto 33">
          <a:extLst>
            <a:ext uri="{FF2B5EF4-FFF2-40B4-BE49-F238E27FC236}">
              <a16:creationId xmlns:a16="http://schemas.microsoft.com/office/drawing/2014/main" id="{00000000-0008-0000-0800-000022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5" name="CaixaDeTexto 34">
          <a:extLst>
            <a:ext uri="{FF2B5EF4-FFF2-40B4-BE49-F238E27FC236}">
              <a16:creationId xmlns:a16="http://schemas.microsoft.com/office/drawing/2014/main" id="{00000000-0008-0000-0800-000023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6" name="CaixaDeTexto 35">
          <a:extLst>
            <a:ext uri="{FF2B5EF4-FFF2-40B4-BE49-F238E27FC236}">
              <a16:creationId xmlns:a16="http://schemas.microsoft.com/office/drawing/2014/main" id="{00000000-0008-0000-0800-000024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7" name="CaixaDeTexto 36">
          <a:extLst>
            <a:ext uri="{FF2B5EF4-FFF2-40B4-BE49-F238E27FC236}">
              <a16:creationId xmlns:a16="http://schemas.microsoft.com/office/drawing/2014/main" id="{00000000-0008-0000-0800-000025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8" name="CaixaDeTexto 37">
          <a:extLst>
            <a:ext uri="{FF2B5EF4-FFF2-40B4-BE49-F238E27FC236}">
              <a16:creationId xmlns:a16="http://schemas.microsoft.com/office/drawing/2014/main" id="{00000000-0008-0000-0800-000026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9" name="CaixaDeTexto 38">
          <a:extLst>
            <a:ext uri="{FF2B5EF4-FFF2-40B4-BE49-F238E27FC236}">
              <a16:creationId xmlns:a16="http://schemas.microsoft.com/office/drawing/2014/main" id="{00000000-0008-0000-0800-000027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40" name="CaixaDeTexto 39">
          <a:extLst>
            <a:ext uri="{FF2B5EF4-FFF2-40B4-BE49-F238E27FC236}">
              <a16:creationId xmlns:a16="http://schemas.microsoft.com/office/drawing/2014/main" id="{00000000-0008-0000-0800-000028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41" name="CaixaDeTexto 40">
          <a:extLst>
            <a:ext uri="{FF2B5EF4-FFF2-40B4-BE49-F238E27FC236}">
              <a16:creationId xmlns:a16="http://schemas.microsoft.com/office/drawing/2014/main" id="{00000000-0008-0000-0800-000029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42" name="CaixaDeTexto 41">
          <a:extLst>
            <a:ext uri="{FF2B5EF4-FFF2-40B4-BE49-F238E27FC236}">
              <a16:creationId xmlns:a16="http://schemas.microsoft.com/office/drawing/2014/main" id="{00000000-0008-0000-0800-00002A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43" name="CaixaDeTexto 42">
          <a:extLst>
            <a:ext uri="{FF2B5EF4-FFF2-40B4-BE49-F238E27FC236}">
              <a16:creationId xmlns:a16="http://schemas.microsoft.com/office/drawing/2014/main" id="{00000000-0008-0000-0800-00002B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44" name="CaixaDeTexto 43">
          <a:extLst>
            <a:ext uri="{FF2B5EF4-FFF2-40B4-BE49-F238E27FC236}">
              <a16:creationId xmlns:a16="http://schemas.microsoft.com/office/drawing/2014/main" id="{00000000-0008-0000-0800-00002C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45" name="CaixaDeTexto 44">
          <a:extLst>
            <a:ext uri="{FF2B5EF4-FFF2-40B4-BE49-F238E27FC236}">
              <a16:creationId xmlns:a16="http://schemas.microsoft.com/office/drawing/2014/main" id="{00000000-0008-0000-0800-00002D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46" name="CaixaDeTexto 45">
          <a:extLst>
            <a:ext uri="{FF2B5EF4-FFF2-40B4-BE49-F238E27FC236}">
              <a16:creationId xmlns:a16="http://schemas.microsoft.com/office/drawing/2014/main" id="{00000000-0008-0000-0800-00002E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47" name="CaixaDeTexto 46">
          <a:extLst>
            <a:ext uri="{FF2B5EF4-FFF2-40B4-BE49-F238E27FC236}">
              <a16:creationId xmlns:a16="http://schemas.microsoft.com/office/drawing/2014/main" id="{00000000-0008-0000-0800-00002F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48" name="CaixaDeTexto 47">
          <a:extLst>
            <a:ext uri="{FF2B5EF4-FFF2-40B4-BE49-F238E27FC236}">
              <a16:creationId xmlns:a16="http://schemas.microsoft.com/office/drawing/2014/main" id="{00000000-0008-0000-0800-000030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49" name="CaixaDeTexto 48">
          <a:extLst>
            <a:ext uri="{FF2B5EF4-FFF2-40B4-BE49-F238E27FC236}">
              <a16:creationId xmlns:a16="http://schemas.microsoft.com/office/drawing/2014/main" id="{00000000-0008-0000-0800-000031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50" name="CaixaDeTexto 49">
          <a:extLst>
            <a:ext uri="{FF2B5EF4-FFF2-40B4-BE49-F238E27FC236}">
              <a16:creationId xmlns:a16="http://schemas.microsoft.com/office/drawing/2014/main" id="{00000000-0008-0000-0800-000032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51" name="CaixaDeTexto 50">
          <a:extLst>
            <a:ext uri="{FF2B5EF4-FFF2-40B4-BE49-F238E27FC236}">
              <a16:creationId xmlns:a16="http://schemas.microsoft.com/office/drawing/2014/main" id="{00000000-0008-0000-0800-000033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52" name="CaixaDeTexto 51">
          <a:extLst>
            <a:ext uri="{FF2B5EF4-FFF2-40B4-BE49-F238E27FC236}">
              <a16:creationId xmlns:a16="http://schemas.microsoft.com/office/drawing/2014/main" id="{00000000-0008-0000-0800-000034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53" name="CaixaDeTexto 52">
          <a:extLst>
            <a:ext uri="{FF2B5EF4-FFF2-40B4-BE49-F238E27FC236}">
              <a16:creationId xmlns:a16="http://schemas.microsoft.com/office/drawing/2014/main" id="{00000000-0008-0000-0800-000035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4" name="CaixaDeTexto 53">
          <a:extLst>
            <a:ext uri="{FF2B5EF4-FFF2-40B4-BE49-F238E27FC236}">
              <a16:creationId xmlns:a16="http://schemas.microsoft.com/office/drawing/2014/main" id="{00000000-0008-0000-0800-000036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5" name="CaixaDeTexto 54">
          <a:extLst>
            <a:ext uri="{FF2B5EF4-FFF2-40B4-BE49-F238E27FC236}">
              <a16:creationId xmlns:a16="http://schemas.microsoft.com/office/drawing/2014/main" id="{00000000-0008-0000-0800-000037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6" name="CaixaDeTexto 55">
          <a:extLst>
            <a:ext uri="{FF2B5EF4-FFF2-40B4-BE49-F238E27FC236}">
              <a16:creationId xmlns:a16="http://schemas.microsoft.com/office/drawing/2014/main" id="{00000000-0008-0000-0800-000038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7" name="CaixaDeTexto 56">
          <a:extLst>
            <a:ext uri="{FF2B5EF4-FFF2-40B4-BE49-F238E27FC236}">
              <a16:creationId xmlns:a16="http://schemas.microsoft.com/office/drawing/2014/main" id="{00000000-0008-0000-0800-000039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8" name="CaixaDeTexto 57">
          <a:extLst>
            <a:ext uri="{FF2B5EF4-FFF2-40B4-BE49-F238E27FC236}">
              <a16:creationId xmlns:a16="http://schemas.microsoft.com/office/drawing/2014/main" id="{00000000-0008-0000-0800-00003A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59" name="CaixaDeTexto 58">
          <a:extLst>
            <a:ext uri="{FF2B5EF4-FFF2-40B4-BE49-F238E27FC236}">
              <a16:creationId xmlns:a16="http://schemas.microsoft.com/office/drawing/2014/main" id="{00000000-0008-0000-0800-00003B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0" name="CaixaDeTexto 59">
          <a:extLst>
            <a:ext uri="{FF2B5EF4-FFF2-40B4-BE49-F238E27FC236}">
              <a16:creationId xmlns:a16="http://schemas.microsoft.com/office/drawing/2014/main" id="{00000000-0008-0000-0800-00003C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1" name="CaixaDeTexto 60">
          <a:extLst>
            <a:ext uri="{FF2B5EF4-FFF2-40B4-BE49-F238E27FC236}">
              <a16:creationId xmlns:a16="http://schemas.microsoft.com/office/drawing/2014/main" id="{00000000-0008-0000-0800-00003D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2" name="CaixaDeTexto 61">
          <a:extLst>
            <a:ext uri="{FF2B5EF4-FFF2-40B4-BE49-F238E27FC236}">
              <a16:creationId xmlns:a16="http://schemas.microsoft.com/office/drawing/2014/main" id="{00000000-0008-0000-0800-00003E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3" name="CaixaDeTexto 62">
          <a:extLst>
            <a:ext uri="{FF2B5EF4-FFF2-40B4-BE49-F238E27FC236}">
              <a16:creationId xmlns:a16="http://schemas.microsoft.com/office/drawing/2014/main" id="{00000000-0008-0000-0800-00003F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4" name="CaixaDeTexto 63">
          <a:extLst>
            <a:ext uri="{FF2B5EF4-FFF2-40B4-BE49-F238E27FC236}">
              <a16:creationId xmlns:a16="http://schemas.microsoft.com/office/drawing/2014/main" id="{00000000-0008-0000-0800-000040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65" name="CaixaDeTexto 64">
          <a:extLst>
            <a:ext uri="{FF2B5EF4-FFF2-40B4-BE49-F238E27FC236}">
              <a16:creationId xmlns:a16="http://schemas.microsoft.com/office/drawing/2014/main" id="{00000000-0008-0000-0800-000041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66" name="CaixaDeTexto 65">
          <a:extLst>
            <a:ext uri="{FF2B5EF4-FFF2-40B4-BE49-F238E27FC236}">
              <a16:creationId xmlns:a16="http://schemas.microsoft.com/office/drawing/2014/main" id="{00000000-0008-0000-0800-000042000000}"/>
            </a:ext>
          </a:extLst>
        </xdr:cNvPr>
        <xdr:cNvSpPr txBox="1"/>
      </xdr:nvSpPr>
      <xdr:spPr>
        <a:xfrm>
          <a:off x="43148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67" name="CaixaDeTexto 66">
          <a:extLst>
            <a:ext uri="{FF2B5EF4-FFF2-40B4-BE49-F238E27FC236}">
              <a16:creationId xmlns:a16="http://schemas.microsoft.com/office/drawing/2014/main" id="{00000000-0008-0000-0800-000043000000}"/>
            </a:ext>
          </a:extLst>
        </xdr:cNvPr>
        <xdr:cNvSpPr txBox="1"/>
      </xdr:nvSpPr>
      <xdr:spPr>
        <a:xfrm>
          <a:off x="43148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68" name="CaixaDeTexto 67">
          <a:extLst>
            <a:ext uri="{FF2B5EF4-FFF2-40B4-BE49-F238E27FC236}">
              <a16:creationId xmlns:a16="http://schemas.microsoft.com/office/drawing/2014/main" id="{00000000-0008-0000-0800-000044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69" name="CaixaDeTexto 68">
          <a:extLst>
            <a:ext uri="{FF2B5EF4-FFF2-40B4-BE49-F238E27FC236}">
              <a16:creationId xmlns:a16="http://schemas.microsoft.com/office/drawing/2014/main" id="{00000000-0008-0000-0800-000045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70" name="CaixaDeTexto 69">
          <a:extLst>
            <a:ext uri="{FF2B5EF4-FFF2-40B4-BE49-F238E27FC236}">
              <a16:creationId xmlns:a16="http://schemas.microsoft.com/office/drawing/2014/main" id="{00000000-0008-0000-0800-000046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71" name="CaixaDeTexto 70">
          <a:extLst>
            <a:ext uri="{FF2B5EF4-FFF2-40B4-BE49-F238E27FC236}">
              <a16:creationId xmlns:a16="http://schemas.microsoft.com/office/drawing/2014/main" id="{00000000-0008-0000-0800-000047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72" name="CaixaDeTexto 71">
          <a:extLst>
            <a:ext uri="{FF2B5EF4-FFF2-40B4-BE49-F238E27FC236}">
              <a16:creationId xmlns:a16="http://schemas.microsoft.com/office/drawing/2014/main" id="{00000000-0008-0000-0800-000048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73" name="CaixaDeTexto 72">
          <a:extLst>
            <a:ext uri="{FF2B5EF4-FFF2-40B4-BE49-F238E27FC236}">
              <a16:creationId xmlns:a16="http://schemas.microsoft.com/office/drawing/2014/main" id="{00000000-0008-0000-0800-000049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74" name="CaixaDeTexto 73">
          <a:extLst>
            <a:ext uri="{FF2B5EF4-FFF2-40B4-BE49-F238E27FC236}">
              <a16:creationId xmlns:a16="http://schemas.microsoft.com/office/drawing/2014/main" id="{00000000-0008-0000-0800-00004A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75" name="CaixaDeTexto 74">
          <a:extLst>
            <a:ext uri="{FF2B5EF4-FFF2-40B4-BE49-F238E27FC236}">
              <a16:creationId xmlns:a16="http://schemas.microsoft.com/office/drawing/2014/main" id="{00000000-0008-0000-0800-00004B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76" name="CaixaDeTexto 75">
          <a:extLst>
            <a:ext uri="{FF2B5EF4-FFF2-40B4-BE49-F238E27FC236}">
              <a16:creationId xmlns:a16="http://schemas.microsoft.com/office/drawing/2014/main" id="{00000000-0008-0000-0800-00004C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77" name="CaixaDeTexto 76">
          <a:extLst>
            <a:ext uri="{FF2B5EF4-FFF2-40B4-BE49-F238E27FC236}">
              <a16:creationId xmlns:a16="http://schemas.microsoft.com/office/drawing/2014/main" id="{00000000-0008-0000-0800-00004D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78" name="CaixaDeTexto 77">
          <a:extLst>
            <a:ext uri="{FF2B5EF4-FFF2-40B4-BE49-F238E27FC236}">
              <a16:creationId xmlns:a16="http://schemas.microsoft.com/office/drawing/2014/main" id="{00000000-0008-0000-0800-00004E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79" name="CaixaDeTexto 78">
          <a:extLst>
            <a:ext uri="{FF2B5EF4-FFF2-40B4-BE49-F238E27FC236}">
              <a16:creationId xmlns:a16="http://schemas.microsoft.com/office/drawing/2014/main" id="{00000000-0008-0000-0800-00004F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0" name="CaixaDeTexto 79">
          <a:extLst>
            <a:ext uri="{FF2B5EF4-FFF2-40B4-BE49-F238E27FC236}">
              <a16:creationId xmlns:a16="http://schemas.microsoft.com/office/drawing/2014/main" id="{00000000-0008-0000-0800-000050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1" name="CaixaDeTexto 80">
          <a:extLst>
            <a:ext uri="{FF2B5EF4-FFF2-40B4-BE49-F238E27FC236}">
              <a16:creationId xmlns:a16="http://schemas.microsoft.com/office/drawing/2014/main" id="{00000000-0008-0000-0800-000051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2" name="CaixaDeTexto 81">
          <a:extLst>
            <a:ext uri="{FF2B5EF4-FFF2-40B4-BE49-F238E27FC236}">
              <a16:creationId xmlns:a16="http://schemas.microsoft.com/office/drawing/2014/main" id="{00000000-0008-0000-0800-000052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3" name="CaixaDeTexto 82">
          <a:extLst>
            <a:ext uri="{FF2B5EF4-FFF2-40B4-BE49-F238E27FC236}">
              <a16:creationId xmlns:a16="http://schemas.microsoft.com/office/drawing/2014/main" id="{00000000-0008-0000-0800-000053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84" name="CaixaDeTexto 83">
          <a:extLst>
            <a:ext uri="{FF2B5EF4-FFF2-40B4-BE49-F238E27FC236}">
              <a16:creationId xmlns:a16="http://schemas.microsoft.com/office/drawing/2014/main" id="{00000000-0008-0000-0800-000054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85" name="CaixaDeTexto 84">
          <a:extLst>
            <a:ext uri="{FF2B5EF4-FFF2-40B4-BE49-F238E27FC236}">
              <a16:creationId xmlns:a16="http://schemas.microsoft.com/office/drawing/2014/main" id="{00000000-0008-0000-0800-000055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6" name="CaixaDeTexto 85">
          <a:extLst>
            <a:ext uri="{FF2B5EF4-FFF2-40B4-BE49-F238E27FC236}">
              <a16:creationId xmlns:a16="http://schemas.microsoft.com/office/drawing/2014/main" id="{00000000-0008-0000-0800-000056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7" name="CaixaDeTexto 86">
          <a:extLst>
            <a:ext uri="{FF2B5EF4-FFF2-40B4-BE49-F238E27FC236}">
              <a16:creationId xmlns:a16="http://schemas.microsoft.com/office/drawing/2014/main" id="{00000000-0008-0000-0800-000057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8" name="CaixaDeTexto 87">
          <a:extLst>
            <a:ext uri="{FF2B5EF4-FFF2-40B4-BE49-F238E27FC236}">
              <a16:creationId xmlns:a16="http://schemas.microsoft.com/office/drawing/2014/main" id="{00000000-0008-0000-0800-000058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89" name="CaixaDeTexto 88">
          <a:extLst>
            <a:ext uri="{FF2B5EF4-FFF2-40B4-BE49-F238E27FC236}">
              <a16:creationId xmlns:a16="http://schemas.microsoft.com/office/drawing/2014/main" id="{00000000-0008-0000-0800-000059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0" name="CaixaDeTexto 89">
          <a:extLst>
            <a:ext uri="{FF2B5EF4-FFF2-40B4-BE49-F238E27FC236}">
              <a16:creationId xmlns:a16="http://schemas.microsoft.com/office/drawing/2014/main" id="{00000000-0008-0000-0800-00005A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1" name="CaixaDeTexto 90">
          <a:extLst>
            <a:ext uri="{FF2B5EF4-FFF2-40B4-BE49-F238E27FC236}">
              <a16:creationId xmlns:a16="http://schemas.microsoft.com/office/drawing/2014/main" id="{00000000-0008-0000-0800-00005B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2" name="CaixaDeTexto 91">
          <a:extLst>
            <a:ext uri="{FF2B5EF4-FFF2-40B4-BE49-F238E27FC236}">
              <a16:creationId xmlns:a16="http://schemas.microsoft.com/office/drawing/2014/main" id="{00000000-0008-0000-0800-00005C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3" name="CaixaDeTexto 92">
          <a:extLst>
            <a:ext uri="{FF2B5EF4-FFF2-40B4-BE49-F238E27FC236}">
              <a16:creationId xmlns:a16="http://schemas.microsoft.com/office/drawing/2014/main" id="{00000000-0008-0000-0800-00005D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4" name="CaixaDeTexto 93">
          <a:extLst>
            <a:ext uri="{FF2B5EF4-FFF2-40B4-BE49-F238E27FC236}">
              <a16:creationId xmlns:a16="http://schemas.microsoft.com/office/drawing/2014/main" id="{00000000-0008-0000-0800-00005E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5" name="CaixaDeTexto 94">
          <a:extLst>
            <a:ext uri="{FF2B5EF4-FFF2-40B4-BE49-F238E27FC236}">
              <a16:creationId xmlns:a16="http://schemas.microsoft.com/office/drawing/2014/main" id="{00000000-0008-0000-0800-00005F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6" name="CaixaDeTexto 95">
          <a:extLst>
            <a:ext uri="{FF2B5EF4-FFF2-40B4-BE49-F238E27FC236}">
              <a16:creationId xmlns:a16="http://schemas.microsoft.com/office/drawing/2014/main" id="{00000000-0008-0000-0800-000060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7" name="CaixaDeTexto 96">
          <a:extLst>
            <a:ext uri="{FF2B5EF4-FFF2-40B4-BE49-F238E27FC236}">
              <a16:creationId xmlns:a16="http://schemas.microsoft.com/office/drawing/2014/main" id="{00000000-0008-0000-0800-000061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8" name="CaixaDeTexto 97">
          <a:extLst>
            <a:ext uri="{FF2B5EF4-FFF2-40B4-BE49-F238E27FC236}">
              <a16:creationId xmlns:a16="http://schemas.microsoft.com/office/drawing/2014/main" id="{00000000-0008-0000-0800-000062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99" name="CaixaDeTexto 98">
          <a:extLst>
            <a:ext uri="{FF2B5EF4-FFF2-40B4-BE49-F238E27FC236}">
              <a16:creationId xmlns:a16="http://schemas.microsoft.com/office/drawing/2014/main" id="{00000000-0008-0000-0800-000063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00" name="CaixaDeTexto 99">
          <a:extLst>
            <a:ext uri="{FF2B5EF4-FFF2-40B4-BE49-F238E27FC236}">
              <a16:creationId xmlns:a16="http://schemas.microsoft.com/office/drawing/2014/main" id="{00000000-0008-0000-0800-000064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01" name="CaixaDeTexto 100">
          <a:extLst>
            <a:ext uri="{FF2B5EF4-FFF2-40B4-BE49-F238E27FC236}">
              <a16:creationId xmlns:a16="http://schemas.microsoft.com/office/drawing/2014/main" id="{00000000-0008-0000-0800-000065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102" name="CaixaDeTexto 101">
          <a:extLst>
            <a:ext uri="{FF2B5EF4-FFF2-40B4-BE49-F238E27FC236}">
              <a16:creationId xmlns:a16="http://schemas.microsoft.com/office/drawing/2014/main" id="{00000000-0008-0000-0800-000066000000}"/>
            </a:ext>
          </a:extLst>
        </xdr:cNvPr>
        <xdr:cNvSpPr txBox="1"/>
      </xdr:nvSpPr>
      <xdr:spPr>
        <a:xfrm>
          <a:off x="43148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103" name="CaixaDeTexto 102">
          <a:extLst>
            <a:ext uri="{FF2B5EF4-FFF2-40B4-BE49-F238E27FC236}">
              <a16:creationId xmlns:a16="http://schemas.microsoft.com/office/drawing/2014/main" id="{00000000-0008-0000-0800-000067000000}"/>
            </a:ext>
          </a:extLst>
        </xdr:cNvPr>
        <xdr:cNvSpPr txBox="1"/>
      </xdr:nvSpPr>
      <xdr:spPr>
        <a:xfrm>
          <a:off x="43148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104" name="CaixaDeTexto 103">
          <a:extLst>
            <a:ext uri="{FF2B5EF4-FFF2-40B4-BE49-F238E27FC236}">
              <a16:creationId xmlns:a16="http://schemas.microsoft.com/office/drawing/2014/main" id="{00000000-0008-0000-0800-000068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105" name="CaixaDeTexto 104">
          <a:extLst>
            <a:ext uri="{FF2B5EF4-FFF2-40B4-BE49-F238E27FC236}">
              <a16:creationId xmlns:a16="http://schemas.microsoft.com/office/drawing/2014/main" id="{00000000-0008-0000-0800-000069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106" name="CaixaDeTexto 105">
          <a:extLst>
            <a:ext uri="{FF2B5EF4-FFF2-40B4-BE49-F238E27FC236}">
              <a16:creationId xmlns:a16="http://schemas.microsoft.com/office/drawing/2014/main" id="{00000000-0008-0000-0800-00006A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107" name="CaixaDeTexto 106">
          <a:extLst>
            <a:ext uri="{FF2B5EF4-FFF2-40B4-BE49-F238E27FC236}">
              <a16:creationId xmlns:a16="http://schemas.microsoft.com/office/drawing/2014/main" id="{00000000-0008-0000-0800-00006B000000}"/>
            </a:ext>
          </a:extLst>
        </xdr:cNvPr>
        <xdr:cNvSpPr txBox="1"/>
      </xdr:nvSpPr>
      <xdr:spPr>
        <a:xfrm>
          <a:off x="475297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108" name="CaixaDeTexto 107">
          <a:extLst>
            <a:ext uri="{FF2B5EF4-FFF2-40B4-BE49-F238E27FC236}">
              <a16:creationId xmlns:a16="http://schemas.microsoft.com/office/drawing/2014/main" id="{00000000-0008-0000-0800-00006C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109" name="CaixaDeTexto 108">
          <a:extLst>
            <a:ext uri="{FF2B5EF4-FFF2-40B4-BE49-F238E27FC236}">
              <a16:creationId xmlns:a16="http://schemas.microsoft.com/office/drawing/2014/main" id="{00000000-0008-0000-0800-00006D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110" name="CaixaDeTexto 109">
          <a:extLst>
            <a:ext uri="{FF2B5EF4-FFF2-40B4-BE49-F238E27FC236}">
              <a16:creationId xmlns:a16="http://schemas.microsoft.com/office/drawing/2014/main" id="{00000000-0008-0000-0800-00006E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111" name="CaixaDeTexto 110">
          <a:extLst>
            <a:ext uri="{FF2B5EF4-FFF2-40B4-BE49-F238E27FC236}">
              <a16:creationId xmlns:a16="http://schemas.microsoft.com/office/drawing/2014/main" id="{00000000-0008-0000-0800-00006F000000}"/>
            </a:ext>
          </a:extLst>
        </xdr:cNvPr>
        <xdr:cNvSpPr txBox="1"/>
      </xdr:nvSpPr>
      <xdr:spPr>
        <a:xfrm>
          <a:off x="52006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112" name="CaixaDeTexto 111">
          <a:extLst>
            <a:ext uri="{FF2B5EF4-FFF2-40B4-BE49-F238E27FC236}">
              <a16:creationId xmlns:a16="http://schemas.microsoft.com/office/drawing/2014/main" id="{00000000-0008-0000-0800-000070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113" name="CaixaDeTexto 112">
          <a:extLst>
            <a:ext uri="{FF2B5EF4-FFF2-40B4-BE49-F238E27FC236}">
              <a16:creationId xmlns:a16="http://schemas.microsoft.com/office/drawing/2014/main" id="{00000000-0008-0000-0800-000071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114" name="CaixaDeTexto 113">
          <a:extLst>
            <a:ext uri="{FF2B5EF4-FFF2-40B4-BE49-F238E27FC236}">
              <a16:creationId xmlns:a16="http://schemas.microsoft.com/office/drawing/2014/main" id="{00000000-0008-0000-0800-000072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115" name="CaixaDeTexto 114">
          <a:extLst>
            <a:ext uri="{FF2B5EF4-FFF2-40B4-BE49-F238E27FC236}">
              <a16:creationId xmlns:a16="http://schemas.microsoft.com/office/drawing/2014/main" id="{00000000-0008-0000-0800-000073000000}"/>
            </a:ext>
          </a:extLst>
        </xdr:cNvPr>
        <xdr:cNvSpPr txBox="1"/>
      </xdr:nvSpPr>
      <xdr:spPr>
        <a:xfrm>
          <a:off x="563880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16" name="CaixaDeTexto 115">
          <a:extLst>
            <a:ext uri="{FF2B5EF4-FFF2-40B4-BE49-F238E27FC236}">
              <a16:creationId xmlns:a16="http://schemas.microsoft.com/office/drawing/2014/main" id="{00000000-0008-0000-0800-000074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17" name="CaixaDeTexto 116">
          <a:extLst>
            <a:ext uri="{FF2B5EF4-FFF2-40B4-BE49-F238E27FC236}">
              <a16:creationId xmlns:a16="http://schemas.microsoft.com/office/drawing/2014/main" id="{00000000-0008-0000-0800-000075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18" name="CaixaDeTexto 117">
          <a:extLst>
            <a:ext uri="{FF2B5EF4-FFF2-40B4-BE49-F238E27FC236}">
              <a16:creationId xmlns:a16="http://schemas.microsoft.com/office/drawing/2014/main" id="{00000000-0008-0000-0800-000076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19" name="CaixaDeTexto 118">
          <a:extLst>
            <a:ext uri="{FF2B5EF4-FFF2-40B4-BE49-F238E27FC236}">
              <a16:creationId xmlns:a16="http://schemas.microsoft.com/office/drawing/2014/main" id="{00000000-0008-0000-0800-000077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0" name="CaixaDeTexto 119">
          <a:extLst>
            <a:ext uri="{FF2B5EF4-FFF2-40B4-BE49-F238E27FC236}">
              <a16:creationId xmlns:a16="http://schemas.microsoft.com/office/drawing/2014/main" id="{00000000-0008-0000-0800-000078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1" name="CaixaDeTexto 120">
          <a:extLst>
            <a:ext uri="{FF2B5EF4-FFF2-40B4-BE49-F238E27FC236}">
              <a16:creationId xmlns:a16="http://schemas.microsoft.com/office/drawing/2014/main" id="{00000000-0008-0000-0800-000079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22" name="CaixaDeTexto 121">
          <a:extLst>
            <a:ext uri="{FF2B5EF4-FFF2-40B4-BE49-F238E27FC236}">
              <a16:creationId xmlns:a16="http://schemas.microsoft.com/office/drawing/2014/main" id="{00000000-0008-0000-0800-00007A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23" name="CaixaDeTexto 122">
          <a:extLst>
            <a:ext uri="{FF2B5EF4-FFF2-40B4-BE49-F238E27FC236}">
              <a16:creationId xmlns:a16="http://schemas.microsoft.com/office/drawing/2014/main" id="{00000000-0008-0000-0800-00007B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24" name="CaixaDeTexto 123">
          <a:extLst>
            <a:ext uri="{FF2B5EF4-FFF2-40B4-BE49-F238E27FC236}">
              <a16:creationId xmlns:a16="http://schemas.microsoft.com/office/drawing/2014/main" id="{00000000-0008-0000-0800-00007C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125" name="CaixaDeTexto 124">
          <a:extLst>
            <a:ext uri="{FF2B5EF4-FFF2-40B4-BE49-F238E27FC236}">
              <a16:creationId xmlns:a16="http://schemas.microsoft.com/office/drawing/2014/main" id="{00000000-0008-0000-0800-00007D000000}"/>
            </a:ext>
          </a:extLst>
        </xdr:cNvPr>
        <xdr:cNvSpPr txBox="1"/>
      </xdr:nvSpPr>
      <xdr:spPr>
        <a:xfrm>
          <a:off x="6076950"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6" name="CaixaDeTexto 125">
          <a:extLst>
            <a:ext uri="{FF2B5EF4-FFF2-40B4-BE49-F238E27FC236}">
              <a16:creationId xmlns:a16="http://schemas.microsoft.com/office/drawing/2014/main" id="{00000000-0008-0000-0800-00007E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7" name="CaixaDeTexto 126">
          <a:extLst>
            <a:ext uri="{FF2B5EF4-FFF2-40B4-BE49-F238E27FC236}">
              <a16:creationId xmlns:a16="http://schemas.microsoft.com/office/drawing/2014/main" id="{00000000-0008-0000-0800-00007F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8" name="CaixaDeTexto 127">
          <a:extLst>
            <a:ext uri="{FF2B5EF4-FFF2-40B4-BE49-F238E27FC236}">
              <a16:creationId xmlns:a16="http://schemas.microsoft.com/office/drawing/2014/main" id="{00000000-0008-0000-0800-000080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29" name="CaixaDeTexto 128">
          <a:extLst>
            <a:ext uri="{FF2B5EF4-FFF2-40B4-BE49-F238E27FC236}">
              <a16:creationId xmlns:a16="http://schemas.microsoft.com/office/drawing/2014/main" id="{00000000-0008-0000-0800-000081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0" name="CaixaDeTexto 129">
          <a:extLst>
            <a:ext uri="{FF2B5EF4-FFF2-40B4-BE49-F238E27FC236}">
              <a16:creationId xmlns:a16="http://schemas.microsoft.com/office/drawing/2014/main" id="{00000000-0008-0000-0800-000082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1" name="CaixaDeTexto 130">
          <a:extLst>
            <a:ext uri="{FF2B5EF4-FFF2-40B4-BE49-F238E27FC236}">
              <a16:creationId xmlns:a16="http://schemas.microsoft.com/office/drawing/2014/main" id="{00000000-0008-0000-0800-000083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2" name="CaixaDeTexto 131">
          <a:extLst>
            <a:ext uri="{FF2B5EF4-FFF2-40B4-BE49-F238E27FC236}">
              <a16:creationId xmlns:a16="http://schemas.microsoft.com/office/drawing/2014/main" id="{00000000-0008-0000-0800-000084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3" name="CaixaDeTexto 132">
          <a:extLst>
            <a:ext uri="{FF2B5EF4-FFF2-40B4-BE49-F238E27FC236}">
              <a16:creationId xmlns:a16="http://schemas.microsoft.com/office/drawing/2014/main" id="{00000000-0008-0000-0800-000085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4" name="CaixaDeTexto 133">
          <a:extLst>
            <a:ext uri="{FF2B5EF4-FFF2-40B4-BE49-F238E27FC236}">
              <a16:creationId xmlns:a16="http://schemas.microsoft.com/office/drawing/2014/main" id="{00000000-0008-0000-0800-000086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5" name="CaixaDeTexto 134">
          <a:extLst>
            <a:ext uri="{FF2B5EF4-FFF2-40B4-BE49-F238E27FC236}">
              <a16:creationId xmlns:a16="http://schemas.microsoft.com/office/drawing/2014/main" id="{00000000-0008-0000-0800-000087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6" name="CaixaDeTexto 135">
          <a:extLst>
            <a:ext uri="{FF2B5EF4-FFF2-40B4-BE49-F238E27FC236}">
              <a16:creationId xmlns:a16="http://schemas.microsoft.com/office/drawing/2014/main" id="{00000000-0008-0000-0800-000088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112</xdr:row>
      <xdr:rowOff>0</xdr:rowOff>
    </xdr:from>
    <xdr:ext cx="184731" cy="264560"/>
    <xdr:sp macro="" textlink="">
      <xdr:nvSpPr>
        <xdr:cNvPr id="137" name="CaixaDeTexto 136">
          <a:extLst>
            <a:ext uri="{FF2B5EF4-FFF2-40B4-BE49-F238E27FC236}">
              <a16:creationId xmlns:a16="http://schemas.microsoft.com/office/drawing/2014/main" id="{00000000-0008-0000-0800-000089000000}"/>
            </a:ext>
          </a:extLst>
        </xdr:cNvPr>
        <xdr:cNvSpPr txBox="1"/>
      </xdr:nvSpPr>
      <xdr:spPr>
        <a:xfrm>
          <a:off x="6524625" y="5320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723900</xdr:colOff>
      <xdr:row>69</xdr:row>
      <xdr:rowOff>66675</xdr:rowOff>
    </xdr:from>
    <xdr:to>
      <xdr:col>12</xdr:col>
      <xdr:colOff>38099</xdr:colOff>
      <xdr:row>82</xdr:row>
      <xdr:rowOff>95249</xdr:rowOff>
    </xdr:to>
    <xdr:graphicFrame macro="">
      <xdr:nvGraphicFramePr>
        <xdr:cNvPr id="140" name="Gráfico 139">
          <a:extLst>
            <a:ext uri="{FF2B5EF4-FFF2-40B4-BE49-F238E27FC236}">
              <a16:creationId xmlns:a16="http://schemas.microsoft.com/office/drawing/2014/main" id="{00000000-0008-0000-0800-00008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oneCellAnchor>
    <xdr:from>
      <xdr:col>4</xdr:col>
      <xdr:colOff>628650</xdr:colOff>
      <xdr:row>161</xdr:row>
      <xdr:rowOff>0</xdr:rowOff>
    </xdr:from>
    <xdr:ext cx="184731" cy="264560"/>
    <xdr:sp macro="" textlink="">
      <xdr:nvSpPr>
        <xdr:cNvPr id="141" name="CaixaDeTexto 140">
          <a:extLst>
            <a:ext uri="{FF2B5EF4-FFF2-40B4-BE49-F238E27FC236}">
              <a16:creationId xmlns:a16="http://schemas.microsoft.com/office/drawing/2014/main" id="{00000000-0008-0000-0800-00008D000000}"/>
            </a:ext>
          </a:extLst>
        </xdr:cNvPr>
        <xdr:cNvSpPr txBox="1"/>
      </xdr:nvSpPr>
      <xdr:spPr>
        <a:xfrm>
          <a:off x="43148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142" name="CaixaDeTexto 141">
          <a:extLst>
            <a:ext uri="{FF2B5EF4-FFF2-40B4-BE49-F238E27FC236}">
              <a16:creationId xmlns:a16="http://schemas.microsoft.com/office/drawing/2014/main" id="{00000000-0008-0000-0800-00008E000000}"/>
            </a:ext>
          </a:extLst>
        </xdr:cNvPr>
        <xdr:cNvSpPr txBox="1"/>
      </xdr:nvSpPr>
      <xdr:spPr>
        <a:xfrm>
          <a:off x="43148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143" name="CaixaDeTexto 142">
          <a:extLst>
            <a:ext uri="{FF2B5EF4-FFF2-40B4-BE49-F238E27FC236}">
              <a16:creationId xmlns:a16="http://schemas.microsoft.com/office/drawing/2014/main" id="{00000000-0008-0000-0800-00008F000000}"/>
            </a:ext>
          </a:extLst>
        </xdr:cNvPr>
        <xdr:cNvSpPr txBox="1"/>
      </xdr:nvSpPr>
      <xdr:spPr>
        <a:xfrm>
          <a:off x="47529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144" name="CaixaDeTexto 143">
          <a:extLst>
            <a:ext uri="{FF2B5EF4-FFF2-40B4-BE49-F238E27FC236}">
              <a16:creationId xmlns:a16="http://schemas.microsoft.com/office/drawing/2014/main" id="{00000000-0008-0000-0800-000090000000}"/>
            </a:ext>
          </a:extLst>
        </xdr:cNvPr>
        <xdr:cNvSpPr txBox="1"/>
      </xdr:nvSpPr>
      <xdr:spPr>
        <a:xfrm>
          <a:off x="47529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145" name="CaixaDeTexto 144">
          <a:extLst>
            <a:ext uri="{FF2B5EF4-FFF2-40B4-BE49-F238E27FC236}">
              <a16:creationId xmlns:a16="http://schemas.microsoft.com/office/drawing/2014/main" id="{00000000-0008-0000-0800-000091000000}"/>
            </a:ext>
          </a:extLst>
        </xdr:cNvPr>
        <xdr:cNvSpPr txBox="1"/>
      </xdr:nvSpPr>
      <xdr:spPr>
        <a:xfrm>
          <a:off x="47529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146" name="CaixaDeTexto 145">
          <a:extLst>
            <a:ext uri="{FF2B5EF4-FFF2-40B4-BE49-F238E27FC236}">
              <a16:creationId xmlns:a16="http://schemas.microsoft.com/office/drawing/2014/main" id="{00000000-0008-0000-0800-000092000000}"/>
            </a:ext>
          </a:extLst>
        </xdr:cNvPr>
        <xdr:cNvSpPr txBox="1"/>
      </xdr:nvSpPr>
      <xdr:spPr>
        <a:xfrm>
          <a:off x="47529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147" name="CaixaDeTexto 146">
          <a:extLst>
            <a:ext uri="{FF2B5EF4-FFF2-40B4-BE49-F238E27FC236}">
              <a16:creationId xmlns:a16="http://schemas.microsoft.com/office/drawing/2014/main" id="{00000000-0008-0000-0800-000093000000}"/>
            </a:ext>
          </a:extLst>
        </xdr:cNvPr>
        <xdr:cNvSpPr txBox="1"/>
      </xdr:nvSpPr>
      <xdr:spPr>
        <a:xfrm>
          <a:off x="52006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148" name="CaixaDeTexto 147">
          <a:extLst>
            <a:ext uri="{FF2B5EF4-FFF2-40B4-BE49-F238E27FC236}">
              <a16:creationId xmlns:a16="http://schemas.microsoft.com/office/drawing/2014/main" id="{00000000-0008-0000-0800-000094000000}"/>
            </a:ext>
          </a:extLst>
        </xdr:cNvPr>
        <xdr:cNvSpPr txBox="1"/>
      </xdr:nvSpPr>
      <xdr:spPr>
        <a:xfrm>
          <a:off x="52006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149" name="CaixaDeTexto 148">
          <a:extLst>
            <a:ext uri="{FF2B5EF4-FFF2-40B4-BE49-F238E27FC236}">
              <a16:creationId xmlns:a16="http://schemas.microsoft.com/office/drawing/2014/main" id="{00000000-0008-0000-0800-000095000000}"/>
            </a:ext>
          </a:extLst>
        </xdr:cNvPr>
        <xdr:cNvSpPr txBox="1"/>
      </xdr:nvSpPr>
      <xdr:spPr>
        <a:xfrm>
          <a:off x="52006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150" name="CaixaDeTexto 149">
          <a:extLst>
            <a:ext uri="{FF2B5EF4-FFF2-40B4-BE49-F238E27FC236}">
              <a16:creationId xmlns:a16="http://schemas.microsoft.com/office/drawing/2014/main" id="{00000000-0008-0000-0800-000096000000}"/>
            </a:ext>
          </a:extLst>
        </xdr:cNvPr>
        <xdr:cNvSpPr txBox="1"/>
      </xdr:nvSpPr>
      <xdr:spPr>
        <a:xfrm>
          <a:off x="52006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151" name="CaixaDeTexto 150">
          <a:extLst>
            <a:ext uri="{FF2B5EF4-FFF2-40B4-BE49-F238E27FC236}">
              <a16:creationId xmlns:a16="http://schemas.microsoft.com/office/drawing/2014/main" id="{00000000-0008-0000-0800-000097000000}"/>
            </a:ext>
          </a:extLst>
        </xdr:cNvPr>
        <xdr:cNvSpPr txBox="1"/>
      </xdr:nvSpPr>
      <xdr:spPr>
        <a:xfrm>
          <a:off x="56388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152" name="CaixaDeTexto 151">
          <a:extLst>
            <a:ext uri="{FF2B5EF4-FFF2-40B4-BE49-F238E27FC236}">
              <a16:creationId xmlns:a16="http://schemas.microsoft.com/office/drawing/2014/main" id="{00000000-0008-0000-0800-000098000000}"/>
            </a:ext>
          </a:extLst>
        </xdr:cNvPr>
        <xdr:cNvSpPr txBox="1"/>
      </xdr:nvSpPr>
      <xdr:spPr>
        <a:xfrm>
          <a:off x="56388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153" name="CaixaDeTexto 152">
          <a:extLst>
            <a:ext uri="{FF2B5EF4-FFF2-40B4-BE49-F238E27FC236}">
              <a16:creationId xmlns:a16="http://schemas.microsoft.com/office/drawing/2014/main" id="{00000000-0008-0000-0800-000099000000}"/>
            </a:ext>
          </a:extLst>
        </xdr:cNvPr>
        <xdr:cNvSpPr txBox="1"/>
      </xdr:nvSpPr>
      <xdr:spPr>
        <a:xfrm>
          <a:off x="56388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154" name="CaixaDeTexto 153">
          <a:extLst>
            <a:ext uri="{FF2B5EF4-FFF2-40B4-BE49-F238E27FC236}">
              <a16:creationId xmlns:a16="http://schemas.microsoft.com/office/drawing/2014/main" id="{00000000-0008-0000-0800-00009A000000}"/>
            </a:ext>
          </a:extLst>
        </xdr:cNvPr>
        <xdr:cNvSpPr txBox="1"/>
      </xdr:nvSpPr>
      <xdr:spPr>
        <a:xfrm>
          <a:off x="56388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55" name="CaixaDeTexto 154">
          <a:extLst>
            <a:ext uri="{FF2B5EF4-FFF2-40B4-BE49-F238E27FC236}">
              <a16:creationId xmlns:a16="http://schemas.microsoft.com/office/drawing/2014/main" id="{00000000-0008-0000-0800-00009B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56" name="CaixaDeTexto 155">
          <a:extLst>
            <a:ext uri="{FF2B5EF4-FFF2-40B4-BE49-F238E27FC236}">
              <a16:creationId xmlns:a16="http://schemas.microsoft.com/office/drawing/2014/main" id="{00000000-0008-0000-0800-00009C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57" name="CaixaDeTexto 156">
          <a:extLst>
            <a:ext uri="{FF2B5EF4-FFF2-40B4-BE49-F238E27FC236}">
              <a16:creationId xmlns:a16="http://schemas.microsoft.com/office/drawing/2014/main" id="{00000000-0008-0000-0800-00009D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58" name="CaixaDeTexto 157">
          <a:extLst>
            <a:ext uri="{FF2B5EF4-FFF2-40B4-BE49-F238E27FC236}">
              <a16:creationId xmlns:a16="http://schemas.microsoft.com/office/drawing/2014/main" id="{00000000-0008-0000-0800-00009E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59" name="CaixaDeTexto 158">
          <a:extLst>
            <a:ext uri="{FF2B5EF4-FFF2-40B4-BE49-F238E27FC236}">
              <a16:creationId xmlns:a16="http://schemas.microsoft.com/office/drawing/2014/main" id="{00000000-0008-0000-0800-00009F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0" name="CaixaDeTexto 159">
          <a:extLst>
            <a:ext uri="{FF2B5EF4-FFF2-40B4-BE49-F238E27FC236}">
              <a16:creationId xmlns:a16="http://schemas.microsoft.com/office/drawing/2014/main" id="{00000000-0008-0000-0800-0000A0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61" name="CaixaDeTexto 160">
          <a:extLst>
            <a:ext uri="{FF2B5EF4-FFF2-40B4-BE49-F238E27FC236}">
              <a16:creationId xmlns:a16="http://schemas.microsoft.com/office/drawing/2014/main" id="{00000000-0008-0000-0800-0000A1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62" name="CaixaDeTexto 161">
          <a:extLst>
            <a:ext uri="{FF2B5EF4-FFF2-40B4-BE49-F238E27FC236}">
              <a16:creationId xmlns:a16="http://schemas.microsoft.com/office/drawing/2014/main" id="{00000000-0008-0000-0800-0000A2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63" name="CaixaDeTexto 162">
          <a:extLst>
            <a:ext uri="{FF2B5EF4-FFF2-40B4-BE49-F238E27FC236}">
              <a16:creationId xmlns:a16="http://schemas.microsoft.com/office/drawing/2014/main" id="{00000000-0008-0000-0800-0000A3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164" name="CaixaDeTexto 163">
          <a:extLst>
            <a:ext uri="{FF2B5EF4-FFF2-40B4-BE49-F238E27FC236}">
              <a16:creationId xmlns:a16="http://schemas.microsoft.com/office/drawing/2014/main" id="{00000000-0008-0000-0800-0000A4000000}"/>
            </a:ext>
          </a:extLst>
        </xdr:cNvPr>
        <xdr:cNvSpPr txBox="1"/>
      </xdr:nvSpPr>
      <xdr:spPr>
        <a:xfrm>
          <a:off x="60769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5" name="CaixaDeTexto 164">
          <a:extLst>
            <a:ext uri="{FF2B5EF4-FFF2-40B4-BE49-F238E27FC236}">
              <a16:creationId xmlns:a16="http://schemas.microsoft.com/office/drawing/2014/main" id="{00000000-0008-0000-0800-0000A5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6" name="CaixaDeTexto 165">
          <a:extLst>
            <a:ext uri="{FF2B5EF4-FFF2-40B4-BE49-F238E27FC236}">
              <a16:creationId xmlns:a16="http://schemas.microsoft.com/office/drawing/2014/main" id="{00000000-0008-0000-0800-0000A6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7" name="CaixaDeTexto 166">
          <a:extLst>
            <a:ext uri="{FF2B5EF4-FFF2-40B4-BE49-F238E27FC236}">
              <a16:creationId xmlns:a16="http://schemas.microsoft.com/office/drawing/2014/main" id="{00000000-0008-0000-0800-0000A7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8" name="CaixaDeTexto 167">
          <a:extLst>
            <a:ext uri="{FF2B5EF4-FFF2-40B4-BE49-F238E27FC236}">
              <a16:creationId xmlns:a16="http://schemas.microsoft.com/office/drawing/2014/main" id="{00000000-0008-0000-0800-0000A8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69" name="CaixaDeTexto 168">
          <a:extLst>
            <a:ext uri="{FF2B5EF4-FFF2-40B4-BE49-F238E27FC236}">
              <a16:creationId xmlns:a16="http://schemas.microsoft.com/office/drawing/2014/main" id="{00000000-0008-0000-0800-0000A9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0" name="CaixaDeTexto 169">
          <a:extLst>
            <a:ext uri="{FF2B5EF4-FFF2-40B4-BE49-F238E27FC236}">
              <a16:creationId xmlns:a16="http://schemas.microsoft.com/office/drawing/2014/main" id="{00000000-0008-0000-0800-0000AA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1" name="CaixaDeTexto 170">
          <a:extLst>
            <a:ext uri="{FF2B5EF4-FFF2-40B4-BE49-F238E27FC236}">
              <a16:creationId xmlns:a16="http://schemas.microsoft.com/office/drawing/2014/main" id="{00000000-0008-0000-0800-0000AB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2" name="CaixaDeTexto 171">
          <a:extLst>
            <a:ext uri="{FF2B5EF4-FFF2-40B4-BE49-F238E27FC236}">
              <a16:creationId xmlns:a16="http://schemas.microsoft.com/office/drawing/2014/main" id="{00000000-0008-0000-0800-0000AC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3" name="CaixaDeTexto 172">
          <a:extLst>
            <a:ext uri="{FF2B5EF4-FFF2-40B4-BE49-F238E27FC236}">
              <a16:creationId xmlns:a16="http://schemas.microsoft.com/office/drawing/2014/main" id="{00000000-0008-0000-0800-0000AD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4" name="CaixaDeTexto 173">
          <a:extLst>
            <a:ext uri="{FF2B5EF4-FFF2-40B4-BE49-F238E27FC236}">
              <a16:creationId xmlns:a16="http://schemas.microsoft.com/office/drawing/2014/main" id="{00000000-0008-0000-0800-0000AE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5" name="CaixaDeTexto 174">
          <a:extLst>
            <a:ext uri="{FF2B5EF4-FFF2-40B4-BE49-F238E27FC236}">
              <a16:creationId xmlns:a16="http://schemas.microsoft.com/office/drawing/2014/main" id="{00000000-0008-0000-0800-0000AF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161</xdr:row>
      <xdr:rowOff>0</xdr:rowOff>
    </xdr:from>
    <xdr:ext cx="184731" cy="264560"/>
    <xdr:sp macro="" textlink="">
      <xdr:nvSpPr>
        <xdr:cNvPr id="176" name="CaixaDeTexto 175">
          <a:extLst>
            <a:ext uri="{FF2B5EF4-FFF2-40B4-BE49-F238E27FC236}">
              <a16:creationId xmlns:a16="http://schemas.microsoft.com/office/drawing/2014/main" id="{00000000-0008-0000-0800-0000B0000000}"/>
            </a:ext>
          </a:extLst>
        </xdr:cNvPr>
        <xdr:cNvSpPr txBox="1"/>
      </xdr:nvSpPr>
      <xdr:spPr>
        <a:xfrm>
          <a:off x="65246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177" name="CaixaDeTexto 176">
          <a:extLst>
            <a:ext uri="{FF2B5EF4-FFF2-40B4-BE49-F238E27FC236}">
              <a16:creationId xmlns:a16="http://schemas.microsoft.com/office/drawing/2014/main" id="{00000000-0008-0000-0800-0000B1000000}"/>
            </a:ext>
          </a:extLst>
        </xdr:cNvPr>
        <xdr:cNvSpPr txBox="1"/>
      </xdr:nvSpPr>
      <xdr:spPr>
        <a:xfrm>
          <a:off x="43338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178" name="CaixaDeTexto 177">
          <a:extLst>
            <a:ext uri="{FF2B5EF4-FFF2-40B4-BE49-F238E27FC236}">
              <a16:creationId xmlns:a16="http://schemas.microsoft.com/office/drawing/2014/main" id="{00000000-0008-0000-0800-0000B2000000}"/>
            </a:ext>
          </a:extLst>
        </xdr:cNvPr>
        <xdr:cNvSpPr txBox="1"/>
      </xdr:nvSpPr>
      <xdr:spPr>
        <a:xfrm>
          <a:off x="43338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179" name="CaixaDeTexto 178">
          <a:extLst>
            <a:ext uri="{FF2B5EF4-FFF2-40B4-BE49-F238E27FC236}">
              <a16:creationId xmlns:a16="http://schemas.microsoft.com/office/drawing/2014/main" id="{00000000-0008-0000-0800-0000B3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180" name="CaixaDeTexto 179">
          <a:extLst>
            <a:ext uri="{FF2B5EF4-FFF2-40B4-BE49-F238E27FC236}">
              <a16:creationId xmlns:a16="http://schemas.microsoft.com/office/drawing/2014/main" id="{00000000-0008-0000-0800-0000B4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181" name="CaixaDeTexto 180">
          <a:extLst>
            <a:ext uri="{FF2B5EF4-FFF2-40B4-BE49-F238E27FC236}">
              <a16:creationId xmlns:a16="http://schemas.microsoft.com/office/drawing/2014/main" id="{00000000-0008-0000-0800-0000B5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182" name="CaixaDeTexto 181">
          <a:extLst>
            <a:ext uri="{FF2B5EF4-FFF2-40B4-BE49-F238E27FC236}">
              <a16:creationId xmlns:a16="http://schemas.microsoft.com/office/drawing/2014/main" id="{00000000-0008-0000-0800-0000B6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183" name="CaixaDeTexto 182">
          <a:extLst>
            <a:ext uri="{FF2B5EF4-FFF2-40B4-BE49-F238E27FC236}">
              <a16:creationId xmlns:a16="http://schemas.microsoft.com/office/drawing/2014/main" id="{00000000-0008-0000-0800-0000B7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184" name="CaixaDeTexto 183">
          <a:extLst>
            <a:ext uri="{FF2B5EF4-FFF2-40B4-BE49-F238E27FC236}">
              <a16:creationId xmlns:a16="http://schemas.microsoft.com/office/drawing/2014/main" id="{00000000-0008-0000-0800-0000B8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185" name="CaixaDeTexto 184">
          <a:extLst>
            <a:ext uri="{FF2B5EF4-FFF2-40B4-BE49-F238E27FC236}">
              <a16:creationId xmlns:a16="http://schemas.microsoft.com/office/drawing/2014/main" id="{00000000-0008-0000-0800-0000B9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186" name="CaixaDeTexto 185">
          <a:extLst>
            <a:ext uri="{FF2B5EF4-FFF2-40B4-BE49-F238E27FC236}">
              <a16:creationId xmlns:a16="http://schemas.microsoft.com/office/drawing/2014/main" id="{00000000-0008-0000-0800-0000BA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187" name="CaixaDeTexto 186">
          <a:extLst>
            <a:ext uri="{FF2B5EF4-FFF2-40B4-BE49-F238E27FC236}">
              <a16:creationId xmlns:a16="http://schemas.microsoft.com/office/drawing/2014/main" id="{00000000-0008-0000-0800-0000BB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188" name="CaixaDeTexto 187">
          <a:extLst>
            <a:ext uri="{FF2B5EF4-FFF2-40B4-BE49-F238E27FC236}">
              <a16:creationId xmlns:a16="http://schemas.microsoft.com/office/drawing/2014/main" id="{00000000-0008-0000-0800-0000BC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189" name="CaixaDeTexto 188">
          <a:extLst>
            <a:ext uri="{FF2B5EF4-FFF2-40B4-BE49-F238E27FC236}">
              <a16:creationId xmlns:a16="http://schemas.microsoft.com/office/drawing/2014/main" id="{00000000-0008-0000-0800-0000BD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190" name="CaixaDeTexto 189">
          <a:extLst>
            <a:ext uri="{FF2B5EF4-FFF2-40B4-BE49-F238E27FC236}">
              <a16:creationId xmlns:a16="http://schemas.microsoft.com/office/drawing/2014/main" id="{00000000-0008-0000-0800-0000BE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1" name="CaixaDeTexto 190">
          <a:extLst>
            <a:ext uri="{FF2B5EF4-FFF2-40B4-BE49-F238E27FC236}">
              <a16:creationId xmlns:a16="http://schemas.microsoft.com/office/drawing/2014/main" id="{00000000-0008-0000-0800-0000BF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2" name="CaixaDeTexto 191">
          <a:extLst>
            <a:ext uri="{FF2B5EF4-FFF2-40B4-BE49-F238E27FC236}">
              <a16:creationId xmlns:a16="http://schemas.microsoft.com/office/drawing/2014/main" id="{00000000-0008-0000-0800-0000C0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3" name="CaixaDeTexto 192">
          <a:extLst>
            <a:ext uri="{FF2B5EF4-FFF2-40B4-BE49-F238E27FC236}">
              <a16:creationId xmlns:a16="http://schemas.microsoft.com/office/drawing/2014/main" id="{00000000-0008-0000-0800-0000C1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4" name="CaixaDeTexto 193">
          <a:extLst>
            <a:ext uri="{FF2B5EF4-FFF2-40B4-BE49-F238E27FC236}">
              <a16:creationId xmlns:a16="http://schemas.microsoft.com/office/drawing/2014/main" id="{00000000-0008-0000-0800-0000C2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195" name="CaixaDeTexto 194">
          <a:extLst>
            <a:ext uri="{FF2B5EF4-FFF2-40B4-BE49-F238E27FC236}">
              <a16:creationId xmlns:a16="http://schemas.microsoft.com/office/drawing/2014/main" id="{00000000-0008-0000-0800-0000C3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196" name="CaixaDeTexto 195">
          <a:extLst>
            <a:ext uri="{FF2B5EF4-FFF2-40B4-BE49-F238E27FC236}">
              <a16:creationId xmlns:a16="http://schemas.microsoft.com/office/drawing/2014/main" id="{00000000-0008-0000-0800-0000C4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7" name="CaixaDeTexto 196">
          <a:extLst>
            <a:ext uri="{FF2B5EF4-FFF2-40B4-BE49-F238E27FC236}">
              <a16:creationId xmlns:a16="http://schemas.microsoft.com/office/drawing/2014/main" id="{00000000-0008-0000-0800-0000C5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8" name="CaixaDeTexto 197">
          <a:extLst>
            <a:ext uri="{FF2B5EF4-FFF2-40B4-BE49-F238E27FC236}">
              <a16:creationId xmlns:a16="http://schemas.microsoft.com/office/drawing/2014/main" id="{00000000-0008-0000-0800-0000C6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199" name="CaixaDeTexto 198">
          <a:extLst>
            <a:ext uri="{FF2B5EF4-FFF2-40B4-BE49-F238E27FC236}">
              <a16:creationId xmlns:a16="http://schemas.microsoft.com/office/drawing/2014/main" id="{00000000-0008-0000-0800-0000C7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00" name="CaixaDeTexto 199">
          <a:extLst>
            <a:ext uri="{FF2B5EF4-FFF2-40B4-BE49-F238E27FC236}">
              <a16:creationId xmlns:a16="http://schemas.microsoft.com/office/drawing/2014/main" id="{00000000-0008-0000-0800-0000C8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1" name="CaixaDeTexto 200">
          <a:extLst>
            <a:ext uri="{FF2B5EF4-FFF2-40B4-BE49-F238E27FC236}">
              <a16:creationId xmlns:a16="http://schemas.microsoft.com/office/drawing/2014/main" id="{00000000-0008-0000-0800-0000C9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2" name="CaixaDeTexto 201">
          <a:extLst>
            <a:ext uri="{FF2B5EF4-FFF2-40B4-BE49-F238E27FC236}">
              <a16:creationId xmlns:a16="http://schemas.microsoft.com/office/drawing/2014/main" id="{00000000-0008-0000-0800-0000CA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3" name="CaixaDeTexto 202">
          <a:extLst>
            <a:ext uri="{FF2B5EF4-FFF2-40B4-BE49-F238E27FC236}">
              <a16:creationId xmlns:a16="http://schemas.microsoft.com/office/drawing/2014/main" id="{00000000-0008-0000-0800-0000CB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4" name="CaixaDeTexto 203">
          <a:extLst>
            <a:ext uri="{FF2B5EF4-FFF2-40B4-BE49-F238E27FC236}">
              <a16:creationId xmlns:a16="http://schemas.microsoft.com/office/drawing/2014/main" id="{00000000-0008-0000-0800-0000CC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5" name="CaixaDeTexto 204">
          <a:extLst>
            <a:ext uri="{FF2B5EF4-FFF2-40B4-BE49-F238E27FC236}">
              <a16:creationId xmlns:a16="http://schemas.microsoft.com/office/drawing/2014/main" id="{00000000-0008-0000-0800-0000CD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6" name="CaixaDeTexto 205">
          <a:extLst>
            <a:ext uri="{FF2B5EF4-FFF2-40B4-BE49-F238E27FC236}">
              <a16:creationId xmlns:a16="http://schemas.microsoft.com/office/drawing/2014/main" id="{00000000-0008-0000-0800-0000CE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7" name="CaixaDeTexto 206">
          <a:extLst>
            <a:ext uri="{FF2B5EF4-FFF2-40B4-BE49-F238E27FC236}">
              <a16:creationId xmlns:a16="http://schemas.microsoft.com/office/drawing/2014/main" id="{00000000-0008-0000-0800-0000CF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8" name="CaixaDeTexto 207">
          <a:extLst>
            <a:ext uri="{FF2B5EF4-FFF2-40B4-BE49-F238E27FC236}">
              <a16:creationId xmlns:a16="http://schemas.microsoft.com/office/drawing/2014/main" id="{00000000-0008-0000-0800-0000D0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09" name="CaixaDeTexto 208">
          <a:extLst>
            <a:ext uri="{FF2B5EF4-FFF2-40B4-BE49-F238E27FC236}">
              <a16:creationId xmlns:a16="http://schemas.microsoft.com/office/drawing/2014/main" id="{00000000-0008-0000-0800-0000D1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10" name="CaixaDeTexto 209">
          <a:extLst>
            <a:ext uri="{FF2B5EF4-FFF2-40B4-BE49-F238E27FC236}">
              <a16:creationId xmlns:a16="http://schemas.microsoft.com/office/drawing/2014/main" id="{00000000-0008-0000-0800-0000D2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11" name="CaixaDeTexto 210">
          <a:extLst>
            <a:ext uri="{FF2B5EF4-FFF2-40B4-BE49-F238E27FC236}">
              <a16:creationId xmlns:a16="http://schemas.microsoft.com/office/drawing/2014/main" id="{00000000-0008-0000-0800-0000D3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12" name="CaixaDeTexto 211">
          <a:extLst>
            <a:ext uri="{FF2B5EF4-FFF2-40B4-BE49-F238E27FC236}">
              <a16:creationId xmlns:a16="http://schemas.microsoft.com/office/drawing/2014/main" id="{00000000-0008-0000-0800-0000D4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213" name="CaixaDeTexto 212">
          <a:extLst>
            <a:ext uri="{FF2B5EF4-FFF2-40B4-BE49-F238E27FC236}">
              <a16:creationId xmlns:a16="http://schemas.microsoft.com/office/drawing/2014/main" id="{00000000-0008-0000-0800-0000D5000000}"/>
            </a:ext>
          </a:extLst>
        </xdr:cNvPr>
        <xdr:cNvSpPr txBox="1"/>
      </xdr:nvSpPr>
      <xdr:spPr>
        <a:xfrm>
          <a:off x="43338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214" name="CaixaDeTexto 213">
          <a:extLst>
            <a:ext uri="{FF2B5EF4-FFF2-40B4-BE49-F238E27FC236}">
              <a16:creationId xmlns:a16="http://schemas.microsoft.com/office/drawing/2014/main" id="{00000000-0008-0000-0800-0000D6000000}"/>
            </a:ext>
          </a:extLst>
        </xdr:cNvPr>
        <xdr:cNvSpPr txBox="1"/>
      </xdr:nvSpPr>
      <xdr:spPr>
        <a:xfrm>
          <a:off x="43338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215" name="CaixaDeTexto 214">
          <a:extLst>
            <a:ext uri="{FF2B5EF4-FFF2-40B4-BE49-F238E27FC236}">
              <a16:creationId xmlns:a16="http://schemas.microsoft.com/office/drawing/2014/main" id="{00000000-0008-0000-0800-0000D7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216" name="CaixaDeTexto 215">
          <a:extLst>
            <a:ext uri="{FF2B5EF4-FFF2-40B4-BE49-F238E27FC236}">
              <a16:creationId xmlns:a16="http://schemas.microsoft.com/office/drawing/2014/main" id="{00000000-0008-0000-0800-0000D8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217" name="CaixaDeTexto 216">
          <a:extLst>
            <a:ext uri="{FF2B5EF4-FFF2-40B4-BE49-F238E27FC236}">
              <a16:creationId xmlns:a16="http://schemas.microsoft.com/office/drawing/2014/main" id="{00000000-0008-0000-0800-0000D9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218" name="CaixaDeTexto 217">
          <a:extLst>
            <a:ext uri="{FF2B5EF4-FFF2-40B4-BE49-F238E27FC236}">
              <a16:creationId xmlns:a16="http://schemas.microsoft.com/office/drawing/2014/main" id="{00000000-0008-0000-0800-0000DA000000}"/>
            </a:ext>
          </a:extLst>
        </xdr:cNvPr>
        <xdr:cNvSpPr txBox="1"/>
      </xdr:nvSpPr>
      <xdr:spPr>
        <a:xfrm>
          <a:off x="477202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219" name="CaixaDeTexto 218">
          <a:extLst>
            <a:ext uri="{FF2B5EF4-FFF2-40B4-BE49-F238E27FC236}">
              <a16:creationId xmlns:a16="http://schemas.microsoft.com/office/drawing/2014/main" id="{00000000-0008-0000-0800-0000DB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220" name="CaixaDeTexto 219">
          <a:extLst>
            <a:ext uri="{FF2B5EF4-FFF2-40B4-BE49-F238E27FC236}">
              <a16:creationId xmlns:a16="http://schemas.microsoft.com/office/drawing/2014/main" id="{00000000-0008-0000-0800-0000DC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221" name="CaixaDeTexto 220">
          <a:extLst>
            <a:ext uri="{FF2B5EF4-FFF2-40B4-BE49-F238E27FC236}">
              <a16:creationId xmlns:a16="http://schemas.microsoft.com/office/drawing/2014/main" id="{00000000-0008-0000-0800-0000DD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222" name="CaixaDeTexto 221">
          <a:extLst>
            <a:ext uri="{FF2B5EF4-FFF2-40B4-BE49-F238E27FC236}">
              <a16:creationId xmlns:a16="http://schemas.microsoft.com/office/drawing/2014/main" id="{00000000-0008-0000-0800-0000DE000000}"/>
            </a:ext>
          </a:extLst>
        </xdr:cNvPr>
        <xdr:cNvSpPr txBox="1"/>
      </xdr:nvSpPr>
      <xdr:spPr>
        <a:xfrm>
          <a:off x="52197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223" name="CaixaDeTexto 222">
          <a:extLst>
            <a:ext uri="{FF2B5EF4-FFF2-40B4-BE49-F238E27FC236}">
              <a16:creationId xmlns:a16="http://schemas.microsoft.com/office/drawing/2014/main" id="{00000000-0008-0000-0800-0000DF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224" name="CaixaDeTexto 223">
          <a:extLst>
            <a:ext uri="{FF2B5EF4-FFF2-40B4-BE49-F238E27FC236}">
              <a16:creationId xmlns:a16="http://schemas.microsoft.com/office/drawing/2014/main" id="{00000000-0008-0000-0800-0000E0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225" name="CaixaDeTexto 224">
          <a:extLst>
            <a:ext uri="{FF2B5EF4-FFF2-40B4-BE49-F238E27FC236}">
              <a16:creationId xmlns:a16="http://schemas.microsoft.com/office/drawing/2014/main" id="{00000000-0008-0000-0800-0000E1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226" name="CaixaDeTexto 225">
          <a:extLst>
            <a:ext uri="{FF2B5EF4-FFF2-40B4-BE49-F238E27FC236}">
              <a16:creationId xmlns:a16="http://schemas.microsoft.com/office/drawing/2014/main" id="{00000000-0008-0000-0800-0000E2000000}"/>
            </a:ext>
          </a:extLst>
        </xdr:cNvPr>
        <xdr:cNvSpPr txBox="1"/>
      </xdr:nvSpPr>
      <xdr:spPr>
        <a:xfrm>
          <a:off x="565785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27" name="CaixaDeTexto 226">
          <a:extLst>
            <a:ext uri="{FF2B5EF4-FFF2-40B4-BE49-F238E27FC236}">
              <a16:creationId xmlns:a16="http://schemas.microsoft.com/office/drawing/2014/main" id="{00000000-0008-0000-0800-0000E3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28" name="CaixaDeTexto 227">
          <a:extLst>
            <a:ext uri="{FF2B5EF4-FFF2-40B4-BE49-F238E27FC236}">
              <a16:creationId xmlns:a16="http://schemas.microsoft.com/office/drawing/2014/main" id="{00000000-0008-0000-0800-0000E4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29" name="CaixaDeTexto 228">
          <a:extLst>
            <a:ext uri="{FF2B5EF4-FFF2-40B4-BE49-F238E27FC236}">
              <a16:creationId xmlns:a16="http://schemas.microsoft.com/office/drawing/2014/main" id="{00000000-0008-0000-0800-0000E5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30" name="CaixaDeTexto 229">
          <a:extLst>
            <a:ext uri="{FF2B5EF4-FFF2-40B4-BE49-F238E27FC236}">
              <a16:creationId xmlns:a16="http://schemas.microsoft.com/office/drawing/2014/main" id="{00000000-0008-0000-0800-0000E6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31" name="CaixaDeTexto 230">
          <a:extLst>
            <a:ext uri="{FF2B5EF4-FFF2-40B4-BE49-F238E27FC236}">
              <a16:creationId xmlns:a16="http://schemas.microsoft.com/office/drawing/2014/main" id="{00000000-0008-0000-0800-0000E7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32" name="CaixaDeTexto 231">
          <a:extLst>
            <a:ext uri="{FF2B5EF4-FFF2-40B4-BE49-F238E27FC236}">
              <a16:creationId xmlns:a16="http://schemas.microsoft.com/office/drawing/2014/main" id="{00000000-0008-0000-0800-0000E8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33" name="CaixaDeTexto 232">
          <a:extLst>
            <a:ext uri="{FF2B5EF4-FFF2-40B4-BE49-F238E27FC236}">
              <a16:creationId xmlns:a16="http://schemas.microsoft.com/office/drawing/2014/main" id="{00000000-0008-0000-0800-0000E9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34" name="CaixaDeTexto 233">
          <a:extLst>
            <a:ext uri="{FF2B5EF4-FFF2-40B4-BE49-F238E27FC236}">
              <a16:creationId xmlns:a16="http://schemas.microsoft.com/office/drawing/2014/main" id="{00000000-0008-0000-0800-0000EA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35" name="CaixaDeTexto 234">
          <a:extLst>
            <a:ext uri="{FF2B5EF4-FFF2-40B4-BE49-F238E27FC236}">
              <a16:creationId xmlns:a16="http://schemas.microsoft.com/office/drawing/2014/main" id="{00000000-0008-0000-0800-0000EB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236" name="CaixaDeTexto 235">
          <a:extLst>
            <a:ext uri="{FF2B5EF4-FFF2-40B4-BE49-F238E27FC236}">
              <a16:creationId xmlns:a16="http://schemas.microsoft.com/office/drawing/2014/main" id="{00000000-0008-0000-0800-0000EC000000}"/>
            </a:ext>
          </a:extLst>
        </xdr:cNvPr>
        <xdr:cNvSpPr txBox="1"/>
      </xdr:nvSpPr>
      <xdr:spPr>
        <a:xfrm>
          <a:off x="6096000"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37" name="CaixaDeTexto 236">
          <a:extLst>
            <a:ext uri="{FF2B5EF4-FFF2-40B4-BE49-F238E27FC236}">
              <a16:creationId xmlns:a16="http://schemas.microsoft.com/office/drawing/2014/main" id="{00000000-0008-0000-0800-0000ED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38" name="CaixaDeTexto 237">
          <a:extLst>
            <a:ext uri="{FF2B5EF4-FFF2-40B4-BE49-F238E27FC236}">
              <a16:creationId xmlns:a16="http://schemas.microsoft.com/office/drawing/2014/main" id="{00000000-0008-0000-0800-0000EE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39" name="CaixaDeTexto 238">
          <a:extLst>
            <a:ext uri="{FF2B5EF4-FFF2-40B4-BE49-F238E27FC236}">
              <a16:creationId xmlns:a16="http://schemas.microsoft.com/office/drawing/2014/main" id="{00000000-0008-0000-0800-0000EF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0" name="CaixaDeTexto 239">
          <a:extLst>
            <a:ext uri="{FF2B5EF4-FFF2-40B4-BE49-F238E27FC236}">
              <a16:creationId xmlns:a16="http://schemas.microsoft.com/office/drawing/2014/main" id="{00000000-0008-0000-0800-0000F0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1" name="CaixaDeTexto 240">
          <a:extLst>
            <a:ext uri="{FF2B5EF4-FFF2-40B4-BE49-F238E27FC236}">
              <a16:creationId xmlns:a16="http://schemas.microsoft.com/office/drawing/2014/main" id="{00000000-0008-0000-0800-0000F1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2" name="CaixaDeTexto 241">
          <a:extLst>
            <a:ext uri="{FF2B5EF4-FFF2-40B4-BE49-F238E27FC236}">
              <a16:creationId xmlns:a16="http://schemas.microsoft.com/office/drawing/2014/main" id="{00000000-0008-0000-0800-0000F2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3" name="CaixaDeTexto 242">
          <a:extLst>
            <a:ext uri="{FF2B5EF4-FFF2-40B4-BE49-F238E27FC236}">
              <a16:creationId xmlns:a16="http://schemas.microsoft.com/office/drawing/2014/main" id="{00000000-0008-0000-0800-0000F3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4" name="CaixaDeTexto 243">
          <a:extLst>
            <a:ext uri="{FF2B5EF4-FFF2-40B4-BE49-F238E27FC236}">
              <a16:creationId xmlns:a16="http://schemas.microsoft.com/office/drawing/2014/main" id="{00000000-0008-0000-0800-0000F4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5" name="CaixaDeTexto 244">
          <a:extLst>
            <a:ext uri="{FF2B5EF4-FFF2-40B4-BE49-F238E27FC236}">
              <a16:creationId xmlns:a16="http://schemas.microsoft.com/office/drawing/2014/main" id="{00000000-0008-0000-0800-0000F5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6" name="CaixaDeTexto 245">
          <a:extLst>
            <a:ext uri="{FF2B5EF4-FFF2-40B4-BE49-F238E27FC236}">
              <a16:creationId xmlns:a16="http://schemas.microsoft.com/office/drawing/2014/main" id="{00000000-0008-0000-0800-0000F6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7" name="CaixaDeTexto 246">
          <a:extLst>
            <a:ext uri="{FF2B5EF4-FFF2-40B4-BE49-F238E27FC236}">
              <a16:creationId xmlns:a16="http://schemas.microsoft.com/office/drawing/2014/main" id="{00000000-0008-0000-0800-0000F7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292</xdr:row>
      <xdr:rowOff>0</xdr:rowOff>
    </xdr:from>
    <xdr:ext cx="184731" cy="264560"/>
    <xdr:sp macro="" textlink="">
      <xdr:nvSpPr>
        <xdr:cNvPr id="248" name="CaixaDeTexto 247">
          <a:extLst>
            <a:ext uri="{FF2B5EF4-FFF2-40B4-BE49-F238E27FC236}">
              <a16:creationId xmlns:a16="http://schemas.microsoft.com/office/drawing/2014/main" id="{00000000-0008-0000-0800-0000F8000000}"/>
            </a:ext>
          </a:extLst>
        </xdr:cNvPr>
        <xdr:cNvSpPr txBox="1"/>
      </xdr:nvSpPr>
      <xdr:spPr>
        <a:xfrm>
          <a:off x="6543675" y="3271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428625</xdr:colOff>
      <xdr:row>4</xdr:row>
      <xdr:rowOff>123826</xdr:rowOff>
    </xdr:from>
    <xdr:to>
      <xdr:col>3</xdr:col>
      <xdr:colOff>68574</xdr:colOff>
      <xdr:row>7</xdr:row>
      <xdr:rowOff>180975</xdr:rowOff>
    </xdr:to>
    <xdr:pic>
      <xdr:nvPicPr>
        <xdr:cNvPr id="249" name="Imagem 248">
          <a:extLst>
            <a:ext uri="{FF2B5EF4-FFF2-40B4-BE49-F238E27FC236}">
              <a16:creationId xmlns:a16="http://schemas.microsoft.com/office/drawing/2014/main" id="{00000000-0008-0000-0800-0000F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314700" y="923926"/>
          <a:ext cx="1125849" cy="657224"/>
        </a:xfrm>
        <a:prstGeom prst="rect">
          <a:avLst/>
        </a:prstGeom>
      </xdr:spPr>
    </xdr:pic>
    <xdr:clientData/>
  </xdr:twoCellAnchor>
  <xdr:twoCellAnchor editAs="oneCell">
    <xdr:from>
      <xdr:col>11</xdr:col>
      <xdr:colOff>95248</xdr:colOff>
      <xdr:row>3</xdr:row>
      <xdr:rowOff>142875</xdr:rowOff>
    </xdr:from>
    <xdr:to>
      <xdr:col>13</xdr:col>
      <xdr:colOff>142873</xdr:colOff>
      <xdr:row>8</xdr:row>
      <xdr:rowOff>79696</xdr:rowOff>
    </xdr:to>
    <xdr:pic>
      <xdr:nvPicPr>
        <xdr:cNvPr id="250" name="Imagem 249">
          <a:extLst>
            <a:ext uri="{FF2B5EF4-FFF2-40B4-BE49-F238E27FC236}">
              <a16:creationId xmlns:a16="http://schemas.microsoft.com/office/drawing/2014/main" id="{00000000-0008-0000-0800-0000FA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8105773" y="742950"/>
          <a:ext cx="971550" cy="936946"/>
        </a:xfrm>
        <a:prstGeom prst="rect">
          <a:avLst/>
        </a:prstGeom>
      </xdr:spPr>
    </xdr:pic>
    <xdr:clientData/>
  </xdr:twoCellAnchor>
  <xdr:oneCellAnchor>
    <xdr:from>
      <xdr:col>3</xdr:col>
      <xdr:colOff>628650</xdr:colOff>
      <xdr:row>112</xdr:row>
      <xdr:rowOff>0</xdr:rowOff>
    </xdr:from>
    <xdr:ext cx="184731" cy="264560"/>
    <xdr:sp macro="" textlink="">
      <xdr:nvSpPr>
        <xdr:cNvPr id="251" name="CaixaDeTexto 250">
          <a:extLst>
            <a:ext uri="{FF2B5EF4-FFF2-40B4-BE49-F238E27FC236}">
              <a16:creationId xmlns:a16="http://schemas.microsoft.com/office/drawing/2014/main" id="{00000000-0008-0000-0800-0000FB00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112</xdr:row>
      <xdr:rowOff>0</xdr:rowOff>
    </xdr:from>
    <xdr:ext cx="184731" cy="264560"/>
    <xdr:sp macro="" textlink="">
      <xdr:nvSpPr>
        <xdr:cNvPr id="252" name="CaixaDeTexto 251">
          <a:extLst>
            <a:ext uri="{FF2B5EF4-FFF2-40B4-BE49-F238E27FC236}">
              <a16:creationId xmlns:a16="http://schemas.microsoft.com/office/drawing/2014/main" id="{00000000-0008-0000-0800-0000FC00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253" name="CaixaDeTexto 252">
          <a:extLst>
            <a:ext uri="{FF2B5EF4-FFF2-40B4-BE49-F238E27FC236}">
              <a16:creationId xmlns:a16="http://schemas.microsoft.com/office/drawing/2014/main" id="{00000000-0008-0000-0800-0000FD00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254" name="CaixaDeTexto 253">
          <a:extLst>
            <a:ext uri="{FF2B5EF4-FFF2-40B4-BE49-F238E27FC236}">
              <a16:creationId xmlns:a16="http://schemas.microsoft.com/office/drawing/2014/main" id="{00000000-0008-0000-0800-0000FE00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255" name="CaixaDeTexto 254">
          <a:extLst>
            <a:ext uri="{FF2B5EF4-FFF2-40B4-BE49-F238E27FC236}">
              <a16:creationId xmlns:a16="http://schemas.microsoft.com/office/drawing/2014/main" id="{00000000-0008-0000-0800-0000FF00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112</xdr:row>
      <xdr:rowOff>0</xdr:rowOff>
    </xdr:from>
    <xdr:ext cx="184731" cy="264560"/>
    <xdr:sp macro="" textlink="">
      <xdr:nvSpPr>
        <xdr:cNvPr id="256" name="CaixaDeTexto 255">
          <a:extLst>
            <a:ext uri="{FF2B5EF4-FFF2-40B4-BE49-F238E27FC236}">
              <a16:creationId xmlns:a16="http://schemas.microsoft.com/office/drawing/2014/main" id="{00000000-0008-0000-0800-000000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257" name="CaixaDeTexto 256">
          <a:extLst>
            <a:ext uri="{FF2B5EF4-FFF2-40B4-BE49-F238E27FC236}">
              <a16:creationId xmlns:a16="http://schemas.microsoft.com/office/drawing/2014/main" id="{00000000-0008-0000-0800-000001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258" name="CaixaDeTexto 257">
          <a:extLst>
            <a:ext uri="{FF2B5EF4-FFF2-40B4-BE49-F238E27FC236}">
              <a16:creationId xmlns:a16="http://schemas.microsoft.com/office/drawing/2014/main" id="{00000000-0008-0000-0800-000002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259" name="CaixaDeTexto 258">
          <a:extLst>
            <a:ext uri="{FF2B5EF4-FFF2-40B4-BE49-F238E27FC236}">
              <a16:creationId xmlns:a16="http://schemas.microsoft.com/office/drawing/2014/main" id="{00000000-0008-0000-0800-000003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112</xdr:row>
      <xdr:rowOff>0</xdr:rowOff>
    </xdr:from>
    <xdr:ext cx="184731" cy="264560"/>
    <xdr:sp macro="" textlink="">
      <xdr:nvSpPr>
        <xdr:cNvPr id="260" name="CaixaDeTexto 259">
          <a:extLst>
            <a:ext uri="{FF2B5EF4-FFF2-40B4-BE49-F238E27FC236}">
              <a16:creationId xmlns:a16="http://schemas.microsoft.com/office/drawing/2014/main" id="{00000000-0008-0000-0800-000004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261" name="CaixaDeTexto 260">
          <a:extLst>
            <a:ext uri="{FF2B5EF4-FFF2-40B4-BE49-F238E27FC236}">
              <a16:creationId xmlns:a16="http://schemas.microsoft.com/office/drawing/2014/main" id="{00000000-0008-0000-0800-000005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262" name="CaixaDeTexto 261">
          <a:extLst>
            <a:ext uri="{FF2B5EF4-FFF2-40B4-BE49-F238E27FC236}">
              <a16:creationId xmlns:a16="http://schemas.microsoft.com/office/drawing/2014/main" id="{00000000-0008-0000-0800-000006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263" name="CaixaDeTexto 262">
          <a:extLst>
            <a:ext uri="{FF2B5EF4-FFF2-40B4-BE49-F238E27FC236}">
              <a16:creationId xmlns:a16="http://schemas.microsoft.com/office/drawing/2014/main" id="{00000000-0008-0000-0800-000007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112</xdr:row>
      <xdr:rowOff>0</xdr:rowOff>
    </xdr:from>
    <xdr:ext cx="184731" cy="264560"/>
    <xdr:sp macro="" textlink="">
      <xdr:nvSpPr>
        <xdr:cNvPr id="264" name="CaixaDeTexto 263">
          <a:extLst>
            <a:ext uri="{FF2B5EF4-FFF2-40B4-BE49-F238E27FC236}">
              <a16:creationId xmlns:a16="http://schemas.microsoft.com/office/drawing/2014/main" id="{00000000-0008-0000-0800-000008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65" name="CaixaDeTexto 264">
          <a:extLst>
            <a:ext uri="{FF2B5EF4-FFF2-40B4-BE49-F238E27FC236}">
              <a16:creationId xmlns:a16="http://schemas.microsoft.com/office/drawing/2014/main" id="{00000000-0008-0000-0800-000009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66" name="CaixaDeTexto 265">
          <a:extLst>
            <a:ext uri="{FF2B5EF4-FFF2-40B4-BE49-F238E27FC236}">
              <a16:creationId xmlns:a16="http://schemas.microsoft.com/office/drawing/2014/main" id="{00000000-0008-0000-0800-00000A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67" name="CaixaDeTexto 266">
          <a:extLst>
            <a:ext uri="{FF2B5EF4-FFF2-40B4-BE49-F238E27FC236}">
              <a16:creationId xmlns:a16="http://schemas.microsoft.com/office/drawing/2014/main" id="{00000000-0008-0000-0800-00000B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68" name="CaixaDeTexto 267">
          <a:extLst>
            <a:ext uri="{FF2B5EF4-FFF2-40B4-BE49-F238E27FC236}">
              <a16:creationId xmlns:a16="http://schemas.microsoft.com/office/drawing/2014/main" id="{00000000-0008-0000-0800-00000C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69" name="CaixaDeTexto 268">
          <a:extLst>
            <a:ext uri="{FF2B5EF4-FFF2-40B4-BE49-F238E27FC236}">
              <a16:creationId xmlns:a16="http://schemas.microsoft.com/office/drawing/2014/main" id="{00000000-0008-0000-0800-00000D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0" name="CaixaDeTexto 269">
          <a:extLst>
            <a:ext uri="{FF2B5EF4-FFF2-40B4-BE49-F238E27FC236}">
              <a16:creationId xmlns:a16="http://schemas.microsoft.com/office/drawing/2014/main" id="{00000000-0008-0000-0800-00000E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71" name="CaixaDeTexto 270">
          <a:extLst>
            <a:ext uri="{FF2B5EF4-FFF2-40B4-BE49-F238E27FC236}">
              <a16:creationId xmlns:a16="http://schemas.microsoft.com/office/drawing/2014/main" id="{00000000-0008-0000-0800-00000F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72" name="CaixaDeTexto 271">
          <a:extLst>
            <a:ext uri="{FF2B5EF4-FFF2-40B4-BE49-F238E27FC236}">
              <a16:creationId xmlns:a16="http://schemas.microsoft.com/office/drawing/2014/main" id="{00000000-0008-0000-0800-000010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73" name="CaixaDeTexto 272">
          <a:extLst>
            <a:ext uri="{FF2B5EF4-FFF2-40B4-BE49-F238E27FC236}">
              <a16:creationId xmlns:a16="http://schemas.microsoft.com/office/drawing/2014/main" id="{00000000-0008-0000-0800-000011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112</xdr:row>
      <xdr:rowOff>0</xdr:rowOff>
    </xdr:from>
    <xdr:ext cx="184731" cy="264560"/>
    <xdr:sp macro="" textlink="">
      <xdr:nvSpPr>
        <xdr:cNvPr id="274" name="CaixaDeTexto 273">
          <a:extLst>
            <a:ext uri="{FF2B5EF4-FFF2-40B4-BE49-F238E27FC236}">
              <a16:creationId xmlns:a16="http://schemas.microsoft.com/office/drawing/2014/main" id="{00000000-0008-0000-0800-000012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5" name="CaixaDeTexto 274">
          <a:extLst>
            <a:ext uri="{FF2B5EF4-FFF2-40B4-BE49-F238E27FC236}">
              <a16:creationId xmlns:a16="http://schemas.microsoft.com/office/drawing/2014/main" id="{00000000-0008-0000-0800-000013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6" name="CaixaDeTexto 275">
          <a:extLst>
            <a:ext uri="{FF2B5EF4-FFF2-40B4-BE49-F238E27FC236}">
              <a16:creationId xmlns:a16="http://schemas.microsoft.com/office/drawing/2014/main" id="{00000000-0008-0000-0800-000014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7" name="CaixaDeTexto 276">
          <a:extLst>
            <a:ext uri="{FF2B5EF4-FFF2-40B4-BE49-F238E27FC236}">
              <a16:creationId xmlns:a16="http://schemas.microsoft.com/office/drawing/2014/main" id="{00000000-0008-0000-0800-000015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8" name="CaixaDeTexto 277">
          <a:extLst>
            <a:ext uri="{FF2B5EF4-FFF2-40B4-BE49-F238E27FC236}">
              <a16:creationId xmlns:a16="http://schemas.microsoft.com/office/drawing/2014/main" id="{00000000-0008-0000-0800-000016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79" name="CaixaDeTexto 278">
          <a:extLst>
            <a:ext uri="{FF2B5EF4-FFF2-40B4-BE49-F238E27FC236}">
              <a16:creationId xmlns:a16="http://schemas.microsoft.com/office/drawing/2014/main" id="{00000000-0008-0000-0800-000017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0" name="CaixaDeTexto 279">
          <a:extLst>
            <a:ext uri="{FF2B5EF4-FFF2-40B4-BE49-F238E27FC236}">
              <a16:creationId xmlns:a16="http://schemas.microsoft.com/office/drawing/2014/main" id="{00000000-0008-0000-0800-000018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1" name="CaixaDeTexto 280">
          <a:extLst>
            <a:ext uri="{FF2B5EF4-FFF2-40B4-BE49-F238E27FC236}">
              <a16:creationId xmlns:a16="http://schemas.microsoft.com/office/drawing/2014/main" id="{00000000-0008-0000-0800-000019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2" name="CaixaDeTexto 281">
          <a:extLst>
            <a:ext uri="{FF2B5EF4-FFF2-40B4-BE49-F238E27FC236}">
              <a16:creationId xmlns:a16="http://schemas.microsoft.com/office/drawing/2014/main" id="{00000000-0008-0000-0800-00001A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3" name="CaixaDeTexto 282">
          <a:extLst>
            <a:ext uri="{FF2B5EF4-FFF2-40B4-BE49-F238E27FC236}">
              <a16:creationId xmlns:a16="http://schemas.microsoft.com/office/drawing/2014/main" id="{00000000-0008-0000-0800-00001B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4" name="CaixaDeTexto 283">
          <a:extLst>
            <a:ext uri="{FF2B5EF4-FFF2-40B4-BE49-F238E27FC236}">
              <a16:creationId xmlns:a16="http://schemas.microsoft.com/office/drawing/2014/main" id="{00000000-0008-0000-0800-00001C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5" name="CaixaDeTexto 284">
          <a:extLst>
            <a:ext uri="{FF2B5EF4-FFF2-40B4-BE49-F238E27FC236}">
              <a16:creationId xmlns:a16="http://schemas.microsoft.com/office/drawing/2014/main" id="{00000000-0008-0000-0800-00001D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112</xdr:row>
      <xdr:rowOff>0</xdr:rowOff>
    </xdr:from>
    <xdr:ext cx="184731" cy="264560"/>
    <xdr:sp macro="" textlink="">
      <xdr:nvSpPr>
        <xdr:cNvPr id="286" name="CaixaDeTexto 285">
          <a:extLst>
            <a:ext uri="{FF2B5EF4-FFF2-40B4-BE49-F238E27FC236}">
              <a16:creationId xmlns:a16="http://schemas.microsoft.com/office/drawing/2014/main" id="{00000000-0008-0000-0800-00001E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161</xdr:row>
      <xdr:rowOff>0</xdr:rowOff>
    </xdr:from>
    <xdr:ext cx="184731" cy="264560"/>
    <xdr:sp macro="" textlink="">
      <xdr:nvSpPr>
        <xdr:cNvPr id="287" name="CaixaDeTexto 286">
          <a:extLst>
            <a:ext uri="{FF2B5EF4-FFF2-40B4-BE49-F238E27FC236}">
              <a16:creationId xmlns:a16="http://schemas.microsoft.com/office/drawing/2014/main" id="{00000000-0008-0000-0800-00001F01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161</xdr:row>
      <xdr:rowOff>0</xdr:rowOff>
    </xdr:from>
    <xdr:ext cx="184731" cy="264560"/>
    <xdr:sp macro="" textlink="">
      <xdr:nvSpPr>
        <xdr:cNvPr id="288" name="CaixaDeTexto 287">
          <a:extLst>
            <a:ext uri="{FF2B5EF4-FFF2-40B4-BE49-F238E27FC236}">
              <a16:creationId xmlns:a16="http://schemas.microsoft.com/office/drawing/2014/main" id="{00000000-0008-0000-0800-00002001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289" name="CaixaDeTexto 288">
          <a:extLst>
            <a:ext uri="{FF2B5EF4-FFF2-40B4-BE49-F238E27FC236}">
              <a16:creationId xmlns:a16="http://schemas.microsoft.com/office/drawing/2014/main" id="{00000000-0008-0000-0800-000021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290" name="CaixaDeTexto 289">
          <a:extLst>
            <a:ext uri="{FF2B5EF4-FFF2-40B4-BE49-F238E27FC236}">
              <a16:creationId xmlns:a16="http://schemas.microsoft.com/office/drawing/2014/main" id="{00000000-0008-0000-0800-000022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291" name="CaixaDeTexto 290">
          <a:extLst>
            <a:ext uri="{FF2B5EF4-FFF2-40B4-BE49-F238E27FC236}">
              <a16:creationId xmlns:a16="http://schemas.microsoft.com/office/drawing/2014/main" id="{00000000-0008-0000-0800-000023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161</xdr:row>
      <xdr:rowOff>0</xdr:rowOff>
    </xdr:from>
    <xdr:ext cx="184731" cy="264560"/>
    <xdr:sp macro="" textlink="">
      <xdr:nvSpPr>
        <xdr:cNvPr id="292" name="CaixaDeTexto 291">
          <a:extLst>
            <a:ext uri="{FF2B5EF4-FFF2-40B4-BE49-F238E27FC236}">
              <a16:creationId xmlns:a16="http://schemas.microsoft.com/office/drawing/2014/main" id="{00000000-0008-0000-0800-000024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293" name="CaixaDeTexto 292">
          <a:extLst>
            <a:ext uri="{FF2B5EF4-FFF2-40B4-BE49-F238E27FC236}">
              <a16:creationId xmlns:a16="http://schemas.microsoft.com/office/drawing/2014/main" id="{00000000-0008-0000-0800-000025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294" name="CaixaDeTexto 293">
          <a:extLst>
            <a:ext uri="{FF2B5EF4-FFF2-40B4-BE49-F238E27FC236}">
              <a16:creationId xmlns:a16="http://schemas.microsoft.com/office/drawing/2014/main" id="{00000000-0008-0000-0800-000026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295" name="CaixaDeTexto 294">
          <a:extLst>
            <a:ext uri="{FF2B5EF4-FFF2-40B4-BE49-F238E27FC236}">
              <a16:creationId xmlns:a16="http://schemas.microsoft.com/office/drawing/2014/main" id="{00000000-0008-0000-0800-000027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161</xdr:row>
      <xdr:rowOff>0</xdr:rowOff>
    </xdr:from>
    <xdr:ext cx="184731" cy="264560"/>
    <xdr:sp macro="" textlink="">
      <xdr:nvSpPr>
        <xdr:cNvPr id="296" name="CaixaDeTexto 295">
          <a:extLst>
            <a:ext uri="{FF2B5EF4-FFF2-40B4-BE49-F238E27FC236}">
              <a16:creationId xmlns:a16="http://schemas.microsoft.com/office/drawing/2014/main" id="{00000000-0008-0000-0800-000028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297" name="CaixaDeTexto 296">
          <a:extLst>
            <a:ext uri="{FF2B5EF4-FFF2-40B4-BE49-F238E27FC236}">
              <a16:creationId xmlns:a16="http://schemas.microsoft.com/office/drawing/2014/main" id="{00000000-0008-0000-0800-000029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298" name="CaixaDeTexto 297">
          <a:extLst>
            <a:ext uri="{FF2B5EF4-FFF2-40B4-BE49-F238E27FC236}">
              <a16:creationId xmlns:a16="http://schemas.microsoft.com/office/drawing/2014/main" id="{00000000-0008-0000-0800-00002A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299" name="CaixaDeTexto 298">
          <a:extLst>
            <a:ext uri="{FF2B5EF4-FFF2-40B4-BE49-F238E27FC236}">
              <a16:creationId xmlns:a16="http://schemas.microsoft.com/office/drawing/2014/main" id="{00000000-0008-0000-0800-00002B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161</xdr:row>
      <xdr:rowOff>0</xdr:rowOff>
    </xdr:from>
    <xdr:ext cx="184731" cy="264560"/>
    <xdr:sp macro="" textlink="">
      <xdr:nvSpPr>
        <xdr:cNvPr id="300" name="CaixaDeTexto 299">
          <a:extLst>
            <a:ext uri="{FF2B5EF4-FFF2-40B4-BE49-F238E27FC236}">
              <a16:creationId xmlns:a16="http://schemas.microsoft.com/office/drawing/2014/main" id="{00000000-0008-0000-0800-00002C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1" name="CaixaDeTexto 300">
          <a:extLst>
            <a:ext uri="{FF2B5EF4-FFF2-40B4-BE49-F238E27FC236}">
              <a16:creationId xmlns:a16="http://schemas.microsoft.com/office/drawing/2014/main" id="{00000000-0008-0000-0800-00002D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2" name="CaixaDeTexto 301">
          <a:extLst>
            <a:ext uri="{FF2B5EF4-FFF2-40B4-BE49-F238E27FC236}">
              <a16:creationId xmlns:a16="http://schemas.microsoft.com/office/drawing/2014/main" id="{00000000-0008-0000-0800-00002E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3" name="CaixaDeTexto 302">
          <a:extLst>
            <a:ext uri="{FF2B5EF4-FFF2-40B4-BE49-F238E27FC236}">
              <a16:creationId xmlns:a16="http://schemas.microsoft.com/office/drawing/2014/main" id="{00000000-0008-0000-0800-00002F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4" name="CaixaDeTexto 303">
          <a:extLst>
            <a:ext uri="{FF2B5EF4-FFF2-40B4-BE49-F238E27FC236}">
              <a16:creationId xmlns:a16="http://schemas.microsoft.com/office/drawing/2014/main" id="{00000000-0008-0000-0800-000030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05" name="CaixaDeTexto 304">
          <a:extLst>
            <a:ext uri="{FF2B5EF4-FFF2-40B4-BE49-F238E27FC236}">
              <a16:creationId xmlns:a16="http://schemas.microsoft.com/office/drawing/2014/main" id="{00000000-0008-0000-0800-000031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06" name="CaixaDeTexto 305">
          <a:extLst>
            <a:ext uri="{FF2B5EF4-FFF2-40B4-BE49-F238E27FC236}">
              <a16:creationId xmlns:a16="http://schemas.microsoft.com/office/drawing/2014/main" id="{00000000-0008-0000-0800-000032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7" name="CaixaDeTexto 306">
          <a:extLst>
            <a:ext uri="{FF2B5EF4-FFF2-40B4-BE49-F238E27FC236}">
              <a16:creationId xmlns:a16="http://schemas.microsoft.com/office/drawing/2014/main" id="{00000000-0008-0000-0800-000033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8" name="CaixaDeTexto 307">
          <a:extLst>
            <a:ext uri="{FF2B5EF4-FFF2-40B4-BE49-F238E27FC236}">
              <a16:creationId xmlns:a16="http://schemas.microsoft.com/office/drawing/2014/main" id="{00000000-0008-0000-0800-000034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09" name="CaixaDeTexto 308">
          <a:extLst>
            <a:ext uri="{FF2B5EF4-FFF2-40B4-BE49-F238E27FC236}">
              <a16:creationId xmlns:a16="http://schemas.microsoft.com/office/drawing/2014/main" id="{00000000-0008-0000-0800-000035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161</xdr:row>
      <xdr:rowOff>0</xdr:rowOff>
    </xdr:from>
    <xdr:ext cx="184731" cy="264560"/>
    <xdr:sp macro="" textlink="">
      <xdr:nvSpPr>
        <xdr:cNvPr id="310" name="CaixaDeTexto 309">
          <a:extLst>
            <a:ext uri="{FF2B5EF4-FFF2-40B4-BE49-F238E27FC236}">
              <a16:creationId xmlns:a16="http://schemas.microsoft.com/office/drawing/2014/main" id="{00000000-0008-0000-0800-000036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1" name="CaixaDeTexto 310">
          <a:extLst>
            <a:ext uri="{FF2B5EF4-FFF2-40B4-BE49-F238E27FC236}">
              <a16:creationId xmlns:a16="http://schemas.microsoft.com/office/drawing/2014/main" id="{00000000-0008-0000-0800-000037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2" name="CaixaDeTexto 311">
          <a:extLst>
            <a:ext uri="{FF2B5EF4-FFF2-40B4-BE49-F238E27FC236}">
              <a16:creationId xmlns:a16="http://schemas.microsoft.com/office/drawing/2014/main" id="{00000000-0008-0000-0800-000038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3" name="CaixaDeTexto 312">
          <a:extLst>
            <a:ext uri="{FF2B5EF4-FFF2-40B4-BE49-F238E27FC236}">
              <a16:creationId xmlns:a16="http://schemas.microsoft.com/office/drawing/2014/main" id="{00000000-0008-0000-0800-000039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4" name="CaixaDeTexto 313">
          <a:extLst>
            <a:ext uri="{FF2B5EF4-FFF2-40B4-BE49-F238E27FC236}">
              <a16:creationId xmlns:a16="http://schemas.microsoft.com/office/drawing/2014/main" id="{00000000-0008-0000-0800-00003A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5" name="CaixaDeTexto 314">
          <a:extLst>
            <a:ext uri="{FF2B5EF4-FFF2-40B4-BE49-F238E27FC236}">
              <a16:creationId xmlns:a16="http://schemas.microsoft.com/office/drawing/2014/main" id="{00000000-0008-0000-0800-00003B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6" name="CaixaDeTexto 315">
          <a:extLst>
            <a:ext uri="{FF2B5EF4-FFF2-40B4-BE49-F238E27FC236}">
              <a16:creationId xmlns:a16="http://schemas.microsoft.com/office/drawing/2014/main" id="{00000000-0008-0000-0800-00003C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7" name="CaixaDeTexto 316">
          <a:extLst>
            <a:ext uri="{FF2B5EF4-FFF2-40B4-BE49-F238E27FC236}">
              <a16:creationId xmlns:a16="http://schemas.microsoft.com/office/drawing/2014/main" id="{00000000-0008-0000-0800-00003D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8" name="CaixaDeTexto 317">
          <a:extLst>
            <a:ext uri="{FF2B5EF4-FFF2-40B4-BE49-F238E27FC236}">
              <a16:creationId xmlns:a16="http://schemas.microsoft.com/office/drawing/2014/main" id="{00000000-0008-0000-0800-00003E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19" name="CaixaDeTexto 318">
          <a:extLst>
            <a:ext uri="{FF2B5EF4-FFF2-40B4-BE49-F238E27FC236}">
              <a16:creationId xmlns:a16="http://schemas.microsoft.com/office/drawing/2014/main" id="{00000000-0008-0000-0800-00003F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20" name="CaixaDeTexto 319">
          <a:extLst>
            <a:ext uri="{FF2B5EF4-FFF2-40B4-BE49-F238E27FC236}">
              <a16:creationId xmlns:a16="http://schemas.microsoft.com/office/drawing/2014/main" id="{00000000-0008-0000-0800-000040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21" name="CaixaDeTexto 320">
          <a:extLst>
            <a:ext uri="{FF2B5EF4-FFF2-40B4-BE49-F238E27FC236}">
              <a16:creationId xmlns:a16="http://schemas.microsoft.com/office/drawing/2014/main" id="{00000000-0008-0000-0800-000041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161</xdr:row>
      <xdr:rowOff>0</xdr:rowOff>
    </xdr:from>
    <xdr:ext cx="184731" cy="264560"/>
    <xdr:sp macro="" textlink="">
      <xdr:nvSpPr>
        <xdr:cNvPr id="322" name="CaixaDeTexto 321">
          <a:extLst>
            <a:ext uri="{FF2B5EF4-FFF2-40B4-BE49-F238E27FC236}">
              <a16:creationId xmlns:a16="http://schemas.microsoft.com/office/drawing/2014/main" id="{00000000-0008-0000-0800-000042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292</xdr:row>
      <xdr:rowOff>0</xdr:rowOff>
    </xdr:from>
    <xdr:ext cx="184731" cy="264560"/>
    <xdr:sp macro="" textlink="">
      <xdr:nvSpPr>
        <xdr:cNvPr id="323" name="CaixaDeTexto 322">
          <a:extLst>
            <a:ext uri="{FF2B5EF4-FFF2-40B4-BE49-F238E27FC236}">
              <a16:creationId xmlns:a16="http://schemas.microsoft.com/office/drawing/2014/main" id="{00000000-0008-0000-0800-00004301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292</xdr:row>
      <xdr:rowOff>0</xdr:rowOff>
    </xdr:from>
    <xdr:ext cx="184731" cy="264560"/>
    <xdr:sp macro="" textlink="">
      <xdr:nvSpPr>
        <xdr:cNvPr id="324" name="CaixaDeTexto 323">
          <a:extLst>
            <a:ext uri="{FF2B5EF4-FFF2-40B4-BE49-F238E27FC236}">
              <a16:creationId xmlns:a16="http://schemas.microsoft.com/office/drawing/2014/main" id="{00000000-0008-0000-0800-000044010000}"/>
            </a:ext>
          </a:extLst>
        </xdr:cNvPr>
        <xdr:cNvSpPr txBox="1"/>
      </xdr:nvSpPr>
      <xdr:spPr>
        <a:xfrm>
          <a:off x="51339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325" name="CaixaDeTexto 324">
          <a:extLst>
            <a:ext uri="{FF2B5EF4-FFF2-40B4-BE49-F238E27FC236}">
              <a16:creationId xmlns:a16="http://schemas.microsoft.com/office/drawing/2014/main" id="{00000000-0008-0000-0800-000045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326" name="CaixaDeTexto 325">
          <a:extLst>
            <a:ext uri="{FF2B5EF4-FFF2-40B4-BE49-F238E27FC236}">
              <a16:creationId xmlns:a16="http://schemas.microsoft.com/office/drawing/2014/main" id="{00000000-0008-0000-0800-000046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327" name="CaixaDeTexto 326">
          <a:extLst>
            <a:ext uri="{FF2B5EF4-FFF2-40B4-BE49-F238E27FC236}">
              <a16:creationId xmlns:a16="http://schemas.microsoft.com/office/drawing/2014/main" id="{00000000-0008-0000-0800-000047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292</xdr:row>
      <xdr:rowOff>0</xdr:rowOff>
    </xdr:from>
    <xdr:ext cx="184731" cy="264560"/>
    <xdr:sp macro="" textlink="">
      <xdr:nvSpPr>
        <xdr:cNvPr id="328" name="CaixaDeTexto 327">
          <a:extLst>
            <a:ext uri="{FF2B5EF4-FFF2-40B4-BE49-F238E27FC236}">
              <a16:creationId xmlns:a16="http://schemas.microsoft.com/office/drawing/2014/main" id="{00000000-0008-0000-0800-000048010000}"/>
            </a:ext>
          </a:extLst>
        </xdr:cNvPr>
        <xdr:cNvSpPr txBox="1"/>
      </xdr:nvSpPr>
      <xdr:spPr>
        <a:xfrm>
          <a:off x="559117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29" name="CaixaDeTexto 328">
          <a:extLst>
            <a:ext uri="{FF2B5EF4-FFF2-40B4-BE49-F238E27FC236}">
              <a16:creationId xmlns:a16="http://schemas.microsoft.com/office/drawing/2014/main" id="{00000000-0008-0000-0800-000049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30" name="CaixaDeTexto 329">
          <a:extLst>
            <a:ext uri="{FF2B5EF4-FFF2-40B4-BE49-F238E27FC236}">
              <a16:creationId xmlns:a16="http://schemas.microsoft.com/office/drawing/2014/main" id="{00000000-0008-0000-0800-00004A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31" name="CaixaDeTexto 330">
          <a:extLst>
            <a:ext uri="{FF2B5EF4-FFF2-40B4-BE49-F238E27FC236}">
              <a16:creationId xmlns:a16="http://schemas.microsoft.com/office/drawing/2014/main" id="{00000000-0008-0000-0800-00004B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292</xdr:row>
      <xdr:rowOff>0</xdr:rowOff>
    </xdr:from>
    <xdr:ext cx="184731" cy="264560"/>
    <xdr:sp macro="" textlink="">
      <xdr:nvSpPr>
        <xdr:cNvPr id="332" name="CaixaDeTexto 331">
          <a:extLst>
            <a:ext uri="{FF2B5EF4-FFF2-40B4-BE49-F238E27FC236}">
              <a16:creationId xmlns:a16="http://schemas.microsoft.com/office/drawing/2014/main" id="{00000000-0008-0000-0800-00004C010000}"/>
            </a:ext>
          </a:extLst>
        </xdr:cNvPr>
        <xdr:cNvSpPr txBox="1"/>
      </xdr:nvSpPr>
      <xdr:spPr>
        <a:xfrm>
          <a:off x="603885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33" name="CaixaDeTexto 332">
          <a:extLst>
            <a:ext uri="{FF2B5EF4-FFF2-40B4-BE49-F238E27FC236}">
              <a16:creationId xmlns:a16="http://schemas.microsoft.com/office/drawing/2014/main" id="{00000000-0008-0000-0800-00004D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34" name="CaixaDeTexto 333">
          <a:extLst>
            <a:ext uri="{FF2B5EF4-FFF2-40B4-BE49-F238E27FC236}">
              <a16:creationId xmlns:a16="http://schemas.microsoft.com/office/drawing/2014/main" id="{00000000-0008-0000-0800-00004E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35" name="CaixaDeTexto 334">
          <a:extLst>
            <a:ext uri="{FF2B5EF4-FFF2-40B4-BE49-F238E27FC236}">
              <a16:creationId xmlns:a16="http://schemas.microsoft.com/office/drawing/2014/main" id="{00000000-0008-0000-0800-00004F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292</xdr:row>
      <xdr:rowOff>0</xdr:rowOff>
    </xdr:from>
    <xdr:ext cx="184731" cy="264560"/>
    <xdr:sp macro="" textlink="">
      <xdr:nvSpPr>
        <xdr:cNvPr id="336" name="CaixaDeTexto 335">
          <a:extLst>
            <a:ext uri="{FF2B5EF4-FFF2-40B4-BE49-F238E27FC236}">
              <a16:creationId xmlns:a16="http://schemas.microsoft.com/office/drawing/2014/main" id="{00000000-0008-0000-0800-000050010000}"/>
            </a:ext>
          </a:extLst>
        </xdr:cNvPr>
        <xdr:cNvSpPr txBox="1"/>
      </xdr:nvSpPr>
      <xdr:spPr>
        <a:xfrm>
          <a:off x="64865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37" name="CaixaDeTexto 336">
          <a:extLst>
            <a:ext uri="{FF2B5EF4-FFF2-40B4-BE49-F238E27FC236}">
              <a16:creationId xmlns:a16="http://schemas.microsoft.com/office/drawing/2014/main" id="{00000000-0008-0000-0800-000051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38" name="CaixaDeTexto 337">
          <a:extLst>
            <a:ext uri="{FF2B5EF4-FFF2-40B4-BE49-F238E27FC236}">
              <a16:creationId xmlns:a16="http://schemas.microsoft.com/office/drawing/2014/main" id="{00000000-0008-0000-0800-000052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39" name="CaixaDeTexto 338">
          <a:extLst>
            <a:ext uri="{FF2B5EF4-FFF2-40B4-BE49-F238E27FC236}">
              <a16:creationId xmlns:a16="http://schemas.microsoft.com/office/drawing/2014/main" id="{00000000-0008-0000-0800-000053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40" name="CaixaDeTexto 339">
          <a:extLst>
            <a:ext uri="{FF2B5EF4-FFF2-40B4-BE49-F238E27FC236}">
              <a16:creationId xmlns:a16="http://schemas.microsoft.com/office/drawing/2014/main" id="{00000000-0008-0000-0800-000054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41" name="CaixaDeTexto 340">
          <a:extLst>
            <a:ext uri="{FF2B5EF4-FFF2-40B4-BE49-F238E27FC236}">
              <a16:creationId xmlns:a16="http://schemas.microsoft.com/office/drawing/2014/main" id="{00000000-0008-0000-0800-000055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42" name="CaixaDeTexto 341">
          <a:extLst>
            <a:ext uri="{FF2B5EF4-FFF2-40B4-BE49-F238E27FC236}">
              <a16:creationId xmlns:a16="http://schemas.microsoft.com/office/drawing/2014/main" id="{00000000-0008-0000-0800-000056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43" name="CaixaDeTexto 342">
          <a:extLst>
            <a:ext uri="{FF2B5EF4-FFF2-40B4-BE49-F238E27FC236}">
              <a16:creationId xmlns:a16="http://schemas.microsoft.com/office/drawing/2014/main" id="{00000000-0008-0000-0800-000057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44" name="CaixaDeTexto 343">
          <a:extLst>
            <a:ext uri="{FF2B5EF4-FFF2-40B4-BE49-F238E27FC236}">
              <a16:creationId xmlns:a16="http://schemas.microsoft.com/office/drawing/2014/main" id="{00000000-0008-0000-0800-000058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45" name="CaixaDeTexto 344">
          <a:extLst>
            <a:ext uri="{FF2B5EF4-FFF2-40B4-BE49-F238E27FC236}">
              <a16:creationId xmlns:a16="http://schemas.microsoft.com/office/drawing/2014/main" id="{00000000-0008-0000-0800-000059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292</xdr:row>
      <xdr:rowOff>0</xdr:rowOff>
    </xdr:from>
    <xdr:ext cx="184731" cy="264560"/>
    <xdr:sp macro="" textlink="">
      <xdr:nvSpPr>
        <xdr:cNvPr id="346" name="CaixaDeTexto 345">
          <a:extLst>
            <a:ext uri="{FF2B5EF4-FFF2-40B4-BE49-F238E27FC236}">
              <a16:creationId xmlns:a16="http://schemas.microsoft.com/office/drawing/2014/main" id="{00000000-0008-0000-0800-00005A010000}"/>
            </a:ext>
          </a:extLst>
        </xdr:cNvPr>
        <xdr:cNvSpPr txBox="1"/>
      </xdr:nvSpPr>
      <xdr:spPr>
        <a:xfrm>
          <a:off x="6905625"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47" name="CaixaDeTexto 346">
          <a:extLst>
            <a:ext uri="{FF2B5EF4-FFF2-40B4-BE49-F238E27FC236}">
              <a16:creationId xmlns:a16="http://schemas.microsoft.com/office/drawing/2014/main" id="{00000000-0008-0000-0800-00005B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48" name="CaixaDeTexto 347">
          <a:extLst>
            <a:ext uri="{FF2B5EF4-FFF2-40B4-BE49-F238E27FC236}">
              <a16:creationId xmlns:a16="http://schemas.microsoft.com/office/drawing/2014/main" id="{00000000-0008-0000-0800-00005C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49" name="CaixaDeTexto 348">
          <a:extLst>
            <a:ext uri="{FF2B5EF4-FFF2-40B4-BE49-F238E27FC236}">
              <a16:creationId xmlns:a16="http://schemas.microsoft.com/office/drawing/2014/main" id="{00000000-0008-0000-0800-00005D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0" name="CaixaDeTexto 349">
          <a:extLst>
            <a:ext uri="{FF2B5EF4-FFF2-40B4-BE49-F238E27FC236}">
              <a16:creationId xmlns:a16="http://schemas.microsoft.com/office/drawing/2014/main" id="{00000000-0008-0000-0800-00005E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1" name="CaixaDeTexto 350">
          <a:extLst>
            <a:ext uri="{FF2B5EF4-FFF2-40B4-BE49-F238E27FC236}">
              <a16:creationId xmlns:a16="http://schemas.microsoft.com/office/drawing/2014/main" id="{00000000-0008-0000-0800-00005F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2" name="CaixaDeTexto 351">
          <a:extLst>
            <a:ext uri="{FF2B5EF4-FFF2-40B4-BE49-F238E27FC236}">
              <a16:creationId xmlns:a16="http://schemas.microsoft.com/office/drawing/2014/main" id="{00000000-0008-0000-0800-000060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3" name="CaixaDeTexto 352">
          <a:extLst>
            <a:ext uri="{FF2B5EF4-FFF2-40B4-BE49-F238E27FC236}">
              <a16:creationId xmlns:a16="http://schemas.microsoft.com/office/drawing/2014/main" id="{00000000-0008-0000-0800-000061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4" name="CaixaDeTexto 353">
          <a:extLst>
            <a:ext uri="{FF2B5EF4-FFF2-40B4-BE49-F238E27FC236}">
              <a16:creationId xmlns:a16="http://schemas.microsoft.com/office/drawing/2014/main" id="{00000000-0008-0000-0800-000062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5" name="CaixaDeTexto 354">
          <a:extLst>
            <a:ext uri="{FF2B5EF4-FFF2-40B4-BE49-F238E27FC236}">
              <a16:creationId xmlns:a16="http://schemas.microsoft.com/office/drawing/2014/main" id="{00000000-0008-0000-0800-000063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6" name="CaixaDeTexto 355">
          <a:extLst>
            <a:ext uri="{FF2B5EF4-FFF2-40B4-BE49-F238E27FC236}">
              <a16:creationId xmlns:a16="http://schemas.microsoft.com/office/drawing/2014/main" id="{00000000-0008-0000-0800-000064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7" name="CaixaDeTexto 356">
          <a:extLst>
            <a:ext uri="{FF2B5EF4-FFF2-40B4-BE49-F238E27FC236}">
              <a16:creationId xmlns:a16="http://schemas.microsoft.com/office/drawing/2014/main" id="{00000000-0008-0000-0800-000065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292</xdr:row>
      <xdr:rowOff>0</xdr:rowOff>
    </xdr:from>
    <xdr:ext cx="184731" cy="264560"/>
    <xdr:sp macro="" textlink="">
      <xdr:nvSpPr>
        <xdr:cNvPr id="358" name="CaixaDeTexto 357">
          <a:extLst>
            <a:ext uri="{FF2B5EF4-FFF2-40B4-BE49-F238E27FC236}">
              <a16:creationId xmlns:a16="http://schemas.microsoft.com/office/drawing/2014/main" id="{00000000-0008-0000-0800-000066010000}"/>
            </a:ext>
          </a:extLst>
        </xdr:cNvPr>
        <xdr:cNvSpPr txBox="1"/>
      </xdr:nvSpPr>
      <xdr:spPr>
        <a:xfrm>
          <a:off x="7353300" y="36023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0.xml><?xml version="1.0" encoding="utf-8"?>
<xdr:wsDr xmlns:xdr="http://schemas.openxmlformats.org/drawingml/2006/spreadsheetDrawing" xmlns:a="http://schemas.openxmlformats.org/drawingml/2006/main">
  <xdr:oneCellAnchor>
    <xdr:from>
      <xdr:col>3</xdr:col>
      <xdr:colOff>628650</xdr:colOff>
      <xdr:row>2</xdr:row>
      <xdr:rowOff>0</xdr:rowOff>
    </xdr:from>
    <xdr:ext cx="184731" cy="264560"/>
    <xdr:sp macro="" textlink="">
      <xdr:nvSpPr>
        <xdr:cNvPr id="2" name="CaixaDeTexto 1">
          <a:extLst>
            <a:ext uri="{FF2B5EF4-FFF2-40B4-BE49-F238E27FC236}">
              <a16:creationId xmlns:a16="http://schemas.microsoft.com/office/drawing/2014/main" id="{00000000-0008-0000-0900-000002000000}"/>
            </a:ext>
          </a:extLst>
        </xdr:cNvPr>
        <xdr:cNvSpPr txBox="1"/>
      </xdr:nvSpPr>
      <xdr:spPr>
        <a:xfrm>
          <a:off x="44100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122</xdr:row>
      <xdr:rowOff>85725</xdr:rowOff>
    </xdr:from>
    <xdr:ext cx="184731" cy="264560"/>
    <xdr:sp macro="" textlink="">
      <xdr:nvSpPr>
        <xdr:cNvPr id="3" name="CaixaDeTexto 2">
          <a:extLst>
            <a:ext uri="{FF2B5EF4-FFF2-40B4-BE49-F238E27FC236}">
              <a16:creationId xmlns:a16="http://schemas.microsoft.com/office/drawing/2014/main" id="{00000000-0008-0000-0900-000003000000}"/>
            </a:ext>
          </a:extLst>
        </xdr:cNvPr>
        <xdr:cNvSpPr txBox="1"/>
      </xdr:nvSpPr>
      <xdr:spPr>
        <a:xfrm>
          <a:off x="4410075" y="14839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134</xdr:row>
      <xdr:rowOff>0</xdr:rowOff>
    </xdr:from>
    <xdr:ext cx="184731" cy="264560"/>
    <xdr:sp macro="" textlink="">
      <xdr:nvSpPr>
        <xdr:cNvPr id="4" name="CaixaDeTexto 3">
          <a:extLst>
            <a:ext uri="{FF2B5EF4-FFF2-40B4-BE49-F238E27FC236}">
              <a16:creationId xmlns:a16="http://schemas.microsoft.com/office/drawing/2014/main" id="{00000000-0008-0000-0900-000004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134</xdr:row>
      <xdr:rowOff>0</xdr:rowOff>
    </xdr:from>
    <xdr:ext cx="184731" cy="264560"/>
    <xdr:sp macro="" textlink="">
      <xdr:nvSpPr>
        <xdr:cNvPr id="5" name="CaixaDeTexto 4">
          <a:extLst>
            <a:ext uri="{FF2B5EF4-FFF2-40B4-BE49-F238E27FC236}">
              <a16:creationId xmlns:a16="http://schemas.microsoft.com/office/drawing/2014/main" id="{00000000-0008-0000-0900-000005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6" name="CaixaDeTexto 5">
          <a:extLst>
            <a:ext uri="{FF2B5EF4-FFF2-40B4-BE49-F238E27FC236}">
              <a16:creationId xmlns:a16="http://schemas.microsoft.com/office/drawing/2014/main" id="{00000000-0008-0000-0900-000006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7" name="CaixaDeTexto 6">
          <a:extLst>
            <a:ext uri="{FF2B5EF4-FFF2-40B4-BE49-F238E27FC236}">
              <a16:creationId xmlns:a16="http://schemas.microsoft.com/office/drawing/2014/main" id="{00000000-0008-0000-0900-000007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8" name="CaixaDeTexto 7">
          <a:extLst>
            <a:ext uri="{FF2B5EF4-FFF2-40B4-BE49-F238E27FC236}">
              <a16:creationId xmlns:a16="http://schemas.microsoft.com/office/drawing/2014/main" id="{00000000-0008-0000-0900-000008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9" name="CaixaDeTexto 8">
          <a:extLst>
            <a:ext uri="{FF2B5EF4-FFF2-40B4-BE49-F238E27FC236}">
              <a16:creationId xmlns:a16="http://schemas.microsoft.com/office/drawing/2014/main" id="{00000000-0008-0000-0900-000009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0" name="CaixaDeTexto 9">
          <a:extLst>
            <a:ext uri="{FF2B5EF4-FFF2-40B4-BE49-F238E27FC236}">
              <a16:creationId xmlns:a16="http://schemas.microsoft.com/office/drawing/2014/main" id="{00000000-0008-0000-0900-00000A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1" name="CaixaDeTexto 10">
          <a:extLst>
            <a:ext uri="{FF2B5EF4-FFF2-40B4-BE49-F238E27FC236}">
              <a16:creationId xmlns:a16="http://schemas.microsoft.com/office/drawing/2014/main" id="{00000000-0008-0000-0900-00000B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2" name="CaixaDeTexto 11">
          <a:extLst>
            <a:ext uri="{FF2B5EF4-FFF2-40B4-BE49-F238E27FC236}">
              <a16:creationId xmlns:a16="http://schemas.microsoft.com/office/drawing/2014/main" id="{00000000-0008-0000-0900-00000C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3" name="CaixaDeTexto 12">
          <a:extLst>
            <a:ext uri="{FF2B5EF4-FFF2-40B4-BE49-F238E27FC236}">
              <a16:creationId xmlns:a16="http://schemas.microsoft.com/office/drawing/2014/main" id="{00000000-0008-0000-0900-00000D000000}"/>
            </a:ext>
          </a:extLst>
        </xdr:cNvPr>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244</xdr:row>
      <xdr:rowOff>85725</xdr:rowOff>
    </xdr:from>
    <xdr:ext cx="184731" cy="264560"/>
    <xdr:sp macro="" textlink="">
      <xdr:nvSpPr>
        <xdr:cNvPr id="14" name="CaixaDeTexto 13">
          <a:extLst>
            <a:ext uri="{FF2B5EF4-FFF2-40B4-BE49-F238E27FC236}">
              <a16:creationId xmlns:a16="http://schemas.microsoft.com/office/drawing/2014/main" id="{00000000-0008-0000-0900-00000E000000}"/>
            </a:ext>
          </a:extLst>
        </xdr:cNvPr>
        <xdr:cNvSpPr txBox="1"/>
      </xdr:nvSpPr>
      <xdr:spPr>
        <a:xfrm>
          <a:off x="4410075" y="3890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219075</xdr:colOff>
      <xdr:row>139</xdr:row>
      <xdr:rowOff>9525</xdr:rowOff>
    </xdr:from>
    <xdr:to>
      <xdr:col>13</xdr:col>
      <xdr:colOff>276225</xdr:colOff>
      <xdr:row>149</xdr:row>
      <xdr:rowOff>28575</xdr:rowOff>
    </xdr:to>
    <xdr:graphicFrame macro="">
      <xdr:nvGraphicFramePr>
        <xdr:cNvPr id="1628539" name="Gráfico 14">
          <a:extLst>
            <a:ext uri="{FF2B5EF4-FFF2-40B4-BE49-F238E27FC236}">
              <a16:creationId xmlns:a16="http://schemas.microsoft.com/office/drawing/2014/main" id="{00000000-0008-0000-0900-00007B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266700</xdr:colOff>
      <xdr:row>200</xdr:row>
      <xdr:rowOff>28575</xdr:rowOff>
    </xdr:from>
    <xdr:to>
      <xdr:col>13</xdr:col>
      <xdr:colOff>257175</xdr:colOff>
      <xdr:row>208</xdr:row>
      <xdr:rowOff>57150</xdr:rowOff>
    </xdr:to>
    <xdr:graphicFrame macro="">
      <xdr:nvGraphicFramePr>
        <xdr:cNvPr id="1628540" name="Gráfico 15">
          <a:extLst>
            <a:ext uri="{FF2B5EF4-FFF2-40B4-BE49-F238E27FC236}">
              <a16:creationId xmlns:a16="http://schemas.microsoft.com/office/drawing/2014/main" id="{00000000-0008-0000-0900-00007C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304800</xdr:colOff>
      <xdr:row>212</xdr:row>
      <xdr:rowOff>95250</xdr:rowOff>
    </xdr:from>
    <xdr:to>
      <xdr:col>13</xdr:col>
      <xdr:colOff>295275</xdr:colOff>
      <xdr:row>221</xdr:row>
      <xdr:rowOff>0</xdr:rowOff>
    </xdr:to>
    <xdr:graphicFrame macro="">
      <xdr:nvGraphicFramePr>
        <xdr:cNvPr id="1628541" name="Gráfico 16">
          <a:extLst>
            <a:ext uri="{FF2B5EF4-FFF2-40B4-BE49-F238E27FC236}">
              <a16:creationId xmlns:a16="http://schemas.microsoft.com/office/drawing/2014/main" id="{00000000-0008-0000-0900-00007D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295275</xdr:colOff>
      <xdr:row>225</xdr:row>
      <xdr:rowOff>66675</xdr:rowOff>
    </xdr:from>
    <xdr:to>
      <xdr:col>13</xdr:col>
      <xdr:colOff>314325</xdr:colOff>
      <xdr:row>233</xdr:row>
      <xdr:rowOff>171450</xdr:rowOff>
    </xdr:to>
    <xdr:graphicFrame macro="">
      <xdr:nvGraphicFramePr>
        <xdr:cNvPr id="1628542" name="Gráfico 17">
          <a:extLst>
            <a:ext uri="{FF2B5EF4-FFF2-40B4-BE49-F238E27FC236}">
              <a16:creationId xmlns:a16="http://schemas.microsoft.com/office/drawing/2014/main" id="{00000000-0008-0000-0900-00007E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285750</xdr:colOff>
      <xdr:row>238</xdr:row>
      <xdr:rowOff>0</xdr:rowOff>
    </xdr:from>
    <xdr:to>
      <xdr:col>13</xdr:col>
      <xdr:colOff>333375</xdr:colOff>
      <xdr:row>247</xdr:row>
      <xdr:rowOff>0</xdr:rowOff>
    </xdr:to>
    <xdr:graphicFrame macro="">
      <xdr:nvGraphicFramePr>
        <xdr:cNvPr id="1628543" name="Gráfico 18">
          <a:extLst>
            <a:ext uri="{FF2B5EF4-FFF2-40B4-BE49-F238E27FC236}">
              <a16:creationId xmlns:a16="http://schemas.microsoft.com/office/drawing/2014/main" id="{00000000-0008-0000-0900-00007F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285750</xdr:colOff>
      <xdr:row>250</xdr:row>
      <xdr:rowOff>95250</xdr:rowOff>
    </xdr:from>
    <xdr:to>
      <xdr:col>13</xdr:col>
      <xdr:colOff>323850</xdr:colOff>
      <xdr:row>259</xdr:row>
      <xdr:rowOff>142875</xdr:rowOff>
    </xdr:to>
    <xdr:graphicFrame macro="">
      <xdr:nvGraphicFramePr>
        <xdr:cNvPr id="1628544" name="Gráfico 19">
          <a:extLst>
            <a:ext uri="{FF2B5EF4-FFF2-40B4-BE49-F238E27FC236}">
              <a16:creationId xmlns:a16="http://schemas.microsoft.com/office/drawing/2014/main" id="{00000000-0008-0000-0900-000080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285750</xdr:colOff>
      <xdr:row>263</xdr:row>
      <xdr:rowOff>66675</xdr:rowOff>
    </xdr:from>
    <xdr:to>
      <xdr:col>13</xdr:col>
      <xdr:colOff>333375</xdr:colOff>
      <xdr:row>273</xdr:row>
      <xdr:rowOff>104775</xdr:rowOff>
    </xdr:to>
    <xdr:graphicFrame macro="">
      <xdr:nvGraphicFramePr>
        <xdr:cNvPr id="1628545" name="Gráfico 20">
          <a:extLst>
            <a:ext uri="{FF2B5EF4-FFF2-40B4-BE49-F238E27FC236}">
              <a16:creationId xmlns:a16="http://schemas.microsoft.com/office/drawing/2014/main" id="{00000000-0008-0000-0900-000081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0</xdr:colOff>
      <xdr:row>278</xdr:row>
      <xdr:rowOff>28575</xdr:rowOff>
    </xdr:from>
    <xdr:to>
      <xdr:col>14</xdr:col>
      <xdr:colOff>0</xdr:colOff>
      <xdr:row>290</xdr:row>
      <xdr:rowOff>66675</xdr:rowOff>
    </xdr:to>
    <xdr:graphicFrame macro="">
      <xdr:nvGraphicFramePr>
        <xdr:cNvPr id="1628546" name="Gráfico 21">
          <a:extLst>
            <a:ext uri="{FF2B5EF4-FFF2-40B4-BE49-F238E27FC236}">
              <a16:creationId xmlns:a16="http://schemas.microsoft.com/office/drawing/2014/main" id="{00000000-0008-0000-0900-000082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85725</xdr:colOff>
      <xdr:row>339</xdr:row>
      <xdr:rowOff>47625</xdr:rowOff>
    </xdr:from>
    <xdr:to>
      <xdr:col>14</xdr:col>
      <xdr:colOff>79375</xdr:colOff>
      <xdr:row>350</xdr:row>
      <xdr:rowOff>180975</xdr:rowOff>
    </xdr:to>
    <xdr:graphicFrame macro="">
      <xdr:nvGraphicFramePr>
        <xdr:cNvPr id="1628547" name="Gráfico 22">
          <a:extLst>
            <a:ext uri="{FF2B5EF4-FFF2-40B4-BE49-F238E27FC236}">
              <a16:creationId xmlns:a16="http://schemas.microsoft.com/office/drawing/2014/main" id="{00000000-0008-0000-0900-000083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oneCellAnchor>
    <xdr:from>
      <xdr:col>3</xdr:col>
      <xdr:colOff>628650</xdr:colOff>
      <xdr:row>3</xdr:row>
      <xdr:rowOff>85725</xdr:rowOff>
    </xdr:from>
    <xdr:ext cx="184731" cy="264560"/>
    <xdr:sp macro="" textlink="">
      <xdr:nvSpPr>
        <xdr:cNvPr id="24" name="CaixaDeTexto 23">
          <a:extLst>
            <a:ext uri="{FF2B5EF4-FFF2-40B4-BE49-F238E27FC236}">
              <a16:creationId xmlns:a16="http://schemas.microsoft.com/office/drawing/2014/main" id="{00000000-0008-0000-0900-000018000000}"/>
            </a:ext>
          </a:extLst>
        </xdr:cNvPr>
        <xdr:cNvSpPr txBox="1"/>
      </xdr:nvSpPr>
      <xdr:spPr>
        <a:xfrm>
          <a:off x="441007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xdr:row>
      <xdr:rowOff>85725</xdr:rowOff>
    </xdr:from>
    <xdr:ext cx="184731" cy="264560"/>
    <xdr:sp macro="" textlink="">
      <xdr:nvSpPr>
        <xdr:cNvPr id="25" name="CaixaDeTexto 24">
          <a:extLst>
            <a:ext uri="{FF2B5EF4-FFF2-40B4-BE49-F238E27FC236}">
              <a16:creationId xmlns:a16="http://schemas.microsoft.com/office/drawing/2014/main" id="{00000000-0008-0000-0900-000019000000}"/>
            </a:ext>
          </a:extLst>
        </xdr:cNvPr>
        <xdr:cNvSpPr txBox="1"/>
      </xdr:nvSpPr>
      <xdr:spPr>
        <a:xfrm>
          <a:off x="441007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314325</xdr:colOff>
      <xdr:row>95</xdr:row>
      <xdr:rowOff>85725</xdr:rowOff>
    </xdr:from>
    <xdr:to>
      <xdr:col>13</xdr:col>
      <xdr:colOff>142875</xdr:colOff>
      <xdr:row>103</xdr:row>
      <xdr:rowOff>333375</xdr:rowOff>
    </xdr:to>
    <xdr:graphicFrame macro="">
      <xdr:nvGraphicFramePr>
        <xdr:cNvPr id="1628551" name="Gráfico 26">
          <a:extLst>
            <a:ext uri="{FF2B5EF4-FFF2-40B4-BE49-F238E27FC236}">
              <a16:creationId xmlns:a16="http://schemas.microsoft.com/office/drawing/2014/main" id="{00000000-0008-0000-0900-000087D918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oneCellAnchor>
    <xdr:from>
      <xdr:col>3</xdr:col>
      <xdr:colOff>628650</xdr:colOff>
      <xdr:row>133</xdr:row>
      <xdr:rowOff>85725</xdr:rowOff>
    </xdr:from>
    <xdr:ext cx="184731" cy="264560"/>
    <xdr:sp macro="" textlink="">
      <xdr:nvSpPr>
        <xdr:cNvPr id="28" name="CaixaDeTexto 27">
          <a:extLst>
            <a:ext uri="{FF2B5EF4-FFF2-40B4-BE49-F238E27FC236}">
              <a16:creationId xmlns:a16="http://schemas.microsoft.com/office/drawing/2014/main" id="{00000000-0008-0000-0900-00001C000000}"/>
            </a:ext>
          </a:extLst>
        </xdr:cNvPr>
        <xdr:cNvSpPr txBox="1"/>
      </xdr:nvSpPr>
      <xdr:spPr>
        <a:xfrm>
          <a:off x="4410075" y="1699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165</xdr:row>
      <xdr:rowOff>0</xdr:rowOff>
    </xdr:from>
    <xdr:ext cx="184731" cy="264560"/>
    <xdr:sp macro="" textlink="">
      <xdr:nvSpPr>
        <xdr:cNvPr id="29" name="CaixaDeTexto 28">
          <a:extLst>
            <a:ext uri="{FF2B5EF4-FFF2-40B4-BE49-F238E27FC236}">
              <a16:creationId xmlns:a16="http://schemas.microsoft.com/office/drawing/2014/main" id="{00000000-0008-0000-0900-00001D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165</xdr:row>
      <xdr:rowOff>0</xdr:rowOff>
    </xdr:from>
    <xdr:ext cx="184731" cy="264560"/>
    <xdr:sp macro="" textlink="">
      <xdr:nvSpPr>
        <xdr:cNvPr id="30" name="CaixaDeTexto 29">
          <a:extLst>
            <a:ext uri="{FF2B5EF4-FFF2-40B4-BE49-F238E27FC236}">
              <a16:creationId xmlns:a16="http://schemas.microsoft.com/office/drawing/2014/main" id="{00000000-0008-0000-0900-00001E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1" name="CaixaDeTexto 30">
          <a:extLst>
            <a:ext uri="{FF2B5EF4-FFF2-40B4-BE49-F238E27FC236}">
              <a16:creationId xmlns:a16="http://schemas.microsoft.com/office/drawing/2014/main" id="{00000000-0008-0000-0900-00001F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2" name="CaixaDeTexto 31">
          <a:extLst>
            <a:ext uri="{FF2B5EF4-FFF2-40B4-BE49-F238E27FC236}">
              <a16:creationId xmlns:a16="http://schemas.microsoft.com/office/drawing/2014/main" id="{00000000-0008-0000-0900-000020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3" name="CaixaDeTexto 32">
          <a:extLst>
            <a:ext uri="{FF2B5EF4-FFF2-40B4-BE49-F238E27FC236}">
              <a16:creationId xmlns:a16="http://schemas.microsoft.com/office/drawing/2014/main" id="{00000000-0008-0000-0900-000021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4" name="CaixaDeTexto 33">
          <a:extLst>
            <a:ext uri="{FF2B5EF4-FFF2-40B4-BE49-F238E27FC236}">
              <a16:creationId xmlns:a16="http://schemas.microsoft.com/office/drawing/2014/main" id="{00000000-0008-0000-0900-000022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5" name="CaixaDeTexto 34">
          <a:extLst>
            <a:ext uri="{FF2B5EF4-FFF2-40B4-BE49-F238E27FC236}">
              <a16:creationId xmlns:a16="http://schemas.microsoft.com/office/drawing/2014/main" id="{00000000-0008-0000-0900-000023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6" name="CaixaDeTexto 35">
          <a:extLst>
            <a:ext uri="{FF2B5EF4-FFF2-40B4-BE49-F238E27FC236}">
              <a16:creationId xmlns:a16="http://schemas.microsoft.com/office/drawing/2014/main" id="{00000000-0008-0000-0900-000024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7" name="CaixaDeTexto 36">
          <a:extLst>
            <a:ext uri="{FF2B5EF4-FFF2-40B4-BE49-F238E27FC236}">
              <a16:creationId xmlns:a16="http://schemas.microsoft.com/office/drawing/2014/main" id="{00000000-0008-0000-0900-000025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165</xdr:row>
      <xdr:rowOff>0</xdr:rowOff>
    </xdr:from>
    <xdr:ext cx="184731" cy="264560"/>
    <xdr:sp macro="" textlink="">
      <xdr:nvSpPr>
        <xdr:cNvPr id="38" name="CaixaDeTexto 37">
          <a:extLst>
            <a:ext uri="{FF2B5EF4-FFF2-40B4-BE49-F238E27FC236}">
              <a16:creationId xmlns:a16="http://schemas.microsoft.com/office/drawing/2014/main" id="{00000000-0008-0000-0900-000026000000}"/>
            </a:ext>
          </a:extLst>
        </xdr:cNvPr>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164</xdr:row>
      <xdr:rowOff>85725</xdr:rowOff>
    </xdr:from>
    <xdr:ext cx="184731" cy="264560"/>
    <xdr:sp macro="" textlink="">
      <xdr:nvSpPr>
        <xdr:cNvPr id="39" name="CaixaDeTexto 38">
          <a:extLst>
            <a:ext uri="{FF2B5EF4-FFF2-40B4-BE49-F238E27FC236}">
              <a16:creationId xmlns:a16="http://schemas.microsoft.com/office/drawing/2014/main" id="{00000000-0008-0000-0900-000027000000}"/>
            </a:ext>
          </a:extLst>
        </xdr:cNvPr>
        <xdr:cNvSpPr txBox="1"/>
      </xdr:nvSpPr>
      <xdr:spPr>
        <a:xfrm>
          <a:off x="4410075" y="2299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180</xdr:row>
      <xdr:rowOff>0</xdr:rowOff>
    </xdr:from>
    <xdr:ext cx="184731" cy="264560"/>
    <xdr:sp macro="" textlink="">
      <xdr:nvSpPr>
        <xdr:cNvPr id="40" name="CaixaDeTexto 39">
          <a:extLst>
            <a:ext uri="{FF2B5EF4-FFF2-40B4-BE49-F238E27FC236}">
              <a16:creationId xmlns:a16="http://schemas.microsoft.com/office/drawing/2014/main" id="{00000000-0008-0000-0900-000028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180</xdr:row>
      <xdr:rowOff>0</xdr:rowOff>
    </xdr:from>
    <xdr:ext cx="184731" cy="264560"/>
    <xdr:sp macro="" textlink="">
      <xdr:nvSpPr>
        <xdr:cNvPr id="41" name="CaixaDeTexto 40">
          <a:extLst>
            <a:ext uri="{FF2B5EF4-FFF2-40B4-BE49-F238E27FC236}">
              <a16:creationId xmlns:a16="http://schemas.microsoft.com/office/drawing/2014/main" id="{00000000-0008-0000-0900-000029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2" name="CaixaDeTexto 41">
          <a:extLst>
            <a:ext uri="{FF2B5EF4-FFF2-40B4-BE49-F238E27FC236}">
              <a16:creationId xmlns:a16="http://schemas.microsoft.com/office/drawing/2014/main" id="{00000000-0008-0000-0900-00002A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3" name="CaixaDeTexto 42">
          <a:extLst>
            <a:ext uri="{FF2B5EF4-FFF2-40B4-BE49-F238E27FC236}">
              <a16:creationId xmlns:a16="http://schemas.microsoft.com/office/drawing/2014/main" id="{00000000-0008-0000-0900-00002B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4" name="CaixaDeTexto 43">
          <a:extLst>
            <a:ext uri="{FF2B5EF4-FFF2-40B4-BE49-F238E27FC236}">
              <a16:creationId xmlns:a16="http://schemas.microsoft.com/office/drawing/2014/main" id="{00000000-0008-0000-0900-00002C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5" name="CaixaDeTexto 44">
          <a:extLst>
            <a:ext uri="{FF2B5EF4-FFF2-40B4-BE49-F238E27FC236}">
              <a16:creationId xmlns:a16="http://schemas.microsoft.com/office/drawing/2014/main" id="{00000000-0008-0000-0900-00002D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6" name="CaixaDeTexto 45">
          <a:extLst>
            <a:ext uri="{FF2B5EF4-FFF2-40B4-BE49-F238E27FC236}">
              <a16:creationId xmlns:a16="http://schemas.microsoft.com/office/drawing/2014/main" id="{00000000-0008-0000-0900-00002E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7" name="CaixaDeTexto 46">
          <a:extLst>
            <a:ext uri="{FF2B5EF4-FFF2-40B4-BE49-F238E27FC236}">
              <a16:creationId xmlns:a16="http://schemas.microsoft.com/office/drawing/2014/main" id="{00000000-0008-0000-0900-00002F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8" name="CaixaDeTexto 47">
          <a:extLst>
            <a:ext uri="{FF2B5EF4-FFF2-40B4-BE49-F238E27FC236}">
              <a16:creationId xmlns:a16="http://schemas.microsoft.com/office/drawing/2014/main" id="{00000000-0008-0000-0900-000030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180</xdr:row>
      <xdr:rowOff>0</xdr:rowOff>
    </xdr:from>
    <xdr:ext cx="184731" cy="264560"/>
    <xdr:sp macro="" textlink="">
      <xdr:nvSpPr>
        <xdr:cNvPr id="49" name="CaixaDeTexto 48">
          <a:extLst>
            <a:ext uri="{FF2B5EF4-FFF2-40B4-BE49-F238E27FC236}">
              <a16:creationId xmlns:a16="http://schemas.microsoft.com/office/drawing/2014/main" id="{00000000-0008-0000-0900-000031000000}"/>
            </a:ext>
          </a:extLst>
        </xdr:cNvPr>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195</xdr:row>
      <xdr:rowOff>0</xdr:rowOff>
    </xdr:from>
    <xdr:ext cx="184731" cy="264560"/>
    <xdr:sp macro="" textlink="">
      <xdr:nvSpPr>
        <xdr:cNvPr id="50" name="CaixaDeTexto 49">
          <a:extLst>
            <a:ext uri="{FF2B5EF4-FFF2-40B4-BE49-F238E27FC236}">
              <a16:creationId xmlns:a16="http://schemas.microsoft.com/office/drawing/2014/main" id="{00000000-0008-0000-0900-000032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195</xdr:row>
      <xdr:rowOff>0</xdr:rowOff>
    </xdr:from>
    <xdr:ext cx="184731" cy="264560"/>
    <xdr:sp macro="" textlink="">
      <xdr:nvSpPr>
        <xdr:cNvPr id="51" name="CaixaDeTexto 50">
          <a:extLst>
            <a:ext uri="{FF2B5EF4-FFF2-40B4-BE49-F238E27FC236}">
              <a16:creationId xmlns:a16="http://schemas.microsoft.com/office/drawing/2014/main" id="{00000000-0008-0000-0900-000033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2" name="CaixaDeTexto 51">
          <a:extLst>
            <a:ext uri="{FF2B5EF4-FFF2-40B4-BE49-F238E27FC236}">
              <a16:creationId xmlns:a16="http://schemas.microsoft.com/office/drawing/2014/main" id="{00000000-0008-0000-0900-000034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3" name="CaixaDeTexto 52">
          <a:extLst>
            <a:ext uri="{FF2B5EF4-FFF2-40B4-BE49-F238E27FC236}">
              <a16:creationId xmlns:a16="http://schemas.microsoft.com/office/drawing/2014/main" id="{00000000-0008-0000-0900-000035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4" name="CaixaDeTexto 53">
          <a:extLst>
            <a:ext uri="{FF2B5EF4-FFF2-40B4-BE49-F238E27FC236}">
              <a16:creationId xmlns:a16="http://schemas.microsoft.com/office/drawing/2014/main" id="{00000000-0008-0000-0900-000036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5" name="CaixaDeTexto 54">
          <a:extLst>
            <a:ext uri="{FF2B5EF4-FFF2-40B4-BE49-F238E27FC236}">
              <a16:creationId xmlns:a16="http://schemas.microsoft.com/office/drawing/2014/main" id="{00000000-0008-0000-0900-000037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6" name="CaixaDeTexto 55">
          <a:extLst>
            <a:ext uri="{FF2B5EF4-FFF2-40B4-BE49-F238E27FC236}">
              <a16:creationId xmlns:a16="http://schemas.microsoft.com/office/drawing/2014/main" id="{00000000-0008-0000-0900-000038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7" name="CaixaDeTexto 56">
          <a:extLst>
            <a:ext uri="{FF2B5EF4-FFF2-40B4-BE49-F238E27FC236}">
              <a16:creationId xmlns:a16="http://schemas.microsoft.com/office/drawing/2014/main" id="{00000000-0008-0000-0900-000039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195</xdr:row>
      <xdr:rowOff>0</xdr:rowOff>
    </xdr:from>
    <xdr:ext cx="184731" cy="264560"/>
    <xdr:sp macro="" textlink="">
      <xdr:nvSpPr>
        <xdr:cNvPr id="58" name="CaixaDeTexto 57">
          <a:extLst>
            <a:ext uri="{FF2B5EF4-FFF2-40B4-BE49-F238E27FC236}">
              <a16:creationId xmlns:a16="http://schemas.microsoft.com/office/drawing/2014/main" id="{00000000-0008-0000-0900-00003A000000}"/>
            </a:ext>
          </a:extLst>
        </xdr:cNvPr>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334</xdr:row>
      <xdr:rowOff>0</xdr:rowOff>
    </xdr:from>
    <xdr:ext cx="184731" cy="264560"/>
    <xdr:sp macro="" textlink="">
      <xdr:nvSpPr>
        <xdr:cNvPr id="60" name="CaixaDeTexto 59">
          <a:extLst>
            <a:ext uri="{FF2B5EF4-FFF2-40B4-BE49-F238E27FC236}">
              <a16:creationId xmlns:a16="http://schemas.microsoft.com/office/drawing/2014/main" id="{00000000-0008-0000-0900-00003C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334</xdr:row>
      <xdr:rowOff>0</xdr:rowOff>
    </xdr:from>
    <xdr:ext cx="184731" cy="264560"/>
    <xdr:sp macro="" textlink="">
      <xdr:nvSpPr>
        <xdr:cNvPr id="61" name="CaixaDeTexto 60">
          <a:extLst>
            <a:ext uri="{FF2B5EF4-FFF2-40B4-BE49-F238E27FC236}">
              <a16:creationId xmlns:a16="http://schemas.microsoft.com/office/drawing/2014/main" id="{00000000-0008-0000-0900-00003D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2" name="CaixaDeTexto 61">
          <a:extLst>
            <a:ext uri="{FF2B5EF4-FFF2-40B4-BE49-F238E27FC236}">
              <a16:creationId xmlns:a16="http://schemas.microsoft.com/office/drawing/2014/main" id="{00000000-0008-0000-0900-00003E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3" name="CaixaDeTexto 62">
          <a:extLst>
            <a:ext uri="{FF2B5EF4-FFF2-40B4-BE49-F238E27FC236}">
              <a16:creationId xmlns:a16="http://schemas.microsoft.com/office/drawing/2014/main" id="{00000000-0008-0000-0900-00003F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4" name="CaixaDeTexto 63">
          <a:extLst>
            <a:ext uri="{FF2B5EF4-FFF2-40B4-BE49-F238E27FC236}">
              <a16:creationId xmlns:a16="http://schemas.microsoft.com/office/drawing/2014/main" id="{00000000-0008-0000-0900-000040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5" name="CaixaDeTexto 64">
          <a:extLst>
            <a:ext uri="{FF2B5EF4-FFF2-40B4-BE49-F238E27FC236}">
              <a16:creationId xmlns:a16="http://schemas.microsoft.com/office/drawing/2014/main" id="{00000000-0008-0000-0900-000041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6" name="CaixaDeTexto 65">
          <a:extLst>
            <a:ext uri="{FF2B5EF4-FFF2-40B4-BE49-F238E27FC236}">
              <a16:creationId xmlns:a16="http://schemas.microsoft.com/office/drawing/2014/main" id="{00000000-0008-0000-0900-000042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7" name="CaixaDeTexto 66">
          <a:extLst>
            <a:ext uri="{FF2B5EF4-FFF2-40B4-BE49-F238E27FC236}">
              <a16:creationId xmlns:a16="http://schemas.microsoft.com/office/drawing/2014/main" id="{00000000-0008-0000-0900-000043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8" name="CaixaDeTexto 67">
          <a:extLst>
            <a:ext uri="{FF2B5EF4-FFF2-40B4-BE49-F238E27FC236}">
              <a16:creationId xmlns:a16="http://schemas.microsoft.com/office/drawing/2014/main" id="{00000000-0008-0000-0900-000044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334</xdr:row>
      <xdr:rowOff>0</xdr:rowOff>
    </xdr:from>
    <xdr:ext cx="184731" cy="264560"/>
    <xdr:sp macro="" textlink="">
      <xdr:nvSpPr>
        <xdr:cNvPr id="69" name="CaixaDeTexto 68">
          <a:extLst>
            <a:ext uri="{FF2B5EF4-FFF2-40B4-BE49-F238E27FC236}">
              <a16:creationId xmlns:a16="http://schemas.microsoft.com/office/drawing/2014/main" id="{00000000-0008-0000-0900-000045000000}"/>
            </a:ext>
          </a:extLst>
        </xdr:cNvPr>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351</xdr:row>
      <xdr:rowOff>0</xdr:rowOff>
    </xdr:from>
    <xdr:ext cx="184731" cy="264560"/>
    <xdr:sp macro="" textlink="">
      <xdr:nvSpPr>
        <xdr:cNvPr id="70" name="CaixaDeTexto 69">
          <a:extLst>
            <a:ext uri="{FF2B5EF4-FFF2-40B4-BE49-F238E27FC236}">
              <a16:creationId xmlns:a16="http://schemas.microsoft.com/office/drawing/2014/main" id="{00000000-0008-0000-0900-000046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351</xdr:row>
      <xdr:rowOff>0</xdr:rowOff>
    </xdr:from>
    <xdr:ext cx="184731" cy="264560"/>
    <xdr:sp macro="" textlink="">
      <xdr:nvSpPr>
        <xdr:cNvPr id="71" name="CaixaDeTexto 70">
          <a:extLst>
            <a:ext uri="{FF2B5EF4-FFF2-40B4-BE49-F238E27FC236}">
              <a16:creationId xmlns:a16="http://schemas.microsoft.com/office/drawing/2014/main" id="{00000000-0008-0000-0900-000047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2" name="CaixaDeTexto 71">
          <a:extLst>
            <a:ext uri="{FF2B5EF4-FFF2-40B4-BE49-F238E27FC236}">
              <a16:creationId xmlns:a16="http://schemas.microsoft.com/office/drawing/2014/main" id="{00000000-0008-0000-0900-000048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3" name="CaixaDeTexto 72">
          <a:extLst>
            <a:ext uri="{FF2B5EF4-FFF2-40B4-BE49-F238E27FC236}">
              <a16:creationId xmlns:a16="http://schemas.microsoft.com/office/drawing/2014/main" id="{00000000-0008-0000-0900-000049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4" name="CaixaDeTexto 73">
          <a:extLst>
            <a:ext uri="{FF2B5EF4-FFF2-40B4-BE49-F238E27FC236}">
              <a16:creationId xmlns:a16="http://schemas.microsoft.com/office/drawing/2014/main" id="{00000000-0008-0000-0900-00004A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5" name="CaixaDeTexto 74">
          <a:extLst>
            <a:ext uri="{FF2B5EF4-FFF2-40B4-BE49-F238E27FC236}">
              <a16:creationId xmlns:a16="http://schemas.microsoft.com/office/drawing/2014/main" id="{00000000-0008-0000-0900-00004B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6" name="CaixaDeTexto 75">
          <a:extLst>
            <a:ext uri="{FF2B5EF4-FFF2-40B4-BE49-F238E27FC236}">
              <a16:creationId xmlns:a16="http://schemas.microsoft.com/office/drawing/2014/main" id="{00000000-0008-0000-0900-00004C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7" name="CaixaDeTexto 76">
          <a:extLst>
            <a:ext uri="{FF2B5EF4-FFF2-40B4-BE49-F238E27FC236}">
              <a16:creationId xmlns:a16="http://schemas.microsoft.com/office/drawing/2014/main" id="{00000000-0008-0000-0900-00004D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8" name="CaixaDeTexto 77">
          <a:extLst>
            <a:ext uri="{FF2B5EF4-FFF2-40B4-BE49-F238E27FC236}">
              <a16:creationId xmlns:a16="http://schemas.microsoft.com/office/drawing/2014/main" id="{00000000-0008-0000-0900-00004E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79" name="CaixaDeTexto 78">
          <a:extLst>
            <a:ext uri="{FF2B5EF4-FFF2-40B4-BE49-F238E27FC236}">
              <a16:creationId xmlns:a16="http://schemas.microsoft.com/office/drawing/2014/main" id="{00000000-0008-0000-0900-00004F000000}"/>
            </a:ext>
          </a:extLst>
        </xdr:cNvPr>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351</xdr:row>
      <xdr:rowOff>0</xdr:rowOff>
    </xdr:from>
    <xdr:ext cx="184731" cy="264560"/>
    <xdr:sp macro="" textlink="">
      <xdr:nvSpPr>
        <xdr:cNvPr id="80" name="CaixaDeTexto 79">
          <a:extLst>
            <a:ext uri="{FF2B5EF4-FFF2-40B4-BE49-F238E27FC236}">
              <a16:creationId xmlns:a16="http://schemas.microsoft.com/office/drawing/2014/main" id="{00000000-0008-0000-0900-000050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351</xdr:row>
      <xdr:rowOff>0</xdr:rowOff>
    </xdr:from>
    <xdr:ext cx="184731" cy="264560"/>
    <xdr:sp macro="" textlink="">
      <xdr:nvSpPr>
        <xdr:cNvPr id="81" name="CaixaDeTexto 80">
          <a:extLst>
            <a:ext uri="{FF2B5EF4-FFF2-40B4-BE49-F238E27FC236}">
              <a16:creationId xmlns:a16="http://schemas.microsoft.com/office/drawing/2014/main" id="{00000000-0008-0000-0900-000051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2" name="CaixaDeTexto 81">
          <a:extLst>
            <a:ext uri="{FF2B5EF4-FFF2-40B4-BE49-F238E27FC236}">
              <a16:creationId xmlns:a16="http://schemas.microsoft.com/office/drawing/2014/main" id="{00000000-0008-0000-0900-000052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3" name="CaixaDeTexto 82">
          <a:extLst>
            <a:ext uri="{FF2B5EF4-FFF2-40B4-BE49-F238E27FC236}">
              <a16:creationId xmlns:a16="http://schemas.microsoft.com/office/drawing/2014/main" id="{00000000-0008-0000-0900-000053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4" name="CaixaDeTexto 83">
          <a:extLst>
            <a:ext uri="{FF2B5EF4-FFF2-40B4-BE49-F238E27FC236}">
              <a16:creationId xmlns:a16="http://schemas.microsoft.com/office/drawing/2014/main" id="{00000000-0008-0000-0900-000054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5" name="CaixaDeTexto 84">
          <a:extLst>
            <a:ext uri="{FF2B5EF4-FFF2-40B4-BE49-F238E27FC236}">
              <a16:creationId xmlns:a16="http://schemas.microsoft.com/office/drawing/2014/main" id="{00000000-0008-0000-0900-000055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6" name="CaixaDeTexto 85">
          <a:extLst>
            <a:ext uri="{FF2B5EF4-FFF2-40B4-BE49-F238E27FC236}">
              <a16:creationId xmlns:a16="http://schemas.microsoft.com/office/drawing/2014/main" id="{00000000-0008-0000-0900-000056000000}"/>
            </a:ext>
          </a:extLst>
        </xdr:cNvPr>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89" name="CaixaDeTexto 88">
          <a:extLst>
            <a:ext uri="{FF2B5EF4-FFF2-40B4-BE49-F238E27FC236}">
              <a16:creationId xmlns:a16="http://schemas.microsoft.com/office/drawing/2014/main" id="{00000000-0008-0000-0900-000059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0" name="CaixaDeTexto 89">
          <a:extLst>
            <a:ext uri="{FF2B5EF4-FFF2-40B4-BE49-F238E27FC236}">
              <a16:creationId xmlns:a16="http://schemas.microsoft.com/office/drawing/2014/main" id="{00000000-0008-0000-0900-00005A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1" name="CaixaDeTexto 90">
          <a:extLst>
            <a:ext uri="{FF2B5EF4-FFF2-40B4-BE49-F238E27FC236}">
              <a16:creationId xmlns:a16="http://schemas.microsoft.com/office/drawing/2014/main" id="{00000000-0008-0000-0900-00005B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2" name="CaixaDeTexto 91">
          <a:extLst>
            <a:ext uri="{FF2B5EF4-FFF2-40B4-BE49-F238E27FC236}">
              <a16:creationId xmlns:a16="http://schemas.microsoft.com/office/drawing/2014/main" id="{00000000-0008-0000-0900-00005C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3" name="CaixaDeTexto 92">
          <a:extLst>
            <a:ext uri="{FF2B5EF4-FFF2-40B4-BE49-F238E27FC236}">
              <a16:creationId xmlns:a16="http://schemas.microsoft.com/office/drawing/2014/main" id="{00000000-0008-0000-0900-00005D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4" name="CaixaDeTexto 93">
          <a:extLst>
            <a:ext uri="{FF2B5EF4-FFF2-40B4-BE49-F238E27FC236}">
              <a16:creationId xmlns:a16="http://schemas.microsoft.com/office/drawing/2014/main" id="{00000000-0008-0000-0900-00005E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5" name="CaixaDeTexto 94">
          <a:extLst>
            <a:ext uri="{FF2B5EF4-FFF2-40B4-BE49-F238E27FC236}">
              <a16:creationId xmlns:a16="http://schemas.microsoft.com/office/drawing/2014/main" id="{00000000-0008-0000-0900-00005F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6" name="CaixaDeTexto 95">
          <a:extLst>
            <a:ext uri="{FF2B5EF4-FFF2-40B4-BE49-F238E27FC236}">
              <a16:creationId xmlns:a16="http://schemas.microsoft.com/office/drawing/2014/main" id="{00000000-0008-0000-0900-000060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7" name="CaixaDeTexto 96">
          <a:extLst>
            <a:ext uri="{FF2B5EF4-FFF2-40B4-BE49-F238E27FC236}">
              <a16:creationId xmlns:a16="http://schemas.microsoft.com/office/drawing/2014/main" id="{00000000-0008-0000-0900-000061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8" name="CaixaDeTexto 97">
          <a:extLst>
            <a:ext uri="{FF2B5EF4-FFF2-40B4-BE49-F238E27FC236}">
              <a16:creationId xmlns:a16="http://schemas.microsoft.com/office/drawing/2014/main" id="{00000000-0008-0000-0900-000062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99" name="CaixaDeTexto 98">
          <a:extLst>
            <a:ext uri="{FF2B5EF4-FFF2-40B4-BE49-F238E27FC236}">
              <a16:creationId xmlns:a16="http://schemas.microsoft.com/office/drawing/2014/main" id="{00000000-0008-0000-0900-000063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100" name="CaixaDeTexto 99">
          <a:extLst>
            <a:ext uri="{FF2B5EF4-FFF2-40B4-BE49-F238E27FC236}">
              <a16:creationId xmlns:a16="http://schemas.microsoft.com/office/drawing/2014/main" id="{00000000-0008-0000-0900-000064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351</xdr:row>
      <xdr:rowOff>0</xdr:rowOff>
    </xdr:from>
    <xdr:ext cx="184731" cy="264560"/>
    <xdr:sp macro="" textlink="">
      <xdr:nvSpPr>
        <xdr:cNvPr id="101" name="CaixaDeTexto 100">
          <a:extLst>
            <a:ext uri="{FF2B5EF4-FFF2-40B4-BE49-F238E27FC236}">
              <a16:creationId xmlns:a16="http://schemas.microsoft.com/office/drawing/2014/main" id="{00000000-0008-0000-0900-000065000000}"/>
            </a:ext>
          </a:extLst>
        </xdr:cNvPr>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2" name="CaixaDeTexto 101">
          <a:extLst>
            <a:ext uri="{FF2B5EF4-FFF2-40B4-BE49-F238E27FC236}">
              <a16:creationId xmlns:a16="http://schemas.microsoft.com/office/drawing/2014/main" id="{00000000-0008-0000-0900-000066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3" name="CaixaDeTexto 102">
          <a:extLst>
            <a:ext uri="{FF2B5EF4-FFF2-40B4-BE49-F238E27FC236}">
              <a16:creationId xmlns:a16="http://schemas.microsoft.com/office/drawing/2014/main" id="{00000000-0008-0000-0900-000067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4" name="CaixaDeTexto 103">
          <a:extLst>
            <a:ext uri="{FF2B5EF4-FFF2-40B4-BE49-F238E27FC236}">
              <a16:creationId xmlns:a16="http://schemas.microsoft.com/office/drawing/2014/main" id="{00000000-0008-0000-0900-000068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5" name="CaixaDeTexto 104">
          <a:extLst>
            <a:ext uri="{FF2B5EF4-FFF2-40B4-BE49-F238E27FC236}">
              <a16:creationId xmlns:a16="http://schemas.microsoft.com/office/drawing/2014/main" id="{00000000-0008-0000-0900-000069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6" name="CaixaDeTexto 105">
          <a:extLst>
            <a:ext uri="{FF2B5EF4-FFF2-40B4-BE49-F238E27FC236}">
              <a16:creationId xmlns:a16="http://schemas.microsoft.com/office/drawing/2014/main" id="{00000000-0008-0000-0900-00006A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7" name="CaixaDeTexto 106">
          <a:extLst>
            <a:ext uri="{FF2B5EF4-FFF2-40B4-BE49-F238E27FC236}">
              <a16:creationId xmlns:a16="http://schemas.microsoft.com/office/drawing/2014/main" id="{00000000-0008-0000-0900-00006B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8" name="CaixaDeTexto 107">
          <a:extLst>
            <a:ext uri="{FF2B5EF4-FFF2-40B4-BE49-F238E27FC236}">
              <a16:creationId xmlns:a16="http://schemas.microsoft.com/office/drawing/2014/main" id="{00000000-0008-0000-0900-00006C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9" name="CaixaDeTexto 108">
          <a:extLst>
            <a:ext uri="{FF2B5EF4-FFF2-40B4-BE49-F238E27FC236}">
              <a16:creationId xmlns:a16="http://schemas.microsoft.com/office/drawing/2014/main" id="{00000000-0008-0000-0900-00006D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10" name="CaixaDeTexto 109">
          <a:extLst>
            <a:ext uri="{FF2B5EF4-FFF2-40B4-BE49-F238E27FC236}">
              <a16:creationId xmlns:a16="http://schemas.microsoft.com/office/drawing/2014/main" id="{00000000-0008-0000-0900-00006E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11" name="CaixaDeTexto 110">
          <a:extLst>
            <a:ext uri="{FF2B5EF4-FFF2-40B4-BE49-F238E27FC236}">
              <a16:creationId xmlns:a16="http://schemas.microsoft.com/office/drawing/2014/main" id="{00000000-0008-0000-0900-00006F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12" name="CaixaDeTexto 111">
          <a:extLst>
            <a:ext uri="{FF2B5EF4-FFF2-40B4-BE49-F238E27FC236}">
              <a16:creationId xmlns:a16="http://schemas.microsoft.com/office/drawing/2014/main" id="{00000000-0008-0000-0900-000070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13" name="CaixaDeTexto 112">
          <a:extLst>
            <a:ext uri="{FF2B5EF4-FFF2-40B4-BE49-F238E27FC236}">
              <a16:creationId xmlns:a16="http://schemas.microsoft.com/office/drawing/2014/main" id="{00000000-0008-0000-0900-000071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14" name="CaixaDeTexto 113">
          <a:extLst>
            <a:ext uri="{FF2B5EF4-FFF2-40B4-BE49-F238E27FC236}">
              <a16:creationId xmlns:a16="http://schemas.microsoft.com/office/drawing/2014/main" id="{00000000-0008-0000-0900-000072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15" name="CaixaDeTexto 114">
          <a:extLst>
            <a:ext uri="{FF2B5EF4-FFF2-40B4-BE49-F238E27FC236}">
              <a16:creationId xmlns:a16="http://schemas.microsoft.com/office/drawing/2014/main" id="{00000000-0008-0000-0900-000073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16" name="CaixaDeTexto 115">
          <a:extLst>
            <a:ext uri="{FF2B5EF4-FFF2-40B4-BE49-F238E27FC236}">
              <a16:creationId xmlns:a16="http://schemas.microsoft.com/office/drawing/2014/main" id="{00000000-0008-0000-0900-000074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17" name="CaixaDeTexto 116">
          <a:extLst>
            <a:ext uri="{FF2B5EF4-FFF2-40B4-BE49-F238E27FC236}">
              <a16:creationId xmlns:a16="http://schemas.microsoft.com/office/drawing/2014/main" id="{00000000-0008-0000-0900-000075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18" name="CaixaDeTexto 117">
          <a:extLst>
            <a:ext uri="{FF2B5EF4-FFF2-40B4-BE49-F238E27FC236}">
              <a16:creationId xmlns:a16="http://schemas.microsoft.com/office/drawing/2014/main" id="{00000000-0008-0000-0900-000076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19" name="CaixaDeTexto 118">
          <a:extLst>
            <a:ext uri="{FF2B5EF4-FFF2-40B4-BE49-F238E27FC236}">
              <a16:creationId xmlns:a16="http://schemas.microsoft.com/office/drawing/2014/main" id="{00000000-0008-0000-0900-000077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0" name="CaixaDeTexto 119">
          <a:extLst>
            <a:ext uri="{FF2B5EF4-FFF2-40B4-BE49-F238E27FC236}">
              <a16:creationId xmlns:a16="http://schemas.microsoft.com/office/drawing/2014/main" id="{00000000-0008-0000-0900-000078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1" name="CaixaDeTexto 120">
          <a:extLst>
            <a:ext uri="{FF2B5EF4-FFF2-40B4-BE49-F238E27FC236}">
              <a16:creationId xmlns:a16="http://schemas.microsoft.com/office/drawing/2014/main" id="{00000000-0008-0000-0900-000079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22" name="CaixaDeTexto 121">
          <a:extLst>
            <a:ext uri="{FF2B5EF4-FFF2-40B4-BE49-F238E27FC236}">
              <a16:creationId xmlns:a16="http://schemas.microsoft.com/office/drawing/2014/main" id="{00000000-0008-0000-0900-00007A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23" name="CaixaDeTexto 122">
          <a:extLst>
            <a:ext uri="{FF2B5EF4-FFF2-40B4-BE49-F238E27FC236}">
              <a16:creationId xmlns:a16="http://schemas.microsoft.com/office/drawing/2014/main" id="{00000000-0008-0000-0900-00007B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24" name="CaixaDeTexto 123">
          <a:extLst>
            <a:ext uri="{FF2B5EF4-FFF2-40B4-BE49-F238E27FC236}">
              <a16:creationId xmlns:a16="http://schemas.microsoft.com/office/drawing/2014/main" id="{00000000-0008-0000-0900-00007C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25" name="CaixaDeTexto 124">
          <a:extLst>
            <a:ext uri="{FF2B5EF4-FFF2-40B4-BE49-F238E27FC236}">
              <a16:creationId xmlns:a16="http://schemas.microsoft.com/office/drawing/2014/main" id="{00000000-0008-0000-0900-00007D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6" name="CaixaDeTexto 125">
          <a:extLst>
            <a:ext uri="{FF2B5EF4-FFF2-40B4-BE49-F238E27FC236}">
              <a16:creationId xmlns:a16="http://schemas.microsoft.com/office/drawing/2014/main" id="{00000000-0008-0000-0900-00007E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7" name="CaixaDeTexto 126">
          <a:extLst>
            <a:ext uri="{FF2B5EF4-FFF2-40B4-BE49-F238E27FC236}">
              <a16:creationId xmlns:a16="http://schemas.microsoft.com/office/drawing/2014/main" id="{00000000-0008-0000-0900-00007F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8" name="CaixaDeTexto 127">
          <a:extLst>
            <a:ext uri="{FF2B5EF4-FFF2-40B4-BE49-F238E27FC236}">
              <a16:creationId xmlns:a16="http://schemas.microsoft.com/office/drawing/2014/main" id="{00000000-0008-0000-0900-000080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29" name="CaixaDeTexto 128">
          <a:extLst>
            <a:ext uri="{FF2B5EF4-FFF2-40B4-BE49-F238E27FC236}">
              <a16:creationId xmlns:a16="http://schemas.microsoft.com/office/drawing/2014/main" id="{00000000-0008-0000-0900-000081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0" name="CaixaDeTexto 129">
          <a:extLst>
            <a:ext uri="{FF2B5EF4-FFF2-40B4-BE49-F238E27FC236}">
              <a16:creationId xmlns:a16="http://schemas.microsoft.com/office/drawing/2014/main" id="{00000000-0008-0000-0900-000082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1" name="CaixaDeTexto 130">
          <a:extLst>
            <a:ext uri="{FF2B5EF4-FFF2-40B4-BE49-F238E27FC236}">
              <a16:creationId xmlns:a16="http://schemas.microsoft.com/office/drawing/2014/main" id="{00000000-0008-0000-0900-000083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2" name="CaixaDeTexto 131">
          <a:extLst>
            <a:ext uri="{FF2B5EF4-FFF2-40B4-BE49-F238E27FC236}">
              <a16:creationId xmlns:a16="http://schemas.microsoft.com/office/drawing/2014/main" id="{00000000-0008-0000-0900-000084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3" name="CaixaDeTexto 132">
          <a:extLst>
            <a:ext uri="{FF2B5EF4-FFF2-40B4-BE49-F238E27FC236}">
              <a16:creationId xmlns:a16="http://schemas.microsoft.com/office/drawing/2014/main" id="{00000000-0008-0000-0900-000085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4" name="CaixaDeTexto 133">
          <a:extLst>
            <a:ext uri="{FF2B5EF4-FFF2-40B4-BE49-F238E27FC236}">
              <a16:creationId xmlns:a16="http://schemas.microsoft.com/office/drawing/2014/main" id="{00000000-0008-0000-0900-000086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5" name="CaixaDeTexto 134">
          <a:extLst>
            <a:ext uri="{FF2B5EF4-FFF2-40B4-BE49-F238E27FC236}">
              <a16:creationId xmlns:a16="http://schemas.microsoft.com/office/drawing/2014/main" id="{00000000-0008-0000-0900-000087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6" name="CaixaDeTexto 135">
          <a:extLst>
            <a:ext uri="{FF2B5EF4-FFF2-40B4-BE49-F238E27FC236}">
              <a16:creationId xmlns:a16="http://schemas.microsoft.com/office/drawing/2014/main" id="{00000000-0008-0000-0900-000088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37" name="CaixaDeTexto 136">
          <a:extLst>
            <a:ext uri="{FF2B5EF4-FFF2-40B4-BE49-F238E27FC236}">
              <a16:creationId xmlns:a16="http://schemas.microsoft.com/office/drawing/2014/main" id="{00000000-0008-0000-0900-000089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8" name="CaixaDeTexto 137">
          <a:extLst>
            <a:ext uri="{FF2B5EF4-FFF2-40B4-BE49-F238E27FC236}">
              <a16:creationId xmlns:a16="http://schemas.microsoft.com/office/drawing/2014/main" id="{00000000-0008-0000-0900-00008A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9" name="CaixaDeTexto 138">
          <a:extLst>
            <a:ext uri="{FF2B5EF4-FFF2-40B4-BE49-F238E27FC236}">
              <a16:creationId xmlns:a16="http://schemas.microsoft.com/office/drawing/2014/main" id="{00000000-0008-0000-0900-00008B000000}"/>
            </a:ext>
          </a:extLst>
        </xdr:cNvPr>
        <xdr:cNvSpPr txBox="1"/>
      </xdr:nvSpPr>
      <xdr:spPr>
        <a:xfrm>
          <a:off x="46386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40" name="CaixaDeTexto 139">
          <a:extLst>
            <a:ext uri="{FF2B5EF4-FFF2-40B4-BE49-F238E27FC236}">
              <a16:creationId xmlns:a16="http://schemas.microsoft.com/office/drawing/2014/main" id="{00000000-0008-0000-0900-00008C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41" name="CaixaDeTexto 140">
          <a:extLst>
            <a:ext uri="{FF2B5EF4-FFF2-40B4-BE49-F238E27FC236}">
              <a16:creationId xmlns:a16="http://schemas.microsoft.com/office/drawing/2014/main" id="{00000000-0008-0000-0900-00008D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42" name="CaixaDeTexto 141">
          <a:extLst>
            <a:ext uri="{FF2B5EF4-FFF2-40B4-BE49-F238E27FC236}">
              <a16:creationId xmlns:a16="http://schemas.microsoft.com/office/drawing/2014/main" id="{00000000-0008-0000-0900-00008E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43" name="CaixaDeTexto 142">
          <a:extLst>
            <a:ext uri="{FF2B5EF4-FFF2-40B4-BE49-F238E27FC236}">
              <a16:creationId xmlns:a16="http://schemas.microsoft.com/office/drawing/2014/main" id="{00000000-0008-0000-0900-00008F000000}"/>
            </a:ext>
          </a:extLst>
        </xdr:cNvPr>
        <xdr:cNvSpPr txBox="1"/>
      </xdr:nvSpPr>
      <xdr:spPr>
        <a:xfrm>
          <a:off x="50768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44" name="CaixaDeTexto 143">
          <a:extLst>
            <a:ext uri="{FF2B5EF4-FFF2-40B4-BE49-F238E27FC236}">
              <a16:creationId xmlns:a16="http://schemas.microsoft.com/office/drawing/2014/main" id="{00000000-0008-0000-0900-000090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45" name="CaixaDeTexto 144">
          <a:extLst>
            <a:ext uri="{FF2B5EF4-FFF2-40B4-BE49-F238E27FC236}">
              <a16:creationId xmlns:a16="http://schemas.microsoft.com/office/drawing/2014/main" id="{00000000-0008-0000-0900-000091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46" name="CaixaDeTexto 145">
          <a:extLst>
            <a:ext uri="{FF2B5EF4-FFF2-40B4-BE49-F238E27FC236}">
              <a16:creationId xmlns:a16="http://schemas.microsoft.com/office/drawing/2014/main" id="{00000000-0008-0000-0900-000092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47" name="CaixaDeTexto 146">
          <a:extLst>
            <a:ext uri="{FF2B5EF4-FFF2-40B4-BE49-F238E27FC236}">
              <a16:creationId xmlns:a16="http://schemas.microsoft.com/office/drawing/2014/main" id="{00000000-0008-0000-0900-000093000000}"/>
            </a:ext>
          </a:extLst>
        </xdr:cNvPr>
        <xdr:cNvSpPr txBox="1"/>
      </xdr:nvSpPr>
      <xdr:spPr>
        <a:xfrm>
          <a:off x="55149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48" name="CaixaDeTexto 147">
          <a:extLst>
            <a:ext uri="{FF2B5EF4-FFF2-40B4-BE49-F238E27FC236}">
              <a16:creationId xmlns:a16="http://schemas.microsoft.com/office/drawing/2014/main" id="{00000000-0008-0000-0900-000094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49" name="CaixaDeTexto 148">
          <a:extLst>
            <a:ext uri="{FF2B5EF4-FFF2-40B4-BE49-F238E27FC236}">
              <a16:creationId xmlns:a16="http://schemas.microsoft.com/office/drawing/2014/main" id="{00000000-0008-0000-0900-000095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50" name="CaixaDeTexto 149">
          <a:extLst>
            <a:ext uri="{FF2B5EF4-FFF2-40B4-BE49-F238E27FC236}">
              <a16:creationId xmlns:a16="http://schemas.microsoft.com/office/drawing/2014/main" id="{00000000-0008-0000-0900-000096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51" name="CaixaDeTexto 150">
          <a:extLst>
            <a:ext uri="{FF2B5EF4-FFF2-40B4-BE49-F238E27FC236}">
              <a16:creationId xmlns:a16="http://schemas.microsoft.com/office/drawing/2014/main" id="{00000000-0008-0000-0900-000097000000}"/>
            </a:ext>
          </a:extLst>
        </xdr:cNvPr>
        <xdr:cNvSpPr txBox="1"/>
      </xdr:nvSpPr>
      <xdr:spPr>
        <a:xfrm>
          <a:off x="59531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2" name="CaixaDeTexto 151">
          <a:extLst>
            <a:ext uri="{FF2B5EF4-FFF2-40B4-BE49-F238E27FC236}">
              <a16:creationId xmlns:a16="http://schemas.microsoft.com/office/drawing/2014/main" id="{00000000-0008-0000-0900-000098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3" name="CaixaDeTexto 152">
          <a:extLst>
            <a:ext uri="{FF2B5EF4-FFF2-40B4-BE49-F238E27FC236}">
              <a16:creationId xmlns:a16="http://schemas.microsoft.com/office/drawing/2014/main" id="{00000000-0008-0000-0900-000099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4" name="CaixaDeTexto 153">
          <a:extLst>
            <a:ext uri="{FF2B5EF4-FFF2-40B4-BE49-F238E27FC236}">
              <a16:creationId xmlns:a16="http://schemas.microsoft.com/office/drawing/2014/main" id="{00000000-0008-0000-0900-00009A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5" name="CaixaDeTexto 154">
          <a:extLst>
            <a:ext uri="{FF2B5EF4-FFF2-40B4-BE49-F238E27FC236}">
              <a16:creationId xmlns:a16="http://schemas.microsoft.com/office/drawing/2014/main" id="{00000000-0008-0000-0900-00009B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56" name="CaixaDeTexto 155">
          <a:extLst>
            <a:ext uri="{FF2B5EF4-FFF2-40B4-BE49-F238E27FC236}">
              <a16:creationId xmlns:a16="http://schemas.microsoft.com/office/drawing/2014/main" id="{00000000-0008-0000-0900-00009C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57" name="CaixaDeTexto 156">
          <a:extLst>
            <a:ext uri="{FF2B5EF4-FFF2-40B4-BE49-F238E27FC236}">
              <a16:creationId xmlns:a16="http://schemas.microsoft.com/office/drawing/2014/main" id="{00000000-0008-0000-0900-00009D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8" name="CaixaDeTexto 157">
          <a:extLst>
            <a:ext uri="{FF2B5EF4-FFF2-40B4-BE49-F238E27FC236}">
              <a16:creationId xmlns:a16="http://schemas.microsoft.com/office/drawing/2014/main" id="{00000000-0008-0000-0900-00009E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59" name="CaixaDeTexto 158">
          <a:extLst>
            <a:ext uri="{FF2B5EF4-FFF2-40B4-BE49-F238E27FC236}">
              <a16:creationId xmlns:a16="http://schemas.microsoft.com/office/drawing/2014/main" id="{00000000-0008-0000-0900-00009F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60" name="CaixaDeTexto 159">
          <a:extLst>
            <a:ext uri="{FF2B5EF4-FFF2-40B4-BE49-F238E27FC236}">
              <a16:creationId xmlns:a16="http://schemas.microsoft.com/office/drawing/2014/main" id="{00000000-0008-0000-0900-0000A0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61" name="CaixaDeTexto 160">
          <a:extLst>
            <a:ext uri="{FF2B5EF4-FFF2-40B4-BE49-F238E27FC236}">
              <a16:creationId xmlns:a16="http://schemas.microsoft.com/office/drawing/2014/main" id="{00000000-0008-0000-0900-0000A1000000}"/>
            </a:ext>
          </a:extLst>
        </xdr:cNvPr>
        <xdr:cNvSpPr txBox="1"/>
      </xdr:nvSpPr>
      <xdr:spPr>
        <a:xfrm>
          <a:off x="641032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2" name="CaixaDeTexto 161">
          <a:extLst>
            <a:ext uri="{FF2B5EF4-FFF2-40B4-BE49-F238E27FC236}">
              <a16:creationId xmlns:a16="http://schemas.microsoft.com/office/drawing/2014/main" id="{00000000-0008-0000-0900-0000A2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3" name="CaixaDeTexto 162">
          <a:extLst>
            <a:ext uri="{FF2B5EF4-FFF2-40B4-BE49-F238E27FC236}">
              <a16:creationId xmlns:a16="http://schemas.microsoft.com/office/drawing/2014/main" id="{00000000-0008-0000-0900-0000A3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4" name="CaixaDeTexto 163">
          <a:extLst>
            <a:ext uri="{FF2B5EF4-FFF2-40B4-BE49-F238E27FC236}">
              <a16:creationId xmlns:a16="http://schemas.microsoft.com/office/drawing/2014/main" id="{00000000-0008-0000-0900-0000A4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5" name="CaixaDeTexto 164">
          <a:extLst>
            <a:ext uri="{FF2B5EF4-FFF2-40B4-BE49-F238E27FC236}">
              <a16:creationId xmlns:a16="http://schemas.microsoft.com/office/drawing/2014/main" id="{00000000-0008-0000-0900-0000A5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6" name="CaixaDeTexto 165">
          <a:extLst>
            <a:ext uri="{FF2B5EF4-FFF2-40B4-BE49-F238E27FC236}">
              <a16:creationId xmlns:a16="http://schemas.microsoft.com/office/drawing/2014/main" id="{00000000-0008-0000-0900-0000A6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7" name="CaixaDeTexto 166">
          <a:extLst>
            <a:ext uri="{FF2B5EF4-FFF2-40B4-BE49-F238E27FC236}">
              <a16:creationId xmlns:a16="http://schemas.microsoft.com/office/drawing/2014/main" id="{00000000-0008-0000-0900-0000A7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8" name="CaixaDeTexto 167">
          <a:extLst>
            <a:ext uri="{FF2B5EF4-FFF2-40B4-BE49-F238E27FC236}">
              <a16:creationId xmlns:a16="http://schemas.microsoft.com/office/drawing/2014/main" id="{00000000-0008-0000-0900-0000A8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69" name="CaixaDeTexto 168">
          <a:extLst>
            <a:ext uri="{FF2B5EF4-FFF2-40B4-BE49-F238E27FC236}">
              <a16:creationId xmlns:a16="http://schemas.microsoft.com/office/drawing/2014/main" id="{00000000-0008-0000-0900-0000A9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70" name="CaixaDeTexto 169">
          <a:extLst>
            <a:ext uri="{FF2B5EF4-FFF2-40B4-BE49-F238E27FC236}">
              <a16:creationId xmlns:a16="http://schemas.microsoft.com/office/drawing/2014/main" id="{00000000-0008-0000-0900-0000AA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71" name="CaixaDeTexto 170">
          <a:extLst>
            <a:ext uri="{FF2B5EF4-FFF2-40B4-BE49-F238E27FC236}">
              <a16:creationId xmlns:a16="http://schemas.microsoft.com/office/drawing/2014/main" id="{00000000-0008-0000-0900-0000AB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72" name="CaixaDeTexto 171">
          <a:extLst>
            <a:ext uri="{FF2B5EF4-FFF2-40B4-BE49-F238E27FC236}">
              <a16:creationId xmlns:a16="http://schemas.microsoft.com/office/drawing/2014/main" id="{00000000-0008-0000-0900-0000AC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173" name="CaixaDeTexto 172">
          <a:extLst>
            <a:ext uri="{FF2B5EF4-FFF2-40B4-BE49-F238E27FC236}">
              <a16:creationId xmlns:a16="http://schemas.microsoft.com/office/drawing/2014/main" id="{00000000-0008-0000-0900-0000AD000000}"/>
            </a:ext>
          </a:extLst>
        </xdr:cNvPr>
        <xdr:cNvSpPr txBox="1"/>
      </xdr:nvSpPr>
      <xdr:spPr>
        <a:xfrm>
          <a:off x="6848475" y="3014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75" name="CaixaDeTexto 174">
          <a:extLst>
            <a:ext uri="{FF2B5EF4-FFF2-40B4-BE49-F238E27FC236}">
              <a16:creationId xmlns:a16="http://schemas.microsoft.com/office/drawing/2014/main" id="{00000000-0008-0000-0900-0000AF000000}"/>
            </a:ext>
          </a:extLst>
        </xdr:cNvPr>
        <xdr:cNvSpPr txBox="1"/>
      </xdr:nvSpPr>
      <xdr:spPr>
        <a:xfrm>
          <a:off x="43148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76" name="CaixaDeTexto 175">
          <a:extLst>
            <a:ext uri="{FF2B5EF4-FFF2-40B4-BE49-F238E27FC236}">
              <a16:creationId xmlns:a16="http://schemas.microsoft.com/office/drawing/2014/main" id="{00000000-0008-0000-0900-0000B0000000}"/>
            </a:ext>
          </a:extLst>
        </xdr:cNvPr>
        <xdr:cNvSpPr txBox="1"/>
      </xdr:nvSpPr>
      <xdr:spPr>
        <a:xfrm>
          <a:off x="43148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77" name="CaixaDeTexto 176">
          <a:extLst>
            <a:ext uri="{FF2B5EF4-FFF2-40B4-BE49-F238E27FC236}">
              <a16:creationId xmlns:a16="http://schemas.microsoft.com/office/drawing/2014/main" id="{00000000-0008-0000-0900-0000B1000000}"/>
            </a:ext>
          </a:extLst>
        </xdr:cNvPr>
        <xdr:cNvSpPr txBox="1"/>
      </xdr:nvSpPr>
      <xdr:spPr>
        <a:xfrm>
          <a:off x="475297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78" name="CaixaDeTexto 177">
          <a:extLst>
            <a:ext uri="{FF2B5EF4-FFF2-40B4-BE49-F238E27FC236}">
              <a16:creationId xmlns:a16="http://schemas.microsoft.com/office/drawing/2014/main" id="{00000000-0008-0000-0900-0000B2000000}"/>
            </a:ext>
          </a:extLst>
        </xdr:cNvPr>
        <xdr:cNvSpPr txBox="1"/>
      </xdr:nvSpPr>
      <xdr:spPr>
        <a:xfrm>
          <a:off x="475297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79" name="CaixaDeTexto 178">
          <a:extLst>
            <a:ext uri="{FF2B5EF4-FFF2-40B4-BE49-F238E27FC236}">
              <a16:creationId xmlns:a16="http://schemas.microsoft.com/office/drawing/2014/main" id="{00000000-0008-0000-0900-0000B3000000}"/>
            </a:ext>
          </a:extLst>
        </xdr:cNvPr>
        <xdr:cNvSpPr txBox="1"/>
      </xdr:nvSpPr>
      <xdr:spPr>
        <a:xfrm>
          <a:off x="475297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80" name="CaixaDeTexto 179">
          <a:extLst>
            <a:ext uri="{FF2B5EF4-FFF2-40B4-BE49-F238E27FC236}">
              <a16:creationId xmlns:a16="http://schemas.microsoft.com/office/drawing/2014/main" id="{00000000-0008-0000-0900-0000B4000000}"/>
            </a:ext>
          </a:extLst>
        </xdr:cNvPr>
        <xdr:cNvSpPr txBox="1"/>
      </xdr:nvSpPr>
      <xdr:spPr>
        <a:xfrm>
          <a:off x="475297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81" name="CaixaDeTexto 180">
          <a:extLst>
            <a:ext uri="{FF2B5EF4-FFF2-40B4-BE49-F238E27FC236}">
              <a16:creationId xmlns:a16="http://schemas.microsoft.com/office/drawing/2014/main" id="{00000000-0008-0000-0900-0000B5000000}"/>
            </a:ext>
          </a:extLst>
        </xdr:cNvPr>
        <xdr:cNvSpPr txBox="1"/>
      </xdr:nvSpPr>
      <xdr:spPr>
        <a:xfrm>
          <a:off x="52006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82" name="CaixaDeTexto 181">
          <a:extLst>
            <a:ext uri="{FF2B5EF4-FFF2-40B4-BE49-F238E27FC236}">
              <a16:creationId xmlns:a16="http://schemas.microsoft.com/office/drawing/2014/main" id="{00000000-0008-0000-0900-0000B6000000}"/>
            </a:ext>
          </a:extLst>
        </xdr:cNvPr>
        <xdr:cNvSpPr txBox="1"/>
      </xdr:nvSpPr>
      <xdr:spPr>
        <a:xfrm>
          <a:off x="52006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83" name="CaixaDeTexto 182">
          <a:extLst>
            <a:ext uri="{FF2B5EF4-FFF2-40B4-BE49-F238E27FC236}">
              <a16:creationId xmlns:a16="http://schemas.microsoft.com/office/drawing/2014/main" id="{00000000-0008-0000-0900-0000B7000000}"/>
            </a:ext>
          </a:extLst>
        </xdr:cNvPr>
        <xdr:cNvSpPr txBox="1"/>
      </xdr:nvSpPr>
      <xdr:spPr>
        <a:xfrm>
          <a:off x="52006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84" name="CaixaDeTexto 183">
          <a:extLst>
            <a:ext uri="{FF2B5EF4-FFF2-40B4-BE49-F238E27FC236}">
              <a16:creationId xmlns:a16="http://schemas.microsoft.com/office/drawing/2014/main" id="{00000000-0008-0000-0900-0000B8000000}"/>
            </a:ext>
          </a:extLst>
        </xdr:cNvPr>
        <xdr:cNvSpPr txBox="1"/>
      </xdr:nvSpPr>
      <xdr:spPr>
        <a:xfrm>
          <a:off x="52006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85" name="CaixaDeTexto 184">
          <a:extLst>
            <a:ext uri="{FF2B5EF4-FFF2-40B4-BE49-F238E27FC236}">
              <a16:creationId xmlns:a16="http://schemas.microsoft.com/office/drawing/2014/main" id="{00000000-0008-0000-0900-0000B9000000}"/>
            </a:ext>
          </a:extLst>
        </xdr:cNvPr>
        <xdr:cNvSpPr txBox="1"/>
      </xdr:nvSpPr>
      <xdr:spPr>
        <a:xfrm>
          <a:off x="563880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86" name="CaixaDeTexto 185">
          <a:extLst>
            <a:ext uri="{FF2B5EF4-FFF2-40B4-BE49-F238E27FC236}">
              <a16:creationId xmlns:a16="http://schemas.microsoft.com/office/drawing/2014/main" id="{00000000-0008-0000-0900-0000BA000000}"/>
            </a:ext>
          </a:extLst>
        </xdr:cNvPr>
        <xdr:cNvSpPr txBox="1"/>
      </xdr:nvSpPr>
      <xdr:spPr>
        <a:xfrm>
          <a:off x="563880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87" name="CaixaDeTexto 186">
          <a:extLst>
            <a:ext uri="{FF2B5EF4-FFF2-40B4-BE49-F238E27FC236}">
              <a16:creationId xmlns:a16="http://schemas.microsoft.com/office/drawing/2014/main" id="{00000000-0008-0000-0900-0000BB000000}"/>
            </a:ext>
          </a:extLst>
        </xdr:cNvPr>
        <xdr:cNvSpPr txBox="1"/>
      </xdr:nvSpPr>
      <xdr:spPr>
        <a:xfrm>
          <a:off x="563880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88" name="CaixaDeTexto 187">
          <a:extLst>
            <a:ext uri="{FF2B5EF4-FFF2-40B4-BE49-F238E27FC236}">
              <a16:creationId xmlns:a16="http://schemas.microsoft.com/office/drawing/2014/main" id="{00000000-0008-0000-0900-0000BC000000}"/>
            </a:ext>
          </a:extLst>
        </xdr:cNvPr>
        <xdr:cNvSpPr txBox="1"/>
      </xdr:nvSpPr>
      <xdr:spPr>
        <a:xfrm>
          <a:off x="563880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89" name="CaixaDeTexto 188">
          <a:extLst>
            <a:ext uri="{FF2B5EF4-FFF2-40B4-BE49-F238E27FC236}">
              <a16:creationId xmlns:a16="http://schemas.microsoft.com/office/drawing/2014/main" id="{00000000-0008-0000-0900-0000BD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0" name="CaixaDeTexto 189">
          <a:extLst>
            <a:ext uri="{FF2B5EF4-FFF2-40B4-BE49-F238E27FC236}">
              <a16:creationId xmlns:a16="http://schemas.microsoft.com/office/drawing/2014/main" id="{00000000-0008-0000-0900-0000BE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1" name="CaixaDeTexto 190">
          <a:extLst>
            <a:ext uri="{FF2B5EF4-FFF2-40B4-BE49-F238E27FC236}">
              <a16:creationId xmlns:a16="http://schemas.microsoft.com/office/drawing/2014/main" id="{00000000-0008-0000-0900-0000BF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2" name="CaixaDeTexto 191">
          <a:extLst>
            <a:ext uri="{FF2B5EF4-FFF2-40B4-BE49-F238E27FC236}">
              <a16:creationId xmlns:a16="http://schemas.microsoft.com/office/drawing/2014/main" id="{00000000-0008-0000-0900-0000C0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93" name="CaixaDeTexto 192">
          <a:extLst>
            <a:ext uri="{FF2B5EF4-FFF2-40B4-BE49-F238E27FC236}">
              <a16:creationId xmlns:a16="http://schemas.microsoft.com/office/drawing/2014/main" id="{00000000-0008-0000-0900-0000C1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94" name="CaixaDeTexto 193">
          <a:extLst>
            <a:ext uri="{FF2B5EF4-FFF2-40B4-BE49-F238E27FC236}">
              <a16:creationId xmlns:a16="http://schemas.microsoft.com/office/drawing/2014/main" id="{00000000-0008-0000-0900-0000C2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5" name="CaixaDeTexto 194">
          <a:extLst>
            <a:ext uri="{FF2B5EF4-FFF2-40B4-BE49-F238E27FC236}">
              <a16:creationId xmlns:a16="http://schemas.microsoft.com/office/drawing/2014/main" id="{00000000-0008-0000-0900-0000C3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6" name="CaixaDeTexto 195">
          <a:extLst>
            <a:ext uri="{FF2B5EF4-FFF2-40B4-BE49-F238E27FC236}">
              <a16:creationId xmlns:a16="http://schemas.microsoft.com/office/drawing/2014/main" id="{00000000-0008-0000-0900-0000C4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7" name="CaixaDeTexto 196">
          <a:extLst>
            <a:ext uri="{FF2B5EF4-FFF2-40B4-BE49-F238E27FC236}">
              <a16:creationId xmlns:a16="http://schemas.microsoft.com/office/drawing/2014/main" id="{00000000-0008-0000-0900-0000C5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98" name="CaixaDeTexto 197">
          <a:extLst>
            <a:ext uri="{FF2B5EF4-FFF2-40B4-BE49-F238E27FC236}">
              <a16:creationId xmlns:a16="http://schemas.microsoft.com/office/drawing/2014/main" id="{00000000-0008-0000-0900-0000C6000000}"/>
            </a:ext>
          </a:extLst>
        </xdr:cNvPr>
        <xdr:cNvSpPr txBox="1"/>
      </xdr:nvSpPr>
      <xdr:spPr>
        <a:xfrm>
          <a:off x="6076950"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199" name="CaixaDeTexto 198">
          <a:extLst>
            <a:ext uri="{FF2B5EF4-FFF2-40B4-BE49-F238E27FC236}">
              <a16:creationId xmlns:a16="http://schemas.microsoft.com/office/drawing/2014/main" id="{00000000-0008-0000-0900-0000C7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0" name="CaixaDeTexto 199">
          <a:extLst>
            <a:ext uri="{FF2B5EF4-FFF2-40B4-BE49-F238E27FC236}">
              <a16:creationId xmlns:a16="http://schemas.microsoft.com/office/drawing/2014/main" id="{00000000-0008-0000-0900-0000C8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1" name="CaixaDeTexto 200">
          <a:extLst>
            <a:ext uri="{FF2B5EF4-FFF2-40B4-BE49-F238E27FC236}">
              <a16:creationId xmlns:a16="http://schemas.microsoft.com/office/drawing/2014/main" id="{00000000-0008-0000-0900-0000C9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2" name="CaixaDeTexto 201">
          <a:extLst>
            <a:ext uri="{FF2B5EF4-FFF2-40B4-BE49-F238E27FC236}">
              <a16:creationId xmlns:a16="http://schemas.microsoft.com/office/drawing/2014/main" id="{00000000-0008-0000-0900-0000CA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3" name="CaixaDeTexto 202">
          <a:extLst>
            <a:ext uri="{FF2B5EF4-FFF2-40B4-BE49-F238E27FC236}">
              <a16:creationId xmlns:a16="http://schemas.microsoft.com/office/drawing/2014/main" id="{00000000-0008-0000-0900-0000CB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4" name="CaixaDeTexto 203">
          <a:extLst>
            <a:ext uri="{FF2B5EF4-FFF2-40B4-BE49-F238E27FC236}">
              <a16:creationId xmlns:a16="http://schemas.microsoft.com/office/drawing/2014/main" id="{00000000-0008-0000-0900-0000CC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5" name="CaixaDeTexto 204">
          <a:extLst>
            <a:ext uri="{FF2B5EF4-FFF2-40B4-BE49-F238E27FC236}">
              <a16:creationId xmlns:a16="http://schemas.microsoft.com/office/drawing/2014/main" id="{00000000-0008-0000-0900-0000CD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6" name="CaixaDeTexto 205">
          <a:extLst>
            <a:ext uri="{FF2B5EF4-FFF2-40B4-BE49-F238E27FC236}">
              <a16:creationId xmlns:a16="http://schemas.microsoft.com/office/drawing/2014/main" id="{00000000-0008-0000-0900-0000CE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7" name="CaixaDeTexto 206">
          <a:extLst>
            <a:ext uri="{FF2B5EF4-FFF2-40B4-BE49-F238E27FC236}">
              <a16:creationId xmlns:a16="http://schemas.microsoft.com/office/drawing/2014/main" id="{00000000-0008-0000-0900-0000CF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8" name="CaixaDeTexto 207">
          <a:extLst>
            <a:ext uri="{FF2B5EF4-FFF2-40B4-BE49-F238E27FC236}">
              <a16:creationId xmlns:a16="http://schemas.microsoft.com/office/drawing/2014/main" id="{00000000-0008-0000-0900-0000D0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09" name="CaixaDeTexto 208">
          <a:extLst>
            <a:ext uri="{FF2B5EF4-FFF2-40B4-BE49-F238E27FC236}">
              <a16:creationId xmlns:a16="http://schemas.microsoft.com/office/drawing/2014/main" id="{00000000-0008-0000-0900-0000D1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10" name="CaixaDeTexto 209">
          <a:extLst>
            <a:ext uri="{FF2B5EF4-FFF2-40B4-BE49-F238E27FC236}">
              <a16:creationId xmlns:a16="http://schemas.microsoft.com/office/drawing/2014/main" id="{00000000-0008-0000-0900-0000D2000000}"/>
            </a:ext>
          </a:extLst>
        </xdr:cNvPr>
        <xdr:cNvSpPr txBox="1"/>
      </xdr:nvSpPr>
      <xdr:spPr>
        <a:xfrm>
          <a:off x="6524625" y="14954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211" name="CaixaDeTexto 210">
          <a:extLst>
            <a:ext uri="{FF2B5EF4-FFF2-40B4-BE49-F238E27FC236}">
              <a16:creationId xmlns:a16="http://schemas.microsoft.com/office/drawing/2014/main" id="{00000000-0008-0000-0900-0000D3000000}"/>
            </a:ext>
          </a:extLst>
        </xdr:cNvPr>
        <xdr:cNvSpPr txBox="1"/>
      </xdr:nvSpPr>
      <xdr:spPr>
        <a:xfrm>
          <a:off x="43148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212" name="CaixaDeTexto 211">
          <a:extLst>
            <a:ext uri="{FF2B5EF4-FFF2-40B4-BE49-F238E27FC236}">
              <a16:creationId xmlns:a16="http://schemas.microsoft.com/office/drawing/2014/main" id="{00000000-0008-0000-0900-0000D4000000}"/>
            </a:ext>
          </a:extLst>
        </xdr:cNvPr>
        <xdr:cNvSpPr txBox="1"/>
      </xdr:nvSpPr>
      <xdr:spPr>
        <a:xfrm>
          <a:off x="43148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213" name="CaixaDeTexto 212">
          <a:extLst>
            <a:ext uri="{FF2B5EF4-FFF2-40B4-BE49-F238E27FC236}">
              <a16:creationId xmlns:a16="http://schemas.microsoft.com/office/drawing/2014/main" id="{00000000-0008-0000-0900-0000D5000000}"/>
            </a:ext>
          </a:extLst>
        </xdr:cNvPr>
        <xdr:cNvSpPr txBox="1"/>
      </xdr:nvSpPr>
      <xdr:spPr>
        <a:xfrm>
          <a:off x="475297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214" name="CaixaDeTexto 213">
          <a:extLst>
            <a:ext uri="{FF2B5EF4-FFF2-40B4-BE49-F238E27FC236}">
              <a16:creationId xmlns:a16="http://schemas.microsoft.com/office/drawing/2014/main" id="{00000000-0008-0000-0900-0000D6000000}"/>
            </a:ext>
          </a:extLst>
        </xdr:cNvPr>
        <xdr:cNvSpPr txBox="1"/>
      </xdr:nvSpPr>
      <xdr:spPr>
        <a:xfrm>
          <a:off x="475297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215" name="CaixaDeTexto 214">
          <a:extLst>
            <a:ext uri="{FF2B5EF4-FFF2-40B4-BE49-F238E27FC236}">
              <a16:creationId xmlns:a16="http://schemas.microsoft.com/office/drawing/2014/main" id="{00000000-0008-0000-0900-0000D7000000}"/>
            </a:ext>
          </a:extLst>
        </xdr:cNvPr>
        <xdr:cNvSpPr txBox="1"/>
      </xdr:nvSpPr>
      <xdr:spPr>
        <a:xfrm>
          <a:off x="475297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216" name="CaixaDeTexto 215">
          <a:extLst>
            <a:ext uri="{FF2B5EF4-FFF2-40B4-BE49-F238E27FC236}">
              <a16:creationId xmlns:a16="http://schemas.microsoft.com/office/drawing/2014/main" id="{00000000-0008-0000-0900-0000D8000000}"/>
            </a:ext>
          </a:extLst>
        </xdr:cNvPr>
        <xdr:cNvSpPr txBox="1"/>
      </xdr:nvSpPr>
      <xdr:spPr>
        <a:xfrm>
          <a:off x="475297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217" name="CaixaDeTexto 216">
          <a:extLst>
            <a:ext uri="{FF2B5EF4-FFF2-40B4-BE49-F238E27FC236}">
              <a16:creationId xmlns:a16="http://schemas.microsoft.com/office/drawing/2014/main" id="{00000000-0008-0000-0900-0000D9000000}"/>
            </a:ext>
          </a:extLst>
        </xdr:cNvPr>
        <xdr:cNvSpPr txBox="1"/>
      </xdr:nvSpPr>
      <xdr:spPr>
        <a:xfrm>
          <a:off x="52006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218" name="CaixaDeTexto 217">
          <a:extLst>
            <a:ext uri="{FF2B5EF4-FFF2-40B4-BE49-F238E27FC236}">
              <a16:creationId xmlns:a16="http://schemas.microsoft.com/office/drawing/2014/main" id="{00000000-0008-0000-0900-0000DA000000}"/>
            </a:ext>
          </a:extLst>
        </xdr:cNvPr>
        <xdr:cNvSpPr txBox="1"/>
      </xdr:nvSpPr>
      <xdr:spPr>
        <a:xfrm>
          <a:off x="52006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219" name="CaixaDeTexto 218">
          <a:extLst>
            <a:ext uri="{FF2B5EF4-FFF2-40B4-BE49-F238E27FC236}">
              <a16:creationId xmlns:a16="http://schemas.microsoft.com/office/drawing/2014/main" id="{00000000-0008-0000-0900-0000DB000000}"/>
            </a:ext>
          </a:extLst>
        </xdr:cNvPr>
        <xdr:cNvSpPr txBox="1"/>
      </xdr:nvSpPr>
      <xdr:spPr>
        <a:xfrm>
          <a:off x="52006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220" name="CaixaDeTexto 219">
          <a:extLst>
            <a:ext uri="{FF2B5EF4-FFF2-40B4-BE49-F238E27FC236}">
              <a16:creationId xmlns:a16="http://schemas.microsoft.com/office/drawing/2014/main" id="{00000000-0008-0000-0900-0000DC000000}"/>
            </a:ext>
          </a:extLst>
        </xdr:cNvPr>
        <xdr:cNvSpPr txBox="1"/>
      </xdr:nvSpPr>
      <xdr:spPr>
        <a:xfrm>
          <a:off x="52006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221" name="CaixaDeTexto 220">
          <a:extLst>
            <a:ext uri="{FF2B5EF4-FFF2-40B4-BE49-F238E27FC236}">
              <a16:creationId xmlns:a16="http://schemas.microsoft.com/office/drawing/2014/main" id="{00000000-0008-0000-0900-0000DD000000}"/>
            </a:ext>
          </a:extLst>
        </xdr:cNvPr>
        <xdr:cNvSpPr txBox="1"/>
      </xdr:nvSpPr>
      <xdr:spPr>
        <a:xfrm>
          <a:off x="563880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222" name="CaixaDeTexto 221">
          <a:extLst>
            <a:ext uri="{FF2B5EF4-FFF2-40B4-BE49-F238E27FC236}">
              <a16:creationId xmlns:a16="http://schemas.microsoft.com/office/drawing/2014/main" id="{00000000-0008-0000-0900-0000DE000000}"/>
            </a:ext>
          </a:extLst>
        </xdr:cNvPr>
        <xdr:cNvSpPr txBox="1"/>
      </xdr:nvSpPr>
      <xdr:spPr>
        <a:xfrm>
          <a:off x="563880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223" name="CaixaDeTexto 222">
          <a:extLst>
            <a:ext uri="{FF2B5EF4-FFF2-40B4-BE49-F238E27FC236}">
              <a16:creationId xmlns:a16="http://schemas.microsoft.com/office/drawing/2014/main" id="{00000000-0008-0000-0900-0000DF000000}"/>
            </a:ext>
          </a:extLst>
        </xdr:cNvPr>
        <xdr:cNvSpPr txBox="1"/>
      </xdr:nvSpPr>
      <xdr:spPr>
        <a:xfrm>
          <a:off x="563880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224" name="CaixaDeTexto 223">
          <a:extLst>
            <a:ext uri="{FF2B5EF4-FFF2-40B4-BE49-F238E27FC236}">
              <a16:creationId xmlns:a16="http://schemas.microsoft.com/office/drawing/2014/main" id="{00000000-0008-0000-0900-0000E0000000}"/>
            </a:ext>
          </a:extLst>
        </xdr:cNvPr>
        <xdr:cNvSpPr txBox="1"/>
      </xdr:nvSpPr>
      <xdr:spPr>
        <a:xfrm>
          <a:off x="563880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25" name="CaixaDeTexto 224">
          <a:extLst>
            <a:ext uri="{FF2B5EF4-FFF2-40B4-BE49-F238E27FC236}">
              <a16:creationId xmlns:a16="http://schemas.microsoft.com/office/drawing/2014/main" id="{00000000-0008-0000-0900-0000E1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26" name="CaixaDeTexto 225">
          <a:extLst>
            <a:ext uri="{FF2B5EF4-FFF2-40B4-BE49-F238E27FC236}">
              <a16:creationId xmlns:a16="http://schemas.microsoft.com/office/drawing/2014/main" id="{00000000-0008-0000-0900-0000E2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27" name="CaixaDeTexto 226">
          <a:extLst>
            <a:ext uri="{FF2B5EF4-FFF2-40B4-BE49-F238E27FC236}">
              <a16:creationId xmlns:a16="http://schemas.microsoft.com/office/drawing/2014/main" id="{00000000-0008-0000-0900-0000E3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28" name="CaixaDeTexto 227">
          <a:extLst>
            <a:ext uri="{FF2B5EF4-FFF2-40B4-BE49-F238E27FC236}">
              <a16:creationId xmlns:a16="http://schemas.microsoft.com/office/drawing/2014/main" id="{00000000-0008-0000-0900-0000E4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29" name="CaixaDeTexto 228">
          <a:extLst>
            <a:ext uri="{FF2B5EF4-FFF2-40B4-BE49-F238E27FC236}">
              <a16:creationId xmlns:a16="http://schemas.microsoft.com/office/drawing/2014/main" id="{00000000-0008-0000-0900-0000E5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0" name="CaixaDeTexto 229">
          <a:extLst>
            <a:ext uri="{FF2B5EF4-FFF2-40B4-BE49-F238E27FC236}">
              <a16:creationId xmlns:a16="http://schemas.microsoft.com/office/drawing/2014/main" id="{00000000-0008-0000-0900-0000E6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31" name="CaixaDeTexto 230">
          <a:extLst>
            <a:ext uri="{FF2B5EF4-FFF2-40B4-BE49-F238E27FC236}">
              <a16:creationId xmlns:a16="http://schemas.microsoft.com/office/drawing/2014/main" id="{00000000-0008-0000-0900-0000E7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32" name="CaixaDeTexto 231">
          <a:extLst>
            <a:ext uri="{FF2B5EF4-FFF2-40B4-BE49-F238E27FC236}">
              <a16:creationId xmlns:a16="http://schemas.microsoft.com/office/drawing/2014/main" id="{00000000-0008-0000-0900-0000E8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33" name="CaixaDeTexto 232">
          <a:extLst>
            <a:ext uri="{FF2B5EF4-FFF2-40B4-BE49-F238E27FC236}">
              <a16:creationId xmlns:a16="http://schemas.microsoft.com/office/drawing/2014/main" id="{00000000-0008-0000-0900-0000E9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234" name="CaixaDeTexto 233">
          <a:extLst>
            <a:ext uri="{FF2B5EF4-FFF2-40B4-BE49-F238E27FC236}">
              <a16:creationId xmlns:a16="http://schemas.microsoft.com/office/drawing/2014/main" id="{00000000-0008-0000-0900-0000EA000000}"/>
            </a:ext>
          </a:extLst>
        </xdr:cNvPr>
        <xdr:cNvSpPr txBox="1"/>
      </xdr:nvSpPr>
      <xdr:spPr>
        <a:xfrm>
          <a:off x="6076950"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5" name="CaixaDeTexto 234">
          <a:extLst>
            <a:ext uri="{FF2B5EF4-FFF2-40B4-BE49-F238E27FC236}">
              <a16:creationId xmlns:a16="http://schemas.microsoft.com/office/drawing/2014/main" id="{00000000-0008-0000-0900-0000EB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6" name="CaixaDeTexto 235">
          <a:extLst>
            <a:ext uri="{FF2B5EF4-FFF2-40B4-BE49-F238E27FC236}">
              <a16:creationId xmlns:a16="http://schemas.microsoft.com/office/drawing/2014/main" id="{00000000-0008-0000-0900-0000EC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7" name="CaixaDeTexto 236">
          <a:extLst>
            <a:ext uri="{FF2B5EF4-FFF2-40B4-BE49-F238E27FC236}">
              <a16:creationId xmlns:a16="http://schemas.microsoft.com/office/drawing/2014/main" id="{00000000-0008-0000-0900-0000ED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8" name="CaixaDeTexto 237">
          <a:extLst>
            <a:ext uri="{FF2B5EF4-FFF2-40B4-BE49-F238E27FC236}">
              <a16:creationId xmlns:a16="http://schemas.microsoft.com/office/drawing/2014/main" id="{00000000-0008-0000-0900-0000EE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39" name="CaixaDeTexto 238">
          <a:extLst>
            <a:ext uri="{FF2B5EF4-FFF2-40B4-BE49-F238E27FC236}">
              <a16:creationId xmlns:a16="http://schemas.microsoft.com/office/drawing/2014/main" id="{00000000-0008-0000-0900-0000EF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0" name="CaixaDeTexto 239">
          <a:extLst>
            <a:ext uri="{FF2B5EF4-FFF2-40B4-BE49-F238E27FC236}">
              <a16:creationId xmlns:a16="http://schemas.microsoft.com/office/drawing/2014/main" id="{00000000-0008-0000-0900-0000F0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1" name="CaixaDeTexto 240">
          <a:extLst>
            <a:ext uri="{FF2B5EF4-FFF2-40B4-BE49-F238E27FC236}">
              <a16:creationId xmlns:a16="http://schemas.microsoft.com/office/drawing/2014/main" id="{00000000-0008-0000-0900-0000F1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2" name="CaixaDeTexto 241">
          <a:extLst>
            <a:ext uri="{FF2B5EF4-FFF2-40B4-BE49-F238E27FC236}">
              <a16:creationId xmlns:a16="http://schemas.microsoft.com/office/drawing/2014/main" id="{00000000-0008-0000-0900-0000F2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3" name="CaixaDeTexto 242">
          <a:extLst>
            <a:ext uri="{FF2B5EF4-FFF2-40B4-BE49-F238E27FC236}">
              <a16:creationId xmlns:a16="http://schemas.microsoft.com/office/drawing/2014/main" id="{00000000-0008-0000-0900-0000F3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4" name="CaixaDeTexto 243">
          <a:extLst>
            <a:ext uri="{FF2B5EF4-FFF2-40B4-BE49-F238E27FC236}">
              <a16:creationId xmlns:a16="http://schemas.microsoft.com/office/drawing/2014/main" id="{00000000-0008-0000-0900-0000F4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5" name="CaixaDeTexto 244">
          <a:extLst>
            <a:ext uri="{FF2B5EF4-FFF2-40B4-BE49-F238E27FC236}">
              <a16:creationId xmlns:a16="http://schemas.microsoft.com/office/drawing/2014/main" id="{00000000-0008-0000-0900-0000F5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246" name="CaixaDeTexto 245">
          <a:extLst>
            <a:ext uri="{FF2B5EF4-FFF2-40B4-BE49-F238E27FC236}">
              <a16:creationId xmlns:a16="http://schemas.microsoft.com/office/drawing/2014/main" id="{00000000-0008-0000-0900-0000F6000000}"/>
            </a:ext>
          </a:extLst>
        </xdr:cNvPr>
        <xdr:cNvSpPr txBox="1"/>
      </xdr:nvSpPr>
      <xdr:spPr>
        <a:xfrm>
          <a:off x="6524625" y="5375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447675</xdr:colOff>
      <xdr:row>67</xdr:row>
      <xdr:rowOff>95250</xdr:rowOff>
    </xdr:from>
    <xdr:to>
      <xdr:col>11</xdr:col>
      <xdr:colOff>333374</xdr:colOff>
      <xdr:row>78</xdr:row>
      <xdr:rowOff>114300</xdr:rowOff>
    </xdr:to>
    <xdr:graphicFrame macro="">
      <xdr:nvGraphicFramePr>
        <xdr:cNvPr id="249" name="Gráfico 248">
          <a:extLst>
            <a:ext uri="{FF2B5EF4-FFF2-40B4-BE49-F238E27FC236}">
              <a16:creationId xmlns:a16="http://schemas.microsoft.com/office/drawing/2014/main" id="{00000000-0008-0000-0900-0000F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oneCellAnchor>
    <xdr:from>
      <xdr:col>4</xdr:col>
      <xdr:colOff>628650</xdr:colOff>
      <xdr:row>118</xdr:row>
      <xdr:rowOff>0</xdr:rowOff>
    </xdr:from>
    <xdr:ext cx="184731" cy="264560"/>
    <xdr:sp macro="" textlink="">
      <xdr:nvSpPr>
        <xdr:cNvPr id="250" name="CaixaDeTexto 249">
          <a:extLst>
            <a:ext uri="{FF2B5EF4-FFF2-40B4-BE49-F238E27FC236}">
              <a16:creationId xmlns:a16="http://schemas.microsoft.com/office/drawing/2014/main" id="{00000000-0008-0000-0900-0000FA000000}"/>
            </a:ext>
          </a:extLst>
        </xdr:cNvPr>
        <xdr:cNvSpPr txBox="1"/>
      </xdr:nvSpPr>
      <xdr:spPr>
        <a:xfrm>
          <a:off x="43338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251" name="CaixaDeTexto 250">
          <a:extLst>
            <a:ext uri="{FF2B5EF4-FFF2-40B4-BE49-F238E27FC236}">
              <a16:creationId xmlns:a16="http://schemas.microsoft.com/office/drawing/2014/main" id="{00000000-0008-0000-0900-0000FB000000}"/>
            </a:ext>
          </a:extLst>
        </xdr:cNvPr>
        <xdr:cNvSpPr txBox="1"/>
      </xdr:nvSpPr>
      <xdr:spPr>
        <a:xfrm>
          <a:off x="43338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252" name="CaixaDeTexto 251">
          <a:extLst>
            <a:ext uri="{FF2B5EF4-FFF2-40B4-BE49-F238E27FC236}">
              <a16:creationId xmlns:a16="http://schemas.microsoft.com/office/drawing/2014/main" id="{00000000-0008-0000-0900-0000FC000000}"/>
            </a:ext>
          </a:extLst>
        </xdr:cNvPr>
        <xdr:cNvSpPr txBox="1"/>
      </xdr:nvSpPr>
      <xdr:spPr>
        <a:xfrm>
          <a:off x="47720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253" name="CaixaDeTexto 252">
          <a:extLst>
            <a:ext uri="{FF2B5EF4-FFF2-40B4-BE49-F238E27FC236}">
              <a16:creationId xmlns:a16="http://schemas.microsoft.com/office/drawing/2014/main" id="{00000000-0008-0000-0900-0000FD000000}"/>
            </a:ext>
          </a:extLst>
        </xdr:cNvPr>
        <xdr:cNvSpPr txBox="1"/>
      </xdr:nvSpPr>
      <xdr:spPr>
        <a:xfrm>
          <a:off x="47720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254" name="CaixaDeTexto 253">
          <a:extLst>
            <a:ext uri="{FF2B5EF4-FFF2-40B4-BE49-F238E27FC236}">
              <a16:creationId xmlns:a16="http://schemas.microsoft.com/office/drawing/2014/main" id="{00000000-0008-0000-0900-0000FE000000}"/>
            </a:ext>
          </a:extLst>
        </xdr:cNvPr>
        <xdr:cNvSpPr txBox="1"/>
      </xdr:nvSpPr>
      <xdr:spPr>
        <a:xfrm>
          <a:off x="47720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255" name="CaixaDeTexto 254">
          <a:extLst>
            <a:ext uri="{FF2B5EF4-FFF2-40B4-BE49-F238E27FC236}">
              <a16:creationId xmlns:a16="http://schemas.microsoft.com/office/drawing/2014/main" id="{00000000-0008-0000-0900-0000FF000000}"/>
            </a:ext>
          </a:extLst>
        </xdr:cNvPr>
        <xdr:cNvSpPr txBox="1"/>
      </xdr:nvSpPr>
      <xdr:spPr>
        <a:xfrm>
          <a:off x="477202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256" name="CaixaDeTexto 255">
          <a:extLst>
            <a:ext uri="{FF2B5EF4-FFF2-40B4-BE49-F238E27FC236}">
              <a16:creationId xmlns:a16="http://schemas.microsoft.com/office/drawing/2014/main" id="{00000000-0008-0000-0900-000000010000}"/>
            </a:ext>
          </a:extLst>
        </xdr:cNvPr>
        <xdr:cNvSpPr txBox="1"/>
      </xdr:nvSpPr>
      <xdr:spPr>
        <a:xfrm>
          <a:off x="52197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257" name="CaixaDeTexto 256">
          <a:extLst>
            <a:ext uri="{FF2B5EF4-FFF2-40B4-BE49-F238E27FC236}">
              <a16:creationId xmlns:a16="http://schemas.microsoft.com/office/drawing/2014/main" id="{00000000-0008-0000-0900-000001010000}"/>
            </a:ext>
          </a:extLst>
        </xdr:cNvPr>
        <xdr:cNvSpPr txBox="1"/>
      </xdr:nvSpPr>
      <xdr:spPr>
        <a:xfrm>
          <a:off x="52197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258" name="CaixaDeTexto 257">
          <a:extLst>
            <a:ext uri="{FF2B5EF4-FFF2-40B4-BE49-F238E27FC236}">
              <a16:creationId xmlns:a16="http://schemas.microsoft.com/office/drawing/2014/main" id="{00000000-0008-0000-0900-000002010000}"/>
            </a:ext>
          </a:extLst>
        </xdr:cNvPr>
        <xdr:cNvSpPr txBox="1"/>
      </xdr:nvSpPr>
      <xdr:spPr>
        <a:xfrm>
          <a:off x="52197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259" name="CaixaDeTexto 258">
          <a:extLst>
            <a:ext uri="{FF2B5EF4-FFF2-40B4-BE49-F238E27FC236}">
              <a16:creationId xmlns:a16="http://schemas.microsoft.com/office/drawing/2014/main" id="{00000000-0008-0000-0900-000003010000}"/>
            </a:ext>
          </a:extLst>
        </xdr:cNvPr>
        <xdr:cNvSpPr txBox="1"/>
      </xdr:nvSpPr>
      <xdr:spPr>
        <a:xfrm>
          <a:off x="52197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260" name="CaixaDeTexto 259">
          <a:extLst>
            <a:ext uri="{FF2B5EF4-FFF2-40B4-BE49-F238E27FC236}">
              <a16:creationId xmlns:a16="http://schemas.microsoft.com/office/drawing/2014/main" id="{00000000-0008-0000-0900-000004010000}"/>
            </a:ext>
          </a:extLst>
        </xdr:cNvPr>
        <xdr:cNvSpPr txBox="1"/>
      </xdr:nvSpPr>
      <xdr:spPr>
        <a:xfrm>
          <a:off x="56578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261" name="CaixaDeTexto 260">
          <a:extLst>
            <a:ext uri="{FF2B5EF4-FFF2-40B4-BE49-F238E27FC236}">
              <a16:creationId xmlns:a16="http://schemas.microsoft.com/office/drawing/2014/main" id="{00000000-0008-0000-0900-000005010000}"/>
            </a:ext>
          </a:extLst>
        </xdr:cNvPr>
        <xdr:cNvSpPr txBox="1"/>
      </xdr:nvSpPr>
      <xdr:spPr>
        <a:xfrm>
          <a:off x="56578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262" name="CaixaDeTexto 261">
          <a:extLst>
            <a:ext uri="{FF2B5EF4-FFF2-40B4-BE49-F238E27FC236}">
              <a16:creationId xmlns:a16="http://schemas.microsoft.com/office/drawing/2014/main" id="{00000000-0008-0000-0900-000006010000}"/>
            </a:ext>
          </a:extLst>
        </xdr:cNvPr>
        <xdr:cNvSpPr txBox="1"/>
      </xdr:nvSpPr>
      <xdr:spPr>
        <a:xfrm>
          <a:off x="56578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263" name="CaixaDeTexto 262">
          <a:extLst>
            <a:ext uri="{FF2B5EF4-FFF2-40B4-BE49-F238E27FC236}">
              <a16:creationId xmlns:a16="http://schemas.microsoft.com/office/drawing/2014/main" id="{00000000-0008-0000-0900-000007010000}"/>
            </a:ext>
          </a:extLst>
        </xdr:cNvPr>
        <xdr:cNvSpPr txBox="1"/>
      </xdr:nvSpPr>
      <xdr:spPr>
        <a:xfrm>
          <a:off x="565785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64" name="CaixaDeTexto 263">
          <a:extLst>
            <a:ext uri="{FF2B5EF4-FFF2-40B4-BE49-F238E27FC236}">
              <a16:creationId xmlns:a16="http://schemas.microsoft.com/office/drawing/2014/main" id="{00000000-0008-0000-0900-000008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65" name="CaixaDeTexto 264">
          <a:extLst>
            <a:ext uri="{FF2B5EF4-FFF2-40B4-BE49-F238E27FC236}">
              <a16:creationId xmlns:a16="http://schemas.microsoft.com/office/drawing/2014/main" id="{00000000-0008-0000-0900-000009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66" name="CaixaDeTexto 265">
          <a:extLst>
            <a:ext uri="{FF2B5EF4-FFF2-40B4-BE49-F238E27FC236}">
              <a16:creationId xmlns:a16="http://schemas.microsoft.com/office/drawing/2014/main" id="{00000000-0008-0000-0900-00000A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67" name="CaixaDeTexto 266">
          <a:extLst>
            <a:ext uri="{FF2B5EF4-FFF2-40B4-BE49-F238E27FC236}">
              <a16:creationId xmlns:a16="http://schemas.microsoft.com/office/drawing/2014/main" id="{00000000-0008-0000-0900-00000B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68" name="CaixaDeTexto 267">
          <a:extLst>
            <a:ext uri="{FF2B5EF4-FFF2-40B4-BE49-F238E27FC236}">
              <a16:creationId xmlns:a16="http://schemas.microsoft.com/office/drawing/2014/main" id="{00000000-0008-0000-0900-00000C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69" name="CaixaDeTexto 268">
          <a:extLst>
            <a:ext uri="{FF2B5EF4-FFF2-40B4-BE49-F238E27FC236}">
              <a16:creationId xmlns:a16="http://schemas.microsoft.com/office/drawing/2014/main" id="{00000000-0008-0000-0900-00000D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70" name="CaixaDeTexto 269">
          <a:extLst>
            <a:ext uri="{FF2B5EF4-FFF2-40B4-BE49-F238E27FC236}">
              <a16:creationId xmlns:a16="http://schemas.microsoft.com/office/drawing/2014/main" id="{00000000-0008-0000-0900-00000E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71" name="CaixaDeTexto 270">
          <a:extLst>
            <a:ext uri="{FF2B5EF4-FFF2-40B4-BE49-F238E27FC236}">
              <a16:creationId xmlns:a16="http://schemas.microsoft.com/office/drawing/2014/main" id="{00000000-0008-0000-0900-00000F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72" name="CaixaDeTexto 271">
          <a:extLst>
            <a:ext uri="{FF2B5EF4-FFF2-40B4-BE49-F238E27FC236}">
              <a16:creationId xmlns:a16="http://schemas.microsoft.com/office/drawing/2014/main" id="{00000000-0008-0000-0900-000010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273" name="CaixaDeTexto 272">
          <a:extLst>
            <a:ext uri="{FF2B5EF4-FFF2-40B4-BE49-F238E27FC236}">
              <a16:creationId xmlns:a16="http://schemas.microsoft.com/office/drawing/2014/main" id="{00000000-0008-0000-0900-000011010000}"/>
            </a:ext>
          </a:extLst>
        </xdr:cNvPr>
        <xdr:cNvSpPr txBox="1"/>
      </xdr:nvSpPr>
      <xdr:spPr>
        <a:xfrm>
          <a:off x="6096000"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4" name="CaixaDeTexto 273">
          <a:extLst>
            <a:ext uri="{FF2B5EF4-FFF2-40B4-BE49-F238E27FC236}">
              <a16:creationId xmlns:a16="http://schemas.microsoft.com/office/drawing/2014/main" id="{00000000-0008-0000-0900-000012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5" name="CaixaDeTexto 274">
          <a:extLst>
            <a:ext uri="{FF2B5EF4-FFF2-40B4-BE49-F238E27FC236}">
              <a16:creationId xmlns:a16="http://schemas.microsoft.com/office/drawing/2014/main" id="{00000000-0008-0000-0900-000013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6" name="CaixaDeTexto 275">
          <a:extLst>
            <a:ext uri="{FF2B5EF4-FFF2-40B4-BE49-F238E27FC236}">
              <a16:creationId xmlns:a16="http://schemas.microsoft.com/office/drawing/2014/main" id="{00000000-0008-0000-0900-000014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7" name="CaixaDeTexto 276">
          <a:extLst>
            <a:ext uri="{FF2B5EF4-FFF2-40B4-BE49-F238E27FC236}">
              <a16:creationId xmlns:a16="http://schemas.microsoft.com/office/drawing/2014/main" id="{00000000-0008-0000-0900-000015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8" name="CaixaDeTexto 277">
          <a:extLst>
            <a:ext uri="{FF2B5EF4-FFF2-40B4-BE49-F238E27FC236}">
              <a16:creationId xmlns:a16="http://schemas.microsoft.com/office/drawing/2014/main" id="{00000000-0008-0000-0900-000016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79" name="CaixaDeTexto 278">
          <a:extLst>
            <a:ext uri="{FF2B5EF4-FFF2-40B4-BE49-F238E27FC236}">
              <a16:creationId xmlns:a16="http://schemas.microsoft.com/office/drawing/2014/main" id="{00000000-0008-0000-0900-000017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0" name="CaixaDeTexto 279">
          <a:extLst>
            <a:ext uri="{FF2B5EF4-FFF2-40B4-BE49-F238E27FC236}">
              <a16:creationId xmlns:a16="http://schemas.microsoft.com/office/drawing/2014/main" id="{00000000-0008-0000-0900-000018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1" name="CaixaDeTexto 280">
          <a:extLst>
            <a:ext uri="{FF2B5EF4-FFF2-40B4-BE49-F238E27FC236}">
              <a16:creationId xmlns:a16="http://schemas.microsoft.com/office/drawing/2014/main" id="{00000000-0008-0000-0900-000019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2" name="CaixaDeTexto 281">
          <a:extLst>
            <a:ext uri="{FF2B5EF4-FFF2-40B4-BE49-F238E27FC236}">
              <a16:creationId xmlns:a16="http://schemas.microsoft.com/office/drawing/2014/main" id="{00000000-0008-0000-0900-00001A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3" name="CaixaDeTexto 282">
          <a:extLst>
            <a:ext uri="{FF2B5EF4-FFF2-40B4-BE49-F238E27FC236}">
              <a16:creationId xmlns:a16="http://schemas.microsoft.com/office/drawing/2014/main" id="{00000000-0008-0000-0900-00001B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4" name="CaixaDeTexto 283">
          <a:extLst>
            <a:ext uri="{FF2B5EF4-FFF2-40B4-BE49-F238E27FC236}">
              <a16:creationId xmlns:a16="http://schemas.microsoft.com/office/drawing/2014/main" id="{00000000-0008-0000-0900-00001C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285" name="CaixaDeTexto 284">
          <a:extLst>
            <a:ext uri="{FF2B5EF4-FFF2-40B4-BE49-F238E27FC236}">
              <a16:creationId xmlns:a16="http://schemas.microsoft.com/office/drawing/2014/main" id="{00000000-0008-0000-0900-00001D010000}"/>
            </a:ext>
          </a:extLst>
        </xdr:cNvPr>
        <xdr:cNvSpPr txBox="1"/>
      </xdr:nvSpPr>
      <xdr:spPr>
        <a:xfrm>
          <a:off x="6543675" y="22117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286" name="CaixaDeTexto 285">
          <a:extLst>
            <a:ext uri="{FF2B5EF4-FFF2-40B4-BE49-F238E27FC236}">
              <a16:creationId xmlns:a16="http://schemas.microsoft.com/office/drawing/2014/main" id="{00000000-0008-0000-0900-00001E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287" name="CaixaDeTexto 286">
          <a:extLst>
            <a:ext uri="{FF2B5EF4-FFF2-40B4-BE49-F238E27FC236}">
              <a16:creationId xmlns:a16="http://schemas.microsoft.com/office/drawing/2014/main" id="{00000000-0008-0000-0900-00001F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288" name="CaixaDeTexto 287">
          <a:extLst>
            <a:ext uri="{FF2B5EF4-FFF2-40B4-BE49-F238E27FC236}">
              <a16:creationId xmlns:a16="http://schemas.microsoft.com/office/drawing/2014/main" id="{00000000-0008-0000-0900-000020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289" name="CaixaDeTexto 288">
          <a:extLst>
            <a:ext uri="{FF2B5EF4-FFF2-40B4-BE49-F238E27FC236}">
              <a16:creationId xmlns:a16="http://schemas.microsoft.com/office/drawing/2014/main" id="{00000000-0008-0000-0900-000021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290" name="CaixaDeTexto 289">
          <a:extLst>
            <a:ext uri="{FF2B5EF4-FFF2-40B4-BE49-F238E27FC236}">
              <a16:creationId xmlns:a16="http://schemas.microsoft.com/office/drawing/2014/main" id="{00000000-0008-0000-0900-000022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291" name="CaixaDeTexto 290">
          <a:extLst>
            <a:ext uri="{FF2B5EF4-FFF2-40B4-BE49-F238E27FC236}">
              <a16:creationId xmlns:a16="http://schemas.microsoft.com/office/drawing/2014/main" id="{00000000-0008-0000-0900-000023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292" name="CaixaDeTexto 291">
          <a:extLst>
            <a:ext uri="{FF2B5EF4-FFF2-40B4-BE49-F238E27FC236}">
              <a16:creationId xmlns:a16="http://schemas.microsoft.com/office/drawing/2014/main" id="{00000000-0008-0000-0900-000024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293" name="CaixaDeTexto 292">
          <a:extLst>
            <a:ext uri="{FF2B5EF4-FFF2-40B4-BE49-F238E27FC236}">
              <a16:creationId xmlns:a16="http://schemas.microsoft.com/office/drawing/2014/main" id="{00000000-0008-0000-0900-000025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294" name="CaixaDeTexto 293">
          <a:extLst>
            <a:ext uri="{FF2B5EF4-FFF2-40B4-BE49-F238E27FC236}">
              <a16:creationId xmlns:a16="http://schemas.microsoft.com/office/drawing/2014/main" id="{00000000-0008-0000-0900-000026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295" name="CaixaDeTexto 294">
          <a:extLst>
            <a:ext uri="{FF2B5EF4-FFF2-40B4-BE49-F238E27FC236}">
              <a16:creationId xmlns:a16="http://schemas.microsoft.com/office/drawing/2014/main" id="{00000000-0008-0000-0900-000027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296" name="CaixaDeTexto 295">
          <a:extLst>
            <a:ext uri="{FF2B5EF4-FFF2-40B4-BE49-F238E27FC236}">
              <a16:creationId xmlns:a16="http://schemas.microsoft.com/office/drawing/2014/main" id="{00000000-0008-0000-0900-000028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297" name="CaixaDeTexto 296">
          <a:extLst>
            <a:ext uri="{FF2B5EF4-FFF2-40B4-BE49-F238E27FC236}">
              <a16:creationId xmlns:a16="http://schemas.microsoft.com/office/drawing/2014/main" id="{00000000-0008-0000-0900-000029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298" name="CaixaDeTexto 297">
          <a:extLst>
            <a:ext uri="{FF2B5EF4-FFF2-40B4-BE49-F238E27FC236}">
              <a16:creationId xmlns:a16="http://schemas.microsoft.com/office/drawing/2014/main" id="{00000000-0008-0000-0900-00002A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299" name="CaixaDeTexto 298">
          <a:extLst>
            <a:ext uri="{FF2B5EF4-FFF2-40B4-BE49-F238E27FC236}">
              <a16:creationId xmlns:a16="http://schemas.microsoft.com/office/drawing/2014/main" id="{00000000-0008-0000-0900-00002B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0" name="CaixaDeTexto 299">
          <a:extLst>
            <a:ext uri="{FF2B5EF4-FFF2-40B4-BE49-F238E27FC236}">
              <a16:creationId xmlns:a16="http://schemas.microsoft.com/office/drawing/2014/main" id="{00000000-0008-0000-0900-00002C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1" name="CaixaDeTexto 300">
          <a:extLst>
            <a:ext uri="{FF2B5EF4-FFF2-40B4-BE49-F238E27FC236}">
              <a16:creationId xmlns:a16="http://schemas.microsoft.com/office/drawing/2014/main" id="{00000000-0008-0000-0900-00002D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2" name="CaixaDeTexto 301">
          <a:extLst>
            <a:ext uri="{FF2B5EF4-FFF2-40B4-BE49-F238E27FC236}">
              <a16:creationId xmlns:a16="http://schemas.microsoft.com/office/drawing/2014/main" id="{00000000-0008-0000-0900-00002E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3" name="CaixaDeTexto 302">
          <a:extLst>
            <a:ext uri="{FF2B5EF4-FFF2-40B4-BE49-F238E27FC236}">
              <a16:creationId xmlns:a16="http://schemas.microsoft.com/office/drawing/2014/main" id="{00000000-0008-0000-0900-00002F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04" name="CaixaDeTexto 303">
          <a:extLst>
            <a:ext uri="{FF2B5EF4-FFF2-40B4-BE49-F238E27FC236}">
              <a16:creationId xmlns:a16="http://schemas.microsoft.com/office/drawing/2014/main" id="{00000000-0008-0000-0900-000030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05" name="CaixaDeTexto 304">
          <a:extLst>
            <a:ext uri="{FF2B5EF4-FFF2-40B4-BE49-F238E27FC236}">
              <a16:creationId xmlns:a16="http://schemas.microsoft.com/office/drawing/2014/main" id="{00000000-0008-0000-0900-000031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6" name="CaixaDeTexto 305">
          <a:extLst>
            <a:ext uri="{FF2B5EF4-FFF2-40B4-BE49-F238E27FC236}">
              <a16:creationId xmlns:a16="http://schemas.microsoft.com/office/drawing/2014/main" id="{00000000-0008-0000-0900-000032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7" name="CaixaDeTexto 306">
          <a:extLst>
            <a:ext uri="{FF2B5EF4-FFF2-40B4-BE49-F238E27FC236}">
              <a16:creationId xmlns:a16="http://schemas.microsoft.com/office/drawing/2014/main" id="{00000000-0008-0000-0900-000033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8" name="CaixaDeTexto 307">
          <a:extLst>
            <a:ext uri="{FF2B5EF4-FFF2-40B4-BE49-F238E27FC236}">
              <a16:creationId xmlns:a16="http://schemas.microsoft.com/office/drawing/2014/main" id="{00000000-0008-0000-0900-000034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09" name="CaixaDeTexto 308">
          <a:extLst>
            <a:ext uri="{FF2B5EF4-FFF2-40B4-BE49-F238E27FC236}">
              <a16:creationId xmlns:a16="http://schemas.microsoft.com/office/drawing/2014/main" id="{00000000-0008-0000-0900-000035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0" name="CaixaDeTexto 309">
          <a:extLst>
            <a:ext uri="{FF2B5EF4-FFF2-40B4-BE49-F238E27FC236}">
              <a16:creationId xmlns:a16="http://schemas.microsoft.com/office/drawing/2014/main" id="{00000000-0008-0000-0900-000036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1" name="CaixaDeTexto 310">
          <a:extLst>
            <a:ext uri="{FF2B5EF4-FFF2-40B4-BE49-F238E27FC236}">
              <a16:creationId xmlns:a16="http://schemas.microsoft.com/office/drawing/2014/main" id="{00000000-0008-0000-0900-000037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2" name="CaixaDeTexto 311">
          <a:extLst>
            <a:ext uri="{FF2B5EF4-FFF2-40B4-BE49-F238E27FC236}">
              <a16:creationId xmlns:a16="http://schemas.microsoft.com/office/drawing/2014/main" id="{00000000-0008-0000-0900-000038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3" name="CaixaDeTexto 312">
          <a:extLst>
            <a:ext uri="{FF2B5EF4-FFF2-40B4-BE49-F238E27FC236}">
              <a16:creationId xmlns:a16="http://schemas.microsoft.com/office/drawing/2014/main" id="{00000000-0008-0000-0900-000039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4" name="CaixaDeTexto 313">
          <a:extLst>
            <a:ext uri="{FF2B5EF4-FFF2-40B4-BE49-F238E27FC236}">
              <a16:creationId xmlns:a16="http://schemas.microsoft.com/office/drawing/2014/main" id="{00000000-0008-0000-0900-00003A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5" name="CaixaDeTexto 314">
          <a:extLst>
            <a:ext uri="{FF2B5EF4-FFF2-40B4-BE49-F238E27FC236}">
              <a16:creationId xmlns:a16="http://schemas.microsoft.com/office/drawing/2014/main" id="{00000000-0008-0000-0900-00003B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6" name="CaixaDeTexto 315">
          <a:extLst>
            <a:ext uri="{FF2B5EF4-FFF2-40B4-BE49-F238E27FC236}">
              <a16:creationId xmlns:a16="http://schemas.microsoft.com/office/drawing/2014/main" id="{00000000-0008-0000-0900-00003C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7" name="CaixaDeTexto 316">
          <a:extLst>
            <a:ext uri="{FF2B5EF4-FFF2-40B4-BE49-F238E27FC236}">
              <a16:creationId xmlns:a16="http://schemas.microsoft.com/office/drawing/2014/main" id="{00000000-0008-0000-0900-00003D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8" name="CaixaDeTexto 317">
          <a:extLst>
            <a:ext uri="{FF2B5EF4-FFF2-40B4-BE49-F238E27FC236}">
              <a16:creationId xmlns:a16="http://schemas.microsoft.com/office/drawing/2014/main" id="{00000000-0008-0000-0900-00003E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19" name="CaixaDeTexto 318">
          <a:extLst>
            <a:ext uri="{FF2B5EF4-FFF2-40B4-BE49-F238E27FC236}">
              <a16:creationId xmlns:a16="http://schemas.microsoft.com/office/drawing/2014/main" id="{00000000-0008-0000-0900-00003F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20" name="CaixaDeTexto 319">
          <a:extLst>
            <a:ext uri="{FF2B5EF4-FFF2-40B4-BE49-F238E27FC236}">
              <a16:creationId xmlns:a16="http://schemas.microsoft.com/office/drawing/2014/main" id="{00000000-0008-0000-0900-000040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21" name="CaixaDeTexto 320">
          <a:extLst>
            <a:ext uri="{FF2B5EF4-FFF2-40B4-BE49-F238E27FC236}">
              <a16:creationId xmlns:a16="http://schemas.microsoft.com/office/drawing/2014/main" id="{00000000-0008-0000-0900-000041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322" name="CaixaDeTexto 321">
          <a:extLst>
            <a:ext uri="{FF2B5EF4-FFF2-40B4-BE49-F238E27FC236}">
              <a16:creationId xmlns:a16="http://schemas.microsoft.com/office/drawing/2014/main" id="{00000000-0008-0000-0900-000042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323" name="CaixaDeTexto 322">
          <a:extLst>
            <a:ext uri="{FF2B5EF4-FFF2-40B4-BE49-F238E27FC236}">
              <a16:creationId xmlns:a16="http://schemas.microsoft.com/office/drawing/2014/main" id="{00000000-0008-0000-0900-000043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24" name="CaixaDeTexto 323">
          <a:extLst>
            <a:ext uri="{FF2B5EF4-FFF2-40B4-BE49-F238E27FC236}">
              <a16:creationId xmlns:a16="http://schemas.microsoft.com/office/drawing/2014/main" id="{00000000-0008-0000-0900-000044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25" name="CaixaDeTexto 324">
          <a:extLst>
            <a:ext uri="{FF2B5EF4-FFF2-40B4-BE49-F238E27FC236}">
              <a16:creationId xmlns:a16="http://schemas.microsoft.com/office/drawing/2014/main" id="{00000000-0008-0000-0900-000045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26" name="CaixaDeTexto 325">
          <a:extLst>
            <a:ext uri="{FF2B5EF4-FFF2-40B4-BE49-F238E27FC236}">
              <a16:creationId xmlns:a16="http://schemas.microsoft.com/office/drawing/2014/main" id="{00000000-0008-0000-0900-000046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27" name="CaixaDeTexto 326">
          <a:extLst>
            <a:ext uri="{FF2B5EF4-FFF2-40B4-BE49-F238E27FC236}">
              <a16:creationId xmlns:a16="http://schemas.microsoft.com/office/drawing/2014/main" id="{00000000-0008-0000-0900-000047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28" name="CaixaDeTexto 327">
          <a:extLst>
            <a:ext uri="{FF2B5EF4-FFF2-40B4-BE49-F238E27FC236}">
              <a16:creationId xmlns:a16="http://schemas.microsoft.com/office/drawing/2014/main" id="{00000000-0008-0000-0900-000048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29" name="CaixaDeTexto 328">
          <a:extLst>
            <a:ext uri="{FF2B5EF4-FFF2-40B4-BE49-F238E27FC236}">
              <a16:creationId xmlns:a16="http://schemas.microsoft.com/office/drawing/2014/main" id="{00000000-0008-0000-0900-000049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30" name="CaixaDeTexto 329">
          <a:extLst>
            <a:ext uri="{FF2B5EF4-FFF2-40B4-BE49-F238E27FC236}">
              <a16:creationId xmlns:a16="http://schemas.microsoft.com/office/drawing/2014/main" id="{00000000-0008-0000-0900-00004A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31" name="CaixaDeTexto 330">
          <a:extLst>
            <a:ext uri="{FF2B5EF4-FFF2-40B4-BE49-F238E27FC236}">
              <a16:creationId xmlns:a16="http://schemas.microsoft.com/office/drawing/2014/main" id="{00000000-0008-0000-0900-00004B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32" name="CaixaDeTexto 331">
          <a:extLst>
            <a:ext uri="{FF2B5EF4-FFF2-40B4-BE49-F238E27FC236}">
              <a16:creationId xmlns:a16="http://schemas.microsoft.com/office/drawing/2014/main" id="{00000000-0008-0000-0900-00004C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33" name="CaixaDeTexto 332">
          <a:extLst>
            <a:ext uri="{FF2B5EF4-FFF2-40B4-BE49-F238E27FC236}">
              <a16:creationId xmlns:a16="http://schemas.microsoft.com/office/drawing/2014/main" id="{00000000-0008-0000-0900-00004D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34" name="CaixaDeTexto 333">
          <a:extLst>
            <a:ext uri="{FF2B5EF4-FFF2-40B4-BE49-F238E27FC236}">
              <a16:creationId xmlns:a16="http://schemas.microsoft.com/office/drawing/2014/main" id="{00000000-0008-0000-0900-00004E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35" name="CaixaDeTexto 334">
          <a:extLst>
            <a:ext uri="{FF2B5EF4-FFF2-40B4-BE49-F238E27FC236}">
              <a16:creationId xmlns:a16="http://schemas.microsoft.com/office/drawing/2014/main" id="{00000000-0008-0000-0900-00004F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36" name="CaixaDeTexto 335">
          <a:extLst>
            <a:ext uri="{FF2B5EF4-FFF2-40B4-BE49-F238E27FC236}">
              <a16:creationId xmlns:a16="http://schemas.microsoft.com/office/drawing/2014/main" id="{00000000-0008-0000-0900-000050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37" name="CaixaDeTexto 336">
          <a:extLst>
            <a:ext uri="{FF2B5EF4-FFF2-40B4-BE49-F238E27FC236}">
              <a16:creationId xmlns:a16="http://schemas.microsoft.com/office/drawing/2014/main" id="{00000000-0008-0000-0900-000051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38" name="CaixaDeTexto 337">
          <a:extLst>
            <a:ext uri="{FF2B5EF4-FFF2-40B4-BE49-F238E27FC236}">
              <a16:creationId xmlns:a16="http://schemas.microsoft.com/office/drawing/2014/main" id="{00000000-0008-0000-0900-000052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39" name="CaixaDeTexto 338">
          <a:extLst>
            <a:ext uri="{FF2B5EF4-FFF2-40B4-BE49-F238E27FC236}">
              <a16:creationId xmlns:a16="http://schemas.microsoft.com/office/drawing/2014/main" id="{00000000-0008-0000-0900-000053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0" name="CaixaDeTexto 339">
          <a:extLst>
            <a:ext uri="{FF2B5EF4-FFF2-40B4-BE49-F238E27FC236}">
              <a16:creationId xmlns:a16="http://schemas.microsoft.com/office/drawing/2014/main" id="{00000000-0008-0000-0900-000054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1" name="CaixaDeTexto 340">
          <a:extLst>
            <a:ext uri="{FF2B5EF4-FFF2-40B4-BE49-F238E27FC236}">
              <a16:creationId xmlns:a16="http://schemas.microsoft.com/office/drawing/2014/main" id="{00000000-0008-0000-0900-000055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42" name="CaixaDeTexto 341">
          <a:extLst>
            <a:ext uri="{FF2B5EF4-FFF2-40B4-BE49-F238E27FC236}">
              <a16:creationId xmlns:a16="http://schemas.microsoft.com/office/drawing/2014/main" id="{00000000-0008-0000-0900-000056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43" name="CaixaDeTexto 342">
          <a:extLst>
            <a:ext uri="{FF2B5EF4-FFF2-40B4-BE49-F238E27FC236}">
              <a16:creationId xmlns:a16="http://schemas.microsoft.com/office/drawing/2014/main" id="{00000000-0008-0000-0900-000057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44" name="CaixaDeTexto 343">
          <a:extLst>
            <a:ext uri="{FF2B5EF4-FFF2-40B4-BE49-F238E27FC236}">
              <a16:creationId xmlns:a16="http://schemas.microsoft.com/office/drawing/2014/main" id="{00000000-0008-0000-0900-000058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45" name="CaixaDeTexto 344">
          <a:extLst>
            <a:ext uri="{FF2B5EF4-FFF2-40B4-BE49-F238E27FC236}">
              <a16:creationId xmlns:a16="http://schemas.microsoft.com/office/drawing/2014/main" id="{00000000-0008-0000-0900-000059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6" name="CaixaDeTexto 345">
          <a:extLst>
            <a:ext uri="{FF2B5EF4-FFF2-40B4-BE49-F238E27FC236}">
              <a16:creationId xmlns:a16="http://schemas.microsoft.com/office/drawing/2014/main" id="{00000000-0008-0000-0900-00005A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7" name="CaixaDeTexto 346">
          <a:extLst>
            <a:ext uri="{FF2B5EF4-FFF2-40B4-BE49-F238E27FC236}">
              <a16:creationId xmlns:a16="http://schemas.microsoft.com/office/drawing/2014/main" id="{00000000-0008-0000-0900-00005B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8" name="CaixaDeTexto 347">
          <a:extLst>
            <a:ext uri="{FF2B5EF4-FFF2-40B4-BE49-F238E27FC236}">
              <a16:creationId xmlns:a16="http://schemas.microsoft.com/office/drawing/2014/main" id="{00000000-0008-0000-0900-00005C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49" name="CaixaDeTexto 348">
          <a:extLst>
            <a:ext uri="{FF2B5EF4-FFF2-40B4-BE49-F238E27FC236}">
              <a16:creationId xmlns:a16="http://schemas.microsoft.com/office/drawing/2014/main" id="{00000000-0008-0000-0900-00005D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0" name="CaixaDeTexto 349">
          <a:extLst>
            <a:ext uri="{FF2B5EF4-FFF2-40B4-BE49-F238E27FC236}">
              <a16:creationId xmlns:a16="http://schemas.microsoft.com/office/drawing/2014/main" id="{00000000-0008-0000-0900-00005E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1" name="CaixaDeTexto 350">
          <a:extLst>
            <a:ext uri="{FF2B5EF4-FFF2-40B4-BE49-F238E27FC236}">
              <a16:creationId xmlns:a16="http://schemas.microsoft.com/office/drawing/2014/main" id="{00000000-0008-0000-0900-00005F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2" name="CaixaDeTexto 351">
          <a:extLst>
            <a:ext uri="{FF2B5EF4-FFF2-40B4-BE49-F238E27FC236}">
              <a16:creationId xmlns:a16="http://schemas.microsoft.com/office/drawing/2014/main" id="{00000000-0008-0000-0900-000060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3" name="CaixaDeTexto 352">
          <a:extLst>
            <a:ext uri="{FF2B5EF4-FFF2-40B4-BE49-F238E27FC236}">
              <a16:creationId xmlns:a16="http://schemas.microsoft.com/office/drawing/2014/main" id="{00000000-0008-0000-0900-000061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4" name="CaixaDeTexto 353">
          <a:extLst>
            <a:ext uri="{FF2B5EF4-FFF2-40B4-BE49-F238E27FC236}">
              <a16:creationId xmlns:a16="http://schemas.microsoft.com/office/drawing/2014/main" id="{00000000-0008-0000-0900-000062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5" name="CaixaDeTexto 354">
          <a:extLst>
            <a:ext uri="{FF2B5EF4-FFF2-40B4-BE49-F238E27FC236}">
              <a16:creationId xmlns:a16="http://schemas.microsoft.com/office/drawing/2014/main" id="{00000000-0008-0000-0900-000063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6" name="CaixaDeTexto 355">
          <a:extLst>
            <a:ext uri="{FF2B5EF4-FFF2-40B4-BE49-F238E27FC236}">
              <a16:creationId xmlns:a16="http://schemas.microsoft.com/office/drawing/2014/main" id="{00000000-0008-0000-0900-000064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57" name="CaixaDeTexto 356">
          <a:extLst>
            <a:ext uri="{FF2B5EF4-FFF2-40B4-BE49-F238E27FC236}">
              <a16:creationId xmlns:a16="http://schemas.microsoft.com/office/drawing/2014/main" id="{00000000-0008-0000-0900-000065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358" name="CaixaDeTexto 357">
          <a:extLst>
            <a:ext uri="{FF2B5EF4-FFF2-40B4-BE49-F238E27FC236}">
              <a16:creationId xmlns:a16="http://schemas.microsoft.com/office/drawing/2014/main" id="{00000000-0008-0000-0900-000066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359" name="CaixaDeTexto 358">
          <a:extLst>
            <a:ext uri="{FF2B5EF4-FFF2-40B4-BE49-F238E27FC236}">
              <a16:creationId xmlns:a16="http://schemas.microsoft.com/office/drawing/2014/main" id="{00000000-0008-0000-0900-000067010000}"/>
            </a:ext>
          </a:extLst>
        </xdr:cNvPr>
        <xdr:cNvSpPr txBox="1"/>
      </xdr:nvSpPr>
      <xdr:spPr>
        <a:xfrm>
          <a:off x="43338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60" name="CaixaDeTexto 359">
          <a:extLst>
            <a:ext uri="{FF2B5EF4-FFF2-40B4-BE49-F238E27FC236}">
              <a16:creationId xmlns:a16="http://schemas.microsoft.com/office/drawing/2014/main" id="{00000000-0008-0000-0900-000068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61" name="CaixaDeTexto 360">
          <a:extLst>
            <a:ext uri="{FF2B5EF4-FFF2-40B4-BE49-F238E27FC236}">
              <a16:creationId xmlns:a16="http://schemas.microsoft.com/office/drawing/2014/main" id="{00000000-0008-0000-0900-000069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62" name="CaixaDeTexto 361">
          <a:extLst>
            <a:ext uri="{FF2B5EF4-FFF2-40B4-BE49-F238E27FC236}">
              <a16:creationId xmlns:a16="http://schemas.microsoft.com/office/drawing/2014/main" id="{00000000-0008-0000-0900-00006A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363" name="CaixaDeTexto 362">
          <a:extLst>
            <a:ext uri="{FF2B5EF4-FFF2-40B4-BE49-F238E27FC236}">
              <a16:creationId xmlns:a16="http://schemas.microsoft.com/office/drawing/2014/main" id="{00000000-0008-0000-0900-00006B010000}"/>
            </a:ext>
          </a:extLst>
        </xdr:cNvPr>
        <xdr:cNvSpPr txBox="1"/>
      </xdr:nvSpPr>
      <xdr:spPr>
        <a:xfrm>
          <a:off x="476250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64" name="CaixaDeTexto 363">
          <a:extLst>
            <a:ext uri="{FF2B5EF4-FFF2-40B4-BE49-F238E27FC236}">
              <a16:creationId xmlns:a16="http://schemas.microsoft.com/office/drawing/2014/main" id="{00000000-0008-0000-0900-00006C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65" name="CaixaDeTexto 364">
          <a:extLst>
            <a:ext uri="{FF2B5EF4-FFF2-40B4-BE49-F238E27FC236}">
              <a16:creationId xmlns:a16="http://schemas.microsoft.com/office/drawing/2014/main" id="{00000000-0008-0000-0900-00006D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66" name="CaixaDeTexto 365">
          <a:extLst>
            <a:ext uri="{FF2B5EF4-FFF2-40B4-BE49-F238E27FC236}">
              <a16:creationId xmlns:a16="http://schemas.microsoft.com/office/drawing/2014/main" id="{00000000-0008-0000-0900-00006E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367" name="CaixaDeTexto 366">
          <a:extLst>
            <a:ext uri="{FF2B5EF4-FFF2-40B4-BE49-F238E27FC236}">
              <a16:creationId xmlns:a16="http://schemas.microsoft.com/office/drawing/2014/main" id="{00000000-0008-0000-0900-00006F010000}"/>
            </a:ext>
          </a:extLst>
        </xdr:cNvPr>
        <xdr:cNvSpPr txBox="1"/>
      </xdr:nvSpPr>
      <xdr:spPr>
        <a:xfrm>
          <a:off x="5200650"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68" name="CaixaDeTexto 367">
          <a:extLst>
            <a:ext uri="{FF2B5EF4-FFF2-40B4-BE49-F238E27FC236}">
              <a16:creationId xmlns:a16="http://schemas.microsoft.com/office/drawing/2014/main" id="{00000000-0008-0000-0900-000070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69" name="CaixaDeTexto 368">
          <a:extLst>
            <a:ext uri="{FF2B5EF4-FFF2-40B4-BE49-F238E27FC236}">
              <a16:creationId xmlns:a16="http://schemas.microsoft.com/office/drawing/2014/main" id="{00000000-0008-0000-0900-000071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70" name="CaixaDeTexto 369">
          <a:extLst>
            <a:ext uri="{FF2B5EF4-FFF2-40B4-BE49-F238E27FC236}">
              <a16:creationId xmlns:a16="http://schemas.microsoft.com/office/drawing/2014/main" id="{00000000-0008-0000-0900-000072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371" name="CaixaDeTexto 370">
          <a:extLst>
            <a:ext uri="{FF2B5EF4-FFF2-40B4-BE49-F238E27FC236}">
              <a16:creationId xmlns:a16="http://schemas.microsoft.com/office/drawing/2014/main" id="{00000000-0008-0000-0900-000073010000}"/>
            </a:ext>
          </a:extLst>
        </xdr:cNvPr>
        <xdr:cNvSpPr txBox="1"/>
      </xdr:nvSpPr>
      <xdr:spPr>
        <a:xfrm>
          <a:off x="561022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2" name="CaixaDeTexto 371">
          <a:extLst>
            <a:ext uri="{FF2B5EF4-FFF2-40B4-BE49-F238E27FC236}">
              <a16:creationId xmlns:a16="http://schemas.microsoft.com/office/drawing/2014/main" id="{00000000-0008-0000-0900-000074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3" name="CaixaDeTexto 372">
          <a:extLst>
            <a:ext uri="{FF2B5EF4-FFF2-40B4-BE49-F238E27FC236}">
              <a16:creationId xmlns:a16="http://schemas.microsoft.com/office/drawing/2014/main" id="{00000000-0008-0000-0900-000075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4" name="CaixaDeTexto 373">
          <a:extLst>
            <a:ext uri="{FF2B5EF4-FFF2-40B4-BE49-F238E27FC236}">
              <a16:creationId xmlns:a16="http://schemas.microsoft.com/office/drawing/2014/main" id="{00000000-0008-0000-0900-000076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5" name="CaixaDeTexto 374">
          <a:extLst>
            <a:ext uri="{FF2B5EF4-FFF2-40B4-BE49-F238E27FC236}">
              <a16:creationId xmlns:a16="http://schemas.microsoft.com/office/drawing/2014/main" id="{00000000-0008-0000-0900-000077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76" name="CaixaDeTexto 375">
          <a:extLst>
            <a:ext uri="{FF2B5EF4-FFF2-40B4-BE49-F238E27FC236}">
              <a16:creationId xmlns:a16="http://schemas.microsoft.com/office/drawing/2014/main" id="{00000000-0008-0000-0900-000078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77" name="CaixaDeTexto 376">
          <a:extLst>
            <a:ext uri="{FF2B5EF4-FFF2-40B4-BE49-F238E27FC236}">
              <a16:creationId xmlns:a16="http://schemas.microsoft.com/office/drawing/2014/main" id="{00000000-0008-0000-0900-000079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8" name="CaixaDeTexto 377">
          <a:extLst>
            <a:ext uri="{FF2B5EF4-FFF2-40B4-BE49-F238E27FC236}">
              <a16:creationId xmlns:a16="http://schemas.microsoft.com/office/drawing/2014/main" id="{00000000-0008-0000-0900-00007A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79" name="CaixaDeTexto 378">
          <a:extLst>
            <a:ext uri="{FF2B5EF4-FFF2-40B4-BE49-F238E27FC236}">
              <a16:creationId xmlns:a16="http://schemas.microsoft.com/office/drawing/2014/main" id="{00000000-0008-0000-0900-00007B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80" name="CaixaDeTexto 379">
          <a:extLst>
            <a:ext uri="{FF2B5EF4-FFF2-40B4-BE49-F238E27FC236}">
              <a16:creationId xmlns:a16="http://schemas.microsoft.com/office/drawing/2014/main" id="{00000000-0008-0000-0900-00007C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381" name="CaixaDeTexto 380">
          <a:extLst>
            <a:ext uri="{FF2B5EF4-FFF2-40B4-BE49-F238E27FC236}">
              <a16:creationId xmlns:a16="http://schemas.microsoft.com/office/drawing/2014/main" id="{00000000-0008-0000-0900-00007D010000}"/>
            </a:ext>
          </a:extLst>
        </xdr:cNvPr>
        <xdr:cNvSpPr txBox="1"/>
      </xdr:nvSpPr>
      <xdr:spPr>
        <a:xfrm>
          <a:off x="60483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2" name="CaixaDeTexto 381">
          <a:extLst>
            <a:ext uri="{FF2B5EF4-FFF2-40B4-BE49-F238E27FC236}">
              <a16:creationId xmlns:a16="http://schemas.microsoft.com/office/drawing/2014/main" id="{00000000-0008-0000-0900-00007E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3" name="CaixaDeTexto 382">
          <a:extLst>
            <a:ext uri="{FF2B5EF4-FFF2-40B4-BE49-F238E27FC236}">
              <a16:creationId xmlns:a16="http://schemas.microsoft.com/office/drawing/2014/main" id="{00000000-0008-0000-0900-00007F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4" name="CaixaDeTexto 383">
          <a:extLst>
            <a:ext uri="{FF2B5EF4-FFF2-40B4-BE49-F238E27FC236}">
              <a16:creationId xmlns:a16="http://schemas.microsoft.com/office/drawing/2014/main" id="{00000000-0008-0000-0900-000080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5" name="CaixaDeTexto 384">
          <a:extLst>
            <a:ext uri="{FF2B5EF4-FFF2-40B4-BE49-F238E27FC236}">
              <a16:creationId xmlns:a16="http://schemas.microsoft.com/office/drawing/2014/main" id="{00000000-0008-0000-0900-000081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6" name="CaixaDeTexto 385">
          <a:extLst>
            <a:ext uri="{FF2B5EF4-FFF2-40B4-BE49-F238E27FC236}">
              <a16:creationId xmlns:a16="http://schemas.microsoft.com/office/drawing/2014/main" id="{00000000-0008-0000-0900-000082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7" name="CaixaDeTexto 386">
          <a:extLst>
            <a:ext uri="{FF2B5EF4-FFF2-40B4-BE49-F238E27FC236}">
              <a16:creationId xmlns:a16="http://schemas.microsoft.com/office/drawing/2014/main" id="{00000000-0008-0000-0900-000083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8" name="CaixaDeTexto 387">
          <a:extLst>
            <a:ext uri="{FF2B5EF4-FFF2-40B4-BE49-F238E27FC236}">
              <a16:creationId xmlns:a16="http://schemas.microsoft.com/office/drawing/2014/main" id="{00000000-0008-0000-0900-000084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89" name="CaixaDeTexto 388">
          <a:extLst>
            <a:ext uri="{FF2B5EF4-FFF2-40B4-BE49-F238E27FC236}">
              <a16:creationId xmlns:a16="http://schemas.microsoft.com/office/drawing/2014/main" id="{00000000-0008-0000-0900-000085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90" name="CaixaDeTexto 389">
          <a:extLst>
            <a:ext uri="{FF2B5EF4-FFF2-40B4-BE49-F238E27FC236}">
              <a16:creationId xmlns:a16="http://schemas.microsoft.com/office/drawing/2014/main" id="{00000000-0008-0000-0900-000086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91" name="CaixaDeTexto 390">
          <a:extLst>
            <a:ext uri="{FF2B5EF4-FFF2-40B4-BE49-F238E27FC236}">
              <a16:creationId xmlns:a16="http://schemas.microsoft.com/office/drawing/2014/main" id="{00000000-0008-0000-0900-000087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92" name="CaixaDeTexto 391">
          <a:extLst>
            <a:ext uri="{FF2B5EF4-FFF2-40B4-BE49-F238E27FC236}">
              <a16:creationId xmlns:a16="http://schemas.microsoft.com/office/drawing/2014/main" id="{00000000-0008-0000-0900-000088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393" name="CaixaDeTexto 392">
          <a:extLst>
            <a:ext uri="{FF2B5EF4-FFF2-40B4-BE49-F238E27FC236}">
              <a16:creationId xmlns:a16="http://schemas.microsoft.com/office/drawing/2014/main" id="{00000000-0008-0000-0900-000089010000}"/>
            </a:ext>
          </a:extLst>
        </xdr:cNvPr>
        <xdr:cNvSpPr txBox="1"/>
      </xdr:nvSpPr>
      <xdr:spPr>
        <a:xfrm>
          <a:off x="6543675" y="2246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394" name="CaixaDeTexto 393">
          <a:extLst>
            <a:ext uri="{FF2B5EF4-FFF2-40B4-BE49-F238E27FC236}">
              <a16:creationId xmlns:a16="http://schemas.microsoft.com/office/drawing/2014/main" id="{00000000-0008-0000-0900-00008A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395" name="CaixaDeTexto 394">
          <a:extLst>
            <a:ext uri="{FF2B5EF4-FFF2-40B4-BE49-F238E27FC236}">
              <a16:creationId xmlns:a16="http://schemas.microsoft.com/office/drawing/2014/main" id="{00000000-0008-0000-0900-00008B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396" name="CaixaDeTexto 395">
          <a:extLst>
            <a:ext uri="{FF2B5EF4-FFF2-40B4-BE49-F238E27FC236}">
              <a16:creationId xmlns:a16="http://schemas.microsoft.com/office/drawing/2014/main" id="{00000000-0008-0000-0900-00008C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397" name="CaixaDeTexto 396">
          <a:extLst>
            <a:ext uri="{FF2B5EF4-FFF2-40B4-BE49-F238E27FC236}">
              <a16:creationId xmlns:a16="http://schemas.microsoft.com/office/drawing/2014/main" id="{00000000-0008-0000-0900-00008D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398" name="CaixaDeTexto 397">
          <a:extLst>
            <a:ext uri="{FF2B5EF4-FFF2-40B4-BE49-F238E27FC236}">
              <a16:creationId xmlns:a16="http://schemas.microsoft.com/office/drawing/2014/main" id="{00000000-0008-0000-0900-00008E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399" name="CaixaDeTexto 398">
          <a:extLst>
            <a:ext uri="{FF2B5EF4-FFF2-40B4-BE49-F238E27FC236}">
              <a16:creationId xmlns:a16="http://schemas.microsoft.com/office/drawing/2014/main" id="{00000000-0008-0000-0900-00008F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00" name="CaixaDeTexto 399">
          <a:extLst>
            <a:ext uri="{FF2B5EF4-FFF2-40B4-BE49-F238E27FC236}">
              <a16:creationId xmlns:a16="http://schemas.microsoft.com/office/drawing/2014/main" id="{00000000-0008-0000-0900-000090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01" name="CaixaDeTexto 400">
          <a:extLst>
            <a:ext uri="{FF2B5EF4-FFF2-40B4-BE49-F238E27FC236}">
              <a16:creationId xmlns:a16="http://schemas.microsoft.com/office/drawing/2014/main" id="{00000000-0008-0000-0900-000091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02" name="CaixaDeTexto 401">
          <a:extLst>
            <a:ext uri="{FF2B5EF4-FFF2-40B4-BE49-F238E27FC236}">
              <a16:creationId xmlns:a16="http://schemas.microsoft.com/office/drawing/2014/main" id="{00000000-0008-0000-0900-000092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03" name="CaixaDeTexto 402">
          <a:extLst>
            <a:ext uri="{FF2B5EF4-FFF2-40B4-BE49-F238E27FC236}">
              <a16:creationId xmlns:a16="http://schemas.microsoft.com/office/drawing/2014/main" id="{00000000-0008-0000-0900-000093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04" name="CaixaDeTexto 403">
          <a:extLst>
            <a:ext uri="{FF2B5EF4-FFF2-40B4-BE49-F238E27FC236}">
              <a16:creationId xmlns:a16="http://schemas.microsoft.com/office/drawing/2014/main" id="{00000000-0008-0000-0900-000094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05" name="CaixaDeTexto 404">
          <a:extLst>
            <a:ext uri="{FF2B5EF4-FFF2-40B4-BE49-F238E27FC236}">
              <a16:creationId xmlns:a16="http://schemas.microsoft.com/office/drawing/2014/main" id="{00000000-0008-0000-0900-000095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06" name="CaixaDeTexto 405">
          <a:extLst>
            <a:ext uri="{FF2B5EF4-FFF2-40B4-BE49-F238E27FC236}">
              <a16:creationId xmlns:a16="http://schemas.microsoft.com/office/drawing/2014/main" id="{00000000-0008-0000-0900-000096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07" name="CaixaDeTexto 406">
          <a:extLst>
            <a:ext uri="{FF2B5EF4-FFF2-40B4-BE49-F238E27FC236}">
              <a16:creationId xmlns:a16="http://schemas.microsoft.com/office/drawing/2014/main" id="{00000000-0008-0000-0900-000097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08" name="CaixaDeTexto 407">
          <a:extLst>
            <a:ext uri="{FF2B5EF4-FFF2-40B4-BE49-F238E27FC236}">
              <a16:creationId xmlns:a16="http://schemas.microsoft.com/office/drawing/2014/main" id="{00000000-0008-0000-0900-000098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09" name="CaixaDeTexto 408">
          <a:extLst>
            <a:ext uri="{FF2B5EF4-FFF2-40B4-BE49-F238E27FC236}">
              <a16:creationId xmlns:a16="http://schemas.microsoft.com/office/drawing/2014/main" id="{00000000-0008-0000-0900-000099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0" name="CaixaDeTexto 409">
          <a:extLst>
            <a:ext uri="{FF2B5EF4-FFF2-40B4-BE49-F238E27FC236}">
              <a16:creationId xmlns:a16="http://schemas.microsoft.com/office/drawing/2014/main" id="{00000000-0008-0000-0900-00009A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1" name="CaixaDeTexto 410">
          <a:extLst>
            <a:ext uri="{FF2B5EF4-FFF2-40B4-BE49-F238E27FC236}">
              <a16:creationId xmlns:a16="http://schemas.microsoft.com/office/drawing/2014/main" id="{00000000-0008-0000-0900-00009B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12" name="CaixaDeTexto 411">
          <a:extLst>
            <a:ext uri="{FF2B5EF4-FFF2-40B4-BE49-F238E27FC236}">
              <a16:creationId xmlns:a16="http://schemas.microsoft.com/office/drawing/2014/main" id="{00000000-0008-0000-0900-00009C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13" name="CaixaDeTexto 412">
          <a:extLst>
            <a:ext uri="{FF2B5EF4-FFF2-40B4-BE49-F238E27FC236}">
              <a16:creationId xmlns:a16="http://schemas.microsoft.com/office/drawing/2014/main" id="{00000000-0008-0000-0900-00009D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4" name="CaixaDeTexto 413">
          <a:extLst>
            <a:ext uri="{FF2B5EF4-FFF2-40B4-BE49-F238E27FC236}">
              <a16:creationId xmlns:a16="http://schemas.microsoft.com/office/drawing/2014/main" id="{00000000-0008-0000-0900-00009E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5" name="CaixaDeTexto 414">
          <a:extLst>
            <a:ext uri="{FF2B5EF4-FFF2-40B4-BE49-F238E27FC236}">
              <a16:creationId xmlns:a16="http://schemas.microsoft.com/office/drawing/2014/main" id="{00000000-0008-0000-0900-00009F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6" name="CaixaDeTexto 415">
          <a:extLst>
            <a:ext uri="{FF2B5EF4-FFF2-40B4-BE49-F238E27FC236}">
              <a16:creationId xmlns:a16="http://schemas.microsoft.com/office/drawing/2014/main" id="{00000000-0008-0000-0900-0000A0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17" name="CaixaDeTexto 416">
          <a:extLst>
            <a:ext uri="{FF2B5EF4-FFF2-40B4-BE49-F238E27FC236}">
              <a16:creationId xmlns:a16="http://schemas.microsoft.com/office/drawing/2014/main" id="{00000000-0008-0000-0900-0000A1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18" name="CaixaDeTexto 417">
          <a:extLst>
            <a:ext uri="{FF2B5EF4-FFF2-40B4-BE49-F238E27FC236}">
              <a16:creationId xmlns:a16="http://schemas.microsoft.com/office/drawing/2014/main" id="{00000000-0008-0000-0900-0000A2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19" name="CaixaDeTexto 418">
          <a:extLst>
            <a:ext uri="{FF2B5EF4-FFF2-40B4-BE49-F238E27FC236}">
              <a16:creationId xmlns:a16="http://schemas.microsoft.com/office/drawing/2014/main" id="{00000000-0008-0000-0900-0000A3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0" name="CaixaDeTexto 419">
          <a:extLst>
            <a:ext uri="{FF2B5EF4-FFF2-40B4-BE49-F238E27FC236}">
              <a16:creationId xmlns:a16="http://schemas.microsoft.com/office/drawing/2014/main" id="{00000000-0008-0000-0900-0000A4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1" name="CaixaDeTexto 420">
          <a:extLst>
            <a:ext uri="{FF2B5EF4-FFF2-40B4-BE49-F238E27FC236}">
              <a16:creationId xmlns:a16="http://schemas.microsoft.com/office/drawing/2014/main" id="{00000000-0008-0000-0900-0000A5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2" name="CaixaDeTexto 421">
          <a:extLst>
            <a:ext uri="{FF2B5EF4-FFF2-40B4-BE49-F238E27FC236}">
              <a16:creationId xmlns:a16="http://schemas.microsoft.com/office/drawing/2014/main" id="{00000000-0008-0000-0900-0000A6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3" name="CaixaDeTexto 422">
          <a:extLst>
            <a:ext uri="{FF2B5EF4-FFF2-40B4-BE49-F238E27FC236}">
              <a16:creationId xmlns:a16="http://schemas.microsoft.com/office/drawing/2014/main" id="{00000000-0008-0000-0900-0000A7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4" name="CaixaDeTexto 423">
          <a:extLst>
            <a:ext uri="{FF2B5EF4-FFF2-40B4-BE49-F238E27FC236}">
              <a16:creationId xmlns:a16="http://schemas.microsoft.com/office/drawing/2014/main" id="{00000000-0008-0000-0900-0000A8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5" name="CaixaDeTexto 424">
          <a:extLst>
            <a:ext uri="{FF2B5EF4-FFF2-40B4-BE49-F238E27FC236}">
              <a16:creationId xmlns:a16="http://schemas.microsoft.com/office/drawing/2014/main" id="{00000000-0008-0000-0900-0000A9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6" name="CaixaDeTexto 425">
          <a:extLst>
            <a:ext uri="{FF2B5EF4-FFF2-40B4-BE49-F238E27FC236}">
              <a16:creationId xmlns:a16="http://schemas.microsoft.com/office/drawing/2014/main" id="{00000000-0008-0000-0900-0000AA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7" name="CaixaDeTexto 426">
          <a:extLst>
            <a:ext uri="{FF2B5EF4-FFF2-40B4-BE49-F238E27FC236}">
              <a16:creationId xmlns:a16="http://schemas.microsoft.com/office/drawing/2014/main" id="{00000000-0008-0000-0900-0000AB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8" name="CaixaDeTexto 427">
          <a:extLst>
            <a:ext uri="{FF2B5EF4-FFF2-40B4-BE49-F238E27FC236}">
              <a16:creationId xmlns:a16="http://schemas.microsoft.com/office/drawing/2014/main" id="{00000000-0008-0000-0900-0000AC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29" name="CaixaDeTexto 428">
          <a:extLst>
            <a:ext uri="{FF2B5EF4-FFF2-40B4-BE49-F238E27FC236}">
              <a16:creationId xmlns:a16="http://schemas.microsoft.com/office/drawing/2014/main" id="{00000000-0008-0000-0900-0000AD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430" name="CaixaDeTexto 429">
          <a:extLst>
            <a:ext uri="{FF2B5EF4-FFF2-40B4-BE49-F238E27FC236}">
              <a16:creationId xmlns:a16="http://schemas.microsoft.com/office/drawing/2014/main" id="{00000000-0008-0000-0900-0000AE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431" name="CaixaDeTexto 430">
          <a:extLst>
            <a:ext uri="{FF2B5EF4-FFF2-40B4-BE49-F238E27FC236}">
              <a16:creationId xmlns:a16="http://schemas.microsoft.com/office/drawing/2014/main" id="{00000000-0008-0000-0900-0000AF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32" name="CaixaDeTexto 431">
          <a:extLst>
            <a:ext uri="{FF2B5EF4-FFF2-40B4-BE49-F238E27FC236}">
              <a16:creationId xmlns:a16="http://schemas.microsoft.com/office/drawing/2014/main" id="{00000000-0008-0000-0900-0000B0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33" name="CaixaDeTexto 432">
          <a:extLst>
            <a:ext uri="{FF2B5EF4-FFF2-40B4-BE49-F238E27FC236}">
              <a16:creationId xmlns:a16="http://schemas.microsoft.com/office/drawing/2014/main" id="{00000000-0008-0000-0900-0000B1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34" name="CaixaDeTexto 433">
          <a:extLst>
            <a:ext uri="{FF2B5EF4-FFF2-40B4-BE49-F238E27FC236}">
              <a16:creationId xmlns:a16="http://schemas.microsoft.com/office/drawing/2014/main" id="{00000000-0008-0000-0900-0000B2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35" name="CaixaDeTexto 434">
          <a:extLst>
            <a:ext uri="{FF2B5EF4-FFF2-40B4-BE49-F238E27FC236}">
              <a16:creationId xmlns:a16="http://schemas.microsoft.com/office/drawing/2014/main" id="{00000000-0008-0000-0900-0000B3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36" name="CaixaDeTexto 435">
          <a:extLst>
            <a:ext uri="{FF2B5EF4-FFF2-40B4-BE49-F238E27FC236}">
              <a16:creationId xmlns:a16="http://schemas.microsoft.com/office/drawing/2014/main" id="{00000000-0008-0000-0900-0000B4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37" name="CaixaDeTexto 436">
          <a:extLst>
            <a:ext uri="{FF2B5EF4-FFF2-40B4-BE49-F238E27FC236}">
              <a16:creationId xmlns:a16="http://schemas.microsoft.com/office/drawing/2014/main" id="{00000000-0008-0000-0900-0000B5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38" name="CaixaDeTexto 437">
          <a:extLst>
            <a:ext uri="{FF2B5EF4-FFF2-40B4-BE49-F238E27FC236}">
              <a16:creationId xmlns:a16="http://schemas.microsoft.com/office/drawing/2014/main" id="{00000000-0008-0000-0900-0000B6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39" name="CaixaDeTexto 438">
          <a:extLst>
            <a:ext uri="{FF2B5EF4-FFF2-40B4-BE49-F238E27FC236}">
              <a16:creationId xmlns:a16="http://schemas.microsoft.com/office/drawing/2014/main" id="{00000000-0008-0000-0900-0000B7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40" name="CaixaDeTexto 439">
          <a:extLst>
            <a:ext uri="{FF2B5EF4-FFF2-40B4-BE49-F238E27FC236}">
              <a16:creationId xmlns:a16="http://schemas.microsoft.com/office/drawing/2014/main" id="{00000000-0008-0000-0900-0000B8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41" name="CaixaDeTexto 440">
          <a:extLst>
            <a:ext uri="{FF2B5EF4-FFF2-40B4-BE49-F238E27FC236}">
              <a16:creationId xmlns:a16="http://schemas.microsoft.com/office/drawing/2014/main" id="{00000000-0008-0000-0900-0000B9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42" name="CaixaDeTexto 441">
          <a:extLst>
            <a:ext uri="{FF2B5EF4-FFF2-40B4-BE49-F238E27FC236}">
              <a16:creationId xmlns:a16="http://schemas.microsoft.com/office/drawing/2014/main" id="{00000000-0008-0000-0900-0000BA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43" name="CaixaDeTexto 442">
          <a:extLst>
            <a:ext uri="{FF2B5EF4-FFF2-40B4-BE49-F238E27FC236}">
              <a16:creationId xmlns:a16="http://schemas.microsoft.com/office/drawing/2014/main" id="{00000000-0008-0000-0900-0000BB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44" name="CaixaDeTexto 443">
          <a:extLst>
            <a:ext uri="{FF2B5EF4-FFF2-40B4-BE49-F238E27FC236}">
              <a16:creationId xmlns:a16="http://schemas.microsoft.com/office/drawing/2014/main" id="{00000000-0008-0000-0900-0000BC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45" name="CaixaDeTexto 444">
          <a:extLst>
            <a:ext uri="{FF2B5EF4-FFF2-40B4-BE49-F238E27FC236}">
              <a16:creationId xmlns:a16="http://schemas.microsoft.com/office/drawing/2014/main" id="{00000000-0008-0000-0900-0000BD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46" name="CaixaDeTexto 445">
          <a:extLst>
            <a:ext uri="{FF2B5EF4-FFF2-40B4-BE49-F238E27FC236}">
              <a16:creationId xmlns:a16="http://schemas.microsoft.com/office/drawing/2014/main" id="{00000000-0008-0000-0900-0000BE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47" name="CaixaDeTexto 446">
          <a:extLst>
            <a:ext uri="{FF2B5EF4-FFF2-40B4-BE49-F238E27FC236}">
              <a16:creationId xmlns:a16="http://schemas.microsoft.com/office/drawing/2014/main" id="{00000000-0008-0000-0900-0000BF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48" name="CaixaDeTexto 447">
          <a:extLst>
            <a:ext uri="{FF2B5EF4-FFF2-40B4-BE49-F238E27FC236}">
              <a16:creationId xmlns:a16="http://schemas.microsoft.com/office/drawing/2014/main" id="{00000000-0008-0000-0900-0000C0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49" name="CaixaDeTexto 448">
          <a:extLst>
            <a:ext uri="{FF2B5EF4-FFF2-40B4-BE49-F238E27FC236}">
              <a16:creationId xmlns:a16="http://schemas.microsoft.com/office/drawing/2014/main" id="{00000000-0008-0000-0900-0000C1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50" name="CaixaDeTexto 449">
          <a:extLst>
            <a:ext uri="{FF2B5EF4-FFF2-40B4-BE49-F238E27FC236}">
              <a16:creationId xmlns:a16="http://schemas.microsoft.com/office/drawing/2014/main" id="{00000000-0008-0000-0900-0000C2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51" name="CaixaDeTexto 450">
          <a:extLst>
            <a:ext uri="{FF2B5EF4-FFF2-40B4-BE49-F238E27FC236}">
              <a16:creationId xmlns:a16="http://schemas.microsoft.com/office/drawing/2014/main" id="{00000000-0008-0000-0900-0000C3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52" name="CaixaDeTexto 451">
          <a:extLst>
            <a:ext uri="{FF2B5EF4-FFF2-40B4-BE49-F238E27FC236}">
              <a16:creationId xmlns:a16="http://schemas.microsoft.com/office/drawing/2014/main" id="{00000000-0008-0000-0900-0000C4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53" name="CaixaDeTexto 452">
          <a:extLst>
            <a:ext uri="{FF2B5EF4-FFF2-40B4-BE49-F238E27FC236}">
              <a16:creationId xmlns:a16="http://schemas.microsoft.com/office/drawing/2014/main" id="{00000000-0008-0000-0900-0000C5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4" name="CaixaDeTexto 453">
          <a:extLst>
            <a:ext uri="{FF2B5EF4-FFF2-40B4-BE49-F238E27FC236}">
              <a16:creationId xmlns:a16="http://schemas.microsoft.com/office/drawing/2014/main" id="{00000000-0008-0000-0900-0000C6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5" name="CaixaDeTexto 454">
          <a:extLst>
            <a:ext uri="{FF2B5EF4-FFF2-40B4-BE49-F238E27FC236}">
              <a16:creationId xmlns:a16="http://schemas.microsoft.com/office/drawing/2014/main" id="{00000000-0008-0000-0900-0000C7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6" name="CaixaDeTexto 455">
          <a:extLst>
            <a:ext uri="{FF2B5EF4-FFF2-40B4-BE49-F238E27FC236}">
              <a16:creationId xmlns:a16="http://schemas.microsoft.com/office/drawing/2014/main" id="{00000000-0008-0000-0900-0000C8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7" name="CaixaDeTexto 456">
          <a:extLst>
            <a:ext uri="{FF2B5EF4-FFF2-40B4-BE49-F238E27FC236}">
              <a16:creationId xmlns:a16="http://schemas.microsoft.com/office/drawing/2014/main" id="{00000000-0008-0000-0900-0000C9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8" name="CaixaDeTexto 457">
          <a:extLst>
            <a:ext uri="{FF2B5EF4-FFF2-40B4-BE49-F238E27FC236}">
              <a16:creationId xmlns:a16="http://schemas.microsoft.com/office/drawing/2014/main" id="{00000000-0008-0000-0900-0000CA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59" name="CaixaDeTexto 458">
          <a:extLst>
            <a:ext uri="{FF2B5EF4-FFF2-40B4-BE49-F238E27FC236}">
              <a16:creationId xmlns:a16="http://schemas.microsoft.com/office/drawing/2014/main" id="{00000000-0008-0000-0900-0000CB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0" name="CaixaDeTexto 459">
          <a:extLst>
            <a:ext uri="{FF2B5EF4-FFF2-40B4-BE49-F238E27FC236}">
              <a16:creationId xmlns:a16="http://schemas.microsoft.com/office/drawing/2014/main" id="{00000000-0008-0000-0900-0000CC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1" name="CaixaDeTexto 460">
          <a:extLst>
            <a:ext uri="{FF2B5EF4-FFF2-40B4-BE49-F238E27FC236}">
              <a16:creationId xmlns:a16="http://schemas.microsoft.com/office/drawing/2014/main" id="{00000000-0008-0000-0900-0000CD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2" name="CaixaDeTexto 461">
          <a:extLst>
            <a:ext uri="{FF2B5EF4-FFF2-40B4-BE49-F238E27FC236}">
              <a16:creationId xmlns:a16="http://schemas.microsoft.com/office/drawing/2014/main" id="{00000000-0008-0000-0900-0000CE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3" name="CaixaDeTexto 462">
          <a:extLst>
            <a:ext uri="{FF2B5EF4-FFF2-40B4-BE49-F238E27FC236}">
              <a16:creationId xmlns:a16="http://schemas.microsoft.com/office/drawing/2014/main" id="{00000000-0008-0000-0900-0000CF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4" name="CaixaDeTexto 463">
          <a:extLst>
            <a:ext uri="{FF2B5EF4-FFF2-40B4-BE49-F238E27FC236}">
              <a16:creationId xmlns:a16="http://schemas.microsoft.com/office/drawing/2014/main" id="{00000000-0008-0000-0900-0000D0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65" name="CaixaDeTexto 464">
          <a:extLst>
            <a:ext uri="{FF2B5EF4-FFF2-40B4-BE49-F238E27FC236}">
              <a16:creationId xmlns:a16="http://schemas.microsoft.com/office/drawing/2014/main" id="{00000000-0008-0000-0900-0000D1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466" name="CaixaDeTexto 465">
          <a:extLst>
            <a:ext uri="{FF2B5EF4-FFF2-40B4-BE49-F238E27FC236}">
              <a16:creationId xmlns:a16="http://schemas.microsoft.com/office/drawing/2014/main" id="{00000000-0008-0000-0900-0000D2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467" name="CaixaDeTexto 466">
          <a:extLst>
            <a:ext uri="{FF2B5EF4-FFF2-40B4-BE49-F238E27FC236}">
              <a16:creationId xmlns:a16="http://schemas.microsoft.com/office/drawing/2014/main" id="{00000000-0008-0000-0900-0000D3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68" name="CaixaDeTexto 467">
          <a:extLst>
            <a:ext uri="{FF2B5EF4-FFF2-40B4-BE49-F238E27FC236}">
              <a16:creationId xmlns:a16="http://schemas.microsoft.com/office/drawing/2014/main" id="{00000000-0008-0000-0900-0000D4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69" name="CaixaDeTexto 468">
          <a:extLst>
            <a:ext uri="{FF2B5EF4-FFF2-40B4-BE49-F238E27FC236}">
              <a16:creationId xmlns:a16="http://schemas.microsoft.com/office/drawing/2014/main" id="{00000000-0008-0000-0900-0000D5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70" name="CaixaDeTexto 469">
          <a:extLst>
            <a:ext uri="{FF2B5EF4-FFF2-40B4-BE49-F238E27FC236}">
              <a16:creationId xmlns:a16="http://schemas.microsoft.com/office/drawing/2014/main" id="{00000000-0008-0000-0900-0000D6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471" name="CaixaDeTexto 470">
          <a:extLst>
            <a:ext uri="{FF2B5EF4-FFF2-40B4-BE49-F238E27FC236}">
              <a16:creationId xmlns:a16="http://schemas.microsoft.com/office/drawing/2014/main" id="{00000000-0008-0000-0900-0000D7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72" name="CaixaDeTexto 471">
          <a:extLst>
            <a:ext uri="{FF2B5EF4-FFF2-40B4-BE49-F238E27FC236}">
              <a16:creationId xmlns:a16="http://schemas.microsoft.com/office/drawing/2014/main" id="{00000000-0008-0000-0900-0000D8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73" name="CaixaDeTexto 472">
          <a:extLst>
            <a:ext uri="{FF2B5EF4-FFF2-40B4-BE49-F238E27FC236}">
              <a16:creationId xmlns:a16="http://schemas.microsoft.com/office/drawing/2014/main" id="{00000000-0008-0000-0900-0000D9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74" name="CaixaDeTexto 473">
          <a:extLst>
            <a:ext uri="{FF2B5EF4-FFF2-40B4-BE49-F238E27FC236}">
              <a16:creationId xmlns:a16="http://schemas.microsoft.com/office/drawing/2014/main" id="{00000000-0008-0000-0900-0000DA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475" name="CaixaDeTexto 474">
          <a:extLst>
            <a:ext uri="{FF2B5EF4-FFF2-40B4-BE49-F238E27FC236}">
              <a16:creationId xmlns:a16="http://schemas.microsoft.com/office/drawing/2014/main" id="{00000000-0008-0000-0900-0000DB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76" name="CaixaDeTexto 475">
          <a:extLst>
            <a:ext uri="{FF2B5EF4-FFF2-40B4-BE49-F238E27FC236}">
              <a16:creationId xmlns:a16="http://schemas.microsoft.com/office/drawing/2014/main" id="{00000000-0008-0000-0900-0000DC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77" name="CaixaDeTexto 476">
          <a:extLst>
            <a:ext uri="{FF2B5EF4-FFF2-40B4-BE49-F238E27FC236}">
              <a16:creationId xmlns:a16="http://schemas.microsoft.com/office/drawing/2014/main" id="{00000000-0008-0000-0900-0000DD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78" name="CaixaDeTexto 477">
          <a:extLst>
            <a:ext uri="{FF2B5EF4-FFF2-40B4-BE49-F238E27FC236}">
              <a16:creationId xmlns:a16="http://schemas.microsoft.com/office/drawing/2014/main" id="{00000000-0008-0000-0900-0000DE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479" name="CaixaDeTexto 478">
          <a:extLst>
            <a:ext uri="{FF2B5EF4-FFF2-40B4-BE49-F238E27FC236}">
              <a16:creationId xmlns:a16="http://schemas.microsoft.com/office/drawing/2014/main" id="{00000000-0008-0000-0900-0000DF01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0" name="CaixaDeTexto 479">
          <a:extLst>
            <a:ext uri="{FF2B5EF4-FFF2-40B4-BE49-F238E27FC236}">
              <a16:creationId xmlns:a16="http://schemas.microsoft.com/office/drawing/2014/main" id="{00000000-0008-0000-0900-0000E0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1" name="CaixaDeTexto 480">
          <a:extLst>
            <a:ext uri="{FF2B5EF4-FFF2-40B4-BE49-F238E27FC236}">
              <a16:creationId xmlns:a16="http://schemas.microsoft.com/office/drawing/2014/main" id="{00000000-0008-0000-0900-0000E1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2" name="CaixaDeTexto 481">
          <a:extLst>
            <a:ext uri="{FF2B5EF4-FFF2-40B4-BE49-F238E27FC236}">
              <a16:creationId xmlns:a16="http://schemas.microsoft.com/office/drawing/2014/main" id="{00000000-0008-0000-0900-0000E2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3" name="CaixaDeTexto 482">
          <a:extLst>
            <a:ext uri="{FF2B5EF4-FFF2-40B4-BE49-F238E27FC236}">
              <a16:creationId xmlns:a16="http://schemas.microsoft.com/office/drawing/2014/main" id="{00000000-0008-0000-0900-0000E3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84" name="CaixaDeTexto 483">
          <a:extLst>
            <a:ext uri="{FF2B5EF4-FFF2-40B4-BE49-F238E27FC236}">
              <a16:creationId xmlns:a16="http://schemas.microsoft.com/office/drawing/2014/main" id="{00000000-0008-0000-0900-0000E4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85" name="CaixaDeTexto 484">
          <a:extLst>
            <a:ext uri="{FF2B5EF4-FFF2-40B4-BE49-F238E27FC236}">
              <a16:creationId xmlns:a16="http://schemas.microsoft.com/office/drawing/2014/main" id="{00000000-0008-0000-0900-0000E5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6" name="CaixaDeTexto 485">
          <a:extLst>
            <a:ext uri="{FF2B5EF4-FFF2-40B4-BE49-F238E27FC236}">
              <a16:creationId xmlns:a16="http://schemas.microsoft.com/office/drawing/2014/main" id="{00000000-0008-0000-0900-0000E6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7" name="CaixaDeTexto 486">
          <a:extLst>
            <a:ext uri="{FF2B5EF4-FFF2-40B4-BE49-F238E27FC236}">
              <a16:creationId xmlns:a16="http://schemas.microsoft.com/office/drawing/2014/main" id="{00000000-0008-0000-0900-0000E7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8" name="CaixaDeTexto 487">
          <a:extLst>
            <a:ext uri="{FF2B5EF4-FFF2-40B4-BE49-F238E27FC236}">
              <a16:creationId xmlns:a16="http://schemas.microsoft.com/office/drawing/2014/main" id="{00000000-0008-0000-0900-0000E8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489" name="CaixaDeTexto 488">
          <a:extLst>
            <a:ext uri="{FF2B5EF4-FFF2-40B4-BE49-F238E27FC236}">
              <a16:creationId xmlns:a16="http://schemas.microsoft.com/office/drawing/2014/main" id="{00000000-0008-0000-0900-0000E901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0" name="CaixaDeTexto 489">
          <a:extLst>
            <a:ext uri="{FF2B5EF4-FFF2-40B4-BE49-F238E27FC236}">
              <a16:creationId xmlns:a16="http://schemas.microsoft.com/office/drawing/2014/main" id="{00000000-0008-0000-0900-0000EA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1" name="CaixaDeTexto 490">
          <a:extLst>
            <a:ext uri="{FF2B5EF4-FFF2-40B4-BE49-F238E27FC236}">
              <a16:creationId xmlns:a16="http://schemas.microsoft.com/office/drawing/2014/main" id="{00000000-0008-0000-0900-0000EB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2" name="CaixaDeTexto 491">
          <a:extLst>
            <a:ext uri="{FF2B5EF4-FFF2-40B4-BE49-F238E27FC236}">
              <a16:creationId xmlns:a16="http://schemas.microsoft.com/office/drawing/2014/main" id="{00000000-0008-0000-0900-0000EC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3" name="CaixaDeTexto 492">
          <a:extLst>
            <a:ext uri="{FF2B5EF4-FFF2-40B4-BE49-F238E27FC236}">
              <a16:creationId xmlns:a16="http://schemas.microsoft.com/office/drawing/2014/main" id="{00000000-0008-0000-0900-0000ED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4" name="CaixaDeTexto 493">
          <a:extLst>
            <a:ext uri="{FF2B5EF4-FFF2-40B4-BE49-F238E27FC236}">
              <a16:creationId xmlns:a16="http://schemas.microsoft.com/office/drawing/2014/main" id="{00000000-0008-0000-0900-0000EE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5" name="CaixaDeTexto 494">
          <a:extLst>
            <a:ext uri="{FF2B5EF4-FFF2-40B4-BE49-F238E27FC236}">
              <a16:creationId xmlns:a16="http://schemas.microsoft.com/office/drawing/2014/main" id="{00000000-0008-0000-0900-0000EF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6" name="CaixaDeTexto 495">
          <a:extLst>
            <a:ext uri="{FF2B5EF4-FFF2-40B4-BE49-F238E27FC236}">
              <a16:creationId xmlns:a16="http://schemas.microsoft.com/office/drawing/2014/main" id="{00000000-0008-0000-0900-0000F0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7" name="CaixaDeTexto 496">
          <a:extLst>
            <a:ext uri="{FF2B5EF4-FFF2-40B4-BE49-F238E27FC236}">
              <a16:creationId xmlns:a16="http://schemas.microsoft.com/office/drawing/2014/main" id="{00000000-0008-0000-0900-0000F1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8" name="CaixaDeTexto 497">
          <a:extLst>
            <a:ext uri="{FF2B5EF4-FFF2-40B4-BE49-F238E27FC236}">
              <a16:creationId xmlns:a16="http://schemas.microsoft.com/office/drawing/2014/main" id="{00000000-0008-0000-0900-0000F2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499" name="CaixaDeTexto 498">
          <a:extLst>
            <a:ext uri="{FF2B5EF4-FFF2-40B4-BE49-F238E27FC236}">
              <a16:creationId xmlns:a16="http://schemas.microsoft.com/office/drawing/2014/main" id="{00000000-0008-0000-0900-0000F3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00" name="CaixaDeTexto 499">
          <a:extLst>
            <a:ext uri="{FF2B5EF4-FFF2-40B4-BE49-F238E27FC236}">
              <a16:creationId xmlns:a16="http://schemas.microsoft.com/office/drawing/2014/main" id="{00000000-0008-0000-0900-0000F4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01" name="CaixaDeTexto 500">
          <a:extLst>
            <a:ext uri="{FF2B5EF4-FFF2-40B4-BE49-F238E27FC236}">
              <a16:creationId xmlns:a16="http://schemas.microsoft.com/office/drawing/2014/main" id="{00000000-0008-0000-0900-0000F501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502" name="CaixaDeTexto 501">
          <a:extLst>
            <a:ext uri="{FF2B5EF4-FFF2-40B4-BE49-F238E27FC236}">
              <a16:creationId xmlns:a16="http://schemas.microsoft.com/office/drawing/2014/main" id="{00000000-0008-0000-0900-0000F6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503" name="CaixaDeTexto 502">
          <a:extLst>
            <a:ext uri="{FF2B5EF4-FFF2-40B4-BE49-F238E27FC236}">
              <a16:creationId xmlns:a16="http://schemas.microsoft.com/office/drawing/2014/main" id="{00000000-0008-0000-0900-0000F7010000}"/>
            </a:ext>
          </a:extLst>
        </xdr:cNvPr>
        <xdr:cNvSpPr txBox="1"/>
      </xdr:nvSpPr>
      <xdr:spPr>
        <a:xfrm>
          <a:off x="43338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504" name="CaixaDeTexto 503">
          <a:extLst>
            <a:ext uri="{FF2B5EF4-FFF2-40B4-BE49-F238E27FC236}">
              <a16:creationId xmlns:a16="http://schemas.microsoft.com/office/drawing/2014/main" id="{00000000-0008-0000-0900-0000F8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505" name="CaixaDeTexto 504">
          <a:extLst>
            <a:ext uri="{FF2B5EF4-FFF2-40B4-BE49-F238E27FC236}">
              <a16:creationId xmlns:a16="http://schemas.microsoft.com/office/drawing/2014/main" id="{00000000-0008-0000-0900-0000F9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506" name="CaixaDeTexto 505">
          <a:extLst>
            <a:ext uri="{FF2B5EF4-FFF2-40B4-BE49-F238E27FC236}">
              <a16:creationId xmlns:a16="http://schemas.microsoft.com/office/drawing/2014/main" id="{00000000-0008-0000-0900-0000FA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507" name="CaixaDeTexto 506">
          <a:extLst>
            <a:ext uri="{FF2B5EF4-FFF2-40B4-BE49-F238E27FC236}">
              <a16:creationId xmlns:a16="http://schemas.microsoft.com/office/drawing/2014/main" id="{00000000-0008-0000-0900-0000FB010000}"/>
            </a:ext>
          </a:extLst>
        </xdr:cNvPr>
        <xdr:cNvSpPr txBox="1"/>
      </xdr:nvSpPr>
      <xdr:spPr>
        <a:xfrm>
          <a:off x="476250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508" name="CaixaDeTexto 507">
          <a:extLst>
            <a:ext uri="{FF2B5EF4-FFF2-40B4-BE49-F238E27FC236}">
              <a16:creationId xmlns:a16="http://schemas.microsoft.com/office/drawing/2014/main" id="{00000000-0008-0000-0900-0000FC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509" name="CaixaDeTexto 508">
          <a:extLst>
            <a:ext uri="{FF2B5EF4-FFF2-40B4-BE49-F238E27FC236}">
              <a16:creationId xmlns:a16="http://schemas.microsoft.com/office/drawing/2014/main" id="{00000000-0008-0000-0900-0000FD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510" name="CaixaDeTexto 509">
          <a:extLst>
            <a:ext uri="{FF2B5EF4-FFF2-40B4-BE49-F238E27FC236}">
              <a16:creationId xmlns:a16="http://schemas.microsoft.com/office/drawing/2014/main" id="{00000000-0008-0000-0900-0000FE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511" name="CaixaDeTexto 510">
          <a:extLst>
            <a:ext uri="{FF2B5EF4-FFF2-40B4-BE49-F238E27FC236}">
              <a16:creationId xmlns:a16="http://schemas.microsoft.com/office/drawing/2014/main" id="{00000000-0008-0000-0900-0000FF010000}"/>
            </a:ext>
          </a:extLst>
        </xdr:cNvPr>
        <xdr:cNvSpPr txBox="1"/>
      </xdr:nvSpPr>
      <xdr:spPr>
        <a:xfrm>
          <a:off x="5200650"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512" name="CaixaDeTexto 511">
          <a:extLst>
            <a:ext uri="{FF2B5EF4-FFF2-40B4-BE49-F238E27FC236}">
              <a16:creationId xmlns:a16="http://schemas.microsoft.com/office/drawing/2014/main" id="{00000000-0008-0000-0900-00000002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513" name="CaixaDeTexto 512">
          <a:extLst>
            <a:ext uri="{FF2B5EF4-FFF2-40B4-BE49-F238E27FC236}">
              <a16:creationId xmlns:a16="http://schemas.microsoft.com/office/drawing/2014/main" id="{00000000-0008-0000-0900-00000102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514" name="CaixaDeTexto 513">
          <a:extLst>
            <a:ext uri="{FF2B5EF4-FFF2-40B4-BE49-F238E27FC236}">
              <a16:creationId xmlns:a16="http://schemas.microsoft.com/office/drawing/2014/main" id="{00000000-0008-0000-0900-00000202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515" name="CaixaDeTexto 514">
          <a:extLst>
            <a:ext uri="{FF2B5EF4-FFF2-40B4-BE49-F238E27FC236}">
              <a16:creationId xmlns:a16="http://schemas.microsoft.com/office/drawing/2014/main" id="{00000000-0008-0000-0900-000003020000}"/>
            </a:ext>
          </a:extLst>
        </xdr:cNvPr>
        <xdr:cNvSpPr txBox="1"/>
      </xdr:nvSpPr>
      <xdr:spPr>
        <a:xfrm>
          <a:off x="561022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16" name="CaixaDeTexto 515">
          <a:extLst>
            <a:ext uri="{FF2B5EF4-FFF2-40B4-BE49-F238E27FC236}">
              <a16:creationId xmlns:a16="http://schemas.microsoft.com/office/drawing/2014/main" id="{00000000-0008-0000-0900-000004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17" name="CaixaDeTexto 516">
          <a:extLst>
            <a:ext uri="{FF2B5EF4-FFF2-40B4-BE49-F238E27FC236}">
              <a16:creationId xmlns:a16="http://schemas.microsoft.com/office/drawing/2014/main" id="{00000000-0008-0000-0900-000005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18" name="CaixaDeTexto 517">
          <a:extLst>
            <a:ext uri="{FF2B5EF4-FFF2-40B4-BE49-F238E27FC236}">
              <a16:creationId xmlns:a16="http://schemas.microsoft.com/office/drawing/2014/main" id="{00000000-0008-0000-0900-000006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19" name="CaixaDeTexto 518">
          <a:extLst>
            <a:ext uri="{FF2B5EF4-FFF2-40B4-BE49-F238E27FC236}">
              <a16:creationId xmlns:a16="http://schemas.microsoft.com/office/drawing/2014/main" id="{00000000-0008-0000-0900-000007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0" name="CaixaDeTexto 519">
          <a:extLst>
            <a:ext uri="{FF2B5EF4-FFF2-40B4-BE49-F238E27FC236}">
              <a16:creationId xmlns:a16="http://schemas.microsoft.com/office/drawing/2014/main" id="{00000000-0008-0000-0900-000008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1" name="CaixaDeTexto 520">
          <a:extLst>
            <a:ext uri="{FF2B5EF4-FFF2-40B4-BE49-F238E27FC236}">
              <a16:creationId xmlns:a16="http://schemas.microsoft.com/office/drawing/2014/main" id="{00000000-0008-0000-0900-000009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22" name="CaixaDeTexto 521">
          <a:extLst>
            <a:ext uri="{FF2B5EF4-FFF2-40B4-BE49-F238E27FC236}">
              <a16:creationId xmlns:a16="http://schemas.microsoft.com/office/drawing/2014/main" id="{00000000-0008-0000-0900-00000A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23" name="CaixaDeTexto 522">
          <a:extLst>
            <a:ext uri="{FF2B5EF4-FFF2-40B4-BE49-F238E27FC236}">
              <a16:creationId xmlns:a16="http://schemas.microsoft.com/office/drawing/2014/main" id="{00000000-0008-0000-0900-00000B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24" name="CaixaDeTexto 523">
          <a:extLst>
            <a:ext uri="{FF2B5EF4-FFF2-40B4-BE49-F238E27FC236}">
              <a16:creationId xmlns:a16="http://schemas.microsoft.com/office/drawing/2014/main" id="{00000000-0008-0000-0900-00000C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525" name="CaixaDeTexto 524">
          <a:extLst>
            <a:ext uri="{FF2B5EF4-FFF2-40B4-BE49-F238E27FC236}">
              <a16:creationId xmlns:a16="http://schemas.microsoft.com/office/drawing/2014/main" id="{00000000-0008-0000-0900-00000D020000}"/>
            </a:ext>
          </a:extLst>
        </xdr:cNvPr>
        <xdr:cNvSpPr txBox="1"/>
      </xdr:nvSpPr>
      <xdr:spPr>
        <a:xfrm>
          <a:off x="60483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6" name="CaixaDeTexto 525">
          <a:extLst>
            <a:ext uri="{FF2B5EF4-FFF2-40B4-BE49-F238E27FC236}">
              <a16:creationId xmlns:a16="http://schemas.microsoft.com/office/drawing/2014/main" id="{00000000-0008-0000-0900-00000E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7" name="CaixaDeTexto 526">
          <a:extLst>
            <a:ext uri="{FF2B5EF4-FFF2-40B4-BE49-F238E27FC236}">
              <a16:creationId xmlns:a16="http://schemas.microsoft.com/office/drawing/2014/main" id="{00000000-0008-0000-0900-00000F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8" name="CaixaDeTexto 527">
          <a:extLst>
            <a:ext uri="{FF2B5EF4-FFF2-40B4-BE49-F238E27FC236}">
              <a16:creationId xmlns:a16="http://schemas.microsoft.com/office/drawing/2014/main" id="{00000000-0008-0000-0900-000010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29" name="CaixaDeTexto 528">
          <a:extLst>
            <a:ext uri="{FF2B5EF4-FFF2-40B4-BE49-F238E27FC236}">
              <a16:creationId xmlns:a16="http://schemas.microsoft.com/office/drawing/2014/main" id="{00000000-0008-0000-0900-000011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0" name="CaixaDeTexto 529">
          <a:extLst>
            <a:ext uri="{FF2B5EF4-FFF2-40B4-BE49-F238E27FC236}">
              <a16:creationId xmlns:a16="http://schemas.microsoft.com/office/drawing/2014/main" id="{00000000-0008-0000-0900-000012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1" name="CaixaDeTexto 530">
          <a:extLst>
            <a:ext uri="{FF2B5EF4-FFF2-40B4-BE49-F238E27FC236}">
              <a16:creationId xmlns:a16="http://schemas.microsoft.com/office/drawing/2014/main" id="{00000000-0008-0000-0900-000013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2" name="CaixaDeTexto 531">
          <a:extLst>
            <a:ext uri="{FF2B5EF4-FFF2-40B4-BE49-F238E27FC236}">
              <a16:creationId xmlns:a16="http://schemas.microsoft.com/office/drawing/2014/main" id="{00000000-0008-0000-0900-000014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3" name="CaixaDeTexto 532">
          <a:extLst>
            <a:ext uri="{FF2B5EF4-FFF2-40B4-BE49-F238E27FC236}">
              <a16:creationId xmlns:a16="http://schemas.microsoft.com/office/drawing/2014/main" id="{00000000-0008-0000-0900-000015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4" name="CaixaDeTexto 533">
          <a:extLst>
            <a:ext uri="{FF2B5EF4-FFF2-40B4-BE49-F238E27FC236}">
              <a16:creationId xmlns:a16="http://schemas.microsoft.com/office/drawing/2014/main" id="{00000000-0008-0000-0900-000016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5" name="CaixaDeTexto 534">
          <a:extLst>
            <a:ext uri="{FF2B5EF4-FFF2-40B4-BE49-F238E27FC236}">
              <a16:creationId xmlns:a16="http://schemas.microsoft.com/office/drawing/2014/main" id="{00000000-0008-0000-0900-000017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6" name="CaixaDeTexto 535">
          <a:extLst>
            <a:ext uri="{FF2B5EF4-FFF2-40B4-BE49-F238E27FC236}">
              <a16:creationId xmlns:a16="http://schemas.microsoft.com/office/drawing/2014/main" id="{00000000-0008-0000-0900-000018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537" name="CaixaDeTexto 536">
          <a:extLst>
            <a:ext uri="{FF2B5EF4-FFF2-40B4-BE49-F238E27FC236}">
              <a16:creationId xmlns:a16="http://schemas.microsoft.com/office/drawing/2014/main" id="{00000000-0008-0000-0900-000019020000}"/>
            </a:ext>
          </a:extLst>
        </xdr:cNvPr>
        <xdr:cNvSpPr txBox="1"/>
      </xdr:nvSpPr>
      <xdr:spPr>
        <a:xfrm>
          <a:off x="6543675" y="33689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538" name="CaixaDeTexto 537">
          <a:extLst>
            <a:ext uri="{FF2B5EF4-FFF2-40B4-BE49-F238E27FC236}">
              <a16:creationId xmlns:a16="http://schemas.microsoft.com/office/drawing/2014/main" id="{00000000-0008-0000-0900-00001A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539" name="CaixaDeTexto 538">
          <a:extLst>
            <a:ext uri="{FF2B5EF4-FFF2-40B4-BE49-F238E27FC236}">
              <a16:creationId xmlns:a16="http://schemas.microsoft.com/office/drawing/2014/main" id="{00000000-0008-0000-0900-00001B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540" name="CaixaDeTexto 539">
          <a:extLst>
            <a:ext uri="{FF2B5EF4-FFF2-40B4-BE49-F238E27FC236}">
              <a16:creationId xmlns:a16="http://schemas.microsoft.com/office/drawing/2014/main" id="{00000000-0008-0000-0900-00001C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541" name="CaixaDeTexto 540">
          <a:extLst>
            <a:ext uri="{FF2B5EF4-FFF2-40B4-BE49-F238E27FC236}">
              <a16:creationId xmlns:a16="http://schemas.microsoft.com/office/drawing/2014/main" id="{00000000-0008-0000-0900-00001D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542" name="CaixaDeTexto 541">
          <a:extLst>
            <a:ext uri="{FF2B5EF4-FFF2-40B4-BE49-F238E27FC236}">
              <a16:creationId xmlns:a16="http://schemas.microsoft.com/office/drawing/2014/main" id="{00000000-0008-0000-0900-00001E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543" name="CaixaDeTexto 542">
          <a:extLst>
            <a:ext uri="{FF2B5EF4-FFF2-40B4-BE49-F238E27FC236}">
              <a16:creationId xmlns:a16="http://schemas.microsoft.com/office/drawing/2014/main" id="{00000000-0008-0000-0900-00001F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544" name="CaixaDeTexto 543">
          <a:extLst>
            <a:ext uri="{FF2B5EF4-FFF2-40B4-BE49-F238E27FC236}">
              <a16:creationId xmlns:a16="http://schemas.microsoft.com/office/drawing/2014/main" id="{00000000-0008-0000-0900-000020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545" name="CaixaDeTexto 544">
          <a:extLst>
            <a:ext uri="{FF2B5EF4-FFF2-40B4-BE49-F238E27FC236}">
              <a16:creationId xmlns:a16="http://schemas.microsoft.com/office/drawing/2014/main" id="{00000000-0008-0000-0900-000021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546" name="CaixaDeTexto 545">
          <a:extLst>
            <a:ext uri="{FF2B5EF4-FFF2-40B4-BE49-F238E27FC236}">
              <a16:creationId xmlns:a16="http://schemas.microsoft.com/office/drawing/2014/main" id="{00000000-0008-0000-0900-000022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547" name="CaixaDeTexto 546">
          <a:extLst>
            <a:ext uri="{FF2B5EF4-FFF2-40B4-BE49-F238E27FC236}">
              <a16:creationId xmlns:a16="http://schemas.microsoft.com/office/drawing/2014/main" id="{00000000-0008-0000-0900-000023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548" name="CaixaDeTexto 547">
          <a:extLst>
            <a:ext uri="{FF2B5EF4-FFF2-40B4-BE49-F238E27FC236}">
              <a16:creationId xmlns:a16="http://schemas.microsoft.com/office/drawing/2014/main" id="{00000000-0008-0000-0900-000024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549" name="CaixaDeTexto 548">
          <a:extLst>
            <a:ext uri="{FF2B5EF4-FFF2-40B4-BE49-F238E27FC236}">
              <a16:creationId xmlns:a16="http://schemas.microsoft.com/office/drawing/2014/main" id="{00000000-0008-0000-0900-000025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550" name="CaixaDeTexto 549">
          <a:extLst>
            <a:ext uri="{FF2B5EF4-FFF2-40B4-BE49-F238E27FC236}">
              <a16:creationId xmlns:a16="http://schemas.microsoft.com/office/drawing/2014/main" id="{00000000-0008-0000-0900-000026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551" name="CaixaDeTexto 550">
          <a:extLst>
            <a:ext uri="{FF2B5EF4-FFF2-40B4-BE49-F238E27FC236}">
              <a16:creationId xmlns:a16="http://schemas.microsoft.com/office/drawing/2014/main" id="{00000000-0008-0000-0900-000027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2" name="CaixaDeTexto 551">
          <a:extLst>
            <a:ext uri="{FF2B5EF4-FFF2-40B4-BE49-F238E27FC236}">
              <a16:creationId xmlns:a16="http://schemas.microsoft.com/office/drawing/2014/main" id="{00000000-0008-0000-0900-000028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3" name="CaixaDeTexto 552">
          <a:extLst>
            <a:ext uri="{FF2B5EF4-FFF2-40B4-BE49-F238E27FC236}">
              <a16:creationId xmlns:a16="http://schemas.microsoft.com/office/drawing/2014/main" id="{00000000-0008-0000-0900-000029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4" name="CaixaDeTexto 553">
          <a:extLst>
            <a:ext uri="{FF2B5EF4-FFF2-40B4-BE49-F238E27FC236}">
              <a16:creationId xmlns:a16="http://schemas.microsoft.com/office/drawing/2014/main" id="{00000000-0008-0000-0900-00002A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5" name="CaixaDeTexto 554">
          <a:extLst>
            <a:ext uri="{FF2B5EF4-FFF2-40B4-BE49-F238E27FC236}">
              <a16:creationId xmlns:a16="http://schemas.microsoft.com/office/drawing/2014/main" id="{00000000-0008-0000-0900-00002B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56" name="CaixaDeTexto 555">
          <a:extLst>
            <a:ext uri="{FF2B5EF4-FFF2-40B4-BE49-F238E27FC236}">
              <a16:creationId xmlns:a16="http://schemas.microsoft.com/office/drawing/2014/main" id="{00000000-0008-0000-0900-00002C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57" name="CaixaDeTexto 556">
          <a:extLst>
            <a:ext uri="{FF2B5EF4-FFF2-40B4-BE49-F238E27FC236}">
              <a16:creationId xmlns:a16="http://schemas.microsoft.com/office/drawing/2014/main" id="{00000000-0008-0000-0900-00002D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8" name="CaixaDeTexto 557">
          <a:extLst>
            <a:ext uri="{FF2B5EF4-FFF2-40B4-BE49-F238E27FC236}">
              <a16:creationId xmlns:a16="http://schemas.microsoft.com/office/drawing/2014/main" id="{00000000-0008-0000-0900-00002E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59" name="CaixaDeTexto 558">
          <a:extLst>
            <a:ext uri="{FF2B5EF4-FFF2-40B4-BE49-F238E27FC236}">
              <a16:creationId xmlns:a16="http://schemas.microsoft.com/office/drawing/2014/main" id="{00000000-0008-0000-0900-00002F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60" name="CaixaDeTexto 559">
          <a:extLst>
            <a:ext uri="{FF2B5EF4-FFF2-40B4-BE49-F238E27FC236}">
              <a16:creationId xmlns:a16="http://schemas.microsoft.com/office/drawing/2014/main" id="{00000000-0008-0000-0900-000030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561" name="CaixaDeTexto 560">
          <a:extLst>
            <a:ext uri="{FF2B5EF4-FFF2-40B4-BE49-F238E27FC236}">
              <a16:creationId xmlns:a16="http://schemas.microsoft.com/office/drawing/2014/main" id="{00000000-0008-0000-0900-000031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2" name="CaixaDeTexto 561">
          <a:extLst>
            <a:ext uri="{FF2B5EF4-FFF2-40B4-BE49-F238E27FC236}">
              <a16:creationId xmlns:a16="http://schemas.microsoft.com/office/drawing/2014/main" id="{00000000-0008-0000-0900-000032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3" name="CaixaDeTexto 562">
          <a:extLst>
            <a:ext uri="{FF2B5EF4-FFF2-40B4-BE49-F238E27FC236}">
              <a16:creationId xmlns:a16="http://schemas.microsoft.com/office/drawing/2014/main" id="{00000000-0008-0000-0900-000033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4" name="CaixaDeTexto 563">
          <a:extLst>
            <a:ext uri="{FF2B5EF4-FFF2-40B4-BE49-F238E27FC236}">
              <a16:creationId xmlns:a16="http://schemas.microsoft.com/office/drawing/2014/main" id="{00000000-0008-0000-0900-000034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5" name="CaixaDeTexto 564">
          <a:extLst>
            <a:ext uri="{FF2B5EF4-FFF2-40B4-BE49-F238E27FC236}">
              <a16:creationId xmlns:a16="http://schemas.microsoft.com/office/drawing/2014/main" id="{00000000-0008-0000-0900-000035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6" name="CaixaDeTexto 565">
          <a:extLst>
            <a:ext uri="{FF2B5EF4-FFF2-40B4-BE49-F238E27FC236}">
              <a16:creationId xmlns:a16="http://schemas.microsoft.com/office/drawing/2014/main" id="{00000000-0008-0000-0900-000036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7" name="CaixaDeTexto 566">
          <a:extLst>
            <a:ext uri="{FF2B5EF4-FFF2-40B4-BE49-F238E27FC236}">
              <a16:creationId xmlns:a16="http://schemas.microsoft.com/office/drawing/2014/main" id="{00000000-0008-0000-0900-000037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8" name="CaixaDeTexto 567">
          <a:extLst>
            <a:ext uri="{FF2B5EF4-FFF2-40B4-BE49-F238E27FC236}">
              <a16:creationId xmlns:a16="http://schemas.microsoft.com/office/drawing/2014/main" id="{00000000-0008-0000-0900-000038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69" name="CaixaDeTexto 568">
          <a:extLst>
            <a:ext uri="{FF2B5EF4-FFF2-40B4-BE49-F238E27FC236}">
              <a16:creationId xmlns:a16="http://schemas.microsoft.com/office/drawing/2014/main" id="{00000000-0008-0000-0900-000039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70" name="CaixaDeTexto 569">
          <a:extLst>
            <a:ext uri="{FF2B5EF4-FFF2-40B4-BE49-F238E27FC236}">
              <a16:creationId xmlns:a16="http://schemas.microsoft.com/office/drawing/2014/main" id="{00000000-0008-0000-0900-00003A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71" name="CaixaDeTexto 570">
          <a:extLst>
            <a:ext uri="{FF2B5EF4-FFF2-40B4-BE49-F238E27FC236}">
              <a16:creationId xmlns:a16="http://schemas.microsoft.com/office/drawing/2014/main" id="{00000000-0008-0000-0900-00003B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72" name="CaixaDeTexto 571">
          <a:extLst>
            <a:ext uri="{FF2B5EF4-FFF2-40B4-BE49-F238E27FC236}">
              <a16:creationId xmlns:a16="http://schemas.microsoft.com/office/drawing/2014/main" id="{00000000-0008-0000-0900-00003C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573" name="CaixaDeTexto 572">
          <a:extLst>
            <a:ext uri="{FF2B5EF4-FFF2-40B4-BE49-F238E27FC236}">
              <a16:creationId xmlns:a16="http://schemas.microsoft.com/office/drawing/2014/main" id="{00000000-0008-0000-0900-00003D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574" name="CaixaDeTexto 573">
          <a:extLst>
            <a:ext uri="{FF2B5EF4-FFF2-40B4-BE49-F238E27FC236}">
              <a16:creationId xmlns:a16="http://schemas.microsoft.com/office/drawing/2014/main" id="{00000000-0008-0000-0900-00003E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575" name="CaixaDeTexto 574">
          <a:extLst>
            <a:ext uri="{FF2B5EF4-FFF2-40B4-BE49-F238E27FC236}">
              <a16:creationId xmlns:a16="http://schemas.microsoft.com/office/drawing/2014/main" id="{00000000-0008-0000-0900-00003F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576" name="CaixaDeTexto 575">
          <a:extLst>
            <a:ext uri="{FF2B5EF4-FFF2-40B4-BE49-F238E27FC236}">
              <a16:creationId xmlns:a16="http://schemas.microsoft.com/office/drawing/2014/main" id="{00000000-0008-0000-0900-000040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577" name="CaixaDeTexto 576">
          <a:extLst>
            <a:ext uri="{FF2B5EF4-FFF2-40B4-BE49-F238E27FC236}">
              <a16:creationId xmlns:a16="http://schemas.microsoft.com/office/drawing/2014/main" id="{00000000-0008-0000-0900-000041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578" name="CaixaDeTexto 577">
          <a:extLst>
            <a:ext uri="{FF2B5EF4-FFF2-40B4-BE49-F238E27FC236}">
              <a16:creationId xmlns:a16="http://schemas.microsoft.com/office/drawing/2014/main" id="{00000000-0008-0000-0900-000042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579" name="CaixaDeTexto 578">
          <a:extLst>
            <a:ext uri="{FF2B5EF4-FFF2-40B4-BE49-F238E27FC236}">
              <a16:creationId xmlns:a16="http://schemas.microsoft.com/office/drawing/2014/main" id="{00000000-0008-0000-0900-000043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580" name="CaixaDeTexto 579">
          <a:extLst>
            <a:ext uri="{FF2B5EF4-FFF2-40B4-BE49-F238E27FC236}">
              <a16:creationId xmlns:a16="http://schemas.microsoft.com/office/drawing/2014/main" id="{00000000-0008-0000-0900-000044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581" name="CaixaDeTexto 580">
          <a:extLst>
            <a:ext uri="{FF2B5EF4-FFF2-40B4-BE49-F238E27FC236}">
              <a16:creationId xmlns:a16="http://schemas.microsoft.com/office/drawing/2014/main" id="{00000000-0008-0000-0900-000045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582" name="CaixaDeTexto 581">
          <a:extLst>
            <a:ext uri="{FF2B5EF4-FFF2-40B4-BE49-F238E27FC236}">
              <a16:creationId xmlns:a16="http://schemas.microsoft.com/office/drawing/2014/main" id="{00000000-0008-0000-0900-000046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583" name="CaixaDeTexto 582">
          <a:extLst>
            <a:ext uri="{FF2B5EF4-FFF2-40B4-BE49-F238E27FC236}">
              <a16:creationId xmlns:a16="http://schemas.microsoft.com/office/drawing/2014/main" id="{00000000-0008-0000-0900-000047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584" name="CaixaDeTexto 583">
          <a:extLst>
            <a:ext uri="{FF2B5EF4-FFF2-40B4-BE49-F238E27FC236}">
              <a16:creationId xmlns:a16="http://schemas.microsoft.com/office/drawing/2014/main" id="{00000000-0008-0000-0900-000048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585" name="CaixaDeTexto 584">
          <a:extLst>
            <a:ext uri="{FF2B5EF4-FFF2-40B4-BE49-F238E27FC236}">
              <a16:creationId xmlns:a16="http://schemas.microsoft.com/office/drawing/2014/main" id="{00000000-0008-0000-0900-000049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586" name="CaixaDeTexto 585">
          <a:extLst>
            <a:ext uri="{FF2B5EF4-FFF2-40B4-BE49-F238E27FC236}">
              <a16:creationId xmlns:a16="http://schemas.microsoft.com/office/drawing/2014/main" id="{00000000-0008-0000-0900-00004A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587" name="CaixaDeTexto 586">
          <a:extLst>
            <a:ext uri="{FF2B5EF4-FFF2-40B4-BE49-F238E27FC236}">
              <a16:creationId xmlns:a16="http://schemas.microsoft.com/office/drawing/2014/main" id="{00000000-0008-0000-0900-00004B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88" name="CaixaDeTexto 587">
          <a:extLst>
            <a:ext uri="{FF2B5EF4-FFF2-40B4-BE49-F238E27FC236}">
              <a16:creationId xmlns:a16="http://schemas.microsoft.com/office/drawing/2014/main" id="{00000000-0008-0000-0900-00004C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89" name="CaixaDeTexto 588">
          <a:extLst>
            <a:ext uri="{FF2B5EF4-FFF2-40B4-BE49-F238E27FC236}">
              <a16:creationId xmlns:a16="http://schemas.microsoft.com/office/drawing/2014/main" id="{00000000-0008-0000-0900-00004D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0" name="CaixaDeTexto 589">
          <a:extLst>
            <a:ext uri="{FF2B5EF4-FFF2-40B4-BE49-F238E27FC236}">
              <a16:creationId xmlns:a16="http://schemas.microsoft.com/office/drawing/2014/main" id="{00000000-0008-0000-0900-00004E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1" name="CaixaDeTexto 590">
          <a:extLst>
            <a:ext uri="{FF2B5EF4-FFF2-40B4-BE49-F238E27FC236}">
              <a16:creationId xmlns:a16="http://schemas.microsoft.com/office/drawing/2014/main" id="{00000000-0008-0000-0900-00004F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592" name="CaixaDeTexto 591">
          <a:extLst>
            <a:ext uri="{FF2B5EF4-FFF2-40B4-BE49-F238E27FC236}">
              <a16:creationId xmlns:a16="http://schemas.microsoft.com/office/drawing/2014/main" id="{00000000-0008-0000-0900-000050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593" name="CaixaDeTexto 592">
          <a:extLst>
            <a:ext uri="{FF2B5EF4-FFF2-40B4-BE49-F238E27FC236}">
              <a16:creationId xmlns:a16="http://schemas.microsoft.com/office/drawing/2014/main" id="{00000000-0008-0000-0900-000051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4" name="CaixaDeTexto 593">
          <a:extLst>
            <a:ext uri="{FF2B5EF4-FFF2-40B4-BE49-F238E27FC236}">
              <a16:creationId xmlns:a16="http://schemas.microsoft.com/office/drawing/2014/main" id="{00000000-0008-0000-0900-000052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5" name="CaixaDeTexto 594">
          <a:extLst>
            <a:ext uri="{FF2B5EF4-FFF2-40B4-BE49-F238E27FC236}">
              <a16:creationId xmlns:a16="http://schemas.microsoft.com/office/drawing/2014/main" id="{00000000-0008-0000-0900-000053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6" name="CaixaDeTexto 595">
          <a:extLst>
            <a:ext uri="{FF2B5EF4-FFF2-40B4-BE49-F238E27FC236}">
              <a16:creationId xmlns:a16="http://schemas.microsoft.com/office/drawing/2014/main" id="{00000000-0008-0000-0900-000054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597" name="CaixaDeTexto 596">
          <a:extLst>
            <a:ext uri="{FF2B5EF4-FFF2-40B4-BE49-F238E27FC236}">
              <a16:creationId xmlns:a16="http://schemas.microsoft.com/office/drawing/2014/main" id="{00000000-0008-0000-0900-000055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598" name="CaixaDeTexto 597">
          <a:extLst>
            <a:ext uri="{FF2B5EF4-FFF2-40B4-BE49-F238E27FC236}">
              <a16:creationId xmlns:a16="http://schemas.microsoft.com/office/drawing/2014/main" id="{00000000-0008-0000-0900-000056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599" name="CaixaDeTexto 598">
          <a:extLst>
            <a:ext uri="{FF2B5EF4-FFF2-40B4-BE49-F238E27FC236}">
              <a16:creationId xmlns:a16="http://schemas.microsoft.com/office/drawing/2014/main" id="{00000000-0008-0000-0900-000057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0" name="CaixaDeTexto 599">
          <a:extLst>
            <a:ext uri="{FF2B5EF4-FFF2-40B4-BE49-F238E27FC236}">
              <a16:creationId xmlns:a16="http://schemas.microsoft.com/office/drawing/2014/main" id="{00000000-0008-0000-0900-000058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1" name="CaixaDeTexto 600">
          <a:extLst>
            <a:ext uri="{FF2B5EF4-FFF2-40B4-BE49-F238E27FC236}">
              <a16:creationId xmlns:a16="http://schemas.microsoft.com/office/drawing/2014/main" id="{00000000-0008-0000-0900-000059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2" name="CaixaDeTexto 601">
          <a:extLst>
            <a:ext uri="{FF2B5EF4-FFF2-40B4-BE49-F238E27FC236}">
              <a16:creationId xmlns:a16="http://schemas.microsoft.com/office/drawing/2014/main" id="{00000000-0008-0000-0900-00005A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3" name="CaixaDeTexto 602">
          <a:extLst>
            <a:ext uri="{FF2B5EF4-FFF2-40B4-BE49-F238E27FC236}">
              <a16:creationId xmlns:a16="http://schemas.microsoft.com/office/drawing/2014/main" id="{00000000-0008-0000-0900-00005B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4" name="CaixaDeTexto 603">
          <a:extLst>
            <a:ext uri="{FF2B5EF4-FFF2-40B4-BE49-F238E27FC236}">
              <a16:creationId xmlns:a16="http://schemas.microsoft.com/office/drawing/2014/main" id="{00000000-0008-0000-0900-00005C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5" name="CaixaDeTexto 604">
          <a:extLst>
            <a:ext uri="{FF2B5EF4-FFF2-40B4-BE49-F238E27FC236}">
              <a16:creationId xmlns:a16="http://schemas.microsoft.com/office/drawing/2014/main" id="{00000000-0008-0000-0900-00005D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6" name="CaixaDeTexto 605">
          <a:extLst>
            <a:ext uri="{FF2B5EF4-FFF2-40B4-BE49-F238E27FC236}">
              <a16:creationId xmlns:a16="http://schemas.microsoft.com/office/drawing/2014/main" id="{00000000-0008-0000-0900-00005E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7" name="CaixaDeTexto 606">
          <a:extLst>
            <a:ext uri="{FF2B5EF4-FFF2-40B4-BE49-F238E27FC236}">
              <a16:creationId xmlns:a16="http://schemas.microsoft.com/office/drawing/2014/main" id="{00000000-0008-0000-0900-00005F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8" name="CaixaDeTexto 607">
          <a:extLst>
            <a:ext uri="{FF2B5EF4-FFF2-40B4-BE49-F238E27FC236}">
              <a16:creationId xmlns:a16="http://schemas.microsoft.com/office/drawing/2014/main" id="{00000000-0008-0000-0900-000060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609" name="CaixaDeTexto 608">
          <a:extLst>
            <a:ext uri="{FF2B5EF4-FFF2-40B4-BE49-F238E27FC236}">
              <a16:creationId xmlns:a16="http://schemas.microsoft.com/office/drawing/2014/main" id="{00000000-0008-0000-0900-000061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10" name="CaixaDeTexto 609">
          <a:extLst>
            <a:ext uri="{FF2B5EF4-FFF2-40B4-BE49-F238E27FC236}">
              <a16:creationId xmlns:a16="http://schemas.microsoft.com/office/drawing/2014/main" id="{00000000-0008-0000-0900-000062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11" name="CaixaDeTexto 610">
          <a:extLst>
            <a:ext uri="{FF2B5EF4-FFF2-40B4-BE49-F238E27FC236}">
              <a16:creationId xmlns:a16="http://schemas.microsoft.com/office/drawing/2014/main" id="{00000000-0008-0000-0900-000063020000}"/>
            </a:ext>
          </a:extLst>
        </xdr:cNvPr>
        <xdr:cNvSpPr txBox="1"/>
      </xdr:nvSpPr>
      <xdr:spPr>
        <a:xfrm>
          <a:off x="45815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12" name="CaixaDeTexto 611">
          <a:extLst>
            <a:ext uri="{FF2B5EF4-FFF2-40B4-BE49-F238E27FC236}">
              <a16:creationId xmlns:a16="http://schemas.microsoft.com/office/drawing/2014/main" id="{00000000-0008-0000-0900-000064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13" name="CaixaDeTexto 612">
          <a:extLst>
            <a:ext uri="{FF2B5EF4-FFF2-40B4-BE49-F238E27FC236}">
              <a16:creationId xmlns:a16="http://schemas.microsoft.com/office/drawing/2014/main" id="{00000000-0008-0000-0900-000065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14" name="CaixaDeTexto 613">
          <a:extLst>
            <a:ext uri="{FF2B5EF4-FFF2-40B4-BE49-F238E27FC236}">
              <a16:creationId xmlns:a16="http://schemas.microsoft.com/office/drawing/2014/main" id="{00000000-0008-0000-0900-000066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15" name="CaixaDeTexto 614">
          <a:extLst>
            <a:ext uri="{FF2B5EF4-FFF2-40B4-BE49-F238E27FC236}">
              <a16:creationId xmlns:a16="http://schemas.microsoft.com/office/drawing/2014/main" id="{00000000-0008-0000-0900-000067020000}"/>
            </a:ext>
          </a:extLst>
        </xdr:cNvPr>
        <xdr:cNvSpPr txBox="1"/>
      </xdr:nvSpPr>
      <xdr:spPr>
        <a:xfrm>
          <a:off x="501967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16" name="CaixaDeTexto 615">
          <a:extLst>
            <a:ext uri="{FF2B5EF4-FFF2-40B4-BE49-F238E27FC236}">
              <a16:creationId xmlns:a16="http://schemas.microsoft.com/office/drawing/2014/main" id="{00000000-0008-0000-0900-000068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17" name="CaixaDeTexto 616">
          <a:extLst>
            <a:ext uri="{FF2B5EF4-FFF2-40B4-BE49-F238E27FC236}">
              <a16:creationId xmlns:a16="http://schemas.microsoft.com/office/drawing/2014/main" id="{00000000-0008-0000-0900-000069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18" name="CaixaDeTexto 617">
          <a:extLst>
            <a:ext uri="{FF2B5EF4-FFF2-40B4-BE49-F238E27FC236}">
              <a16:creationId xmlns:a16="http://schemas.microsoft.com/office/drawing/2014/main" id="{00000000-0008-0000-0900-00006A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19" name="CaixaDeTexto 618">
          <a:extLst>
            <a:ext uri="{FF2B5EF4-FFF2-40B4-BE49-F238E27FC236}">
              <a16:creationId xmlns:a16="http://schemas.microsoft.com/office/drawing/2014/main" id="{00000000-0008-0000-0900-00006B020000}"/>
            </a:ext>
          </a:extLst>
        </xdr:cNvPr>
        <xdr:cNvSpPr txBox="1"/>
      </xdr:nvSpPr>
      <xdr:spPr>
        <a:xfrm>
          <a:off x="54673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20" name="CaixaDeTexto 619">
          <a:extLst>
            <a:ext uri="{FF2B5EF4-FFF2-40B4-BE49-F238E27FC236}">
              <a16:creationId xmlns:a16="http://schemas.microsoft.com/office/drawing/2014/main" id="{00000000-0008-0000-0900-00006C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21" name="CaixaDeTexto 620">
          <a:extLst>
            <a:ext uri="{FF2B5EF4-FFF2-40B4-BE49-F238E27FC236}">
              <a16:creationId xmlns:a16="http://schemas.microsoft.com/office/drawing/2014/main" id="{00000000-0008-0000-0900-00006D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22" name="CaixaDeTexto 621">
          <a:extLst>
            <a:ext uri="{FF2B5EF4-FFF2-40B4-BE49-F238E27FC236}">
              <a16:creationId xmlns:a16="http://schemas.microsoft.com/office/drawing/2014/main" id="{00000000-0008-0000-0900-00006E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23" name="CaixaDeTexto 622">
          <a:extLst>
            <a:ext uri="{FF2B5EF4-FFF2-40B4-BE49-F238E27FC236}">
              <a16:creationId xmlns:a16="http://schemas.microsoft.com/office/drawing/2014/main" id="{00000000-0008-0000-0900-00006F020000}"/>
            </a:ext>
          </a:extLst>
        </xdr:cNvPr>
        <xdr:cNvSpPr txBox="1"/>
      </xdr:nvSpPr>
      <xdr:spPr>
        <a:xfrm>
          <a:off x="590550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24" name="CaixaDeTexto 623">
          <a:extLst>
            <a:ext uri="{FF2B5EF4-FFF2-40B4-BE49-F238E27FC236}">
              <a16:creationId xmlns:a16="http://schemas.microsoft.com/office/drawing/2014/main" id="{00000000-0008-0000-0900-000070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25" name="CaixaDeTexto 624">
          <a:extLst>
            <a:ext uri="{FF2B5EF4-FFF2-40B4-BE49-F238E27FC236}">
              <a16:creationId xmlns:a16="http://schemas.microsoft.com/office/drawing/2014/main" id="{00000000-0008-0000-0900-000071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26" name="CaixaDeTexto 625">
          <a:extLst>
            <a:ext uri="{FF2B5EF4-FFF2-40B4-BE49-F238E27FC236}">
              <a16:creationId xmlns:a16="http://schemas.microsoft.com/office/drawing/2014/main" id="{00000000-0008-0000-0900-000072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27" name="CaixaDeTexto 626">
          <a:extLst>
            <a:ext uri="{FF2B5EF4-FFF2-40B4-BE49-F238E27FC236}">
              <a16:creationId xmlns:a16="http://schemas.microsoft.com/office/drawing/2014/main" id="{00000000-0008-0000-0900-000073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28" name="CaixaDeTexto 627">
          <a:extLst>
            <a:ext uri="{FF2B5EF4-FFF2-40B4-BE49-F238E27FC236}">
              <a16:creationId xmlns:a16="http://schemas.microsoft.com/office/drawing/2014/main" id="{00000000-0008-0000-0900-000074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29" name="CaixaDeTexto 628">
          <a:extLst>
            <a:ext uri="{FF2B5EF4-FFF2-40B4-BE49-F238E27FC236}">
              <a16:creationId xmlns:a16="http://schemas.microsoft.com/office/drawing/2014/main" id="{00000000-0008-0000-0900-000075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30" name="CaixaDeTexto 629">
          <a:extLst>
            <a:ext uri="{FF2B5EF4-FFF2-40B4-BE49-F238E27FC236}">
              <a16:creationId xmlns:a16="http://schemas.microsoft.com/office/drawing/2014/main" id="{00000000-0008-0000-0900-000076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31" name="CaixaDeTexto 630">
          <a:extLst>
            <a:ext uri="{FF2B5EF4-FFF2-40B4-BE49-F238E27FC236}">
              <a16:creationId xmlns:a16="http://schemas.microsoft.com/office/drawing/2014/main" id="{00000000-0008-0000-0900-000077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32" name="CaixaDeTexto 631">
          <a:extLst>
            <a:ext uri="{FF2B5EF4-FFF2-40B4-BE49-F238E27FC236}">
              <a16:creationId xmlns:a16="http://schemas.microsoft.com/office/drawing/2014/main" id="{00000000-0008-0000-0900-000078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33" name="CaixaDeTexto 632">
          <a:extLst>
            <a:ext uri="{FF2B5EF4-FFF2-40B4-BE49-F238E27FC236}">
              <a16:creationId xmlns:a16="http://schemas.microsoft.com/office/drawing/2014/main" id="{00000000-0008-0000-0900-000079020000}"/>
            </a:ext>
          </a:extLst>
        </xdr:cNvPr>
        <xdr:cNvSpPr txBox="1"/>
      </xdr:nvSpPr>
      <xdr:spPr>
        <a:xfrm>
          <a:off x="6343650"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4" name="CaixaDeTexto 633">
          <a:extLst>
            <a:ext uri="{FF2B5EF4-FFF2-40B4-BE49-F238E27FC236}">
              <a16:creationId xmlns:a16="http://schemas.microsoft.com/office/drawing/2014/main" id="{00000000-0008-0000-0900-00007A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5" name="CaixaDeTexto 634">
          <a:extLst>
            <a:ext uri="{FF2B5EF4-FFF2-40B4-BE49-F238E27FC236}">
              <a16:creationId xmlns:a16="http://schemas.microsoft.com/office/drawing/2014/main" id="{00000000-0008-0000-0900-00007B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6" name="CaixaDeTexto 635">
          <a:extLst>
            <a:ext uri="{FF2B5EF4-FFF2-40B4-BE49-F238E27FC236}">
              <a16:creationId xmlns:a16="http://schemas.microsoft.com/office/drawing/2014/main" id="{00000000-0008-0000-0900-00007C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7" name="CaixaDeTexto 636">
          <a:extLst>
            <a:ext uri="{FF2B5EF4-FFF2-40B4-BE49-F238E27FC236}">
              <a16:creationId xmlns:a16="http://schemas.microsoft.com/office/drawing/2014/main" id="{00000000-0008-0000-0900-00007D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8" name="CaixaDeTexto 637">
          <a:extLst>
            <a:ext uri="{FF2B5EF4-FFF2-40B4-BE49-F238E27FC236}">
              <a16:creationId xmlns:a16="http://schemas.microsoft.com/office/drawing/2014/main" id="{00000000-0008-0000-0900-00007E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39" name="CaixaDeTexto 638">
          <a:extLst>
            <a:ext uri="{FF2B5EF4-FFF2-40B4-BE49-F238E27FC236}">
              <a16:creationId xmlns:a16="http://schemas.microsoft.com/office/drawing/2014/main" id="{00000000-0008-0000-0900-00007F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0" name="CaixaDeTexto 639">
          <a:extLst>
            <a:ext uri="{FF2B5EF4-FFF2-40B4-BE49-F238E27FC236}">
              <a16:creationId xmlns:a16="http://schemas.microsoft.com/office/drawing/2014/main" id="{00000000-0008-0000-0900-000080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1" name="CaixaDeTexto 640">
          <a:extLst>
            <a:ext uri="{FF2B5EF4-FFF2-40B4-BE49-F238E27FC236}">
              <a16:creationId xmlns:a16="http://schemas.microsoft.com/office/drawing/2014/main" id="{00000000-0008-0000-0900-000081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2" name="CaixaDeTexto 641">
          <a:extLst>
            <a:ext uri="{FF2B5EF4-FFF2-40B4-BE49-F238E27FC236}">
              <a16:creationId xmlns:a16="http://schemas.microsoft.com/office/drawing/2014/main" id="{00000000-0008-0000-0900-000082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3" name="CaixaDeTexto 642">
          <a:extLst>
            <a:ext uri="{FF2B5EF4-FFF2-40B4-BE49-F238E27FC236}">
              <a16:creationId xmlns:a16="http://schemas.microsoft.com/office/drawing/2014/main" id="{00000000-0008-0000-0900-000083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4" name="CaixaDeTexto 643">
          <a:extLst>
            <a:ext uri="{FF2B5EF4-FFF2-40B4-BE49-F238E27FC236}">
              <a16:creationId xmlns:a16="http://schemas.microsoft.com/office/drawing/2014/main" id="{00000000-0008-0000-0900-000084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45" name="CaixaDeTexto 644">
          <a:extLst>
            <a:ext uri="{FF2B5EF4-FFF2-40B4-BE49-F238E27FC236}">
              <a16:creationId xmlns:a16="http://schemas.microsoft.com/office/drawing/2014/main" id="{00000000-0008-0000-0900-000085020000}"/>
            </a:ext>
          </a:extLst>
        </xdr:cNvPr>
        <xdr:cNvSpPr txBox="1"/>
      </xdr:nvSpPr>
      <xdr:spPr>
        <a:xfrm>
          <a:off x="6791325" y="22336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361952</xdr:colOff>
      <xdr:row>4</xdr:row>
      <xdr:rowOff>57151</xdr:rowOff>
    </xdr:from>
    <xdr:to>
      <xdr:col>3</xdr:col>
      <xdr:colOff>99886</xdr:colOff>
      <xdr:row>7</xdr:row>
      <xdr:rowOff>104776</xdr:rowOff>
    </xdr:to>
    <xdr:pic>
      <xdr:nvPicPr>
        <xdr:cNvPr id="646" name="Imagem 645">
          <a:extLst>
            <a:ext uri="{FF2B5EF4-FFF2-40B4-BE49-F238E27FC236}">
              <a16:creationId xmlns:a16="http://schemas.microsoft.com/office/drawing/2014/main" id="{00000000-0008-0000-0900-00008602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76602" y="857251"/>
          <a:ext cx="1109534" cy="647700"/>
        </a:xfrm>
        <a:prstGeom prst="rect">
          <a:avLst/>
        </a:prstGeom>
      </xdr:spPr>
    </xdr:pic>
    <xdr:clientData/>
  </xdr:twoCellAnchor>
  <xdr:twoCellAnchor editAs="oneCell">
    <xdr:from>
      <xdr:col>11</xdr:col>
      <xdr:colOff>38098</xdr:colOff>
      <xdr:row>3</xdr:row>
      <xdr:rowOff>0</xdr:rowOff>
    </xdr:from>
    <xdr:to>
      <xdr:col>13</xdr:col>
      <xdr:colOff>114298</xdr:colOff>
      <xdr:row>7</xdr:row>
      <xdr:rowOff>136846</xdr:rowOff>
    </xdr:to>
    <xdr:pic>
      <xdr:nvPicPr>
        <xdr:cNvPr id="647" name="Imagem 646">
          <a:extLst>
            <a:ext uri="{FF2B5EF4-FFF2-40B4-BE49-F238E27FC236}">
              <a16:creationId xmlns:a16="http://schemas.microsoft.com/office/drawing/2014/main" id="{00000000-0008-0000-0900-00008702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905748" y="600075"/>
          <a:ext cx="971550" cy="936946"/>
        </a:xfrm>
        <a:prstGeom prst="rect">
          <a:avLst/>
        </a:prstGeom>
      </xdr:spPr>
    </xdr:pic>
    <xdr:clientData/>
  </xdr:twoCellAnchor>
  <xdr:oneCellAnchor>
    <xdr:from>
      <xdr:col>4</xdr:col>
      <xdr:colOff>628650</xdr:colOff>
      <xdr:row>310</xdr:row>
      <xdr:rowOff>0</xdr:rowOff>
    </xdr:from>
    <xdr:ext cx="184731" cy="264560"/>
    <xdr:sp macro="" textlink="">
      <xdr:nvSpPr>
        <xdr:cNvPr id="648" name="CaixaDeTexto 647">
          <a:extLst>
            <a:ext uri="{FF2B5EF4-FFF2-40B4-BE49-F238E27FC236}">
              <a16:creationId xmlns:a16="http://schemas.microsoft.com/office/drawing/2014/main" id="{00000000-0008-0000-0900-000088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49" name="CaixaDeTexto 648">
          <a:extLst>
            <a:ext uri="{FF2B5EF4-FFF2-40B4-BE49-F238E27FC236}">
              <a16:creationId xmlns:a16="http://schemas.microsoft.com/office/drawing/2014/main" id="{00000000-0008-0000-0900-000089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50" name="CaixaDeTexto 649">
          <a:extLst>
            <a:ext uri="{FF2B5EF4-FFF2-40B4-BE49-F238E27FC236}">
              <a16:creationId xmlns:a16="http://schemas.microsoft.com/office/drawing/2014/main" id="{00000000-0008-0000-0900-00008A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51" name="CaixaDeTexto 650">
          <a:extLst>
            <a:ext uri="{FF2B5EF4-FFF2-40B4-BE49-F238E27FC236}">
              <a16:creationId xmlns:a16="http://schemas.microsoft.com/office/drawing/2014/main" id="{00000000-0008-0000-0900-00008B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52" name="CaixaDeTexto 651">
          <a:extLst>
            <a:ext uri="{FF2B5EF4-FFF2-40B4-BE49-F238E27FC236}">
              <a16:creationId xmlns:a16="http://schemas.microsoft.com/office/drawing/2014/main" id="{00000000-0008-0000-0900-00008C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53" name="CaixaDeTexto 652">
          <a:extLst>
            <a:ext uri="{FF2B5EF4-FFF2-40B4-BE49-F238E27FC236}">
              <a16:creationId xmlns:a16="http://schemas.microsoft.com/office/drawing/2014/main" id="{00000000-0008-0000-0900-00008D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54" name="CaixaDeTexto 653">
          <a:extLst>
            <a:ext uri="{FF2B5EF4-FFF2-40B4-BE49-F238E27FC236}">
              <a16:creationId xmlns:a16="http://schemas.microsoft.com/office/drawing/2014/main" id="{00000000-0008-0000-0900-00008E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55" name="CaixaDeTexto 654">
          <a:extLst>
            <a:ext uri="{FF2B5EF4-FFF2-40B4-BE49-F238E27FC236}">
              <a16:creationId xmlns:a16="http://schemas.microsoft.com/office/drawing/2014/main" id="{00000000-0008-0000-0900-00008F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56" name="CaixaDeTexto 655">
          <a:extLst>
            <a:ext uri="{FF2B5EF4-FFF2-40B4-BE49-F238E27FC236}">
              <a16:creationId xmlns:a16="http://schemas.microsoft.com/office/drawing/2014/main" id="{00000000-0008-0000-0900-000090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57" name="CaixaDeTexto 656">
          <a:extLst>
            <a:ext uri="{FF2B5EF4-FFF2-40B4-BE49-F238E27FC236}">
              <a16:creationId xmlns:a16="http://schemas.microsoft.com/office/drawing/2014/main" id="{00000000-0008-0000-0900-000091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58" name="CaixaDeTexto 657">
          <a:extLst>
            <a:ext uri="{FF2B5EF4-FFF2-40B4-BE49-F238E27FC236}">
              <a16:creationId xmlns:a16="http://schemas.microsoft.com/office/drawing/2014/main" id="{00000000-0008-0000-0900-000092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59" name="CaixaDeTexto 658">
          <a:extLst>
            <a:ext uri="{FF2B5EF4-FFF2-40B4-BE49-F238E27FC236}">
              <a16:creationId xmlns:a16="http://schemas.microsoft.com/office/drawing/2014/main" id="{00000000-0008-0000-0900-000093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60" name="CaixaDeTexto 659">
          <a:extLst>
            <a:ext uri="{FF2B5EF4-FFF2-40B4-BE49-F238E27FC236}">
              <a16:creationId xmlns:a16="http://schemas.microsoft.com/office/drawing/2014/main" id="{00000000-0008-0000-0900-000094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61" name="CaixaDeTexto 660">
          <a:extLst>
            <a:ext uri="{FF2B5EF4-FFF2-40B4-BE49-F238E27FC236}">
              <a16:creationId xmlns:a16="http://schemas.microsoft.com/office/drawing/2014/main" id="{00000000-0008-0000-0900-000095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2" name="CaixaDeTexto 661">
          <a:extLst>
            <a:ext uri="{FF2B5EF4-FFF2-40B4-BE49-F238E27FC236}">
              <a16:creationId xmlns:a16="http://schemas.microsoft.com/office/drawing/2014/main" id="{00000000-0008-0000-0900-000096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3" name="CaixaDeTexto 662">
          <a:extLst>
            <a:ext uri="{FF2B5EF4-FFF2-40B4-BE49-F238E27FC236}">
              <a16:creationId xmlns:a16="http://schemas.microsoft.com/office/drawing/2014/main" id="{00000000-0008-0000-0900-000097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4" name="CaixaDeTexto 663">
          <a:extLst>
            <a:ext uri="{FF2B5EF4-FFF2-40B4-BE49-F238E27FC236}">
              <a16:creationId xmlns:a16="http://schemas.microsoft.com/office/drawing/2014/main" id="{00000000-0008-0000-0900-000098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5" name="CaixaDeTexto 664">
          <a:extLst>
            <a:ext uri="{FF2B5EF4-FFF2-40B4-BE49-F238E27FC236}">
              <a16:creationId xmlns:a16="http://schemas.microsoft.com/office/drawing/2014/main" id="{00000000-0008-0000-0900-000099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66" name="CaixaDeTexto 665">
          <a:extLst>
            <a:ext uri="{FF2B5EF4-FFF2-40B4-BE49-F238E27FC236}">
              <a16:creationId xmlns:a16="http://schemas.microsoft.com/office/drawing/2014/main" id="{00000000-0008-0000-0900-00009A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67" name="CaixaDeTexto 666">
          <a:extLst>
            <a:ext uri="{FF2B5EF4-FFF2-40B4-BE49-F238E27FC236}">
              <a16:creationId xmlns:a16="http://schemas.microsoft.com/office/drawing/2014/main" id="{00000000-0008-0000-0900-00009B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8" name="CaixaDeTexto 667">
          <a:extLst>
            <a:ext uri="{FF2B5EF4-FFF2-40B4-BE49-F238E27FC236}">
              <a16:creationId xmlns:a16="http://schemas.microsoft.com/office/drawing/2014/main" id="{00000000-0008-0000-0900-00009C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69" name="CaixaDeTexto 668">
          <a:extLst>
            <a:ext uri="{FF2B5EF4-FFF2-40B4-BE49-F238E27FC236}">
              <a16:creationId xmlns:a16="http://schemas.microsoft.com/office/drawing/2014/main" id="{00000000-0008-0000-0900-00009D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70" name="CaixaDeTexto 669">
          <a:extLst>
            <a:ext uri="{FF2B5EF4-FFF2-40B4-BE49-F238E27FC236}">
              <a16:creationId xmlns:a16="http://schemas.microsoft.com/office/drawing/2014/main" id="{00000000-0008-0000-0900-00009E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671" name="CaixaDeTexto 670">
          <a:extLst>
            <a:ext uri="{FF2B5EF4-FFF2-40B4-BE49-F238E27FC236}">
              <a16:creationId xmlns:a16="http://schemas.microsoft.com/office/drawing/2014/main" id="{00000000-0008-0000-0900-00009F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2" name="CaixaDeTexto 671">
          <a:extLst>
            <a:ext uri="{FF2B5EF4-FFF2-40B4-BE49-F238E27FC236}">
              <a16:creationId xmlns:a16="http://schemas.microsoft.com/office/drawing/2014/main" id="{00000000-0008-0000-0900-0000A0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3" name="CaixaDeTexto 672">
          <a:extLst>
            <a:ext uri="{FF2B5EF4-FFF2-40B4-BE49-F238E27FC236}">
              <a16:creationId xmlns:a16="http://schemas.microsoft.com/office/drawing/2014/main" id="{00000000-0008-0000-0900-0000A1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4" name="CaixaDeTexto 673">
          <a:extLst>
            <a:ext uri="{FF2B5EF4-FFF2-40B4-BE49-F238E27FC236}">
              <a16:creationId xmlns:a16="http://schemas.microsoft.com/office/drawing/2014/main" id="{00000000-0008-0000-0900-0000A2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5" name="CaixaDeTexto 674">
          <a:extLst>
            <a:ext uri="{FF2B5EF4-FFF2-40B4-BE49-F238E27FC236}">
              <a16:creationId xmlns:a16="http://schemas.microsoft.com/office/drawing/2014/main" id="{00000000-0008-0000-0900-0000A3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6" name="CaixaDeTexto 675">
          <a:extLst>
            <a:ext uri="{FF2B5EF4-FFF2-40B4-BE49-F238E27FC236}">
              <a16:creationId xmlns:a16="http://schemas.microsoft.com/office/drawing/2014/main" id="{00000000-0008-0000-0900-0000A4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7" name="CaixaDeTexto 676">
          <a:extLst>
            <a:ext uri="{FF2B5EF4-FFF2-40B4-BE49-F238E27FC236}">
              <a16:creationId xmlns:a16="http://schemas.microsoft.com/office/drawing/2014/main" id="{00000000-0008-0000-0900-0000A5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8" name="CaixaDeTexto 677">
          <a:extLst>
            <a:ext uri="{FF2B5EF4-FFF2-40B4-BE49-F238E27FC236}">
              <a16:creationId xmlns:a16="http://schemas.microsoft.com/office/drawing/2014/main" id="{00000000-0008-0000-0900-0000A6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79" name="CaixaDeTexto 678">
          <a:extLst>
            <a:ext uri="{FF2B5EF4-FFF2-40B4-BE49-F238E27FC236}">
              <a16:creationId xmlns:a16="http://schemas.microsoft.com/office/drawing/2014/main" id="{00000000-0008-0000-0900-0000A7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80" name="CaixaDeTexto 679">
          <a:extLst>
            <a:ext uri="{FF2B5EF4-FFF2-40B4-BE49-F238E27FC236}">
              <a16:creationId xmlns:a16="http://schemas.microsoft.com/office/drawing/2014/main" id="{00000000-0008-0000-0900-0000A8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81" name="CaixaDeTexto 680">
          <a:extLst>
            <a:ext uri="{FF2B5EF4-FFF2-40B4-BE49-F238E27FC236}">
              <a16:creationId xmlns:a16="http://schemas.microsoft.com/office/drawing/2014/main" id="{00000000-0008-0000-0900-0000A9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82" name="CaixaDeTexto 681">
          <a:extLst>
            <a:ext uri="{FF2B5EF4-FFF2-40B4-BE49-F238E27FC236}">
              <a16:creationId xmlns:a16="http://schemas.microsoft.com/office/drawing/2014/main" id="{00000000-0008-0000-0900-0000AA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310</xdr:row>
      <xdr:rowOff>0</xdr:rowOff>
    </xdr:from>
    <xdr:ext cx="184731" cy="264560"/>
    <xdr:sp macro="" textlink="">
      <xdr:nvSpPr>
        <xdr:cNvPr id="683" name="CaixaDeTexto 682">
          <a:extLst>
            <a:ext uri="{FF2B5EF4-FFF2-40B4-BE49-F238E27FC236}">
              <a16:creationId xmlns:a16="http://schemas.microsoft.com/office/drawing/2014/main" id="{00000000-0008-0000-0900-0000AB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310</xdr:row>
      <xdr:rowOff>0</xdr:rowOff>
    </xdr:from>
    <xdr:ext cx="184731" cy="264560"/>
    <xdr:sp macro="" textlink="">
      <xdr:nvSpPr>
        <xdr:cNvPr id="684" name="CaixaDeTexto 683">
          <a:extLst>
            <a:ext uri="{FF2B5EF4-FFF2-40B4-BE49-F238E27FC236}">
              <a16:creationId xmlns:a16="http://schemas.microsoft.com/office/drawing/2014/main" id="{00000000-0008-0000-0900-0000AC02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310</xdr:row>
      <xdr:rowOff>0</xdr:rowOff>
    </xdr:from>
    <xdr:ext cx="184731" cy="264560"/>
    <xdr:sp macro="" textlink="">
      <xdr:nvSpPr>
        <xdr:cNvPr id="685" name="CaixaDeTexto 684">
          <a:extLst>
            <a:ext uri="{FF2B5EF4-FFF2-40B4-BE49-F238E27FC236}">
              <a16:creationId xmlns:a16="http://schemas.microsoft.com/office/drawing/2014/main" id="{00000000-0008-0000-0900-0000AD02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86" name="CaixaDeTexto 685">
          <a:extLst>
            <a:ext uri="{FF2B5EF4-FFF2-40B4-BE49-F238E27FC236}">
              <a16:creationId xmlns:a16="http://schemas.microsoft.com/office/drawing/2014/main" id="{00000000-0008-0000-0900-0000AE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87" name="CaixaDeTexto 686">
          <a:extLst>
            <a:ext uri="{FF2B5EF4-FFF2-40B4-BE49-F238E27FC236}">
              <a16:creationId xmlns:a16="http://schemas.microsoft.com/office/drawing/2014/main" id="{00000000-0008-0000-0900-0000AF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88" name="CaixaDeTexto 687">
          <a:extLst>
            <a:ext uri="{FF2B5EF4-FFF2-40B4-BE49-F238E27FC236}">
              <a16:creationId xmlns:a16="http://schemas.microsoft.com/office/drawing/2014/main" id="{00000000-0008-0000-0900-0000B0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310</xdr:row>
      <xdr:rowOff>0</xdr:rowOff>
    </xdr:from>
    <xdr:ext cx="184731" cy="264560"/>
    <xdr:sp macro="" textlink="">
      <xdr:nvSpPr>
        <xdr:cNvPr id="689" name="CaixaDeTexto 688">
          <a:extLst>
            <a:ext uri="{FF2B5EF4-FFF2-40B4-BE49-F238E27FC236}">
              <a16:creationId xmlns:a16="http://schemas.microsoft.com/office/drawing/2014/main" id="{00000000-0008-0000-0900-0000B1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90" name="CaixaDeTexto 689">
          <a:extLst>
            <a:ext uri="{FF2B5EF4-FFF2-40B4-BE49-F238E27FC236}">
              <a16:creationId xmlns:a16="http://schemas.microsoft.com/office/drawing/2014/main" id="{00000000-0008-0000-0900-0000B2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91" name="CaixaDeTexto 690">
          <a:extLst>
            <a:ext uri="{FF2B5EF4-FFF2-40B4-BE49-F238E27FC236}">
              <a16:creationId xmlns:a16="http://schemas.microsoft.com/office/drawing/2014/main" id="{00000000-0008-0000-0900-0000B3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92" name="CaixaDeTexto 691">
          <a:extLst>
            <a:ext uri="{FF2B5EF4-FFF2-40B4-BE49-F238E27FC236}">
              <a16:creationId xmlns:a16="http://schemas.microsoft.com/office/drawing/2014/main" id="{00000000-0008-0000-0900-0000B4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310</xdr:row>
      <xdr:rowOff>0</xdr:rowOff>
    </xdr:from>
    <xdr:ext cx="184731" cy="264560"/>
    <xdr:sp macro="" textlink="">
      <xdr:nvSpPr>
        <xdr:cNvPr id="693" name="CaixaDeTexto 692">
          <a:extLst>
            <a:ext uri="{FF2B5EF4-FFF2-40B4-BE49-F238E27FC236}">
              <a16:creationId xmlns:a16="http://schemas.microsoft.com/office/drawing/2014/main" id="{00000000-0008-0000-0900-0000B5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94" name="CaixaDeTexto 693">
          <a:extLst>
            <a:ext uri="{FF2B5EF4-FFF2-40B4-BE49-F238E27FC236}">
              <a16:creationId xmlns:a16="http://schemas.microsoft.com/office/drawing/2014/main" id="{00000000-0008-0000-0900-0000B6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95" name="CaixaDeTexto 694">
          <a:extLst>
            <a:ext uri="{FF2B5EF4-FFF2-40B4-BE49-F238E27FC236}">
              <a16:creationId xmlns:a16="http://schemas.microsoft.com/office/drawing/2014/main" id="{00000000-0008-0000-0900-0000B7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96" name="CaixaDeTexto 695">
          <a:extLst>
            <a:ext uri="{FF2B5EF4-FFF2-40B4-BE49-F238E27FC236}">
              <a16:creationId xmlns:a16="http://schemas.microsoft.com/office/drawing/2014/main" id="{00000000-0008-0000-0900-0000B8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310</xdr:row>
      <xdr:rowOff>0</xdr:rowOff>
    </xdr:from>
    <xdr:ext cx="184731" cy="264560"/>
    <xdr:sp macro="" textlink="">
      <xdr:nvSpPr>
        <xdr:cNvPr id="697" name="CaixaDeTexto 696">
          <a:extLst>
            <a:ext uri="{FF2B5EF4-FFF2-40B4-BE49-F238E27FC236}">
              <a16:creationId xmlns:a16="http://schemas.microsoft.com/office/drawing/2014/main" id="{00000000-0008-0000-0900-0000B9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98" name="CaixaDeTexto 697">
          <a:extLst>
            <a:ext uri="{FF2B5EF4-FFF2-40B4-BE49-F238E27FC236}">
              <a16:creationId xmlns:a16="http://schemas.microsoft.com/office/drawing/2014/main" id="{00000000-0008-0000-0900-0000BA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699" name="CaixaDeTexto 698">
          <a:extLst>
            <a:ext uri="{FF2B5EF4-FFF2-40B4-BE49-F238E27FC236}">
              <a16:creationId xmlns:a16="http://schemas.microsoft.com/office/drawing/2014/main" id="{00000000-0008-0000-0900-0000BB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0" name="CaixaDeTexto 699">
          <a:extLst>
            <a:ext uri="{FF2B5EF4-FFF2-40B4-BE49-F238E27FC236}">
              <a16:creationId xmlns:a16="http://schemas.microsoft.com/office/drawing/2014/main" id="{00000000-0008-0000-0900-0000BC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1" name="CaixaDeTexto 700">
          <a:extLst>
            <a:ext uri="{FF2B5EF4-FFF2-40B4-BE49-F238E27FC236}">
              <a16:creationId xmlns:a16="http://schemas.microsoft.com/office/drawing/2014/main" id="{00000000-0008-0000-0900-0000BD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02" name="CaixaDeTexto 701">
          <a:extLst>
            <a:ext uri="{FF2B5EF4-FFF2-40B4-BE49-F238E27FC236}">
              <a16:creationId xmlns:a16="http://schemas.microsoft.com/office/drawing/2014/main" id="{00000000-0008-0000-0900-0000BE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03" name="CaixaDeTexto 702">
          <a:extLst>
            <a:ext uri="{FF2B5EF4-FFF2-40B4-BE49-F238E27FC236}">
              <a16:creationId xmlns:a16="http://schemas.microsoft.com/office/drawing/2014/main" id="{00000000-0008-0000-0900-0000BF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4" name="CaixaDeTexto 703">
          <a:extLst>
            <a:ext uri="{FF2B5EF4-FFF2-40B4-BE49-F238E27FC236}">
              <a16:creationId xmlns:a16="http://schemas.microsoft.com/office/drawing/2014/main" id="{00000000-0008-0000-0900-0000C0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5" name="CaixaDeTexto 704">
          <a:extLst>
            <a:ext uri="{FF2B5EF4-FFF2-40B4-BE49-F238E27FC236}">
              <a16:creationId xmlns:a16="http://schemas.microsoft.com/office/drawing/2014/main" id="{00000000-0008-0000-0900-0000C1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6" name="CaixaDeTexto 705">
          <a:extLst>
            <a:ext uri="{FF2B5EF4-FFF2-40B4-BE49-F238E27FC236}">
              <a16:creationId xmlns:a16="http://schemas.microsoft.com/office/drawing/2014/main" id="{00000000-0008-0000-0900-0000C2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310</xdr:row>
      <xdr:rowOff>0</xdr:rowOff>
    </xdr:from>
    <xdr:ext cx="184731" cy="264560"/>
    <xdr:sp macro="" textlink="">
      <xdr:nvSpPr>
        <xdr:cNvPr id="707" name="CaixaDeTexto 706">
          <a:extLst>
            <a:ext uri="{FF2B5EF4-FFF2-40B4-BE49-F238E27FC236}">
              <a16:creationId xmlns:a16="http://schemas.microsoft.com/office/drawing/2014/main" id="{00000000-0008-0000-0900-0000C3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08" name="CaixaDeTexto 707">
          <a:extLst>
            <a:ext uri="{FF2B5EF4-FFF2-40B4-BE49-F238E27FC236}">
              <a16:creationId xmlns:a16="http://schemas.microsoft.com/office/drawing/2014/main" id="{00000000-0008-0000-0900-0000C4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09" name="CaixaDeTexto 708">
          <a:extLst>
            <a:ext uri="{FF2B5EF4-FFF2-40B4-BE49-F238E27FC236}">
              <a16:creationId xmlns:a16="http://schemas.microsoft.com/office/drawing/2014/main" id="{00000000-0008-0000-0900-0000C5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0" name="CaixaDeTexto 709">
          <a:extLst>
            <a:ext uri="{FF2B5EF4-FFF2-40B4-BE49-F238E27FC236}">
              <a16:creationId xmlns:a16="http://schemas.microsoft.com/office/drawing/2014/main" id="{00000000-0008-0000-0900-0000C6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1" name="CaixaDeTexto 710">
          <a:extLst>
            <a:ext uri="{FF2B5EF4-FFF2-40B4-BE49-F238E27FC236}">
              <a16:creationId xmlns:a16="http://schemas.microsoft.com/office/drawing/2014/main" id="{00000000-0008-0000-0900-0000C7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2" name="CaixaDeTexto 711">
          <a:extLst>
            <a:ext uri="{FF2B5EF4-FFF2-40B4-BE49-F238E27FC236}">
              <a16:creationId xmlns:a16="http://schemas.microsoft.com/office/drawing/2014/main" id="{00000000-0008-0000-0900-0000C8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3" name="CaixaDeTexto 712">
          <a:extLst>
            <a:ext uri="{FF2B5EF4-FFF2-40B4-BE49-F238E27FC236}">
              <a16:creationId xmlns:a16="http://schemas.microsoft.com/office/drawing/2014/main" id="{00000000-0008-0000-0900-0000C9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4" name="CaixaDeTexto 713">
          <a:extLst>
            <a:ext uri="{FF2B5EF4-FFF2-40B4-BE49-F238E27FC236}">
              <a16:creationId xmlns:a16="http://schemas.microsoft.com/office/drawing/2014/main" id="{00000000-0008-0000-0900-0000CA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5" name="CaixaDeTexto 714">
          <a:extLst>
            <a:ext uri="{FF2B5EF4-FFF2-40B4-BE49-F238E27FC236}">
              <a16:creationId xmlns:a16="http://schemas.microsoft.com/office/drawing/2014/main" id="{00000000-0008-0000-0900-0000CB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6" name="CaixaDeTexto 715">
          <a:extLst>
            <a:ext uri="{FF2B5EF4-FFF2-40B4-BE49-F238E27FC236}">
              <a16:creationId xmlns:a16="http://schemas.microsoft.com/office/drawing/2014/main" id="{00000000-0008-0000-0900-0000CC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7" name="CaixaDeTexto 716">
          <a:extLst>
            <a:ext uri="{FF2B5EF4-FFF2-40B4-BE49-F238E27FC236}">
              <a16:creationId xmlns:a16="http://schemas.microsoft.com/office/drawing/2014/main" id="{00000000-0008-0000-0900-0000CD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8" name="CaixaDeTexto 717">
          <a:extLst>
            <a:ext uri="{FF2B5EF4-FFF2-40B4-BE49-F238E27FC236}">
              <a16:creationId xmlns:a16="http://schemas.microsoft.com/office/drawing/2014/main" id="{00000000-0008-0000-0900-0000CE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310</xdr:row>
      <xdr:rowOff>0</xdr:rowOff>
    </xdr:from>
    <xdr:ext cx="184731" cy="264560"/>
    <xdr:sp macro="" textlink="">
      <xdr:nvSpPr>
        <xdr:cNvPr id="719" name="CaixaDeTexto 718">
          <a:extLst>
            <a:ext uri="{FF2B5EF4-FFF2-40B4-BE49-F238E27FC236}">
              <a16:creationId xmlns:a16="http://schemas.microsoft.com/office/drawing/2014/main" id="{00000000-0008-0000-0900-0000CF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20" name="CaixaDeTexto 719">
          <a:extLst>
            <a:ext uri="{FF2B5EF4-FFF2-40B4-BE49-F238E27FC236}">
              <a16:creationId xmlns:a16="http://schemas.microsoft.com/office/drawing/2014/main" id="{00000000-0008-0000-0900-0000D0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21" name="CaixaDeTexto 720">
          <a:extLst>
            <a:ext uri="{FF2B5EF4-FFF2-40B4-BE49-F238E27FC236}">
              <a16:creationId xmlns:a16="http://schemas.microsoft.com/office/drawing/2014/main" id="{00000000-0008-0000-0900-0000D1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22" name="CaixaDeTexto 721">
          <a:extLst>
            <a:ext uri="{FF2B5EF4-FFF2-40B4-BE49-F238E27FC236}">
              <a16:creationId xmlns:a16="http://schemas.microsoft.com/office/drawing/2014/main" id="{00000000-0008-0000-0900-0000D2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23" name="CaixaDeTexto 722">
          <a:extLst>
            <a:ext uri="{FF2B5EF4-FFF2-40B4-BE49-F238E27FC236}">
              <a16:creationId xmlns:a16="http://schemas.microsoft.com/office/drawing/2014/main" id="{00000000-0008-0000-0900-0000D3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24" name="CaixaDeTexto 723">
          <a:extLst>
            <a:ext uri="{FF2B5EF4-FFF2-40B4-BE49-F238E27FC236}">
              <a16:creationId xmlns:a16="http://schemas.microsoft.com/office/drawing/2014/main" id="{00000000-0008-0000-0900-0000D4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25" name="CaixaDeTexto 724">
          <a:extLst>
            <a:ext uri="{FF2B5EF4-FFF2-40B4-BE49-F238E27FC236}">
              <a16:creationId xmlns:a16="http://schemas.microsoft.com/office/drawing/2014/main" id="{00000000-0008-0000-0900-0000D5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26" name="CaixaDeTexto 725">
          <a:extLst>
            <a:ext uri="{FF2B5EF4-FFF2-40B4-BE49-F238E27FC236}">
              <a16:creationId xmlns:a16="http://schemas.microsoft.com/office/drawing/2014/main" id="{00000000-0008-0000-0900-0000D6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27" name="CaixaDeTexto 726">
          <a:extLst>
            <a:ext uri="{FF2B5EF4-FFF2-40B4-BE49-F238E27FC236}">
              <a16:creationId xmlns:a16="http://schemas.microsoft.com/office/drawing/2014/main" id="{00000000-0008-0000-0900-0000D7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28" name="CaixaDeTexto 727">
          <a:extLst>
            <a:ext uri="{FF2B5EF4-FFF2-40B4-BE49-F238E27FC236}">
              <a16:creationId xmlns:a16="http://schemas.microsoft.com/office/drawing/2014/main" id="{00000000-0008-0000-0900-0000D8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29" name="CaixaDeTexto 728">
          <a:extLst>
            <a:ext uri="{FF2B5EF4-FFF2-40B4-BE49-F238E27FC236}">
              <a16:creationId xmlns:a16="http://schemas.microsoft.com/office/drawing/2014/main" id="{00000000-0008-0000-0900-0000D9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30" name="CaixaDeTexto 729">
          <a:extLst>
            <a:ext uri="{FF2B5EF4-FFF2-40B4-BE49-F238E27FC236}">
              <a16:creationId xmlns:a16="http://schemas.microsoft.com/office/drawing/2014/main" id="{00000000-0008-0000-0900-0000DA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31" name="CaixaDeTexto 730">
          <a:extLst>
            <a:ext uri="{FF2B5EF4-FFF2-40B4-BE49-F238E27FC236}">
              <a16:creationId xmlns:a16="http://schemas.microsoft.com/office/drawing/2014/main" id="{00000000-0008-0000-0900-0000DB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32" name="CaixaDeTexto 731">
          <a:extLst>
            <a:ext uri="{FF2B5EF4-FFF2-40B4-BE49-F238E27FC236}">
              <a16:creationId xmlns:a16="http://schemas.microsoft.com/office/drawing/2014/main" id="{00000000-0008-0000-0900-0000DC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33" name="CaixaDeTexto 732">
          <a:extLst>
            <a:ext uri="{FF2B5EF4-FFF2-40B4-BE49-F238E27FC236}">
              <a16:creationId xmlns:a16="http://schemas.microsoft.com/office/drawing/2014/main" id="{00000000-0008-0000-0900-0000DD02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34" name="CaixaDeTexto 733">
          <a:extLst>
            <a:ext uri="{FF2B5EF4-FFF2-40B4-BE49-F238E27FC236}">
              <a16:creationId xmlns:a16="http://schemas.microsoft.com/office/drawing/2014/main" id="{00000000-0008-0000-0900-0000DE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35" name="CaixaDeTexto 734">
          <a:extLst>
            <a:ext uri="{FF2B5EF4-FFF2-40B4-BE49-F238E27FC236}">
              <a16:creationId xmlns:a16="http://schemas.microsoft.com/office/drawing/2014/main" id="{00000000-0008-0000-0900-0000DF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36" name="CaixaDeTexto 735">
          <a:extLst>
            <a:ext uri="{FF2B5EF4-FFF2-40B4-BE49-F238E27FC236}">
              <a16:creationId xmlns:a16="http://schemas.microsoft.com/office/drawing/2014/main" id="{00000000-0008-0000-0900-0000E0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37" name="CaixaDeTexto 736">
          <a:extLst>
            <a:ext uri="{FF2B5EF4-FFF2-40B4-BE49-F238E27FC236}">
              <a16:creationId xmlns:a16="http://schemas.microsoft.com/office/drawing/2014/main" id="{00000000-0008-0000-0900-0000E1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38" name="CaixaDeTexto 737">
          <a:extLst>
            <a:ext uri="{FF2B5EF4-FFF2-40B4-BE49-F238E27FC236}">
              <a16:creationId xmlns:a16="http://schemas.microsoft.com/office/drawing/2014/main" id="{00000000-0008-0000-0900-0000E2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39" name="CaixaDeTexto 738">
          <a:extLst>
            <a:ext uri="{FF2B5EF4-FFF2-40B4-BE49-F238E27FC236}">
              <a16:creationId xmlns:a16="http://schemas.microsoft.com/office/drawing/2014/main" id="{00000000-0008-0000-0900-0000E3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40" name="CaixaDeTexto 739">
          <a:extLst>
            <a:ext uri="{FF2B5EF4-FFF2-40B4-BE49-F238E27FC236}">
              <a16:creationId xmlns:a16="http://schemas.microsoft.com/office/drawing/2014/main" id="{00000000-0008-0000-0900-0000E4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41" name="CaixaDeTexto 740">
          <a:extLst>
            <a:ext uri="{FF2B5EF4-FFF2-40B4-BE49-F238E27FC236}">
              <a16:creationId xmlns:a16="http://schemas.microsoft.com/office/drawing/2014/main" id="{00000000-0008-0000-0900-0000E5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42" name="CaixaDeTexto 741">
          <a:extLst>
            <a:ext uri="{FF2B5EF4-FFF2-40B4-BE49-F238E27FC236}">
              <a16:creationId xmlns:a16="http://schemas.microsoft.com/office/drawing/2014/main" id="{00000000-0008-0000-0900-0000E6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43" name="CaixaDeTexto 742">
          <a:extLst>
            <a:ext uri="{FF2B5EF4-FFF2-40B4-BE49-F238E27FC236}">
              <a16:creationId xmlns:a16="http://schemas.microsoft.com/office/drawing/2014/main" id="{00000000-0008-0000-0900-0000E702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4" name="CaixaDeTexto 743">
          <a:extLst>
            <a:ext uri="{FF2B5EF4-FFF2-40B4-BE49-F238E27FC236}">
              <a16:creationId xmlns:a16="http://schemas.microsoft.com/office/drawing/2014/main" id="{00000000-0008-0000-0900-0000E8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5" name="CaixaDeTexto 744">
          <a:extLst>
            <a:ext uri="{FF2B5EF4-FFF2-40B4-BE49-F238E27FC236}">
              <a16:creationId xmlns:a16="http://schemas.microsoft.com/office/drawing/2014/main" id="{00000000-0008-0000-0900-0000E9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6" name="CaixaDeTexto 745">
          <a:extLst>
            <a:ext uri="{FF2B5EF4-FFF2-40B4-BE49-F238E27FC236}">
              <a16:creationId xmlns:a16="http://schemas.microsoft.com/office/drawing/2014/main" id="{00000000-0008-0000-0900-0000EA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7" name="CaixaDeTexto 746">
          <a:extLst>
            <a:ext uri="{FF2B5EF4-FFF2-40B4-BE49-F238E27FC236}">
              <a16:creationId xmlns:a16="http://schemas.microsoft.com/office/drawing/2014/main" id="{00000000-0008-0000-0900-0000EB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8" name="CaixaDeTexto 747">
          <a:extLst>
            <a:ext uri="{FF2B5EF4-FFF2-40B4-BE49-F238E27FC236}">
              <a16:creationId xmlns:a16="http://schemas.microsoft.com/office/drawing/2014/main" id="{00000000-0008-0000-0900-0000EC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49" name="CaixaDeTexto 748">
          <a:extLst>
            <a:ext uri="{FF2B5EF4-FFF2-40B4-BE49-F238E27FC236}">
              <a16:creationId xmlns:a16="http://schemas.microsoft.com/office/drawing/2014/main" id="{00000000-0008-0000-0900-0000ED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0" name="CaixaDeTexto 749">
          <a:extLst>
            <a:ext uri="{FF2B5EF4-FFF2-40B4-BE49-F238E27FC236}">
              <a16:creationId xmlns:a16="http://schemas.microsoft.com/office/drawing/2014/main" id="{00000000-0008-0000-0900-0000EE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1" name="CaixaDeTexto 750">
          <a:extLst>
            <a:ext uri="{FF2B5EF4-FFF2-40B4-BE49-F238E27FC236}">
              <a16:creationId xmlns:a16="http://schemas.microsoft.com/office/drawing/2014/main" id="{00000000-0008-0000-0900-0000EF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2" name="CaixaDeTexto 751">
          <a:extLst>
            <a:ext uri="{FF2B5EF4-FFF2-40B4-BE49-F238E27FC236}">
              <a16:creationId xmlns:a16="http://schemas.microsoft.com/office/drawing/2014/main" id="{00000000-0008-0000-0900-0000F0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3" name="CaixaDeTexto 752">
          <a:extLst>
            <a:ext uri="{FF2B5EF4-FFF2-40B4-BE49-F238E27FC236}">
              <a16:creationId xmlns:a16="http://schemas.microsoft.com/office/drawing/2014/main" id="{00000000-0008-0000-0900-0000F1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4" name="CaixaDeTexto 753">
          <a:extLst>
            <a:ext uri="{FF2B5EF4-FFF2-40B4-BE49-F238E27FC236}">
              <a16:creationId xmlns:a16="http://schemas.microsoft.com/office/drawing/2014/main" id="{00000000-0008-0000-0900-0000F2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171</xdr:row>
      <xdr:rowOff>0</xdr:rowOff>
    </xdr:from>
    <xdr:ext cx="184731" cy="264560"/>
    <xdr:sp macro="" textlink="">
      <xdr:nvSpPr>
        <xdr:cNvPr id="755" name="CaixaDeTexto 754">
          <a:extLst>
            <a:ext uri="{FF2B5EF4-FFF2-40B4-BE49-F238E27FC236}">
              <a16:creationId xmlns:a16="http://schemas.microsoft.com/office/drawing/2014/main" id="{00000000-0008-0000-0900-0000F302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756" name="CaixaDeTexto 755">
          <a:extLst>
            <a:ext uri="{FF2B5EF4-FFF2-40B4-BE49-F238E27FC236}">
              <a16:creationId xmlns:a16="http://schemas.microsoft.com/office/drawing/2014/main" id="{00000000-0008-0000-0900-0000F402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757" name="CaixaDeTexto 756">
          <a:extLst>
            <a:ext uri="{FF2B5EF4-FFF2-40B4-BE49-F238E27FC236}">
              <a16:creationId xmlns:a16="http://schemas.microsoft.com/office/drawing/2014/main" id="{00000000-0008-0000-0900-0000F502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58" name="CaixaDeTexto 757">
          <a:extLst>
            <a:ext uri="{FF2B5EF4-FFF2-40B4-BE49-F238E27FC236}">
              <a16:creationId xmlns:a16="http://schemas.microsoft.com/office/drawing/2014/main" id="{00000000-0008-0000-0900-0000F6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59" name="CaixaDeTexto 758">
          <a:extLst>
            <a:ext uri="{FF2B5EF4-FFF2-40B4-BE49-F238E27FC236}">
              <a16:creationId xmlns:a16="http://schemas.microsoft.com/office/drawing/2014/main" id="{00000000-0008-0000-0900-0000F7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60" name="CaixaDeTexto 759">
          <a:extLst>
            <a:ext uri="{FF2B5EF4-FFF2-40B4-BE49-F238E27FC236}">
              <a16:creationId xmlns:a16="http://schemas.microsoft.com/office/drawing/2014/main" id="{00000000-0008-0000-0900-0000F8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761" name="CaixaDeTexto 760">
          <a:extLst>
            <a:ext uri="{FF2B5EF4-FFF2-40B4-BE49-F238E27FC236}">
              <a16:creationId xmlns:a16="http://schemas.microsoft.com/office/drawing/2014/main" id="{00000000-0008-0000-0900-0000F902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62" name="CaixaDeTexto 761">
          <a:extLst>
            <a:ext uri="{FF2B5EF4-FFF2-40B4-BE49-F238E27FC236}">
              <a16:creationId xmlns:a16="http://schemas.microsoft.com/office/drawing/2014/main" id="{00000000-0008-0000-0900-0000FA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63" name="CaixaDeTexto 762">
          <a:extLst>
            <a:ext uri="{FF2B5EF4-FFF2-40B4-BE49-F238E27FC236}">
              <a16:creationId xmlns:a16="http://schemas.microsoft.com/office/drawing/2014/main" id="{00000000-0008-0000-0900-0000FB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64" name="CaixaDeTexto 763">
          <a:extLst>
            <a:ext uri="{FF2B5EF4-FFF2-40B4-BE49-F238E27FC236}">
              <a16:creationId xmlns:a16="http://schemas.microsoft.com/office/drawing/2014/main" id="{00000000-0008-0000-0900-0000FC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765" name="CaixaDeTexto 764">
          <a:extLst>
            <a:ext uri="{FF2B5EF4-FFF2-40B4-BE49-F238E27FC236}">
              <a16:creationId xmlns:a16="http://schemas.microsoft.com/office/drawing/2014/main" id="{00000000-0008-0000-0900-0000FD02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66" name="CaixaDeTexto 765">
          <a:extLst>
            <a:ext uri="{FF2B5EF4-FFF2-40B4-BE49-F238E27FC236}">
              <a16:creationId xmlns:a16="http://schemas.microsoft.com/office/drawing/2014/main" id="{00000000-0008-0000-0900-0000FE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67" name="CaixaDeTexto 766">
          <a:extLst>
            <a:ext uri="{FF2B5EF4-FFF2-40B4-BE49-F238E27FC236}">
              <a16:creationId xmlns:a16="http://schemas.microsoft.com/office/drawing/2014/main" id="{00000000-0008-0000-0900-0000FF02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68" name="CaixaDeTexto 767">
          <a:extLst>
            <a:ext uri="{FF2B5EF4-FFF2-40B4-BE49-F238E27FC236}">
              <a16:creationId xmlns:a16="http://schemas.microsoft.com/office/drawing/2014/main" id="{00000000-0008-0000-0900-000000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769" name="CaixaDeTexto 768">
          <a:extLst>
            <a:ext uri="{FF2B5EF4-FFF2-40B4-BE49-F238E27FC236}">
              <a16:creationId xmlns:a16="http://schemas.microsoft.com/office/drawing/2014/main" id="{00000000-0008-0000-0900-000001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0" name="CaixaDeTexto 769">
          <a:extLst>
            <a:ext uri="{FF2B5EF4-FFF2-40B4-BE49-F238E27FC236}">
              <a16:creationId xmlns:a16="http://schemas.microsoft.com/office/drawing/2014/main" id="{00000000-0008-0000-0900-000002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1" name="CaixaDeTexto 770">
          <a:extLst>
            <a:ext uri="{FF2B5EF4-FFF2-40B4-BE49-F238E27FC236}">
              <a16:creationId xmlns:a16="http://schemas.microsoft.com/office/drawing/2014/main" id="{00000000-0008-0000-0900-000003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2" name="CaixaDeTexto 771">
          <a:extLst>
            <a:ext uri="{FF2B5EF4-FFF2-40B4-BE49-F238E27FC236}">
              <a16:creationId xmlns:a16="http://schemas.microsoft.com/office/drawing/2014/main" id="{00000000-0008-0000-0900-000004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3" name="CaixaDeTexto 772">
          <a:extLst>
            <a:ext uri="{FF2B5EF4-FFF2-40B4-BE49-F238E27FC236}">
              <a16:creationId xmlns:a16="http://schemas.microsoft.com/office/drawing/2014/main" id="{00000000-0008-0000-0900-000005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74" name="CaixaDeTexto 773">
          <a:extLst>
            <a:ext uri="{FF2B5EF4-FFF2-40B4-BE49-F238E27FC236}">
              <a16:creationId xmlns:a16="http://schemas.microsoft.com/office/drawing/2014/main" id="{00000000-0008-0000-0900-000006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75" name="CaixaDeTexto 774">
          <a:extLst>
            <a:ext uri="{FF2B5EF4-FFF2-40B4-BE49-F238E27FC236}">
              <a16:creationId xmlns:a16="http://schemas.microsoft.com/office/drawing/2014/main" id="{00000000-0008-0000-0900-000007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6" name="CaixaDeTexto 775">
          <a:extLst>
            <a:ext uri="{FF2B5EF4-FFF2-40B4-BE49-F238E27FC236}">
              <a16:creationId xmlns:a16="http://schemas.microsoft.com/office/drawing/2014/main" id="{00000000-0008-0000-0900-000008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7" name="CaixaDeTexto 776">
          <a:extLst>
            <a:ext uri="{FF2B5EF4-FFF2-40B4-BE49-F238E27FC236}">
              <a16:creationId xmlns:a16="http://schemas.microsoft.com/office/drawing/2014/main" id="{00000000-0008-0000-0900-000009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8" name="CaixaDeTexto 777">
          <a:extLst>
            <a:ext uri="{FF2B5EF4-FFF2-40B4-BE49-F238E27FC236}">
              <a16:creationId xmlns:a16="http://schemas.microsoft.com/office/drawing/2014/main" id="{00000000-0008-0000-0900-00000A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779" name="CaixaDeTexto 778">
          <a:extLst>
            <a:ext uri="{FF2B5EF4-FFF2-40B4-BE49-F238E27FC236}">
              <a16:creationId xmlns:a16="http://schemas.microsoft.com/office/drawing/2014/main" id="{00000000-0008-0000-0900-00000B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0" name="CaixaDeTexto 779">
          <a:extLst>
            <a:ext uri="{FF2B5EF4-FFF2-40B4-BE49-F238E27FC236}">
              <a16:creationId xmlns:a16="http://schemas.microsoft.com/office/drawing/2014/main" id="{00000000-0008-0000-0900-00000C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1" name="CaixaDeTexto 780">
          <a:extLst>
            <a:ext uri="{FF2B5EF4-FFF2-40B4-BE49-F238E27FC236}">
              <a16:creationId xmlns:a16="http://schemas.microsoft.com/office/drawing/2014/main" id="{00000000-0008-0000-0900-00000D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2" name="CaixaDeTexto 781">
          <a:extLst>
            <a:ext uri="{FF2B5EF4-FFF2-40B4-BE49-F238E27FC236}">
              <a16:creationId xmlns:a16="http://schemas.microsoft.com/office/drawing/2014/main" id="{00000000-0008-0000-0900-00000E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3" name="CaixaDeTexto 782">
          <a:extLst>
            <a:ext uri="{FF2B5EF4-FFF2-40B4-BE49-F238E27FC236}">
              <a16:creationId xmlns:a16="http://schemas.microsoft.com/office/drawing/2014/main" id="{00000000-0008-0000-0900-00000F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4" name="CaixaDeTexto 783">
          <a:extLst>
            <a:ext uri="{FF2B5EF4-FFF2-40B4-BE49-F238E27FC236}">
              <a16:creationId xmlns:a16="http://schemas.microsoft.com/office/drawing/2014/main" id="{00000000-0008-0000-0900-000010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5" name="CaixaDeTexto 784">
          <a:extLst>
            <a:ext uri="{FF2B5EF4-FFF2-40B4-BE49-F238E27FC236}">
              <a16:creationId xmlns:a16="http://schemas.microsoft.com/office/drawing/2014/main" id="{00000000-0008-0000-0900-000011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6" name="CaixaDeTexto 785">
          <a:extLst>
            <a:ext uri="{FF2B5EF4-FFF2-40B4-BE49-F238E27FC236}">
              <a16:creationId xmlns:a16="http://schemas.microsoft.com/office/drawing/2014/main" id="{00000000-0008-0000-0900-000012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7" name="CaixaDeTexto 786">
          <a:extLst>
            <a:ext uri="{FF2B5EF4-FFF2-40B4-BE49-F238E27FC236}">
              <a16:creationId xmlns:a16="http://schemas.microsoft.com/office/drawing/2014/main" id="{00000000-0008-0000-0900-000013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8" name="CaixaDeTexto 787">
          <a:extLst>
            <a:ext uri="{FF2B5EF4-FFF2-40B4-BE49-F238E27FC236}">
              <a16:creationId xmlns:a16="http://schemas.microsoft.com/office/drawing/2014/main" id="{00000000-0008-0000-0900-000014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89" name="CaixaDeTexto 788">
          <a:extLst>
            <a:ext uri="{FF2B5EF4-FFF2-40B4-BE49-F238E27FC236}">
              <a16:creationId xmlns:a16="http://schemas.microsoft.com/office/drawing/2014/main" id="{00000000-0008-0000-0900-000015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90" name="CaixaDeTexto 789">
          <a:extLst>
            <a:ext uri="{FF2B5EF4-FFF2-40B4-BE49-F238E27FC236}">
              <a16:creationId xmlns:a16="http://schemas.microsoft.com/office/drawing/2014/main" id="{00000000-0008-0000-0900-000016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791" name="CaixaDeTexto 790">
          <a:extLst>
            <a:ext uri="{FF2B5EF4-FFF2-40B4-BE49-F238E27FC236}">
              <a16:creationId xmlns:a16="http://schemas.microsoft.com/office/drawing/2014/main" id="{00000000-0008-0000-0900-000017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792" name="CaixaDeTexto 791">
          <a:extLst>
            <a:ext uri="{FF2B5EF4-FFF2-40B4-BE49-F238E27FC236}">
              <a16:creationId xmlns:a16="http://schemas.microsoft.com/office/drawing/2014/main" id="{00000000-0008-0000-0900-000018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793" name="CaixaDeTexto 792">
          <a:extLst>
            <a:ext uri="{FF2B5EF4-FFF2-40B4-BE49-F238E27FC236}">
              <a16:creationId xmlns:a16="http://schemas.microsoft.com/office/drawing/2014/main" id="{00000000-0008-0000-0900-000019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794" name="CaixaDeTexto 793">
          <a:extLst>
            <a:ext uri="{FF2B5EF4-FFF2-40B4-BE49-F238E27FC236}">
              <a16:creationId xmlns:a16="http://schemas.microsoft.com/office/drawing/2014/main" id="{00000000-0008-0000-0900-00001A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795" name="CaixaDeTexto 794">
          <a:extLst>
            <a:ext uri="{FF2B5EF4-FFF2-40B4-BE49-F238E27FC236}">
              <a16:creationId xmlns:a16="http://schemas.microsoft.com/office/drawing/2014/main" id="{00000000-0008-0000-0900-00001B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796" name="CaixaDeTexto 795">
          <a:extLst>
            <a:ext uri="{FF2B5EF4-FFF2-40B4-BE49-F238E27FC236}">
              <a16:creationId xmlns:a16="http://schemas.microsoft.com/office/drawing/2014/main" id="{00000000-0008-0000-0900-00001C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797" name="CaixaDeTexto 796">
          <a:extLst>
            <a:ext uri="{FF2B5EF4-FFF2-40B4-BE49-F238E27FC236}">
              <a16:creationId xmlns:a16="http://schemas.microsoft.com/office/drawing/2014/main" id="{00000000-0008-0000-0900-00001D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798" name="CaixaDeTexto 797">
          <a:extLst>
            <a:ext uri="{FF2B5EF4-FFF2-40B4-BE49-F238E27FC236}">
              <a16:creationId xmlns:a16="http://schemas.microsoft.com/office/drawing/2014/main" id="{00000000-0008-0000-0900-00001E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799" name="CaixaDeTexto 798">
          <a:extLst>
            <a:ext uri="{FF2B5EF4-FFF2-40B4-BE49-F238E27FC236}">
              <a16:creationId xmlns:a16="http://schemas.microsoft.com/office/drawing/2014/main" id="{00000000-0008-0000-0900-00001F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00" name="CaixaDeTexto 799">
          <a:extLst>
            <a:ext uri="{FF2B5EF4-FFF2-40B4-BE49-F238E27FC236}">
              <a16:creationId xmlns:a16="http://schemas.microsoft.com/office/drawing/2014/main" id="{00000000-0008-0000-0900-000020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01" name="CaixaDeTexto 800">
          <a:extLst>
            <a:ext uri="{FF2B5EF4-FFF2-40B4-BE49-F238E27FC236}">
              <a16:creationId xmlns:a16="http://schemas.microsoft.com/office/drawing/2014/main" id="{00000000-0008-0000-0900-000021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02" name="CaixaDeTexto 801">
          <a:extLst>
            <a:ext uri="{FF2B5EF4-FFF2-40B4-BE49-F238E27FC236}">
              <a16:creationId xmlns:a16="http://schemas.microsoft.com/office/drawing/2014/main" id="{00000000-0008-0000-0900-000022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03" name="CaixaDeTexto 802">
          <a:extLst>
            <a:ext uri="{FF2B5EF4-FFF2-40B4-BE49-F238E27FC236}">
              <a16:creationId xmlns:a16="http://schemas.microsoft.com/office/drawing/2014/main" id="{00000000-0008-0000-0900-000023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04" name="CaixaDeTexto 803">
          <a:extLst>
            <a:ext uri="{FF2B5EF4-FFF2-40B4-BE49-F238E27FC236}">
              <a16:creationId xmlns:a16="http://schemas.microsoft.com/office/drawing/2014/main" id="{00000000-0008-0000-0900-000024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05" name="CaixaDeTexto 804">
          <a:extLst>
            <a:ext uri="{FF2B5EF4-FFF2-40B4-BE49-F238E27FC236}">
              <a16:creationId xmlns:a16="http://schemas.microsoft.com/office/drawing/2014/main" id="{00000000-0008-0000-0900-000025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06" name="CaixaDeTexto 805">
          <a:extLst>
            <a:ext uri="{FF2B5EF4-FFF2-40B4-BE49-F238E27FC236}">
              <a16:creationId xmlns:a16="http://schemas.microsoft.com/office/drawing/2014/main" id="{00000000-0008-0000-0900-000026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07" name="CaixaDeTexto 806">
          <a:extLst>
            <a:ext uri="{FF2B5EF4-FFF2-40B4-BE49-F238E27FC236}">
              <a16:creationId xmlns:a16="http://schemas.microsoft.com/office/drawing/2014/main" id="{00000000-0008-0000-0900-000027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08" name="CaixaDeTexto 807">
          <a:extLst>
            <a:ext uri="{FF2B5EF4-FFF2-40B4-BE49-F238E27FC236}">
              <a16:creationId xmlns:a16="http://schemas.microsoft.com/office/drawing/2014/main" id="{00000000-0008-0000-0900-000028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09" name="CaixaDeTexto 808">
          <a:extLst>
            <a:ext uri="{FF2B5EF4-FFF2-40B4-BE49-F238E27FC236}">
              <a16:creationId xmlns:a16="http://schemas.microsoft.com/office/drawing/2014/main" id="{00000000-0008-0000-0900-000029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0" name="CaixaDeTexto 809">
          <a:extLst>
            <a:ext uri="{FF2B5EF4-FFF2-40B4-BE49-F238E27FC236}">
              <a16:creationId xmlns:a16="http://schemas.microsoft.com/office/drawing/2014/main" id="{00000000-0008-0000-0900-00002A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1" name="CaixaDeTexto 810">
          <a:extLst>
            <a:ext uri="{FF2B5EF4-FFF2-40B4-BE49-F238E27FC236}">
              <a16:creationId xmlns:a16="http://schemas.microsoft.com/office/drawing/2014/main" id="{00000000-0008-0000-0900-00002B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12" name="CaixaDeTexto 811">
          <a:extLst>
            <a:ext uri="{FF2B5EF4-FFF2-40B4-BE49-F238E27FC236}">
              <a16:creationId xmlns:a16="http://schemas.microsoft.com/office/drawing/2014/main" id="{00000000-0008-0000-0900-00002C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13" name="CaixaDeTexto 812">
          <a:extLst>
            <a:ext uri="{FF2B5EF4-FFF2-40B4-BE49-F238E27FC236}">
              <a16:creationId xmlns:a16="http://schemas.microsoft.com/office/drawing/2014/main" id="{00000000-0008-0000-0900-00002D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14" name="CaixaDeTexto 813">
          <a:extLst>
            <a:ext uri="{FF2B5EF4-FFF2-40B4-BE49-F238E27FC236}">
              <a16:creationId xmlns:a16="http://schemas.microsoft.com/office/drawing/2014/main" id="{00000000-0008-0000-0900-00002E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15" name="CaixaDeTexto 814">
          <a:extLst>
            <a:ext uri="{FF2B5EF4-FFF2-40B4-BE49-F238E27FC236}">
              <a16:creationId xmlns:a16="http://schemas.microsoft.com/office/drawing/2014/main" id="{00000000-0008-0000-0900-00002F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6" name="CaixaDeTexto 815">
          <a:extLst>
            <a:ext uri="{FF2B5EF4-FFF2-40B4-BE49-F238E27FC236}">
              <a16:creationId xmlns:a16="http://schemas.microsoft.com/office/drawing/2014/main" id="{00000000-0008-0000-0900-000030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7" name="CaixaDeTexto 816">
          <a:extLst>
            <a:ext uri="{FF2B5EF4-FFF2-40B4-BE49-F238E27FC236}">
              <a16:creationId xmlns:a16="http://schemas.microsoft.com/office/drawing/2014/main" id="{00000000-0008-0000-0900-000031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8" name="CaixaDeTexto 817">
          <a:extLst>
            <a:ext uri="{FF2B5EF4-FFF2-40B4-BE49-F238E27FC236}">
              <a16:creationId xmlns:a16="http://schemas.microsoft.com/office/drawing/2014/main" id="{00000000-0008-0000-0900-000032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19" name="CaixaDeTexto 818">
          <a:extLst>
            <a:ext uri="{FF2B5EF4-FFF2-40B4-BE49-F238E27FC236}">
              <a16:creationId xmlns:a16="http://schemas.microsoft.com/office/drawing/2014/main" id="{00000000-0008-0000-0900-000033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0" name="CaixaDeTexto 819">
          <a:extLst>
            <a:ext uri="{FF2B5EF4-FFF2-40B4-BE49-F238E27FC236}">
              <a16:creationId xmlns:a16="http://schemas.microsoft.com/office/drawing/2014/main" id="{00000000-0008-0000-0900-000034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1" name="CaixaDeTexto 820">
          <a:extLst>
            <a:ext uri="{FF2B5EF4-FFF2-40B4-BE49-F238E27FC236}">
              <a16:creationId xmlns:a16="http://schemas.microsoft.com/office/drawing/2014/main" id="{00000000-0008-0000-0900-000035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2" name="CaixaDeTexto 821">
          <a:extLst>
            <a:ext uri="{FF2B5EF4-FFF2-40B4-BE49-F238E27FC236}">
              <a16:creationId xmlns:a16="http://schemas.microsoft.com/office/drawing/2014/main" id="{00000000-0008-0000-0900-000036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3" name="CaixaDeTexto 822">
          <a:extLst>
            <a:ext uri="{FF2B5EF4-FFF2-40B4-BE49-F238E27FC236}">
              <a16:creationId xmlns:a16="http://schemas.microsoft.com/office/drawing/2014/main" id="{00000000-0008-0000-0900-000037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4" name="CaixaDeTexto 823">
          <a:extLst>
            <a:ext uri="{FF2B5EF4-FFF2-40B4-BE49-F238E27FC236}">
              <a16:creationId xmlns:a16="http://schemas.microsoft.com/office/drawing/2014/main" id="{00000000-0008-0000-0900-000038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5" name="CaixaDeTexto 824">
          <a:extLst>
            <a:ext uri="{FF2B5EF4-FFF2-40B4-BE49-F238E27FC236}">
              <a16:creationId xmlns:a16="http://schemas.microsoft.com/office/drawing/2014/main" id="{00000000-0008-0000-0900-000039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6" name="CaixaDeTexto 825">
          <a:extLst>
            <a:ext uri="{FF2B5EF4-FFF2-40B4-BE49-F238E27FC236}">
              <a16:creationId xmlns:a16="http://schemas.microsoft.com/office/drawing/2014/main" id="{00000000-0008-0000-0900-00003A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118</xdr:row>
      <xdr:rowOff>0</xdr:rowOff>
    </xdr:from>
    <xdr:ext cx="184731" cy="264560"/>
    <xdr:sp macro="" textlink="">
      <xdr:nvSpPr>
        <xdr:cNvPr id="827" name="CaixaDeTexto 826">
          <a:extLst>
            <a:ext uri="{FF2B5EF4-FFF2-40B4-BE49-F238E27FC236}">
              <a16:creationId xmlns:a16="http://schemas.microsoft.com/office/drawing/2014/main" id="{00000000-0008-0000-0900-00003B030000}"/>
            </a:ext>
          </a:extLst>
        </xdr:cNvPr>
        <xdr:cNvSpPr txBox="1"/>
      </xdr:nvSpPr>
      <xdr:spPr>
        <a:xfrm>
          <a:off x="75628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828" name="CaixaDeTexto 827">
          <a:extLst>
            <a:ext uri="{FF2B5EF4-FFF2-40B4-BE49-F238E27FC236}">
              <a16:creationId xmlns:a16="http://schemas.microsoft.com/office/drawing/2014/main" id="{00000000-0008-0000-0900-00003C03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829" name="CaixaDeTexto 828">
          <a:extLst>
            <a:ext uri="{FF2B5EF4-FFF2-40B4-BE49-F238E27FC236}">
              <a16:creationId xmlns:a16="http://schemas.microsoft.com/office/drawing/2014/main" id="{00000000-0008-0000-0900-00003D030000}"/>
            </a:ext>
          </a:extLst>
        </xdr:cNvPr>
        <xdr:cNvSpPr txBox="1"/>
      </xdr:nvSpPr>
      <xdr:spPr>
        <a:xfrm>
          <a:off x="48291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30" name="CaixaDeTexto 829">
          <a:extLst>
            <a:ext uri="{FF2B5EF4-FFF2-40B4-BE49-F238E27FC236}">
              <a16:creationId xmlns:a16="http://schemas.microsoft.com/office/drawing/2014/main" id="{00000000-0008-0000-0900-00003E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31" name="CaixaDeTexto 830">
          <a:extLst>
            <a:ext uri="{FF2B5EF4-FFF2-40B4-BE49-F238E27FC236}">
              <a16:creationId xmlns:a16="http://schemas.microsoft.com/office/drawing/2014/main" id="{00000000-0008-0000-0900-00003F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32" name="CaixaDeTexto 831">
          <a:extLst>
            <a:ext uri="{FF2B5EF4-FFF2-40B4-BE49-F238E27FC236}">
              <a16:creationId xmlns:a16="http://schemas.microsoft.com/office/drawing/2014/main" id="{00000000-0008-0000-0900-000040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33" name="CaixaDeTexto 832">
          <a:extLst>
            <a:ext uri="{FF2B5EF4-FFF2-40B4-BE49-F238E27FC236}">
              <a16:creationId xmlns:a16="http://schemas.microsoft.com/office/drawing/2014/main" id="{00000000-0008-0000-0900-000041030000}"/>
            </a:ext>
          </a:extLst>
        </xdr:cNvPr>
        <xdr:cNvSpPr txBox="1"/>
      </xdr:nvSpPr>
      <xdr:spPr>
        <a:xfrm>
          <a:off x="52863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34" name="CaixaDeTexto 833">
          <a:extLst>
            <a:ext uri="{FF2B5EF4-FFF2-40B4-BE49-F238E27FC236}">
              <a16:creationId xmlns:a16="http://schemas.microsoft.com/office/drawing/2014/main" id="{00000000-0008-0000-0900-000042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35" name="CaixaDeTexto 834">
          <a:extLst>
            <a:ext uri="{FF2B5EF4-FFF2-40B4-BE49-F238E27FC236}">
              <a16:creationId xmlns:a16="http://schemas.microsoft.com/office/drawing/2014/main" id="{00000000-0008-0000-0900-000043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36" name="CaixaDeTexto 835">
          <a:extLst>
            <a:ext uri="{FF2B5EF4-FFF2-40B4-BE49-F238E27FC236}">
              <a16:creationId xmlns:a16="http://schemas.microsoft.com/office/drawing/2014/main" id="{00000000-0008-0000-0900-000044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37" name="CaixaDeTexto 836">
          <a:extLst>
            <a:ext uri="{FF2B5EF4-FFF2-40B4-BE49-F238E27FC236}">
              <a16:creationId xmlns:a16="http://schemas.microsoft.com/office/drawing/2014/main" id="{00000000-0008-0000-0900-000045030000}"/>
            </a:ext>
          </a:extLst>
        </xdr:cNvPr>
        <xdr:cNvSpPr txBox="1"/>
      </xdr:nvSpPr>
      <xdr:spPr>
        <a:xfrm>
          <a:off x="5743575"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38" name="CaixaDeTexto 837">
          <a:extLst>
            <a:ext uri="{FF2B5EF4-FFF2-40B4-BE49-F238E27FC236}">
              <a16:creationId xmlns:a16="http://schemas.microsoft.com/office/drawing/2014/main" id="{00000000-0008-0000-0900-000046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39" name="CaixaDeTexto 838">
          <a:extLst>
            <a:ext uri="{FF2B5EF4-FFF2-40B4-BE49-F238E27FC236}">
              <a16:creationId xmlns:a16="http://schemas.microsoft.com/office/drawing/2014/main" id="{00000000-0008-0000-0900-000047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40" name="CaixaDeTexto 839">
          <a:extLst>
            <a:ext uri="{FF2B5EF4-FFF2-40B4-BE49-F238E27FC236}">
              <a16:creationId xmlns:a16="http://schemas.microsoft.com/office/drawing/2014/main" id="{00000000-0008-0000-0900-000048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41" name="CaixaDeTexto 840">
          <a:extLst>
            <a:ext uri="{FF2B5EF4-FFF2-40B4-BE49-F238E27FC236}">
              <a16:creationId xmlns:a16="http://schemas.microsoft.com/office/drawing/2014/main" id="{00000000-0008-0000-0900-000049030000}"/>
            </a:ext>
          </a:extLst>
        </xdr:cNvPr>
        <xdr:cNvSpPr txBox="1"/>
      </xdr:nvSpPr>
      <xdr:spPr>
        <a:xfrm>
          <a:off x="62103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2" name="CaixaDeTexto 841">
          <a:extLst>
            <a:ext uri="{FF2B5EF4-FFF2-40B4-BE49-F238E27FC236}">
              <a16:creationId xmlns:a16="http://schemas.microsoft.com/office/drawing/2014/main" id="{00000000-0008-0000-0900-00004A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3" name="CaixaDeTexto 842">
          <a:extLst>
            <a:ext uri="{FF2B5EF4-FFF2-40B4-BE49-F238E27FC236}">
              <a16:creationId xmlns:a16="http://schemas.microsoft.com/office/drawing/2014/main" id="{00000000-0008-0000-0900-00004B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4" name="CaixaDeTexto 843">
          <a:extLst>
            <a:ext uri="{FF2B5EF4-FFF2-40B4-BE49-F238E27FC236}">
              <a16:creationId xmlns:a16="http://schemas.microsoft.com/office/drawing/2014/main" id="{00000000-0008-0000-0900-00004C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5" name="CaixaDeTexto 844">
          <a:extLst>
            <a:ext uri="{FF2B5EF4-FFF2-40B4-BE49-F238E27FC236}">
              <a16:creationId xmlns:a16="http://schemas.microsoft.com/office/drawing/2014/main" id="{00000000-0008-0000-0900-00004D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46" name="CaixaDeTexto 845">
          <a:extLst>
            <a:ext uri="{FF2B5EF4-FFF2-40B4-BE49-F238E27FC236}">
              <a16:creationId xmlns:a16="http://schemas.microsoft.com/office/drawing/2014/main" id="{00000000-0008-0000-0900-00004E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47" name="CaixaDeTexto 846">
          <a:extLst>
            <a:ext uri="{FF2B5EF4-FFF2-40B4-BE49-F238E27FC236}">
              <a16:creationId xmlns:a16="http://schemas.microsoft.com/office/drawing/2014/main" id="{00000000-0008-0000-0900-00004F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8" name="CaixaDeTexto 847">
          <a:extLst>
            <a:ext uri="{FF2B5EF4-FFF2-40B4-BE49-F238E27FC236}">
              <a16:creationId xmlns:a16="http://schemas.microsoft.com/office/drawing/2014/main" id="{00000000-0008-0000-0900-000050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49" name="CaixaDeTexto 848">
          <a:extLst>
            <a:ext uri="{FF2B5EF4-FFF2-40B4-BE49-F238E27FC236}">
              <a16:creationId xmlns:a16="http://schemas.microsoft.com/office/drawing/2014/main" id="{00000000-0008-0000-0900-000051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50" name="CaixaDeTexto 849">
          <a:extLst>
            <a:ext uri="{FF2B5EF4-FFF2-40B4-BE49-F238E27FC236}">
              <a16:creationId xmlns:a16="http://schemas.microsoft.com/office/drawing/2014/main" id="{00000000-0008-0000-0900-000052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51" name="CaixaDeTexto 850">
          <a:extLst>
            <a:ext uri="{FF2B5EF4-FFF2-40B4-BE49-F238E27FC236}">
              <a16:creationId xmlns:a16="http://schemas.microsoft.com/office/drawing/2014/main" id="{00000000-0008-0000-0900-000053030000}"/>
            </a:ext>
          </a:extLst>
        </xdr:cNvPr>
        <xdr:cNvSpPr txBox="1"/>
      </xdr:nvSpPr>
      <xdr:spPr>
        <a:xfrm>
          <a:off x="666750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2" name="CaixaDeTexto 851">
          <a:extLst>
            <a:ext uri="{FF2B5EF4-FFF2-40B4-BE49-F238E27FC236}">
              <a16:creationId xmlns:a16="http://schemas.microsoft.com/office/drawing/2014/main" id="{00000000-0008-0000-0900-000054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3" name="CaixaDeTexto 852">
          <a:extLst>
            <a:ext uri="{FF2B5EF4-FFF2-40B4-BE49-F238E27FC236}">
              <a16:creationId xmlns:a16="http://schemas.microsoft.com/office/drawing/2014/main" id="{00000000-0008-0000-0900-000055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4" name="CaixaDeTexto 853">
          <a:extLst>
            <a:ext uri="{FF2B5EF4-FFF2-40B4-BE49-F238E27FC236}">
              <a16:creationId xmlns:a16="http://schemas.microsoft.com/office/drawing/2014/main" id="{00000000-0008-0000-0900-000056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5" name="CaixaDeTexto 854">
          <a:extLst>
            <a:ext uri="{FF2B5EF4-FFF2-40B4-BE49-F238E27FC236}">
              <a16:creationId xmlns:a16="http://schemas.microsoft.com/office/drawing/2014/main" id="{00000000-0008-0000-0900-000057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6" name="CaixaDeTexto 855">
          <a:extLst>
            <a:ext uri="{FF2B5EF4-FFF2-40B4-BE49-F238E27FC236}">
              <a16:creationId xmlns:a16="http://schemas.microsoft.com/office/drawing/2014/main" id="{00000000-0008-0000-0900-000058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7" name="CaixaDeTexto 856">
          <a:extLst>
            <a:ext uri="{FF2B5EF4-FFF2-40B4-BE49-F238E27FC236}">
              <a16:creationId xmlns:a16="http://schemas.microsoft.com/office/drawing/2014/main" id="{00000000-0008-0000-0900-000059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8" name="CaixaDeTexto 857">
          <a:extLst>
            <a:ext uri="{FF2B5EF4-FFF2-40B4-BE49-F238E27FC236}">
              <a16:creationId xmlns:a16="http://schemas.microsoft.com/office/drawing/2014/main" id="{00000000-0008-0000-0900-00005A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59" name="CaixaDeTexto 858">
          <a:extLst>
            <a:ext uri="{FF2B5EF4-FFF2-40B4-BE49-F238E27FC236}">
              <a16:creationId xmlns:a16="http://schemas.microsoft.com/office/drawing/2014/main" id="{00000000-0008-0000-0900-00005B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60" name="CaixaDeTexto 859">
          <a:extLst>
            <a:ext uri="{FF2B5EF4-FFF2-40B4-BE49-F238E27FC236}">
              <a16:creationId xmlns:a16="http://schemas.microsoft.com/office/drawing/2014/main" id="{00000000-0008-0000-0900-00005C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61" name="CaixaDeTexto 860">
          <a:extLst>
            <a:ext uri="{FF2B5EF4-FFF2-40B4-BE49-F238E27FC236}">
              <a16:creationId xmlns:a16="http://schemas.microsoft.com/office/drawing/2014/main" id="{00000000-0008-0000-0900-00005D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62" name="CaixaDeTexto 861">
          <a:extLst>
            <a:ext uri="{FF2B5EF4-FFF2-40B4-BE49-F238E27FC236}">
              <a16:creationId xmlns:a16="http://schemas.microsoft.com/office/drawing/2014/main" id="{00000000-0008-0000-0900-00005E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63" name="CaixaDeTexto 862">
          <a:extLst>
            <a:ext uri="{FF2B5EF4-FFF2-40B4-BE49-F238E27FC236}">
              <a16:creationId xmlns:a16="http://schemas.microsoft.com/office/drawing/2014/main" id="{00000000-0008-0000-0900-00005F030000}"/>
            </a:ext>
          </a:extLst>
        </xdr:cNvPr>
        <xdr:cNvSpPr txBox="1"/>
      </xdr:nvSpPr>
      <xdr:spPr>
        <a:xfrm>
          <a:off x="7105650" y="2236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864" name="CaixaDeTexto 863">
          <a:extLst>
            <a:ext uri="{FF2B5EF4-FFF2-40B4-BE49-F238E27FC236}">
              <a16:creationId xmlns:a16="http://schemas.microsoft.com/office/drawing/2014/main" id="{00000000-0008-0000-0900-000060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865" name="CaixaDeTexto 864">
          <a:extLst>
            <a:ext uri="{FF2B5EF4-FFF2-40B4-BE49-F238E27FC236}">
              <a16:creationId xmlns:a16="http://schemas.microsoft.com/office/drawing/2014/main" id="{00000000-0008-0000-0900-000061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66" name="CaixaDeTexto 865">
          <a:extLst>
            <a:ext uri="{FF2B5EF4-FFF2-40B4-BE49-F238E27FC236}">
              <a16:creationId xmlns:a16="http://schemas.microsoft.com/office/drawing/2014/main" id="{00000000-0008-0000-0900-000062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67" name="CaixaDeTexto 866">
          <a:extLst>
            <a:ext uri="{FF2B5EF4-FFF2-40B4-BE49-F238E27FC236}">
              <a16:creationId xmlns:a16="http://schemas.microsoft.com/office/drawing/2014/main" id="{00000000-0008-0000-0900-000063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68" name="CaixaDeTexto 867">
          <a:extLst>
            <a:ext uri="{FF2B5EF4-FFF2-40B4-BE49-F238E27FC236}">
              <a16:creationId xmlns:a16="http://schemas.microsoft.com/office/drawing/2014/main" id="{00000000-0008-0000-0900-000064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869" name="CaixaDeTexto 868">
          <a:extLst>
            <a:ext uri="{FF2B5EF4-FFF2-40B4-BE49-F238E27FC236}">
              <a16:creationId xmlns:a16="http://schemas.microsoft.com/office/drawing/2014/main" id="{00000000-0008-0000-0900-000065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70" name="CaixaDeTexto 869">
          <a:extLst>
            <a:ext uri="{FF2B5EF4-FFF2-40B4-BE49-F238E27FC236}">
              <a16:creationId xmlns:a16="http://schemas.microsoft.com/office/drawing/2014/main" id="{00000000-0008-0000-0900-000066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71" name="CaixaDeTexto 870">
          <a:extLst>
            <a:ext uri="{FF2B5EF4-FFF2-40B4-BE49-F238E27FC236}">
              <a16:creationId xmlns:a16="http://schemas.microsoft.com/office/drawing/2014/main" id="{00000000-0008-0000-0900-000067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72" name="CaixaDeTexto 871">
          <a:extLst>
            <a:ext uri="{FF2B5EF4-FFF2-40B4-BE49-F238E27FC236}">
              <a16:creationId xmlns:a16="http://schemas.microsoft.com/office/drawing/2014/main" id="{00000000-0008-0000-0900-000068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873" name="CaixaDeTexto 872">
          <a:extLst>
            <a:ext uri="{FF2B5EF4-FFF2-40B4-BE49-F238E27FC236}">
              <a16:creationId xmlns:a16="http://schemas.microsoft.com/office/drawing/2014/main" id="{00000000-0008-0000-0900-000069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74" name="CaixaDeTexto 873">
          <a:extLst>
            <a:ext uri="{FF2B5EF4-FFF2-40B4-BE49-F238E27FC236}">
              <a16:creationId xmlns:a16="http://schemas.microsoft.com/office/drawing/2014/main" id="{00000000-0008-0000-0900-00006A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75" name="CaixaDeTexto 874">
          <a:extLst>
            <a:ext uri="{FF2B5EF4-FFF2-40B4-BE49-F238E27FC236}">
              <a16:creationId xmlns:a16="http://schemas.microsoft.com/office/drawing/2014/main" id="{00000000-0008-0000-0900-00006B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76" name="CaixaDeTexto 875">
          <a:extLst>
            <a:ext uri="{FF2B5EF4-FFF2-40B4-BE49-F238E27FC236}">
              <a16:creationId xmlns:a16="http://schemas.microsoft.com/office/drawing/2014/main" id="{00000000-0008-0000-0900-00006C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877" name="CaixaDeTexto 876">
          <a:extLst>
            <a:ext uri="{FF2B5EF4-FFF2-40B4-BE49-F238E27FC236}">
              <a16:creationId xmlns:a16="http://schemas.microsoft.com/office/drawing/2014/main" id="{00000000-0008-0000-0900-00006D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78" name="CaixaDeTexto 877">
          <a:extLst>
            <a:ext uri="{FF2B5EF4-FFF2-40B4-BE49-F238E27FC236}">
              <a16:creationId xmlns:a16="http://schemas.microsoft.com/office/drawing/2014/main" id="{00000000-0008-0000-0900-00006E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79" name="CaixaDeTexto 878">
          <a:extLst>
            <a:ext uri="{FF2B5EF4-FFF2-40B4-BE49-F238E27FC236}">
              <a16:creationId xmlns:a16="http://schemas.microsoft.com/office/drawing/2014/main" id="{00000000-0008-0000-0900-00006F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0" name="CaixaDeTexto 879">
          <a:extLst>
            <a:ext uri="{FF2B5EF4-FFF2-40B4-BE49-F238E27FC236}">
              <a16:creationId xmlns:a16="http://schemas.microsoft.com/office/drawing/2014/main" id="{00000000-0008-0000-0900-000070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1" name="CaixaDeTexto 880">
          <a:extLst>
            <a:ext uri="{FF2B5EF4-FFF2-40B4-BE49-F238E27FC236}">
              <a16:creationId xmlns:a16="http://schemas.microsoft.com/office/drawing/2014/main" id="{00000000-0008-0000-0900-000071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82" name="CaixaDeTexto 881">
          <a:extLst>
            <a:ext uri="{FF2B5EF4-FFF2-40B4-BE49-F238E27FC236}">
              <a16:creationId xmlns:a16="http://schemas.microsoft.com/office/drawing/2014/main" id="{00000000-0008-0000-0900-000072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83" name="CaixaDeTexto 882">
          <a:extLst>
            <a:ext uri="{FF2B5EF4-FFF2-40B4-BE49-F238E27FC236}">
              <a16:creationId xmlns:a16="http://schemas.microsoft.com/office/drawing/2014/main" id="{00000000-0008-0000-0900-000073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4" name="CaixaDeTexto 883">
          <a:extLst>
            <a:ext uri="{FF2B5EF4-FFF2-40B4-BE49-F238E27FC236}">
              <a16:creationId xmlns:a16="http://schemas.microsoft.com/office/drawing/2014/main" id="{00000000-0008-0000-0900-000074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5" name="CaixaDeTexto 884">
          <a:extLst>
            <a:ext uri="{FF2B5EF4-FFF2-40B4-BE49-F238E27FC236}">
              <a16:creationId xmlns:a16="http://schemas.microsoft.com/office/drawing/2014/main" id="{00000000-0008-0000-0900-000075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6" name="CaixaDeTexto 885">
          <a:extLst>
            <a:ext uri="{FF2B5EF4-FFF2-40B4-BE49-F238E27FC236}">
              <a16:creationId xmlns:a16="http://schemas.microsoft.com/office/drawing/2014/main" id="{00000000-0008-0000-0900-000076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887" name="CaixaDeTexto 886">
          <a:extLst>
            <a:ext uri="{FF2B5EF4-FFF2-40B4-BE49-F238E27FC236}">
              <a16:creationId xmlns:a16="http://schemas.microsoft.com/office/drawing/2014/main" id="{00000000-0008-0000-0900-000077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88" name="CaixaDeTexto 887">
          <a:extLst>
            <a:ext uri="{FF2B5EF4-FFF2-40B4-BE49-F238E27FC236}">
              <a16:creationId xmlns:a16="http://schemas.microsoft.com/office/drawing/2014/main" id="{00000000-0008-0000-0900-000078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89" name="CaixaDeTexto 888">
          <a:extLst>
            <a:ext uri="{FF2B5EF4-FFF2-40B4-BE49-F238E27FC236}">
              <a16:creationId xmlns:a16="http://schemas.microsoft.com/office/drawing/2014/main" id="{00000000-0008-0000-0900-000079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0" name="CaixaDeTexto 889">
          <a:extLst>
            <a:ext uri="{FF2B5EF4-FFF2-40B4-BE49-F238E27FC236}">
              <a16:creationId xmlns:a16="http://schemas.microsoft.com/office/drawing/2014/main" id="{00000000-0008-0000-0900-00007A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1" name="CaixaDeTexto 890">
          <a:extLst>
            <a:ext uri="{FF2B5EF4-FFF2-40B4-BE49-F238E27FC236}">
              <a16:creationId xmlns:a16="http://schemas.microsoft.com/office/drawing/2014/main" id="{00000000-0008-0000-0900-00007B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2" name="CaixaDeTexto 891">
          <a:extLst>
            <a:ext uri="{FF2B5EF4-FFF2-40B4-BE49-F238E27FC236}">
              <a16:creationId xmlns:a16="http://schemas.microsoft.com/office/drawing/2014/main" id="{00000000-0008-0000-0900-00007C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3" name="CaixaDeTexto 892">
          <a:extLst>
            <a:ext uri="{FF2B5EF4-FFF2-40B4-BE49-F238E27FC236}">
              <a16:creationId xmlns:a16="http://schemas.microsoft.com/office/drawing/2014/main" id="{00000000-0008-0000-0900-00007D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4" name="CaixaDeTexto 893">
          <a:extLst>
            <a:ext uri="{FF2B5EF4-FFF2-40B4-BE49-F238E27FC236}">
              <a16:creationId xmlns:a16="http://schemas.microsoft.com/office/drawing/2014/main" id="{00000000-0008-0000-0900-00007E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5" name="CaixaDeTexto 894">
          <a:extLst>
            <a:ext uri="{FF2B5EF4-FFF2-40B4-BE49-F238E27FC236}">
              <a16:creationId xmlns:a16="http://schemas.microsoft.com/office/drawing/2014/main" id="{00000000-0008-0000-0900-00007F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6" name="CaixaDeTexto 895">
          <a:extLst>
            <a:ext uri="{FF2B5EF4-FFF2-40B4-BE49-F238E27FC236}">
              <a16:creationId xmlns:a16="http://schemas.microsoft.com/office/drawing/2014/main" id="{00000000-0008-0000-0900-000080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7" name="CaixaDeTexto 896">
          <a:extLst>
            <a:ext uri="{FF2B5EF4-FFF2-40B4-BE49-F238E27FC236}">
              <a16:creationId xmlns:a16="http://schemas.microsoft.com/office/drawing/2014/main" id="{00000000-0008-0000-0900-000081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8" name="CaixaDeTexto 897">
          <a:extLst>
            <a:ext uri="{FF2B5EF4-FFF2-40B4-BE49-F238E27FC236}">
              <a16:creationId xmlns:a16="http://schemas.microsoft.com/office/drawing/2014/main" id="{00000000-0008-0000-0900-000082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899" name="CaixaDeTexto 898">
          <a:extLst>
            <a:ext uri="{FF2B5EF4-FFF2-40B4-BE49-F238E27FC236}">
              <a16:creationId xmlns:a16="http://schemas.microsoft.com/office/drawing/2014/main" id="{00000000-0008-0000-0900-000083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00" name="CaixaDeTexto 899">
          <a:extLst>
            <a:ext uri="{FF2B5EF4-FFF2-40B4-BE49-F238E27FC236}">
              <a16:creationId xmlns:a16="http://schemas.microsoft.com/office/drawing/2014/main" id="{00000000-0008-0000-0900-000084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01" name="CaixaDeTexto 900">
          <a:extLst>
            <a:ext uri="{FF2B5EF4-FFF2-40B4-BE49-F238E27FC236}">
              <a16:creationId xmlns:a16="http://schemas.microsoft.com/office/drawing/2014/main" id="{00000000-0008-0000-0900-000085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02" name="CaixaDeTexto 901">
          <a:extLst>
            <a:ext uri="{FF2B5EF4-FFF2-40B4-BE49-F238E27FC236}">
              <a16:creationId xmlns:a16="http://schemas.microsoft.com/office/drawing/2014/main" id="{00000000-0008-0000-0900-000086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03" name="CaixaDeTexto 902">
          <a:extLst>
            <a:ext uri="{FF2B5EF4-FFF2-40B4-BE49-F238E27FC236}">
              <a16:creationId xmlns:a16="http://schemas.microsoft.com/office/drawing/2014/main" id="{00000000-0008-0000-0900-000087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04" name="CaixaDeTexto 903">
          <a:extLst>
            <a:ext uri="{FF2B5EF4-FFF2-40B4-BE49-F238E27FC236}">
              <a16:creationId xmlns:a16="http://schemas.microsoft.com/office/drawing/2014/main" id="{00000000-0008-0000-0900-000088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05" name="CaixaDeTexto 904">
          <a:extLst>
            <a:ext uri="{FF2B5EF4-FFF2-40B4-BE49-F238E27FC236}">
              <a16:creationId xmlns:a16="http://schemas.microsoft.com/office/drawing/2014/main" id="{00000000-0008-0000-0900-000089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06" name="CaixaDeTexto 905">
          <a:extLst>
            <a:ext uri="{FF2B5EF4-FFF2-40B4-BE49-F238E27FC236}">
              <a16:creationId xmlns:a16="http://schemas.microsoft.com/office/drawing/2014/main" id="{00000000-0008-0000-0900-00008A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07" name="CaixaDeTexto 906">
          <a:extLst>
            <a:ext uri="{FF2B5EF4-FFF2-40B4-BE49-F238E27FC236}">
              <a16:creationId xmlns:a16="http://schemas.microsoft.com/office/drawing/2014/main" id="{00000000-0008-0000-0900-00008B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08" name="CaixaDeTexto 907">
          <a:extLst>
            <a:ext uri="{FF2B5EF4-FFF2-40B4-BE49-F238E27FC236}">
              <a16:creationId xmlns:a16="http://schemas.microsoft.com/office/drawing/2014/main" id="{00000000-0008-0000-0900-00008C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09" name="CaixaDeTexto 908">
          <a:extLst>
            <a:ext uri="{FF2B5EF4-FFF2-40B4-BE49-F238E27FC236}">
              <a16:creationId xmlns:a16="http://schemas.microsoft.com/office/drawing/2014/main" id="{00000000-0008-0000-0900-00008D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10" name="CaixaDeTexto 909">
          <a:extLst>
            <a:ext uri="{FF2B5EF4-FFF2-40B4-BE49-F238E27FC236}">
              <a16:creationId xmlns:a16="http://schemas.microsoft.com/office/drawing/2014/main" id="{00000000-0008-0000-0900-00008E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11" name="CaixaDeTexto 910">
          <a:extLst>
            <a:ext uri="{FF2B5EF4-FFF2-40B4-BE49-F238E27FC236}">
              <a16:creationId xmlns:a16="http://schemas.microsoft.com/office/drawing/2014/main" id="{00000000-0008-0000-0900-00008F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12" name="CaixaDeTexto 911">
          <a:extLst>
            <a:ext uri="{FF2B5EF4-FFF2-40B4-BE49-F238E27FC236}">
              <a16:creationId xmlns:a16="http://schemas.microsoft.com/office/drawing/2014/main" id="{00000000-0008-0000-0900-000090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13" name="CaixaDeTexto 912">
          <a:extLst>
            <a:ext uri="{FF2B5EF4-FFF2-40B4-BE49-F238E27FC236}">
              <a16:creationId xmlns:a16="http://schemas.microsoft.com/office/drawing/2014/main" id="{00000000-0008-0000-0900-000091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14" name="CaixaDeTexto 913">
          <a:extLst>
            <a:ext uri="{FF2B5EF4-FFF2-40B4-BE49-F238E27FC236}">
              <a16:creationId xmlns:a16="http://schemas.microsoft.com/office/drawing/2014/main" id="{00000000-0008-0000-0900-000092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15" name="CaixaDeTexto 914">
          <a:extLst>
            <a:ext uri="{FF2B5EF4-FFF2-40B4-BE49-F238E27FC236}">
              <a16:creationId xmlns:a16="http://schemas.microsoft.com/office/drawing/2014/main" id="{00000000-0008-0000-0900-000093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16" name="CaixaDeTexto 915">
          <a:extLst>
            <a:ext uri="{FF2B5EF4-FFF2-40B4-BE49-F238E27FC236}">
              <a16:creationId xmlns:a16="http://schemas.microsoft.com/office/drawing/2014/main" id="{00000000-0008-0000-0900-000094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17" name="CaixaDeTexto 916">
          <a:extLst>
            <a:ext uri="{FF2B5EF4-FFF2-40B4-BE49-F238E27FC236}">
              <a16:creationId xmlns:a16="http://schemas.microsoft.com/office/drawing/2014/main" id="{00000000-0008-0000-0900-000095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18" name="CaixaDeTexto 917">
          <a:extLst>
            <a:ext uri="{FF2B5EF4-FFF2-40B4-BE49-F238E27FC236}">
              <a16:creationId xmlns:a16="http://schemas.microsoft.com/office/drawing/2014/main" id="{00000000-0008-0000-0900-000096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19" name="CaixaDeTexto 918">
          <a:extLst>
            <a:ext uri="{FF2B5EF4-FFF2-40B4-BE49-F238E27FC236}">
              <a16:creationId xmlns:a16="http://schemas.microsoft.com/office/drawing/2014/main" id="{00000000-0008-0000-0900-000097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20" name="CaixaDeTexto 919">
          <a:extLst>
            <a:ext uri="{FF2B5EF4-FFF2-40B4-BE49-F238E27FC236}">
              <a16:creationId xmlns:a16="http://schemas.microsoft.com/office/drawing/2014/main" id="{00000000-0008-0000-0900-000098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21" name="CaixaDeTexto 920">
          <a:extLst>
            <a:ext uri="{FF2B5EF4-FFF2-40B4-BE49-F238E27FC236}">
              <a16:creationId xmlns:a16="http://schemas.microsoft.com/office/drawing/2014/main" id="{00000000-0008-0000-0900-000099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22" name="CaixaDeTexto 921">
          <a:extLst>
            <a:ext uri="{FF2B5EF4-FFF2-40B4-BE49-F238E27FC236}">
              <a16:creationId xmlns:a16="http://schemas.microsoft.com/office/drawing/2014/main" id="{00000000-0008-0000-0900-00009A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23" name="CaixaDeTexto 922">
          <a:extLst>
            <a:ext uri="{FF2B5EF4-FFF2-40B4-BE49-F238E27FC236}">
              <a16:creationId xmlns:a16="http://schemas.microsoft.com/office/drawing/2014/main" id="{00000000-0008-0000-0900-00009B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4" name="CaixaDeTexto 923">
          <a:extLst>
            <a:ext uri="{FF2B5EF4-FFF2-40B4-BE49-F238E27FC236}">
              <a16:creationId xmlns:a16="http://schemas.microsoft.com/office/drawing/2014/main" id="{00000000-0008-0000-0900-00009C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5" name="CaixaDeTexto 924">
          <a:extLst>
            <a:ext uri="{FF2B5EF4-FFF2-40B4-BE49-F238E27FC236}">
              <a16:creationId xmlns:a16="http://schemas.microsoft.com/office/drawing/2014/main" id="{00000000-0008-0000-0900-00009D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6" name="CaixaDeTexto 925">
          <a:extLst>
            <a:ext uri="{FF2B5EF4-FFF2-40B4-BE49-F238E27FC236}">
              <a16:creationId xmlns:a16="http://schemas.microsoft.com/office/drawing/2014/main" id="{00000000-0008-0000-0900-00009E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7" name="CaixaDeTexto 926">
          <a:extLst>
            <a:ext uri="{FF2B5EF4-FFF2-40B4-BE49-F238E27FC236}">
              <a16:creationId xmlns:a16="http://schemas.microsoft.com/office/drawing/2014/main" id="{00000000-0008-0000-0900-00009F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8" name="CaixaDeTexto 927">
          <a:extLst>
            <a:ext uri="{FF2B5EF4-FFF2-40B4-BE49-F238E27FC236}">
              <a16:creationId xmlns:a16="http://schemas.microsoft.com/office/drawing/2014/main" id="{00000000-0008-0000-0900-0000A0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29" name="CaixaDeTexto 928">
          <a:extLst>
            <a:ext uri="{FF2B5EF4-FFF2-40B4-BE49-F238E27FC236}">
              <a16:creationId xmlns:a16="http://schemas.microsoft.com/office/drawing/2014/main" id="{00000000-0008-0000-0900-0000A1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0" name="CaixaDeTexto 929">
          <a:extLst>
            <a:ext uri="{FF2B5EF4-FFF2-40B4-BE49-F238E27FC236}">
              <a16:creationId xmlns:a16="http://schemas.microsoft.com/office/drawing/2014/main" id="{00000000-0008-0000-0900-0000A2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1" name="CaixaDeTexto 930">
          <a:extLst>
            <a:ext uri="{FF2B5EF4-FFF2-40B4-BE49-F238E27FC236}">
              <a16:creationId xmlns:a16="http://schemas.microsoft.com/office/drawing/2014/main" id="{00000000-0008-0000-0900-0000A3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2" name="CaixaDeTexto 931">
          <a:extLst>
            <a:ext uri="{FF2B5EF4-FFF2-40B4-BE49-F238E27FC236}">
              <a16:creationId xmlns:a16="http://schemas.microsoft.com/office/drawing/2014/main" id="{00000000-0008-0000-0900-0000A4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3" name="CaixaDeTexto 932">
          <a:extLst>
            <a:ext uri="{FF2B5EF4-FFF2-40B4-BE49-F238E27FC236}">
              <a16:creationId xmlns:a16="http://schemas.microsoft.com/office/drawing/2014/main" id="{00000000-0008-0000-0900-0000A5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4" name="CaixaDeTexto 933">
          <a:extLst>
            <a:ext uri="{FF2B5EF4-FFF2-40B4-BE49-F238E27FC236}">
              <a16:creationId xmlns:a16="http://schemas.microsoft.com/office/drawing/2014/main" id="{00000000-0008-0000-0900-0000A6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35" name="CaixaDeTexto 934">
          <a:extLst>
            <a:ext uri="{FF2B5EF4-FFF2-40B4-BE49-F238E27FC236}">
              <a16:creationId xmlns:a16="http://schemas.microsoft.com/office/drawing/2014/main" id="{00000000-0008-0000-0900-0000A7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36" name="CaixaDeTexto 935">
          <a:extLst>
            <a:ext uri="{FF2B5EF4-FFF2-40B4-BE49-F238E27FC236}">
              <a16:creationId xmlns:a16="http://schemas.microsoft.com/office/drawing/2014/main" id="{00000000-0008-0000-0900-0000A8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37" name="CaixaDeTexto 936">
          <a:extLst>
            <a:ext uri="{FF2B5EF4-FFF2-40B4-BE49-F238E27FC236}">
              <a16:creationId xmlns:a16="http://schemas.microsoft.com/office/drawing/2014/main" id="{00000000-0008-0000-0900-0000A9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38" name="CaixaDeTexto 937">
          <a:extLst>
            <a:ext uri="{FF2B5EF4-FFF2-40B4-BE49-F238E27FC236}">
              <a16:creationId xmlns:a16="http://schemas.microsoft.com/office/drawing/2014/main" id="{00000000-0008-0000-0900-0000AA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39" name="CaixaDeTexto 938">
          <a:extLst>
            <a:ext uri="{FF2B5EF4-FFF2-40B4-BE49-F238E27FC236}">
              <a16:creationId xmlns:a16="http://schemas.microsoft.com/office/drawing/2014/main" id="{00000000-0008-0000-0900-0000AB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40" name="CaixaDeTexto 939">
          <a:extLst>
            <a:ext uri="{FF2B5EF4-FFF2-40B4-BE49-F238E27FC236}">
              <a16:creationId xmlns:a16="http://schemas.microsoft.com/office/drawing/2014/main" id="{00000000-0008-0000-0900-0000AC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41" name="CaixaDeTexto 940">
          <a:extLst>
            <a:ext uri="{FF2B5EF4-FFF2-40B4-BE49-F238E27FC236}">
              <a16:creationId xmlns:a16="http://schemas.microsoft.com/office/drawing/2014/main" id="{00000000-0008-0000-0900-0000AD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42" name="CaixaDeTexto 941">
          <a:extLst>
            <a:ext uri="{FF2B5EF4-FFF2-40B4-BE49-F238E27FC236}">
              <a16:creationId xmlns:a16="http://schemas.microsoft.com/office/drawing/2014/main" id="{00000000-0008-0000-0900-0000AE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43" name="CaixaDeTexto 942">
          <a:extLst>
            <a:ext uri="{FF2B5EF4-FFF2-40B4-BE49-F238E27FC236}">
              <a16:creationId xmlns:a16="http://schemas.microsoft.com/office/drawing/2014/main" id="{00000000-0008-0000-0900-0000AF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44" name="CaixaDeTexto 943">
          <a:extLst>
            <a:ext uri="{FF2B5EF4-FFF2-40B4-BE49-F238E27FC236}">
              <a16:creationId xmlns:a16="http://schemas.microsoft.com/office/drawing/2014/main" id="{00000000-0008-0000-0900-0000B0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45" name="CaixaDeTexto 944">
          <a:extLst>
            <a:ext uri="{FF2B5EF4-FFF2-40B4-BE49-F238E27FC236}">
              <a16:creationId xmlns:a16="http://schemas.microsoft.com/office/drawing/2014/main" id="{00000000-0008-0000-0900-0000B1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46" name="CaixaDeTexto 945">
          <a:extLst>
            <a:ext uri="{FF2B5EF4-FFF2-40B4-BE49-F238E27FC236}">
              <a16:creationId xmlns:a16="http://schemas.microsoft.com/office/drawing/2014/main" id="{00000000-0008-0000-0900-0000B2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47" name="CaixaDeTexto 946">
          <a:extLst>
            <a:ext uri="{FF2B5EF4-FFF2-40B4-BE49-F238E27FC236}">
              <a16:creationId xmlns:a16="http://schemas.microsoft.com/office/drawing/2014/main" id="{00000000-0008-0000-0900-0000B3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48" name="CaixaDeTexto 947">
          <a:extLst>
            <a:ext uri="{FF2B5EF4-FFF2-40B4-BE49-F238E27FC236}">
              <a16:creationId xmlns:a16="http://schemas.microsoft.com/office/drawing/2014/main" id="{00000000-0008-0000-0900-0000B4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49" name="CaixaDeTexto 948">
          <a:extLst>
            <a:ext uri="{FF2B5EF4-FFF2-40B4-BE49-F238E27FC236}">
              <a16:creationId xmlns:a16="http://schemas.microsoft.com/office/drawing/2014/main" id="{00000000-0008-0000-0900-0000B5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0" name="CaixaDeTexto 949">
          <a:extLst>
            <a:ext uri="{FF2B5EF4-FFF2-40B4-BE49-F238E27FC236}">
              <a16:creationId xmlns:a16="http://schemas.microsoft.com/office/drawing/2014/main" id="{00000000-0008-0000-0900-0000B6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1" name="CaixaDeTexto 950">
          <a:extLst>
            <a:ext uri="{FF2B5EF4-FFF2-40B4-BE49-F238E27FC236}">
              <a16:creationId xmlns:a16="http://schemas.microsoft.com/office/drawing/2014/main" id="{00000000-0008-0000-0900-0000B7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2" name="CaixaDeTexto 951">
          <a:extLst>
            <a:ext uri="{FF2B5EF4-FFF2-40B4-BE49-F238E27FC236}">
              <a16:creationId xmlns:a16="http://schemas.microsoft.com/office/drawing/2014/main" id="{00000000-0008-0000-0900-0000B8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3" name="CaixaDeTexto 952">
          <a:extLst>
            <a:ext uri="{FF2B5EF4-FFF2-40B4-BE49-F238E27FC236}">
              <a16:creationId xmlns:a16="http://schemas.microsoft.com/office/drawing/2014/main" id="{00000000-0008-0000-0900-0000B9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54" name="CaixaDeTexto 953">
          <a:extLst>
            <a:ext uri="{FF2B5EF4-FFF2-40B4-BE49-F238E27FC236}">
              <a16:creationId xmlns:a16="http://schemas.microsoft.com/office/drawing/2014/main" id="{00000000-0008-0000-0900-0000BA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55" name="CaixaDeTexto 954">
          <a:extLst>
            <a:ext uri="{FF2B5EF4-FFF2-40B4-BE49-F238E27FC236}">
              <a16:creationId xmlns:a16="http://schemas.microsoft.com/office/drawing/2014/main" id="{00000000-0008-0000-0900-0000BB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6" name="CaixaDeTexto 955">
          <a:extLst>
            <a:ext uri="{FF2B5EF4-FFF2-40B4-BE49-F238E27FC236}">
              <a16:creationId xmlns:a16="http://schemas.microsoft.com/office/drawing/2014/main" id="{00000000-0008-0000-0900-0000BC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7" name="CaixaDeTexto 956">
          <a:extLst>
            <a:ext uri="{FF2B5EF4-FFF2-40B4-BE49-F238E27FC236}">
              <a16:creationId xmlns:a16="http://schemas.microsoft.com/office/drawing/2014/main" id="{00000000-0008-0000-0900-0000BD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8" name="CaixaDeTexto 957">
          <a:extLst>
            <a:ext uri="{FF2B5EF4-FFF2-40B4-BE49-F238E27FC236}">
              <a16:creationId xmlns:a16="http://schemas.microsoft.com/office/drawing/2014/main" id="{00000000-0008-0000-0900-0000BE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59" name="CaixaDeTexto 958">
          <a:extLst>
            <a:ext uri="{FF2B5EF4-FFF2-40B4-BE49-F238E27FC236}">
              <a16:creationId xmlns:a16="http://schemas.microsoft.com/office/drawing/2014/main" id="{00000000-0008-0000-0900-0000BF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0" name="CaixaDeTexto 959">
          <a:extLst>
            <a:ext uri="{FF2B5EF4-FFF2-40B4-BE49-F238E27FC236}">
              <a16:creationId xmlns:a16="http://schemas.microsoft.com/office/drawing/2014/main" id="{00000000-0008-0000-0900-0000C0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1" name="CaixaDeTexto 960">
          <a:extLst>
            <a:ext uri="{FF2B5EF4-FFF2-40B4-BE49-F238E27FC236}">
              <a16:creationId xmlns:a16="http://schemas.microsoft.com/office/drawing/2014/main" id="{00000000-0008-0000-0900-0000C1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2" name="CaixaDeTexto 961">
          <a:extLst>
            <a:ext uri="{FF2B5EF4-FFF2-40B4-BE49-F238E27FC236}">
              <a16:creationId xmlns:a16="http://schemas.microsoft.com/office/drawing/2014/main" id="{00000000-0008-0000-0900-0000C2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3" name="CaixaDeTexto 962">
          <a:extLst>
            <a:ext uri="{FF2B5EF4-FFF2-40B4-BE49-F238E27FC236}">
              <a16:creationId xmlns:a16="http://schemas.microsoft.com/office/drawing/2014/main" id="{00000000-0008-0000-0900-0000C3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4" name="CaixaDeTexto 963">
          <a:extLst>
            <a:ext uri="{FF2B5EF4-FFF2-40B4-BE49-F238E27FC236}">
              <a16:creationId xmlns:a16="http://schemas.microsoft.com/office/drawing/2014/main" id="{00000000-0008-0000-0900-0000C4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5" name="CaixaDeTexto 964">
          <a:extLst>
            <a:ext uri="{FF2B5EF4-FFF2-40B4-BE49-F238E27FC236}">
              <a16:creationId xmlns:a16="http://schemas.microsoft.com/office/drawing/2014/main" id="{00000000-0008-0000-0900-0000C5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6" name="CaixaDeTexto 965">
          <a:extLst>
            <a:ext uri="{FF2B5EF4-FFF2-40B4-BE49-F238E27FC236}">
              <a16:creationId xmlns:a16="http://schemas.microsoft.com/office/drawing/2014/main" id="{00000000-0008-0000-0900-0000C6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7" name="CaixaDeTexto 966">
          <a:extLst>
            <a:ext uri="{FF2B5EF4-FFF2-40B4-BE49-F238E27FC236}">
              <a16:creationId xmlns:a16="http://schemas.microsoft.com/office/drawing/2014/main" id="{00000000-0008-0000-0900-0000C7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8" name="CaixaDeTexto 967">
          <a:extLst>
            <a:ext uri="{FF2B5EF4-FFF2-40B4-BE49-F238E27FC236}">
              <a16:creationId xmlns:a16="http://schemas.microsoft.com/office/drawing/2014/main" id="{00000000-0008-0000-0900-0000C8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69" name="CaixaDeTexto 968">
          <a:extLst>
            <a:ext uri="{FF2B5EF4-FFF2-40B4-BE49-F238E27FC236}">
              <a16:creationId xmlns:a16="http://schemas.microsoft.com/office/drawing/2014/main" id="{00000000-0008-0000-0900-0000C9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70" name="CaixaDeTexto 969">
          <a:extLst>
            <a:ext uri="{FF2B5EF4-FFF2-40B4-BE49-F238E27FC236}">
              <a16:creationId xmlns:a16="http://schemas.microsoft.com/office/drawing/2014/main" id="{00000000-0008-0000-0900-0000CA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71" name="CaixaDeTexto 970">
          <a:extLst>
            <a:ext uri="{FF2B5EF4-FFF2-40B4-BE49-F238E27FC236}">
              <a16:creationId xmlns:a16="http://schemas.microsoft.com/office/drawing/2014/main" id="{00000000-0008-0000-0900-0000CB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72" name="CaixaDeTexto 971">
          <a:extLst>
            <a:ext uri="{FF2B5EF4-FFF2-40B4-BE49-F238E27FC236}">
              <a16:creationId xmlns:a16="http://schemas.microsoft.com/office/drawing/2014/main" id="{00000000-0008-0000-0900-0000CC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973" name="CaixaDeTexto 972">
          <a:extLst>
            <a:ext uri="{FF2B5EF4-FFF2-40B4-BE49-F238E27FC236}">
              <a16:creationId xmlns:a16="http://schemas.microsoft.com/office/drawing/2014/main" id="{00000000-0008-0000-0900-0000CD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74" name="CaixaDeTexto 973">
          <a:extLst>
            <a:ext uri="{FF2B5EF4-FFF2-40B4-BE49-F238E27FC236}">
              <a16:creationId xmlns:a16="http://schemas.microsoft.com/office/drawing/2014/main" id="{00000000-0008-0000-0900-0000CE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75" name="CaixaDeTexto 974">
          <a:extLst>
            <a:ext uri="{FF2B5EF4-FFF2-40B4-BE49-F238E27FC236}">
              <a16:creationId xmlns:a16="http://schemas.microsoft.com/office/drawing/2014/main" id="{00000000-0008-0000-0900-0000CF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76" name="CaixaDeTexto 975">
          <a:extLst>
            <a:ext uri="{FF2B5EF4-FFF2-40B4-BE49-F238E27FC236}">
              <a16:creationId xmlns:a16="http://schemas.microsoft.com/office/drawing/2014/main" id="{00000000-0008-0000-0900-0000D0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977" name="CaixaDeTexto 976">
          <a:extLst>
            <a:ext uri="{FF2B5EF4-FFF2-40B4-BE49-F238E27FC236}">
              <a16:creationId xmlns:a16="http://schemas.microsoft.com/office/drawing/2014/main" id="{00000000-0008-0000-0900-0000D1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78" name="CaixaDeTexto 977">
          <a:extLst>
            <a:ext uri="{FF2B5EF4-FFF2-40B4-BE49-F238E27FC236}">
              <a16:creationId xmlns:a16="http://schemas.microsoft.com/office/drawing/2014/main" id="{00000000-0008-0000-0900-0000D2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79" name="CaixaDeTexto 978">
          <a:extLst>
            <a:ext uri="{FF2B5EF4-FFF2-40B4-BE49-F238E27FC236}">
              <a16:creationId xmlns:a16="http://schemas.microsoft.com/office/drawing/2014/main" id="{00000000-0008-0000-0900-0000D3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80" name="CaixaDeTexto 979">
          <a:extLst>
            <a:ext uri="{FF2B5EF4-FFF2-40B4-BE49-F238E27FC236}">
              <a16:creationId xmlns:a16="http://schemas.microsoft.com/office/drawing/2014/main" id="{00000000-0008-0000-0900-0000D4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981" name="CaixaDeTexto 980">
          <a:extLst>
            <a:ext uri="{FF2B5EF4-FFF2-40B4-BE49-F238E27FC236}">
              <a16:creationId xmlns:a16="http://schemas.microsoft.com/office/drawing/2014/main" id="{00000000-0008-0000-0900-0000D5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82" name="CaixaDeTexto 981">
          <a:extLst>
            <a:ext uri="{FF2B5EF4-FFF2-40B4-BE49-F238E27FC236}">
              <a16:creationId xmlns:a16="http://schemas.microsoft.com/office/drawing/2014/main" id="{00000000-0008-0000-0900-0000D6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83" name="CaixaDeTexto 982">
          <a:extLst>
            <a:ext uri="{FF2B5EF4-FFF2-40B4-BE49-F238E27FC236}">
              <a16:creationId xmlns:a16="http://schemas.microsoft.com/office/drawing/2014/main" id="{00000000-0008-0000-0900-0000D7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84" name="CaixaDeTexto 983">
          <a:extLst>
            <a:ext uri="{FF2B5EF4-FFF2-40B4-BE49-F238E27FC236}">
              <a16:creationId xmlns:a16="http://schemas.microsoft.com/office/drawing/2014/main" id="{00000000-0008-0000-0900-0000D8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985" name="CaixaDeTexto 984">
          <a:extLst>
            <a:ext uri="{FF2B5EF4-FFF2-40B4-BE49-F238E27FC236}">
              <a16:creationId xmlns:a16="http://schemas.microsoft.com/office/drawing/2014/main" id="{00000000-0008-0000-0900-0000D9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86" name="CaixaDeTexto 985">
          <a:extLst>
            <a:ext uri="{FF2B5EF4-FFF2-40B4-BE49-F238E27FC236}">
              <a16:creationId xmlns:a16="http://schemas.microsoft.com/office/drawing/2014/main" id="{00000000-0008-0000-0900-0000DA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87" name="CaixaDeTexto 986">
          <a:extLst>
            <a:ext uri="{FF2B5EF4-FFF2-40B4-BE49-F238E27FC236}">
              <a16:creationId xmlns:a16="http://schemas.microsoft.com/office/drawing/2014/main" id="{00000000-0008-0000-0900-0000DB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88" name="CaixaDeTexto 987">
          <a:extLst>
            <a:ext uri="{FF2B5EF4-FFF2-40B4-BE49-F238E27FC236}">
              <a16:creationId xmlns:a16="http://schemas.microsoft.com/office/drawing/2014/main" id="{00000000-0008-0000-0900-0000DC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89" name="CaixaDeTexto 988">
          <a:extLst>
            <a:ext uri="{FF2B5EF4-FFF2-40B4-BE49-F238E27FC236}">
              <a16:creationId xmlns:a16="http://schemas.microsoft.com/office/drawing/2014/main" id="{00000000-0008-0000-0900-0000DD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0" name="CaixaDeTexto 989">
          <a:extLst>
            <a:ext uri="{FF2B5EF4-FFF2-40B4-BE49-F238E27FC236}">
              <a16:creationId xmlns:a16="http://schemas.microsoft.com/office/drawing/2014/main" id="{00000000-0008-0000-0900-0000DE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1" name="CaixaDeTexto 990">
          <a:extLst>
            <a:ext uri="{FF2B5EF4-FFF2-40B4-BE49-F238E27FC236}">
              <a16:creationId xmlns:a16="http://schemas.microsoft.com/office/drawing/2014/main" id="{00000000-0008-0000-0900-0000DF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92" name="CaixaDeTexto 991">
          <a:extLst>
            <a:ext uri="{FF2B5EF4-FFF2-40B4-BE49-F238E27FC236}">
              <a16:creationId xmlns:a16="http://schemas.microsoft.com/office/drawing/2014/main" id="{00000000-0008-0000-0900-0000E0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93" name="CaixaDeTexto 992">
          <a:extLst>
            <a:ext uri="{FF2B5EF4-FFF2-40B4-BE49-F238E27FC236}">
              <a16:creationId xmlns:a16="http://schemas.microsoft.com/office/drawing/2014/main" id="{00000000-0008-0000-0900-0000E1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94" name="CaixaDeTexto 993">
          <a:extLst>
            <a:ext uri="{FF2B5EF4-FFF2-40B4-BE49-F238E27FC236}">
              <a16:creationId xmlns:a16="http://schemas.microsoft.com/office/drawing/2014/main" id="{00000000-0008-0000-0900-0000E2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995" name="CaixaDeTexto 994">
          <a:extLst>
            <a:ext uri="{FF2B5EF4-FFF2-40B4-BE49-F238E27FC236}">
              <a16:creationId xmlns:a16="http://schemas.microsoft.com/office/drawing/2014/main" id="{00000000-0008-0000-0900-0000E3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6" name="CaixaDeTexto 995">
          <a:extLst>
            <a:ext uri="{FF2B5EF4-FFF2-40B4-BE49-F238E27FC236}">
              <a16:creationId xmlns:a16="http://schemas.microsoft.com/office/drawing/2014/main" id="{00000000-0008-0000-0900-0000E4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7" name="CaixaDeTexto 996">
          <a:extLst>
            <a:ext uri="{FF2B5EF4-FFF2-40B4-BE49-F238E27FC236}">
              <a16:creationId xmlns:a16="http://schemas.microsoft.com/office/drawing/2014/main" id="{00000000-0008-0000-0900-0000E5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8" name="CaixaDeTexto 997">
          <a:extLst>
            <a:ext uri="{FF2B5EF4-FFF2-40B4-BE49-F238E27FC236}">
              <a16:creationId xmlns:a16="http://schemas.microsoft.com/office/drawing/2014/main" id="{00000000-0008-0000-0900-0000E6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999" name="CaixaDeTexto 998">
          <a:extLst>
            <a:ext uri="{FF2B5EF4-FFF2-40B4-BE49-F238E27FC236}">
              <a16:creationId xmlns:a16="http://schemas.microsoft.com/office/drawing/2014/main" id="{00000000-0008-0000-0900-0000E7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0" name="CaixaDeTexto 999">
          <a:extLst>
            <a:ext uri="{FF2B5EF4-FFF2-40B4-BE49-F238E27FC236}">
              <a16:creationId xmlns:a16="http://schemas.microsoft.com/office/drawing/2014/main" id="{00000000-0008-0000-0900-0000E8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1" name="CaixaDeTexto 1000">
          <a:extLst>
            <a:ext uri="{FF2B5EF4-FFF2-40B4-BE49-F238E27FC236}">
              <a16:creationId xmlns:a16="http://schemas.microsoft.com/office/drawing/2014/main" id="{00000000-0008-0000-0900-0000E9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2" name="CaixaDeTexto 1001">
          <a:extLst>
            <a:ext uri="{FF2B5EF4-FFF2-40B4-BE49-F238E27FC236}">
              <a16:creationId xmlns:a16="http://schemas.microsoft.com/office/drawing/2014/main" id="{00000000-0008-0000-0900-0000EA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3" name="CaixaDeTexto 1002">
          <a:extLst>
            <a:ext uri="{FF2B5EF4-FFF2-40B4-BE49-F238E27FC236}">
              <a16:creationId xmlns:a16="http://schemas.microsoft.com/office/drawing/2014/main" id="{00000000-0008-0000-0900-0000EB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4" name="CaixaDeTexto 1003">
          <a:extLst>
            <a:ext uri="{FF2B5EF4-FFF2-40B4-BE49-F238E27FC236}">
              <a16:creationId xmlns:a16="http://schemas.microsoft.com/office/drawing/2014/main" id="{00000000-0008-0000-0900-0000EC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5" name="CaixaDeTexto 1004">
          <a:extLst>
            <a:ext uri="{FF2B5EF4-FFF2-40B4-BE49-F238E27FC236}">
              <a16:creationId xmlns:a16="http://schemas.microsoft.com/office/drawing/2014/main" id="{00000000-0008-0000-0900-0000ED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6" name="CaixaDeTexto 1005">
          <a:extLst>
            <a:ext uri="{FF2B5EF4-FFF2-40B4-BE49-F238E27FC236}">
              <a16:creationId xmlns:a16="http://schemas.microsoft.com/office/drawing/2014/main" id="{00000000-0008-0000-0900-0000EE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07" name="CaixaDeTexto 1006">
          <a:extLst>
            <a:ext uri="{FF2B5EF4-FFF2-40B4-BE49-F238E27FC236}">
              <a16:creationId xmlns:a16="http://schemas.microsoft.com/office/drawing/2014/main" id="{00000000-0008-0000-0900-0000EF03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08" name="CaixaDeTexto 1007">
          <a:extLst>
            <a:ext uri="{FF2B5EF4-FFF2-40B4-BE49-F238E27FC236}">
              <a16:creationId xmlns:a16="http://schemas.microsoft.com/office/drawing/2014/main" id="{00000000-0008-0000-0900-0000F0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09" name="CaixaDeTexto 1008">
          <a:extLst>
            <a:ext uri="{FF2B5EF4-FFF2-40B4-BE49-F238E27FC236}">
              <a16:creationId xmlns:a16="http://schemas.microsoft.com/office/drawing/2014/main" id="{00000000-0008-0000-0900-0000F103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10" name="CaixaDeTexto 1009">
          <a:extLst>
            <a:ext uri="{FF2B5EF4-FFF2-40B4-BE49-F238E27FC236}">
              <a16:creationId xmlns:a16="http://schemas.microsoft.com/office/drawing/2014/main" id="{00000000-0008-0000-0900-0000F2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11" name="CaixaDeTexto 1010">
          <a:extLst>
            <a:ext uri="{FF2B5EF4-FFF2-40B4-BE49-F238E27FC236}">
              <a16:creationId xmlns:a16="http://schemas.microsoft.com/office/drawing/2014/main" id="{00000000-0008-0000-0900-0000F3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12" name="CaixaDeTexto 1011">
          <a:extLst>
            <a:ext uri="{FF2B5EF4-FFF2-40B4-BE49-F238E27FC236}">
              <a16:creationId xmlns:a16="http://schemas.microsoft.com/office/drawing/2014/main" id="{00000000-0008-0000-0900-0000F4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13" name="CaixaDeTexto 1012">
          <a:extLst>
            <a:ext uri="{FF2B5EF4-FFF2-40B4-BE49-F238E27FC236}">
              <a16:creationId xmlns:a16="http://schemas.microsoft.com/office/drawing/2014/main" id="{00000000-0008-0000-0900-0000F503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14" name="CaixaDeTexto 1013">
          <a:extLst>
            <a:ext uri="{FF2B5EF4-FFF2-40B4-BE49-F238E27FC236}">
              <a16:creationId xmlns:a16="http://schemas.microsoft.com/office/drawing/2014/main" id="{00000000-0008-0000-0900-0000F6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15" name="CaixaDeTexto 1014">
          <a:extLst>
            <a:ext uri="{FF2B5EF4-FFF2-40B4-BE49-F238E27FC236}">
              <a16:creationId xmlns:a16="http://schemas.microsoft.com/office/drawing/2014/main" id="{00000000-0008-0000-0900-0000F7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16" name="CaixaDeTexto 1015">
          <a:extLst>
            <a:ext uri="{FF2B5EF4-FFF2-40B4-BE49-F238E27FC236}">
              <a16:creationId xmlns:a16="http://schemas.microsoft.com/office/drawing/2014/main" id="{00000000-0008-0000-0900-0000F8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17" name="CaixaDeTexto 1016">
          <a:extLst>
            <a:ext uri="{FF2B5EF4-FFF2-40B4-BE49-F238E27FC236}">
              <a16:creationId xmlns:a16="http://schemas.microsoft.com/office/drawing/2014/main" id="{00000000-0008-0000-0900-0000F903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18" name="CaixaDeTexto 1017">
          <a:extLst>
            <a:ext uri="{FF2B5EF4-FFF2-40B4-BE49-F238E27FC236}">
              <a16:creationId xmlns:a16="http://schemas.microsoft.com/office/drawing/2014/main" id="{00000000-0008-0000-0900-0000FA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19" name="CaixaDeTexto 1018">
          <a:extLst>
            <a:ext uri="{FF2B5EF4-FFF2-40B4-BE49-F238E27FC236}">
              <a16:creationId xmlns:a16="http://schemas.microsoft.com/office/drawing/2014/main" id="{00000000-0008-0000-0900-0000FB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20" name="CaixaDeTexto 1019">
          <a:extLst>
            <a:ext uri="{FF2B5EF4-FFF2-40B4-BE49-F238E27FC236}">
              <a16:creationId xmlns:a16="http://schemas.microsoft.com/office/drawing/2014/main" id="{00000000-0008-0000-0900-0000FC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21" name="CaixaDeTexto 1020">
          <a:extLst>
            <a:ext uri="{FF2B5EF4-FFF2-40B4-BE49-F238E27FC236}">
              <a16:creationId xmlns:a16="http://schemas.microsoft.com/office/drawing/2014/main" id="{00000000-0008-0000-0900-0000FD03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2" name="CaixaDeTexto 1021">
          <a:extLst>
            <a:ext uri="{FF2B5EF4-FFF2-40B4-BE49-F238E27FC236}">
              <a16:creationId xmlns:a16="http://schemas.microsoft.com/office/drawing/2014/main" id="{00000000-0008-0000-0900-0000FE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3" name="CaixaDeTexto 1022">
          <a:extLst>
            <a:ext uri="{FF2B5EF4-FFF2-40B4-BE49-F238E27FC236}">
              <a16:creationId xmlns:a16="http://schemas.microsoft.com/office/drawing/2014/main" id="{00000000-0008-0000-0900-0000FF03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4" name="CaixaDeTexto 1023">
          <a:extLst>
            <a:ext uri="{FF2B5EF4-FFF2-40B4-BE49-F238E27FC236}">
              <a16:creationId xmlns:a16="http://schemas.microsoft.com/office/drawing/2014/main" id="{00000000-0008-0000-0900-000000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5" name="CaixaDeTexto 1024">
          <a:extLst>
            <a:ext uri="{FF2B5EF4-FFF2-40B4-BE49-F238E27FC236}">
              <a16:creationId xmlns:a16="http://schemas.microsoft.com/office/drawing/2014/main" id="{00000000-0008-0000-0900-000001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26" name="CaixaDeTexto 1025">
          <a:extLst>
            <a:ext uri="{FF2B5EF4-FFF2-40B4-BE49-F238E27FC236}">
              <a16:creationId xmlns:a16="http://schemas.microsoft.com/office/drawing/2014/main" id="{00000000-0008-0000-0900-000002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27" name="CaixaDeTexto 1026">
          <a:extLst>
            <a:ext uri="{FF2B5EF4-FFF2-40B4-BE49-F238E27FC236}">
              <a16:creationId xmlns:a16="http://schemas.microsoft.com/office/drawing/2014/main" id="{00000000-0008-0000-0900-000003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8" name="CaixaDeTexto 1027">
          <a:extLst>
            <a:ext uri="{FF2B5EF4-FFF2-40B4-BE49-F238E27FC236}">
              <a16:creationId xmlns:a16="http://schemas.microsoft.com/office/drawing/2014/main" id="{00000000-0008-0000-0900-000004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29" name="CaixaDeTexto 1028">
          <a:extLst>
            <a:ext uri="{FF2B5EF4-FFF2-40B4-BE49-F238E27FC236}">
              <a16:creationId xmlns:a16="http://schemas.microsoft.com/office/drawing/2014/main" id="{00000000-0008-0000-0900-000005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30" name="CaixaDeTexto 1029">
          <a:extLst>
            <a:ext uri="{FF2B5EF4-FFF2-40B4-BE49-F238E27FC236}">
              <a16:creationId xmlns:a16="http://schemas.microsoft.com/office/drawing/2014/main" id="{00000000-0008-0000-0900-000006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31" name="CaixaDeTexto 1030">
          <a:extLst>
            <a:ext uri="{FF2B5EF4-FFF2-40B4-BE49-F238E27FC236}">
              <a16:creationId xmlns:a16="http://schemas.microsoft.com/office/drawing/2014/main" id="{00000000-0008-0000-0900-000007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2" name="CaixaDeTexto 1031">
          <a:extLst>
            <a:ext uri="{FF2B5EF4-FFF2-40B4-BE49-F238E27FC236}">
              <a16:creationId xmlns:a16="http://schemas.microsoft.com/office/drawing/2014/main" id="{00000000-0008-0000-0900-000008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3" name="CaixaDeTexto 1032">
          <a:extLst>
            <a:ext uri="{FF2B5EF4-FFF2-40B4-BE49-F238E27FC236}">
              <a16:creationId xmlns:a16="http://schemas.microsoft.com/office/drawing/2014/main" id="{00000000-0008-0000-0900-000009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4" name="CaixaDeTexto 1033">
          <a:extLst>
            <a:ext uri="{FF2B5EF4-FFF2-40B4-BE49-F238E27FC236}">
              <a16:creationId xmlns:a16="http://schemas.microsoft.com/office/drawing/2014/main" id="{00000000-0008-0000-0900-00000A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5" name="CaixaDeTexto 1034">
          <a:extLst>
            <a:ext uri="{FF2B5EF4-FFF2-40B4-BE49-F238E27FC236}">
              <a16:creationId xmlns:a16="http://schemas.microsoft.com/office/drawing/2014/main" id="{00000000-0008-0000-0900-00000B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6" name="CaixaDeTexto 1035">
          <a:extLst>
            <a:ext uri="{FF2B5EF4-FFF2-40B4-BE49-F238E27FC236}">
              <a16:creationId xmlns:a16="http://schemas.microsoft.com/office/drawing/2014/main" id="{00000000-0008-0000-0900-00000C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7" name="CaixaDeTexto 1036">
          <a:extLst>
            <a:ext uri="{FF2B5EF4-FFF2-40B4-BE49-F238E27FC236}">
              <a16:creationId xmlns:a16="http://schemas.microsoft.com/office/drawing/2014/main" id="{00000000-0008-0000-0900-00000D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8" name="CaixaDeTexto 1037">
          <a:extLst>
            <a:ext uri="{FF2B5EF4-FFF2-40B4-BE49-F238E27FC236}">
              <a16:creationId xmlns:a16="http://schemas.microsoft.com/office/drawing/2014/main" id="{00000000-0008-0000-0900-00000E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39" name="CaixaDeTexto 1038">
          <a:extLst>
            <a:ext uri="{FF2B5EF4-FFF2-40B4-BE49-F238E27FC236}">
              <a16:creationId xmlns:a16="http://schemas.microsoft.com/office/drawing/2014/main" id="{00000000-0008-0000-0900-00000F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40" name="CaixaDeTexto 1039">
          <a:extLst>
            <a:ext uri="{FF2B5EF4-FFF2-40B4-BE49-F238E27FC236}">
              <a16:creationId xmlns:a16="http://schemas.microsoft.com/office/drawing/2014/main" id="{00000000-0008-0000-0900-000010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41" name="CaixaDeTexto 1040">
          <a:extLst>
            <a:ext uri="{FF2B5EF4-FFF2-40B4-BE49-F238E27FC236}">
              <a16:creationId xmlns:a16="http://schemas.microsoft.com/office/drawing/2014/main" id="{00000000-0008-0000-0900-000011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42" name="CaixaDeTexto 1041">
          <a:extLst>
            <a:ext uri="{FF2B5EF4-FFF2-40B4-BE49-F238E27FC236}">
              <a16:creationId xmlns:a16="http://schemas.microsoft.com/office/drawing/2014/main" id="{00000000-0008-0000-0900-000012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118</xdr:row>
      <xdr:rowOff>0</xdr:rowOff>
    </xdr:from>
    <xdr:ext cx="184731" cy="264560"/>
    <xdr:sp macro="" textlink="">
      <xdr:nvSpPr>
        <xdr:cNvPr id="1043" name="CaixaDeTexto 1042">
          <a:extLst>
            <a:ext uri="{FF2B5EF4-FFF2-40B4-BE49-F238E27FC236}">
              <a16:creationId xmlns:a16="http://schemas.microsoft.com/office/drawing/2014/main" id="{00000000-0008-0000-0900-000013040000}"/>
            </a:ext>
          </a:extLst>
        </xdr:cNvPr>
        <xdr:cNvSpPr txBox="1"/>
      </xdr:nvSpPr>
      <xdr:spPr>
        <a:xfrm>
          <a:off x="74199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118</xdr:row>
      <xdr:rowOff>0</xdr:rowOff>
    </xdr:from>
    <xdr:ext cx="184731" cy="264560"/>
    <xdr:sp macro="" textlink="">
      <xdr:nvSpPr>
        <xdr:cNvPr id="1044" name="CaixaDeTexto 1043">
          <a:extLst>
            <a:ext uri="{FF2B5EF4-FFF2-40B4-BE49-F238E27FC236}">
              <a16:creationId xmlns:a16="http://schemas.microsoft.com/office/drawing/2014/main" id="{00000000-0008-0000-0900-000014040000}"/>
            </a:ext>
          </a:extLst>
        </xdr:cNvPr>
        <xdr:cNvSpPr txBox="1"/>
      </xdr:nvSpPr>
      <xdr:spPr>
        <a:xfrm>
          <a:off x="47339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118</xdr:row>
      <xdr:rowOff>0</xdr:rowOff>
    </xdr:from>
    <xdr:ext cx="184731" cy="264560"/>
    <xdr:sp macro="" textlink="">
      <xdr:nvSpPr>
        <xdr:cNvPr id="1045" name="CaixaDeTexto 1044">
          <a:extLst>
            <a:ext uri="{FF2B5EF4-FFF2-40B4-BE49-F238E27FC236}">
              <a16:creationId xmlns:a16="http://schemas.microsoft.com/office/drawing/2014/main" id="{00000000-0008-0000-0900-000015040000}"/>
            </a:ext>
          </a:extLst>
        </xdr:cNvPr>
        <xdr:cNvSpPr txBox="1"/>
      </xdr:nvSpPr>
      <xdr:spPr>
        <a:xfrm>
          <a:off x="47339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46" name="CaixaDeTexto 1045">
          <a:extLst>
            <a:ext uri="{FF2B5EF4-FFF2-40B4-BE49-F238E27FC236}">
              <a16:creationId xmlns:a16="http://schemas.microsoft.com/office/drawing/2014/main" id="{00000000-0008-0000-0900-00001604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47" name="CaixaDeTexto 1046">
          <a:extLst>
            <a:ext uri="{FF2B5EF4-FFF2-40B4-BE49-F238E27FC236}">
              <a16:creationId xmlns:a16="http://schemas.microsoft.com/office/drawing/2014/main" id="{00000000-0008-0000-0900-00001704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48" name="CaixaDeTexto 1047">
          <a:extLst>
            <a:ext uri="{FF2B5EF4-FFF2-40B4-BE49-F238E27FC236}">
              <a16:creationId xmlns:a16="http://schemas.microsoft.com/office/drawing/2014/main" id="{00000000-0008-0000-0900-00001804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118</xdr:row>
      <xdr:rowOff>0</xdr:rowOff>
    </xdr:from>
    <xdr:ext cx="184731" cy="264560"/>
    <xdr:sp macro="" textlink="">
      <xdr:nvSpPr>
        <xdr:cNvPr id="1049" name="CaixaDeTexto 1048">
          <a:extLst>
            <a:ext uri="{FF2B5EF4-FFF2-40B4-BE49-F238E27FC236}">
              <a16:creationId xmlns:a16="http://schemas.microsoft.com/office/drawing/2014/main" id="{00000000-0008-0000-0900-000019040000}"/>
            </a:ext>
          </a:extLst>
        </xdr:cNvPr>
        <xdr:cNvSpPr txBox="1"/>
      </xdr:nvSpPr>
      <xdr:spPr>
        <a:xfrm>
          <a:off x="51816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50" name="CaixaDeTexto 1049">
          <a:extLst>
            <a:ext uri="{FF2B5EF4-FFF2-40B4-BE49-F238E27FC236}">
              <a16:creationId xmlns:a16="http://schemas.microsoft.com/office/drawing/2014/main" id="{00000000-0008-0000-0900-00001A04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51" name="CaixaDeTexto 1050">
          <a:extLst>
            <a:ext uri="{FF2B5EF4-FFF2-40B4-BE49-F238E27FC236}">
              <a16:creationId xmlns:a16="http://schemas.microsoft.com/office/drawing/2014/main" id="{00000000-0008-0000-0900-00001B04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52" name="CaixaDeTexto 1051">
          <a:extLst>
            <a:ext uri="{FF2B5EF4-FFF2-40B4-BE49-F238E27FC236}">
              <a16:creationId xmlns:a16="http://schemas.microsoft.com/office/drawing/2014/main" id="{00000000-0008-0000-0900-00001C04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118</xdr:row>
      <xdr:rowOff>0</xdr:rowOff>
    </xdr:from>
    <xdr:ext cx="184731" cy="264560"/>
    <xdr:sp macro="" textlink="">
      <xdr:nvSpPr>
        <xdr:cNvPr id="1053" name="CaixaDeTexto 1052">
          <a:extLst>
            <a:ext uri="{FF2B5EF4-FFF2-40B4-BE49-F238E27FC236}">
              <a16:creationId xmlns:a16="http://schemas.microsoft.com/office/drawing/2014/main" id="{00000000-0008-0000-0900-00001D040000}"/>
            </a:ext>
          </a:extLst>
        </xdr:cNvPr>
        <xdr:cNvSpPr txBox="1"/>
      </xdr:nvSpPr>
      <xdr:spPr>
        <a:xfrm>
          <a:off x="562927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54" name="CaixaDeTexto 1053">
          <a:extLst>
            <a:ext uri="{FF2B5EF4-FFF2-40B4-BE49-F238E27FC236}">
              <a16:creationId xmlns:a16="http://schemas.microsoft.com/office/drawing/2014/main" id="{00000000-0008-0000-0900-00001E04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55" name="CaixaDeTexto 1054">
          <a:extLst>
            <a:ext uri="{FF2B5EF4-FFF2-40B4-BE49-F238E27FC236}">
              <a16:creationId xmlns:a16="http://schemas.microsoft.com/office/drawing/2014/main" id="{00000000-0008-0000-0900-00001F04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56" name="CaixaDeTexto 1055">
          <a:extLst>
            <a:ext uri="{FF2B5EF4-FFF2-40B4-BE49-F238E27FC236}">
              <a16:creationId xmlns:a16="http://schemas.microsoft.com/office/drawing/2014/main" id="{00000000-0008-0000-0900-00002004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118</xdr:row>
      <xdr:rowOff>0</xdr:rowOff>
    </xdr:from>
    <xdr:ext cx="184731" cy="264560"/>
    <xdr:sp macro="" textlink="">
      <xdr:nvSpPr>
        <xdr:cNvPr id="1057" name="CaixaDeTexto 1056">
          <a:extLst>
            <a:ext uri="{FF2B5EF4-FFF2-40B4-BE49-F238E27FC236}">
              <a16:creationId xmlns:a16="http://schemas.microsoft.com/office/drawing/2014/main" id="{00000000-0008-0000-0900-000021040000}"/>
            </a:ext>
          </a:extLst>
        </xdr:cNvPr>
        <xdr:cNvSpPr txBox="1"/>
      </xdr:nvSpPr>
      <xdr:spPr>
        <a:xfrm>
          <a:off x="607695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58" name="CaixaDeTexto 1057">
          <a:extLst>
            <a:ext uri="{FF2B5EF4-FFF2-40B4-BE49-F238E27FC236}">
              <a16:creationId xmlns:a16="http://schemas.microsoft.com/office/drawing/2014/main" id="{00000000-0008-0000-0900-000022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59" name="CaixaDeTexto 1058">
          <a:extLst>
            <a:ext uri="{FF2B5EF4-FFF2-40B4-BE49-F238E27FC236}">
              <a16:creationId xmlns:a16="http://schemas.microsoft.com/office/drawing/2014/main" id="{00000000-0008-0000-0900-000023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0" name="CaixaDeTexto 1059">
          <a:extLst>
            <a:ext uri="{FF2B5EF4-FFF2-40B4-BE49-F238E27FC236}">
              <a16:creationId xmlns:a16="http://schemas.microsoft.com/office/drawing/2014/main" id="{00000000-0008-0000-0900-000024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1" name="CaixaDeTexto 1060">
          <a:extLst>
            <a:ext uri="{FF2B5EF4-FFF2-40B4-BE49-F238E27FC236}">
              <a16:creationId xmlns:a16="http://schemas.microsoft.com/office/drawing/2014/main" id="{00000000-0008-0000-0900-000025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62" name="CaixaDeTexto 1061">
          <a:extLst>
            <a:ext uri="{FF2B5EF4-FFF2-40B4-BE49-F238E27FC236}">
              <a16:creationId xmlns:a16="http://schemas.microsoft.com/office/drawing/2014/main" id="{00000000-0008-0000-0900-000026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63" name="CaixaDeTexto 1062">
          <a:extLst>
            <a:ext uri="{FF2B5EF4-FFF2-40B4-BE49-F238E27FC236}">
              <a16:creationId xmlns:a16="http://schemas.microsoft.com/office/drawing/2014/main" id="{00000000-0008-0000-0900-000027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4" name="CaixaDeTexto 1063">
          <a:extLst>
            <a:ext uri="{FF2B5EF4-FFF2-40B4-BE49-F238E27FC236}">
              <a16:creationId xmlns:a16="http://schemas.microsoft.com/office/drawing/2014/main" id="{00000000-0008-0000-0900-000028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5" name="CaixaDeTexto 1064">
          <a:extLst>
            <a:ext uri="{FF2B5EF4-FFF2-40B4-BE49-F238E27FC236}">
              <a16:creationId xmlns:a16="http://schemas.microsoft.com/office/drawing/2014/main" id="{00000000-0008-0000-0900-000029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6" name="CaixaDeTexto 1065">
          <a:extLst>
            <a:ext uri="{FF2B5EF4-FFF2-40B4-BE49-F238E27FC236}">
              <a16:creationId xmlns:a16="http://schemas.microsoft.com/office/drawing/2014/main" id="{00000000-0008-0000-0900-00002A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118</xdr:row>
      <xdr:rowOff>0</xdr:rowOff>
    </xdr:from>
    <xdr:ext cx="184731" cy="264560"/>
    <xdr:sp macro="" textlink="">
      <xdr:nvSpPr>
        <xdr:cNvPr id="1067" name="CaixaDeTexto 1066">
          <a:extLst>
            <a:ext uri="{FF2B5EF4-FFF2-40B4-BE49-F238E27FC236}">
              <a16:creationId xmlns:a16="http://schemas.microsoft.com/office/drawing/2014/main" id="{00000000-0008-0000-0900-00002B040000}"/>
            </a:ext>
          </a:extLst>
        </xdr:cNvPr>
        <xdr:cNvSpPr txBox="1"/>
      </xdr:nvSpPr>
      <xdr:spPr>
        <a:xfrm>
          <a:off x="6524625"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68" name="CaixaDeTexto 1067">
          <a:extLst>
            <a:ext uri="{FF2B5EF4-FFF2-40B4-BE49-F238E27FC236}">
              <a16:creationId xmlns:a16="http://schemas.microsoft.com/office/drawing/2014/main" id="{00000000-0008-0000-0900-00002C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69" name="CaixaDeTexto 1068">
          <a:extLst>
            <a:ext uri="{FF2B5EF4-FFF2-40B4-BE49-F238E27FC236}">
              <a16:creationId xmlns:a16="http://schemas.microsoft.com/office/drawing/2014/main" id="{00000000-0008-0000-0900-00002D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0" name="CaixaDeTexto 1069">
          <a:extLst>
            <a:ext uri="{FF2B5EF4-FFF2-40B4-BE49-F238E27FC236}">
              <a16:creationId xmlns:a16="http://schemas.microsoft.com/office/drawing/2014/main" id="{00000000-0008-0000-0900-00002E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1" name="CaixaDeTexto 1070">
          <a:extLst>
            <a:ext uri="{FF2B5EF4-FFF2-40B4-BE49-F238E27FC236}">
              <a16:creationId xmlns:a16="http://schemas.microsoft.com/office/drawing/2014/main" id="{00000000-0008-0000-0900-00002F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2" name="CaixaDeTexto 1071">
          <a:extLst>
            <a:ext uri="{FF2B5EF4-FFF2-40B4-BE49-F238E27FC236}">
              <a16:creationId xmlns:a16="http://schemas.microsoft.com/office/drawing/2014/main" id="{00000000-0008-0000-0900-000030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3" name="CaixaDeTexto 1072">
          <a:extLst>
            <a:ext uri="{FF2B5EF4-FFF2-40B4-BE49-F238E27FC236}">
              <a16:creationId xmlns:a16="http://schemas.microsoft.com/office/drawing/2014/main" id="{00000000-0008-0000-0900-000031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4" name="CaixaDeTexto 1073">
          <a:extLst>
            <a:ext uri="{FF2B5EF4-FFF2-40B4-BE49-F238E27FC236}">
              <a16:creationId xmlns:a16="http://schemas.microsoft.com/office/drawing/2014/main" id="{00000000-0008-0000-0900-000032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5" name="CaixaDeTexto 1074">
          <a:extLst>
            <a:ext uri="{FF2B5EF4-FFF2-40B4-BE49-F238E27FC236}">
              <a16:creationId xmlns:a16="http://schemas.microsoft.com/office/drawing/2014/main" id="{00000000-0008-0000-0900-000033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6" name="CaixaDeTexto 1075">
          <a:extLst>
            <a:ext uri="{FF2B5EF4-FFF2-40B4-BE49-F238E27FC236}">
              <a16:creationId xmlns:a16="http://schemas.microsoft.com/office/drawing/2014/main" id="{00000000-0008-0000-0900-000034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7" name="CaixaDeTexto 1076">
          <a:extLst>
            <a:ext uri="{FF2B5EF4-FFF2-40B4-BE49-F238E27FC236}">
              <a16:creationId xmlns:a16="http://schemas.microsoft.com/office/drawing/2014/main" id="{00000000-0008-0000-0900-000035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8" name="CaixaDeTexto 1077">
          <a:extLst>
            <a:ext uri="{FF2B5EF4-FFF2-40B4-BE49-F238E27FC236}">
              <a16:creationId xmlns:a16="http://schemas.microsoft.com/office/drawing/2014/main" id="{00000000-0008-0000-0900-000036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118</xdr:row>
      <xdr:rowOff>0</xdr:rowOff>
    </xdr:from>
    <xdr:ext cx="184731" cy="264560"/>
    <xdr:sp macro="" textlink="">
      <xdr:nvSpPr>
        <xdr:cNvPr id="1079" name="CaixaDeTexto 1078">
          <a:extLst>
            <a:ext uri="{FF2B5EF4-FFF2-40B4-BE49-F238E27FC236}">
              <a16:creationId xmlns:a16="http://schemas.microsoft.com/office/drawing/2014/main" id="{00000000-0008-0000-0900-000037040000}"/>
            </a:ext>
          </a:extLst>
        </xdr:cNvPr>
        <xdr:cNvSpPr txBox="1"/>
      </xdr:nvSpPr>
      <xdr:spPr>
        <a:xfrm>
          <a:off x="6972300" y="2247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080" name="CaixaDeTexto 1079">
          <a:extLst>
            <a:ext uri="{FF2B5EF4-FFF2-40B4-BE49-F238E27FC236}">
              <a16:creationId xmlns:a16="http://schemas.microsoft.com/office/drawing/2014/main" id="{00000000-0008-0000-0900-000038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081" name="CaixaDeTexto 1080">
          <a:extLst>
            <a:ext uri="{FF2B5EF4-FFF2-40B4-BE49-F238E27FC236}">
              <a16:creationId xmlns:a16="http://schemas.microsoft.com/office/drawing/2014/main" id="{00000000-0008-0000-0900-000039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082" name="CaixaDeTexto 1081">
          <a:extLst>
            <a:ext uri="{FF2B5EF4-FFF2-40B4-BE49-F238E27FC236}">
              <a16:creationId xmlns:a16="http://schemas.microsoft.com/office/drawing/2014/main" id="{00000000-0008-0000-0900-00003A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083" name="CaixaDeTexto 1082">
          <a:extLst>
            <a:ext uri="{FF2B5EF4-FFF2-40B4-BE49-F238E27FC236}">
              <a16:creationId xmlns:a16="http://schemas.microsoft.com/office/drawing/2014/main" id="{00000000-0008-0000-0900-00003B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084" name="CaixaDeTexto 1083">
          <a:extLst>
            <a:ext uri="{FF2B5EF4-FFF2-40B4-BE49-F238E27FC236}">
              <a16:creationId xmlns:a16="http://schemas.microsoft.com/office/drawing/2014/main" id="{00000000-0008-0000-0900-00003C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085" name="CaixaDeTexto 1084">
          <a:extLst>
            <a:ext uri="{FF2B5EF4-FFF2-40B4-BE49-F238E27FC236}">
              <a16:creationId xmlns:a16="http://schemas.microsoft.com/office/drawing/2014/main" id="{00000000-0008-0000-0900-00003D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086" name="CaixaDeTexto 1085">
          <a:extLst>
            <a:ext uri="{FF2B5EF4-FFF2-40B4-BE49-F238E27FC236}">
              <a16:creationId xmlns:a16="http://schemas.microsoft.com/office/drawing/2014/main" id="{00000000-0008-0000-0900-00003E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087" name="CaixaDeTexto 1086">
          <a:extLst>
            <a:ext uri="{FF2B5EF4-FFF2-40B4-BE49-F238E27FC236}">
              <a16:creationId xmlns:a16="http://schemas.microsoft.com/office/drawing/2014/main" id="{00000000-0008-0000-0900-00003F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088" name="CaixaDeTexto 1087">
          <a:extLst>
            <a:ext uri="{FF2B5EF4-FFF2-40B4-BE49-F238E27FC236}">
              <a16:creationId xmlns:a16="http://schemas.microsoft.com/office/drawing/2014/main" id="{00000000-0008-0000-0900-000040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089" name="CaixaDeTexto 1088">
          <a:extLst>
            <a:ext uri="{FF2B5EF4-FFF2-40B4-BE49-F238E27FC236}">
              <a16:creationId xmlns:a16="http://schemas.microsoft.com/office/drawing/2014/main" id="{00000000-0008-0000-0900-000041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090" name="CaixaDeTexto 1089">
          <a:extLst>
            <a:ext uri="{FF2B5EF4-FFF2-40B4-BE49-F238E27FC236}">
              <a16:creationId xmlns:a16="http://schemas.microsoft.com/office/drawing/2014/main" id="{00000000-0008-0000-0900-000042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091" name="CaixaDeTexto 1090">
          <a:extLst>
            <a:ext uri="{FF2B5EF4-FFF2-40B4-BE49-F238E27FC236}">
              <a16:creationId xmlns:a16="http://schemas.microsoft.com/office/drawing/2014/main" id="{00000000-0008-0000-0900-000043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092" name="CaixaDeTexto 1091">
          <a:extLst>
            <a:ext uri="{FF2B5EF4-FFF2-40B4-BE49-F238E27FC236}">
              <a16:creationId xmlns:a16="http://schemas.microsoft.com/office/drawing/2014/main" id="{00000000-0008-0000-0900-000044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093" name="CaixaDeTexto 1092">
          <a:extLst>
            <a:ext uri="{FF2B5EF4-FFF2-40B4-BE49-F238E27FC236}">
              <a16:creationId xmlns:a16="http://schemas.microsoft.com/office/drawing/2014/main" id="{00000000-0008-0000-0900-000045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094" name="CaixaDeTexto 1093">
          <a:extLst>
            <a:ext uri="{FF2B5EF4-FFF2-40B4-BE49-F238E27FC236}">
              <a16:creationId xmlns:a16="http://schemas.microsoft.com/office/drawing/2014/main" id="{00000000-0008-0000-0900-000046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095" name="CaixaDeTexto 1094">
          <a:extLst>
            <a:ext uri="{FF2B5EF4-FFF2-40B4-BE49-F238E27FC236}">
              <a16:creationId xmlns:a16="http://schemas.microsoft.com/office/drawing/2014/main" id="{00000000-0008-0000-0900-000047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096" name="CaixaDeTexto 1095">
          <a:extLst>
            <a:ext uri="{FF2B5EF4-FFF2-40B4-BE49-F238E27FC236}">
              <a16:creationId xmlns:a16="http://schemas.microsoft.com/office/drawing/2014/main" id="{00000000-0008-0000-0900-000048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097" name="CaixaDeTexto 1096">
          <a:extLst>
            <a:ext uri="{FF2B5EF4-FFF2-40B4-BE49-F238E27FC236}">
              <a16:creationId xmlns:a16="http://schemas.microsoft.com/office/drawing/2014/main" id="{00000000-0008-0000-0900-000049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098" name="CaixaDeTexto 1097">
          <a:extLst>
            <a:ext uri="{FF2B5EF4-FFF2-40B4-BE49-F238E27FC236}">
              <a16:creationId xmlns:a16="http://schemas.microsoft.com/office/drawing/2014/main" id="{00000000-0008-0000-0900-00004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099" name="CaixaDeTexto 1098">
          <a:extLst>
            <a:ext uri="{FF2B5EF4-FFF2-40B4-BE49-F238E27FC236}">
              <a16:creationId xmlns:a16="http://schemas.microsoft.com/office/drawing/2014/main" id="{00000000-0008-0000-0900-00004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00" name="CaixaDeTexto 1099">
          <a:extLst>
            <a:ext uri="{FF2B5EF4-FFF2-40B4-BE49-F238E27FC236}">
              <a16:creationId xmlns:a16="http://schemas.microsoft.com/office/drawing/2014/main" id="{00000000-0008-0000-0900-00004C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01" name="CaixaDeTexto 1100">
          <a:extLst>
            <a:ext uri="{FF2B5EF4-FFF2-40B4-BE49-F238E27FC236}">
              <a16:creationId xmlns:a16="http://schemas.microsoft.com/office/drawing/2014/main" id="{00000000-0008-0000-0900-00004D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02" name="CaixaDeTexto 1101">
          <a:extLst>
            <a:ext uri="{FF2B5EF4-FFF2-40B4-BE49-F238E27FC236}">
              <a16:creationId xmlns:a16="http://schemas.microsoft.com/office/drawing/2014/main" id="{00000000-0008-0000-0900-00004E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03" name="CaixaDeTexto 1102">
          <a:extLst>
            <a:ext uri="{FF2B5EF4-FFF2-40B4-BE49-F238E27FC236}">
              <a16:creationId xmlns:a16="http://schemas.microsoft.com/office/drawing/2014/main" id="{00000000-0008-0000-0900-00004F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4" name="CaixaDeTexto 1103">
          <a:extLst>
            <a:ext uri="{FF2B5EF4-FFF2-40B4-BE49-F238E27FC236}">
              <a16:creationId xmlns:a16="http://schemas.microsoft.com/office/drawing/2014/main" id="{00000000-0008-0000-0900-000050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5" name="CaixaDeTexto 1104">
          <a:extLst>
            <a:ext uri="{FF2B5EF4-FFF2-40B4-BE49-F238E27FC236}">
              <a16:creationId xmlns:a16="http://schemas.microsoft.com/office/drawing/2014/main" id="{00000000-0008-0000-0900-000051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6" name="CaixaDeTexto 1105">
          <a:extLst>
            <a:ext uri="{FF2B5EF4-FFF2-40B4-BE49-F238E27FC236}">
              <a16:creationId xmlns:a16="http://schemas.microsoft.com/office/drawing/2014/main" id="{00000000-0008-0000-0900-000052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7" name="CaixaDeTexto 1106">
          <a:extLst>
            <a:ext uri="{FF2B5EF4-FFF2-40B4-BE49-F238E27FC236}">
              <a16:creationId xmlns:a16="http://schemas.microsoft.com/office/drawing/2014/main" id="{00000000-0008-0000-0900-000053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8" name="CaixaDeTexto 1107">
          <a:extLst>
            <a:ext uri="{FF2B5EF4-FFF2-40B4-BE49-F238E27FC236}">
              <a16:creationId xmlns:a16="http://schemas.microsoft.com/office/drawing/2014/main" id="{00000000-0008-0000-0900-000054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09" name="CaixaDeTexto 1108">
          <a:extLst>
            <a:ext uri="{FF2B5EF4-FFF2-40B4-BE49-F238E27FC236}">
              <a16:creationId xmlns:a16="http://schemas.microsoft.com/office/drawing/2014/main" id="{00000000-0008-0000-0900-000055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0" name="CaixaDeTexto 1109">
          <a:extLst>
            <a:ext uri="{FF2B5EF4-FFF2-40B4-BE49-F238E27FC236}">
              <a16:creationId xmlns:a16="http://schemas.microsoft.com/office/drawing/2014/main" id="{00000000-0008-0000-0900-000056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1" name="CaixaDeTexto 1110">
          <a:extLst>
            <a:ext uri="{FF2B5EF4-FFF2-40B4-BE49-F238E27FC236}">
              <a16:creationId xmlns:a16="http://schemas.microsoft.com/office/drawing/2014/main" id="{00000000-0008-0000-0900-000057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2" name="CaixaDeTexto 1111">
          <a:extLst>
            <a:ext uri="{FF2B5EF4-FFF2-40B4-BE49-F238E27FC236}">
              <a16:creationId xmlns:a16="http://schemas.microsoft.com/office/drawing/2014/main" id="{00000000-0008-0000-0900-000058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3" name="CaixaDeTexto 1112">
          <a:extLst>
            <a:ext uri="{FF2B5EF4-FFF2-40B4-BE49-F238E27FC236}">
              <a16:creationId xmlns:a16="http://schemas.microsoft.com/office/drawing/2014/main" id="{00000000-0008-0000-0900-000059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4" name="CaixaDeTexto 1113">
          <a:extLst>
            <a:ext uri="{FF2B5EF4-FFF2-40B4-BE49-F238E27FC236}">
              <a16:creationId xmlns:a16="http://schemas.microsoft.com/office/drawing/2014/main" id="{00000000-0008-0000-0900-00005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15" name="CaixaDeTexto 1114">
          <a:extLst>
            <a:ext uri="{FF2B5EF4-FFF2-40B4-BE49-F238E27FC236}">
              <a16:creationId xmlns:a16="http://schemas.microsoft.com/office/drawing/2014/main" id="{00000000-0008-0000-0900-00005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16" name="CaixaDeTexto 1115">
          <a:extLst>
            <a:ext uri="{FF2B5EF4-FFF2-40B4-BE49-F238E27FC236}">
              <a16:creationId xmlns:a16="http://schemas.microsoft.com/office/drawing/2014/main" id="{00000000-0008-0000-0900-00005C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17" name="CaixaDeTexto 1116">
          <a:extLst>
            <a:ext uri="{FF2B5EF4-FFF2-40B4-BE49-F238E27FC236}">
              <a16:creationId xmlns:a16="http://schemas.microsoft.com/office/drawing/2014/main" id="{00000000-0008-0000-0900-00005D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18" name="CaixaDeTexto 1117">
          <a:extLst>
            <a:ext uri="{FF2B5EF4-FFF2-40B4-BE49-F238E27FC236}">
              <a16:creationId xmlns:a16="http://schemas.microsoft.com/office/drawing/2014/main" id="{00000000-0008-0000-0900-00005E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19" name="CaixaDeTexto 1118">
          <a:extLst>
            <a:ext uri="{FF2B5EF4-FFF2-40B4-BE49-F238E27FC236}">
              <a16:creationId xmlns:a16="http://schemas.microsoft.com/office/drawing/2014/main" id="{00000000-0008-0000-0900-00005F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20" name="CaixaDeTexto 1119">
          <a:extLst>
            <a:ext uri="{FF2B5EF4-FFF2-40B4-BE49-F238E27FC236}">
              <a16:creationId xmlns:a16="http://schemas.microsoft.com/office/drawing/2014/main" id="{00000000-0008-0000-0900-000060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21" name="CaixaDeTexto 1120">
          <a:extLst>
            <a:ext uri="{FF2B5EF4-FFF2-40B4-BE49-F238E27FC236}">
              <a16:creationId xmlns:a16="http://schemas.microsoft.com/office/drawing/2014/main" id="{00000000-0008-0000-0900-000061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22" name="CaixaDeTexto 1121">
          <a:extLst>
            <a:ext uri="{FF2B5EF4-FFF2-40B4-BE49-F238E27FC236}">
              <a16:creationId xmlns:a16="http://schemas.microsoft.com/office/drawing/2014/main" id="{00000000-0008-0000-0900-000062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23" name="CaixaDeTexto 1122">
          <a:extLst>
            <a:ext uri="{FF2B5EF4-FFF2-40B4-BE49-F238E27FC236}">
              <a16:creationId xmlns:a16="http://schemas.microsoft.com/office/drawing/2014/main" id="{00000000-0008-0000-0900-000063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24" name="CaixaDeTexto 1123">
          <a:extLst>
            <a:ext uri="{FF2B5EF4-FFF2-40B4-BE49-F238E27FC236}">
              <a16:creationId xmlns:a16="http://schemas.microsoft.com/office/drawing/2014/main" id="{00000000-0008-0000-0900-000064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25" name="CaixaDeTexto 1124">
          <a:extLst>
            <a:ext uri="{FF2B5EF4-FFF2-40B4-BE49-F238E27FC236}">
              <a16:creationId xmlns:a16="http://schemas.microsoft.com/office/drawing/2014/main" id="{00000000-0008-0000-0900-000065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26" name="CaixaDeTexto 1125">
          <a:extLst>
            <a:ext uri="{FF2B5EF4-FFF2-40B4-BE49-F238E27FC236}">
              <a16:creationId xmlns:a16="http://schemas.microsoft.com/office/drawing/2014/main" id="{00000000-0008-0000-0900-000066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27" name="CaixaDeTexto 1126">
          <a:extLst>
            <a:ext uri="{FF2B5EF4-FFF2-40B4-BE49-F238E27FC236}">
              <a16:creationId xmlns:a16="http://schemas.microsoft.com/office/drawing/2014/main" id="{00000000-0008-0000-0900-000067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28" name="CaixaDeTexto 1127">
          <a:extLst>
            <a:ext uri="{FF2B5EF4-FFF2-40B4-BE49-F238E27FC236}">
              <a16:creationId xmlns:a16="http://schemas.microsoft.com/office/drawing/2014/main" id="{00000000-0008-0000-0900-000068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29" name="CaixaDeTexto 1128">
          <a:extLst>
            <a:ext uri="{FF2B5EF4-FFF2-40B4-BE49-F238E27FC236}">
              <a16:creationId xmlns:a16="http://schemas.microsoft.com/office/drawing/2014/main" id="{00000000-0008-0000-0900-000069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0" name="CaixaDeTexto 1129">
          <a:extLst>
            <a:ext uri="{FF2B5EF4-FFF2-40B4-BE49-F238E27FC236}">
              <a16:creationId xmlns:a16="http://schemas.microsoft.com/office/drawing/2014/main" id="{00000000-0008-0000-0900-00006A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1" name="CaixaDeTexto 1130">
          <a:extLst>
            <a:ext uri="{FF2B5EF4-FFF2-40B4-BE49-F238E27FC236}">
              <a16:creationId xmlns:a16="http://schemas.microsoft.com/office/drawing/2014/main" id="{00000000-0008-0000-0900-00006B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2" name="CaixaDeTexto 1131">
          <a:extLst>
            <a:ext uri="{FF2B5EF4-FFF2-40B4-BE49-F238E27FC236}">
              <a16:creationId xmlns:a16="http://schemas.microsoft.com/office/drawing/2014/main" id="{00000000-0008-0000-0900-00006C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3" name="CaixaDeTexto 1132">
          <a:extLst>
            <a:ext uri="{FF2B5EF4-FFF2-40B4-BE49-F238E27FC236}">
              <a16:creationId xmlns:a16="http://schemas.microsoft.com/office/drawing/2014/main" id="{00000000-0008-0000-0900-00006D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34" name="CaixaDeTexto 1133">
          <a:extLst>
            <a:ext uri="{FF2B5EF4-FFF2-40B4-BE49-F238E27FC236}">
              <a16:creationId xmlns:a16="http://schemas.microsoft.com/office/drawing/2014/main" id="{00000000-0008-0000-0900-00006E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35" name="CaixaDeTexto 1134">
          <a:extLst>
            <a:ext uri="{FF2B5EF4-FFF2-40B4-BE49-F238E27FC236}">
              <a16:creationId xmlns:a16="http://schemas.microsoft.com/office/drawing/2014/main" id="{00000000-0008-0000-0900-00006F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6" name="CaixaDeTexto 1135">
          <a:extLst>
            <a:ext uri="{FF2B5EF4-FFF2-40B4-BE49-F238E27FC236}">
              <a16:creationId xmlns:a16="http://schemas.microsoft.com/office/drawing/2014/main" id="{00000000-0008-0000-0900-000070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7" name="CaixaDeTexto 1136">
          <a:extLst>
            <a:ext uri="{FF2B5EF4-FFF2-40B4-BE49-F238E27FC236}">
              <a16:creationId xmlns:a16="http://schemas.microsoft.com/office/drawing/2014/main" id="{00000000-0008-0000-0900-000071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8" name="CaixaDeTexto 1137">
          <a:extLst>
            <a:ext uri="{FF2B5EF4-FFF2-40B4-BE49-F238E27FC236}">
              <a16:creationId xmlns:a16="http://schemas.microsoft.com/office/drawing/2014/main" id="{00000000-0008-0000-0900-000072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39" name="CaixaDeTexto 1138">
          <a:extLst>
            <a:ext uri="{FF2B5EF4-FFF2-40B4-BE49-F238E27FC236}">
              <a16:creationId xmlns:a16="http://schemas.microsoft.com/office/drawing/2014/main" id="{00000000-0008-0000-0900-000073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0" name="CaixaDeTexto 1139">
          <a:extLst>
            <a:ext uri="{FF2B5EF4-FFF2-40B4-BE49-F238E27FC236}">
              <a16:creationId xmlns:a16="http://schemas.microsoft.com/office/drawing/2014/main" id="{00000000-0008-0000-0900-000074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1" name="CaixaDeTexto 1140">
          <a:extLst>
            <a:ext uri="{FF2B5EF4-FFF2-40B4-BE49-F238E27FC236}">
              <a16:creationId xmlns:a16="http://schemas.microsoft.com/office/drawing/2014/main" id="{00000000-0008-0000-0900-000075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2" name="CaixaDeTexto 1141">
          <a:extLst>
            <a:ext uri="{FF2B5EF4-FFF2-40B4-BE49-F238E27FC236}">
              <a16:creationId xmlns:a16="http://schemas.microsoft.com/office/drawing/2014/main" id="{00000000-0008-0000-0900-000076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3" name="CaixaDeTexto 1142">
          <a:extLst>
            <a:ext uri="{FF2B5EF4-FFF2-40B4-BE49-F238E27FC236}">
              <a16:creationId xmlns:a16="http://schemas.microsoft.com/office/drawing/2014/main" id="{00000000-0008-0000-0900-000077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4" name="CaixaDeTexto 1143">
          <a:extLst>
            <a:ext uri="{FF2B5EF4-FFF2-40B4-BE49-F238E27FC236}">
              <a16:creationId xmlns:a16="http://schemas.microsoft.com/office/drawing/2014/main" id="{00000000-0008-0000-0900-000078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5" name="CaixaDeTexto 1144">
          <a:extLst>
            <a:ext uri="{FF2B5EF4-FFF2-40B4-BE49-F238E27FC236}">
              <a16:creationId xmlns:a16="http://schemas.microsoft.com/office/drawing/2014/main" id="{00000000-0008-0000-0900-000079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6" name="CaixaDeTexto 1145">
          <a:extLst>
            <a:ext uri="{FF2B5EF4-FFF2-40B4-BE49-F238E27FC236}">
              <a16:creationId xmlns:a16="http://schemas.microsoft.com/office/drawing/2014/main" id="{00000000-0008-0000-0900-00007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7" name="CaixaDeTexto 1146">
          <a:extLst>
            <a:ext uri="{FF2B5EF4-FFF2-40B4-BE49-F238E27FC236}">
              <a16:creationId xmlns:a16="http://schemas.microsoft.com/office/drawing/2014/main" id="{00000000-0008-0000-0900-00007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8" name="CaixaDeTexto 1147">
          <a:extLst>
            <a:ext uri="{FF2B5EF4-FFF2-40B4-BE49-F238E27FC236}">
              <a16:creationId xmlns:a16="http://schemas.microsoft.com/office/drawing/2014/main" id="{00000000-0008-0000-0900-00007C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49" name="CaixaDeTexto 1148">
          <a:extLst>
            <a:ext uri="{FF2B5EF4-FFF2-40B4-BE49-F238E27FC236}">
              <a16:creationId xmlns:a16="http://schemas.microsoft.com/office/drawing/2014/main" id="{00000000-0008-0000-0900-00007D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50" name="CaixaDeTexto 1149">
          <a:extLst>
            <a:ext uri="{FF2B5EF4-FFF2-40B4-BE49-F238E27FC236}">
              <a16:creationId xmlns:a16="http://schemas.microsoft.com/office/drawing/2014/main" id="{00000000-0008-0000-0900-00007E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51" name="CaixaDeTexto 1150">
          <a:extLst>
            <a:ext uri="{FF2B5EF4-FFF2-40B4-BE49-F238E27FC236}">
              <a16:creationId xmlns:a16="http://schemas.microsoft.com/office/drawing/2014/main" id="{00000000-0008-0000-0900-00007F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52" name="CaixaDeTexto 1151">
          <a:extLst>
            <a:ext uri="{FF2B5EF4-FFF2-40B4-BE49-F238E27FC236}">
              <a16:creationId xmlns:a16="http://schemas.microsoft.com/office/drawing/2014/main" id="{00000000-0008-0000-0900-000080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53" name="CaixaDeTexto 1152">
          <a:extLst>
            <a:ext uri="{FF2B5EF4-FFF2-40B4-BE49-F238E27FC236}">
              <a16:creationId xmlns:a16="http://schemas.microsoft.com/office/drawing/2014/main" id="{00000000-0008-0000-0900-000081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54" name="CaixaDeTexto 1153">
          <a:extLst>
            <a:ext uri="{FF2B5EF4-FFF2-40B4-BE49-F238E27FC236}">
              <a16:creationId xmlns:a16="http://schemas.microsoft.com/office/drawing/2014/main" id="{00000000-0008-0000-0900-000082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55" name="CaixaDeTexto 1154">
          <a:extLst>
            <a:ext uri="{FF2B5EF4-FFF2-40B4-BE49-F238E27FC236}">
              <a16:creationId xmlns:a16="http://schemas.microsoft.com/office/drawing/2014/main" id="{00000000-0008-0000-0900-000083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56" name="CaixaDeTexto 1155">
          <a:extLst>
            <a:ext uri="{FF2B5EF4-FFF2-40B4-BE49-F238E27FC236}">
              <a16:creationId xmlns:a16="http://schemas.microsoft.com/office/drawing/2014/main" id="{00000000-0008-0000-0900-000084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57" name="CaixaDeTexto 1156">
          <a:extLst>
            <a:ext uri="{FF2B5EF4-FFF2-40B4-BE49-F238E27FC236}">
              <a16:creationId xmlns:a16="http://schemas.microsoft.com/office/drawing/2014/main" id="{00000000-0008-0000-0900-000085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58" name="CaixaDeTexto 1157">
          <a:extLst>
            <a:ext uri="{FF2B5EF4-FFF2-40B4-BE49-F238E27FC236}">
              <a16:creationId xmlns:a16="http://schemas.microsoft.com/office/drawing/2014/main" id="{00000000-0008-0000-0900-000086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59" name="CaixaDeTexto 1158">
          <a:extLst>
            <a:ext uri="{FF2B5EF4-FFF2-40B4-BE49-F238E27FC236}">
              <a16:creationId xmlns:a16="http://schemas.microsoft.com/office/drawing/2014/main" id="{00000000-0008-0000-0900-000087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60" name="CaixaDeTexto 1159">
          <a:extLst>
            <a:ext uri="{FF2B5EF4-FFF2-40B4-BE49-F238E27FC236}">
              <a16:creationId xmlns:a16="http://schemas.microsoft.com/office/drawing/2014/main" id="{00000000-0008-0000-0900-000088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61" name="CaixaDeTexto 1160">
          <a:extLst>
            <a:ext uri="{FF2B5EF4-FFF2-40B4-BE49-F238E27FC236}">
              <a16:creationId xmlns:a16="http://schemas.microsoft.com/office/drawing/2014/main" id="{00000000-0008-0000-0900-000089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62" name="CaixaDeTexto 1161">
          <a:extLst>
            <a:ext uri="{FF2B5EF4-FFF2-40B4-BE49-F238E27FC236}">
              <a16:creationId xmlns:a16="http://schemas.microsoft.com/office/drawing/2014/main" id="{00000000-0008-0000-0900-00008A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63" name="CaixaDeTexto 1162">
          <a:extLst>
            <a:ext uri="{FF2B5EF4-FFF2-40B4-BE49-F238E27FC236}">
              <a16:creationId xmlns:a16="http://schemas.microsoft.com/office/drawing/2014/main" id="{00000000-0008-0000-0900-00008B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64" name="CaixaDeTexto 1163">
          <a:extLst>
            <a:ext uri="{FF2B5EF4-FFF2-40B4-BE49-F238E27FC236}">
              <a16:creationId xmlns:a16="http://schemas.microsoft.com/office/drawing/2014/main" id="{00000000-0008-0000-0900-00008C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65" name="CaixaDeTexto 1164">
          <a:extLst>
            <a:ext uri="{FF2B5EF4-FFF2-40B4-BE49-F238E27FC236}">
              <a16:creationId xmlns:a16="http://schemas.microsoft.com/office/drawing/2014/main" id="{00000000-0008-0000-0900-00008D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66" name="CaixaDeTexto 1165">
          <a:extLst>
            <a:ext uri="{FF2B5EF4-FFF2-40B4-BE49-F238E27FC236}">
              <a16:creationId xmlns:a16="http://schemas.microsoft.com/office/drawing/2014/main" id="{00000000-0008-0000-0900-00008E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67" name="CaixaDeTexto 1166">
          <a:extLst>
            <a:ext uri="{FF2B5EF4-FFF2-40B4-BE49-F238E27FC236}">
              <a16:creationId xmlns:a16="http://schemas.microsoft.com/office/drawing/2014/main" id="{00000000-0008-0000-0900-00008F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68" name="CaixaDeTexto 1167">
          <a:extLst>
            <a:ext uri="{FF2B5EF4-FFF2-40B4-BE49-F238E27FC236}">
              <a16:creationId xmlns:a16="http://schemas.microsoft.com/office/drawing/2014/main" id="{00000000-0008-0000-0900-000090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69" name="CaixaDeTexto 1168">
          <a:extLst>
            <a:ext uri="{FF2B5EF4-FFF2-40B4-BE49-F238E27FC236}">
              <a16:creationId xmlns:a16="http://schemas.microsoft.com/office/drawing/2014/main" id="{00000000-0008-0000-0900-000091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0" name="CaixaDeTexto 1169">
          <a:extLst>
            <a:ext uri="{FF2B5EF4-FFF2-40B4-BE49-F238E27FC236}">
              <a16:creationId xmlns:a16="http://schemas.microsoft.com/office/drawing/2014/main" id="{00000000-0008-0000-0900-000092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1" name="CaixaDeTexto 1170">
          <a:extLst>
            <a:ext uri="{FF2B5EF4-FFF2-40B4-BE49-F238E27FC236}">
              <a16:creationId xmlns:a16="http://schemas.microsoft.com/office/drawing/2014/main" id="{00000000-0008-0000-0900-000093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72" name="CaixaDeTexto 1171">
          <a:extLst>
            <a:ext uri="{FF2B5EF4-FFF2-40B4-BE49-F238E27FC236}">
              <a16:creationId xmlns:a16="http://schemas.microsoft.com/office/drawing/2014/main" id="{00000000-0008-0000-0900-000094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73" name="CaixaDeTexto 1172">
          <a:extLst>
            <a:ext uri="{FF2B5EF4-FFF2-40B4-BE49-F238E27FC236}">
              <a16:creationId xmlns:a16="http://schemas.microsoft.com/office/drawing/2014/main" id="{00000000-0008-0000-0900-000095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74" name="CaixaDeTexto 1173">
          <a:extLst>
            <a:ext uri="{FF2B5EF4-FFF2-40B4-BE49-F238E27FC236}">
              <a16:creationId xmlns:a16="http://schemas.microsoft.com/office/drawing/2014/main" id="{00000000-0008-0000-0900-000096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175" name="CaixaDeTexto 1174">
          <a:extLst>
            <a:ext uri="{FF2B5EF4-FFF2-40B4-BE49-F238E27FC236}">
              <a16:creationId xmlns:a16="http://schemas.microsoft.com/office/drawing/2014/main" id="{00000000-0008-0000-0900-000097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6" name="CaixaDeTexto 1175">
          <a:extLst>
            <a:ext uri="{FF2B5EF4-FFF2-40B4-BE49-F238E27FC236}">
              <a16:creationId xmlns:a16="http://schemas.microsoft.com/office/drawing/2014/main" id="{00000000-0008-0000-0900-000098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7" name="CaixaDeTexto 1176">
          <a:extLst>
            <a:ext uri="{FF2B5EF4-FFF2-40B4-BE49-F238E27FC236}">
              <a16:creationId xmlns:a16="http://schemas.microsoft.com/office/drawing/2014/main" id="{00000000-0008-0000-0900-000099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8" name="CaixaDeTexto 1177">
          <a:extLst>
            <a:ext uri="{FF2B5EF4-FFF2-40B4-BE49-F238E27FC236}">
              <a16:creationId xmlns:a16="http://schemas.microsoft.com/office/drawing/2014/main" id="{00000000-0008-0000-0900-00009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79" name="CaixaDeTexto 1178">
          <a:extLst>
            <a:ext uri="{FF2B5EF4-FFF2-40B4-BE49-F238E27FC236}">
              <a16:creationId xmlns:a16="http://schemas.microsoft.com/office/drawing/2014/main" id="{00000000-0008-0000-0900-00009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0" name="CaixaDeTexto 1179">
          <a:extLst>
            <a:ext uri="{FF2B5EF4-FFF2-40B4-BE49-F238E27FC236}">
              <a16:creationId xmlns:a16="http://schemas.microsoft.com/office/drawing/2014/main" id="{00000000-0008-0000-0900-00009C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1" name="CaixaDeTexto 1180">
          <a:extLst>
            <a:ext uri="{FF2B5EF4-FFF2-40B4-BE49-F238E27FC236}">
              <a16:creationId xmlns:a16="http://schemas.microsoft.com/office/drawing/2014/main" id="{00000000-0008-0000-0900-00009D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2" name="CaixaDeTexto 1181">
          <a:extLst>
            <a:ext uri="{FF2B5EF4-FFF2-40B4-BE49-F238E27FC236}">
              <a16:creationId xmlns:a16="http://schemas.microsoft.com/office/drawing/2014/main" id="{00000000-0008-0000-0900-00009E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3" name="CaixaDeTexto 1182">
          <a:extLst>
            <a:ext uri="{FF2B5EF4-FFF2-40B4-BE49-F238E27FC236}">
              <a16:creationId xmlns:a16="http://schemas.microsoft.com/office/drawing/2014/main" id="{00000000-0008-0000-0900-00009F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4" name="CaixaDeTexto 1183">
          <a:extLst>
            <a:ext uri="{FF2B5EF4-FFF2-40B4-BE49-F238E27FC236}">
              <a16:creationId xmlns:a16="http://schemas.microsoft.com/office/drawing/2014/main" id="{00000000-0008-0000-0900-0000A0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5" name="CaixaDeTexto 1184">
          <a:extLst>
            <a:ext uri="{FF2B5EF4-FFF2-40B4-BE49-F238E27FC236}">
              <a16:creationId xmlns:a16="http://schemas.microsoft.com/office/drawing/2014/main" id="{00000000-0008-0000-0900-0000A1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6" name="CaixaDeTexto 1185">
          <a:extLst>
            <a:ext uri="{FF2B5EF4-FFF2-40B4-BE49-F238E27FC236}">
              <a16:creationId xmlns:a16="http://schemas.microsoft.com/office/drawing/2014/main" id="{00000000-0008-0000-0900-0000A2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187" name="CaixaDeTexto 1186">
          <a:extLst>
            <a:ext uri="{FF2B5EF4-FFF2-40B4-BE49-F238E27FC236}">
              <a16:creationId xmlns:a16="http://schemas.microsoft.com/office/drawing/2014/main" id="{00000000-0008-0000-0900-0000A3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88" name="CaixaDeTexto 1187">
          <a:extLst>
            <a:ext uri="{FF2B5EF4-FFF2-40B4-BE49-F238E27FC236}">
              <a16:creationId xmlns:a16="http://schemas.microsoft.com/office/drawing/2014/main" id="{00000000-0008-0000-0900-0000A4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189" name="CaixaDeTexto 1188">
          <a:extLst>
            <a:ext uri="{FF2B5EF4-FFF2-40B4-BE49-F238E27FC236}">
              <a16:creationId xmlns:a16="http://schemas.microsoft.com/office/drawing/2014/main" id="{00000000-0008-0000-0900-0000A5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90" name="CaixaDeTexto 1189">
          <a:extLst>
            <a:ext uri="{FF2B5EF4-FFF2-40B4-BE49-F238E27FC236}">
              <a16:creationId xmlns:a16="http://schemas.microsoft.com/office/drawing/2014/main" id="{00000000-0008-0000-0900-0000A6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91" name="CaixaDeTexto 1190">
          <a:extLst>
            <a:ext uri="{FF2B5EF4-FFF2-40B4-BE49-F238E27FC236}">
              <a16:creationId xmlns:a16="http://schemas.microsoft.com/office/drawing/2014/main" id="{00000000-0008-0000-0900-0000A7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92" name="CaixaDeTexto 1191">
          <a:extLst>
            <a:ext uri="{FF2B5EF4-FFF2-40B4-BE49-F238E27FC236}">
              <a16:creationId xmlns:a16="http://schemas.microsoft.com/office/drawing/2014/main" id="{00000000-0008-0000-0900-0000A8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193" name="CaixaDeTexto 1192">
          <a:extLst>
            <a:ext uri="{FF2B5EF4-FFF2-40B4-BE49-F238E27FC236}">
              <a16:creationId xmlns:a16="http://schemas.microsoft.com/office/drawing/2014/main" id="{00000000-0008-0000-0900-0000A9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94" name="CaixaDeTexto 1193">
          <a:extLst>
            <a:ext uri="{FF2B5EF4-FFF2-40B4-BE49-F238E27FC236}">
              <a16:creationId xmlns:a16="http://schemas.microsoft.com/office/drawing/2014/main" id="{00000000-0008-0000-0900-0000AA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95" name="CaixaDeTexto 1194">
          <a:extLst>
            <a:ext uri="{FF2B5EF4-FFF2-40B4-BE49-F238E27FC236}">
              <a16:creationId xmlns:a16="http://schemas.microsoft.com/office/drawing/2014/main" id="{00000000-0008-0000-0900-0000AB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96" name="CaixaDeTexto 1195">
          <a:extLst>
            <a:ext uri="{FF2B5EF4-FFF2-40B4-BE49-F238E27FC236}">
              <a16:creationId xmlns:a16="http://schemas.microsoft.com/office/drawing/2014/main" id="{00000000-0008-0000-0900-0000AC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197" name="CaixaDeTexto 1196">
          <a:extLst>
            <a:ext uri="{FF2B5EF4-FFF2-40B4-BE49-F238E27FC236}">
              <a16:creationId xmlns:a16="http://schemas.microsoft.com/office/drawing/2014/main" id="{00000000-0008-0000-0900-0000AD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98" name="CaixaDeTexto 1197">
          <a:extLst>
            <a:ext uri="{FF2B5EF4-FFF2-40B4-BE49-F238E27FC236}">
              <a16:creationId xmlns:a16="http://schemas.microsoft.com/office/drawing/2014/main" id="{00000000-0008-0000-0900-0000AE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199" name="CaixaDeTexto 1198">
          <a:extLst>
            <a:ext uri="{FF2B5EF4-FFF2-40B4-BE49-F238E27FC236}">
              <a16:creationId xmlns:a16="http://schemas.microsoft.com/office/drawing/2014/main" id="{00000000-0008-0000-0900-0000AF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00" name="CaixaDeTexto 1199">
          <a:extLst>
            <a:ext uri="{FF2B5EF4-FFF2-40B4-BE49-F238E27FC236}">
              <a16:creationId xmlns:a16="http://schemas.microsoft.com/office/drawing/2014/main" id="{00000000-0008-0000-0900-0000B0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01" name="CaixaDeTexto 1200">
          <a:extLst>
            <a:ext uri="{FF2B5EF4-FFF2-40B4-BE49-F238E27FC236}">
              <a16:creationId xmlns:a16="http://schemas.microsoft.com/office/drawing/2014/main" id="{00000000-0008-0000-0900-0000B1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2" name="CaixaDeTexto 1201">
          <a:extLst>
            <a:ext uri="{FF2B5EF4-FFF2-40B4-BE49-F238E27FC236}">
              <a16:creationId xmlns:a16="http://schemas.microsoft.com/office/drawing/2014/main" id="{00000000-0008-0000-0900-0000B2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3" name="CaixaDeTexto 1202">
          <a:extLst>
            <a:ext uri="{FF2B5EF4-FFF2-40B4-BE49-F238E27FC236}">
              <a16:creationId xmlns:a16="http://schemas.microsoft.com/office/drawing/2014/main" id="{00000000-0008-0000-0900-0000B3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4" name="CaixaDeTexto 1203">
          <a:extLst>
            <a:ext uri="{FF2B5EF4-FFF2-40B4-BE49-F238E27FC236}">
              <a16:creationId xmlns:a16="http://schemas.microsoft.com/office/drawing/2014/main" id="{00000000-0008-0000-0900-0000B4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5" name="CaixaDeTexto 1204">
          <a:extLst>
            <a:ext uri="{FF2B5EF4-FFF2-40B4-BE49-F238E27FC236}">
              <a16:creationId xmlns:a16="http://schemas.microsoft.com/office/drawing/2014/main" id="{00000000-0008-0000-0900-0000B5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06" name="CaixaDeTexto 1205">
          <a:extLst>
            <a:ext uri="{FF2B5EF4-FFF2-40B4-BE49-F238E27FC236}">
              <a16:creationId xmlns:a16="http://schemas.microsoft.com/office/drawing/2014/main" id="{00000000-0008-0000-0900-0000B6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07" name="CaixaDeTexto 1206">
          <a:extLst>
            <a:ext uri="{FF2B5EF4-FFF2-40B4-BE49-F238E27FC236}">
              <a16:creationId xmlns:a16="http://schemas.microsoft.com/office/drawing/2014/main" id="{00000000-0008-0000-0900-0000B7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8" name="CaixaDeTexto 1207">
          <a:extLst>
            <a:ext uri="{FF2B5EF4-FFF2-40B4-BE49-F238E27FC236}">
              <a16:creationId xmlns:a16="http://schemas.microsoft.com/office/drawing/2014/main" id="{00000000-0008-0000-0900-0000B8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09" name="CaixaDeTexto 1208">
          <a:extLst>
            <a:ext uri="{FF2B5EF4-FFF2-40B4-BE49-F238E27FC236}">
              <a16:creationId xmlns:a16="http://schemas.microsoft.com/office/drawing/2014/main" id="{00000000-0008-0000-0900-0000B9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10" name="CaixaDeTexto 1209">
          <a:extLst>
            <a:ext uri="{FF2B5EF4-FFF2-40B4-BE49-F238E27FC236}">
              <a16:creationId xmlns:a16="http://schemas.microsoft.com/office/drawing/2014/main" id="{00000000-0008-0000-0900-0000BA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11" name="CaixaDeTexto 1210">
          <a:extLst>
            <a:ext uri="{FF2B5EF4-FFF2-40B4-BE49-F238E27FC236}">
              <a16:creationId xmlns:a16="http://schemas.microsoft.com/office/drawing/2014/main" id="{00000000-0008-0000-0900-0000BB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2" name="CaixaDeTexto 1211">
          <a:extLst>
            <a:ext uri="{FF2B5EF4-FFF2-40B4-BE49-F238E27FC236}">
              <a16:creationId xmlns:a16="http://schemas.microsoft.com/office/drawing/2014/main" id="{00000000-0008-0000-0900-0000BC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3" name="CaixaDeTexto 1212">
          <a:extLst>
            <a:ext uri="{FF2B5EF4-FFF2-40B4-BE49-F238E27FC236}">
              <a16:creationId xmlns:a16="http://schemas.microsoft.com/office/drawing/2014/main" id="{00000000-0008-0000-0900-0000BD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4" name="CaixaDeTexto 1213">
          <a:extLst>
            <a:ext uri="{FF2B5EF4-FFF2-40B4-BE49-F238E27FC236}">
              <a16:creationId xmlns:a16="http://schemas.microsoft.com/office/drawing/2014/main" id="{00000000-0008-0000-0900-0000BE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5" name="CaixaDeTexto 1214">
          <a:extLst>
            <a:ext uri="{FF2B5EF4-FFF2-40B4-BE49-F238E27FC236}">
              <a16:creationId xmlns:a16="http://schemas.microsoft.com/office/drawing/2014/main" id="{00000000-0008-0000-0900-0000BF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6" name="CaixaDeTexto 1215">
          <a:extLst>
            <a:ext uri="{FF2B5EF4-FFF2-40B4-BE49-F238E27FC236}">
              <a16:creationId xmlns:a16="http://schemas.microsoft.com/office/drawing/2014/main" id="{00000000-0008-0000-0900-0000C0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7" name="CaixaDeTexto 1216">
          <a:extLst>
            <a:ext uri="{FF2B5EF4-FFF2-40B4-BE49-F238E27FC236}">
              <a16:creationId xmlns:a16="http://schemas.microsoft.com/office/drawing/2014/main" id="{00000000-0008-0000-0900-0000C1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8" name="CaixaDeTexto 1217">
          <a:extLst>
            <a:ext uri="{FF2B5EF4-FFF2-40B4-BE49-F238E27FC236}">
              <a16:creationId xmlns:a16="http://schemas.microsoft.com/office/drawing/2014/main" id="{00000000-0008-0000-0900-0000C2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19" name="CaixaDeTexto 1218">
          <a:extLst>
            <a:ext uri="{FF2B5EF4-FFF2-40B4-BE49-F238E27FC236}">
              <a16:creationId xmlns:a16="http://schemas.microsoft.com/office/drawing/2014/main" id="{00000000-0008-0000-0900-0000C3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20" name="CaixaDeTexto 1219">
          <a:extLst>
            <a:ext uri="{FF2B5EF4-FFF2-40B4-BE49-F238E27FC236}">
              <a16:creationId xmlns:a16="http://schemas.microsoft.com/office/drawing/2014/main" id="{00000000-0008-0000-0900-0000C4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21" name="CaixaDeTexto 1220">
          <a:extLst>
            <a:ext uri="{FF2B5EF4-FFF2-40B4-BE49-F238E27FC236}">
              <a16:creationId xmlns:a16="http://schemas.microsoft.com/office/drawing/2014/main" id="{00000000-0008-0000-0900-0000C5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22" name="CaixaDeTexto 1221">
          <a:extLst>
            <a:ext uri="{FF2B5EF4-FFF2-40B4-BE49-F238E27FC236}">
              <a16:creationId xmlns:a16="http://schemas.microsoft.com/office/drawing/2014/main" id="{00000000-0008-0000-0900-0000C6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23" name="CaixaDeTexto 1222">
          <a:extLst>
            <a:ext uri="{FF2B5EF4-FFF2-40B4-BE49-F238E27FC236}">
              <a16:creationId xmlns:a16="http://schemas.microsoft.com/office/drawing/2014/main" id="{00000000-0008-0000-0900-0000C7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24" name="CaixaDeTexto 1223">
          <a:extLst>
            <a:ext uri="{FF2B5EF4-FFF2-40B4-BE49-F238E27FC236}">
              <a16:creationId xmlns:a16="http://schemas.microsoft.com/office/drawing/2014/main" id="{00000000-0008-0000-0900-0000C8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25" name="CaixaDeTexto 1224">
          <a:extLst>
            <a:ext uri="{FF2B5EF4-FFF2-40B4-BE49-F238E27FC236}">
              <a16:creationId xmlns:a16="http://schemas.microsoft.com/office/drawing/2014/main" id="{00000000-0008-0000-0900-0000C9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26" name="CaixaDeTexto 1225">
          <a:extLst>
            <a:ext uri="{FF2B5EF4-FFF2-40B4-BE49-F238E27FC236}">
              <a16:creationId xmlns:a16="http://schemas.microsoft.com/office/drawing/2014/main" id="{00000000-0008-0000-0900-0000CA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27" name="CaixaDeTexto 1226">
          <a:extLst>
            <a:ext uri="{FF2B5EF4-FFF2-40B4-BE49-F238E27FC236}">
              <a16:creationId xmlns:a16="http://schemas.microsoft.com/office/drawing/2014/main" id="{00000000-0008-0000-0900-0000CB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28" name="CaixaDeTexto 1227">
          <a:extLst>
            <a:ext uri="{FF2B5EF4-FFF2-40B4-BE49-F238E27FC236}">
              <a16:creationId xmlns:a16="http://schemas.microsoft.com/office/drawing/2014/main" id="{00000000-0008-0000-0900-0000CC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29" name="CaixaDeTexto 1228">
          <a:extLst>
            <a:ext uri="{FF2B5EF4-FFF2-40B4-BE49-F238E27FC236}">
              <a16:creationId xmlns:a16="http://schemas.microsoft.com/office/drawing/2014/main" id="{00000000-0008-0000-0900-0000CD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30" name="CaixaDeTexto 1229">
          <a:extLst>
            <a:ext uri="{FF2B5EF4-FFF2-40B4-BE49-F238E27FC236}">
              <a16:creationId xmlns:a16="http://schemas.microsoft.com/office/drawing/2014/main" id="{00000000-0008-0000-0900-0000CE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31" name="CaixaDeTexto 1230">
          <a:extLst>
            <a:ext uri="{FF2B5EF4-FFF2-40B4-BE49-F238E27FC236}">
              <a16:creationId xmlns:a16="http://schemas.microsoft.com/office/drawing/2014/main" id="{00000000-0008-0000-0900-0000CF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32" name="CaixaDeTexto 1231">
          <a:extLst>
            <a:ext uri="{FF2B5EF4-FFF2-40B4-BE49-F238E27FC236}">
              <a16:creationId xmlns:a16="http://schemas.microsoft.com/office/drawing/2014/main" id="{00000000-0008-0000-0900-0000D0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33" name="CaixaDeTexto 1232">
          <a:extLst>
            <a:ext uri="{FF2B5EF4-FFF2-40B4-BE49-F238E27FC236}">
              <a16:creationId xmlns:a16="http://schemas.microsoft.com/office/drawing/2014/main" id="{00000000-0008-0000-0900-0000D1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34" name="CaixaDeTexto 1233">
          <a:extLst>
            <a:ext uri="{FF2B5EF4-FFF2-40B4-BE49-F238E27FC236}">
              <a16:creationId xmlns:a16="http://schemas.microsoft.com/office/drawing/2014/main" id="{00000000-0008-0000-0900-0000D2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35" name="CaixaDeTexto 1234">
          <a:extLst>
            <a:ext uri="{FF2B5EF4-FFF2-40B4-BE49-F238E27FC236}">
              <a16:creationId xmlns:a16="http://schemas.microsoft.com/office/drawing/2014/main" id="{00000000-0008-0000-0900-0000D3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36" name="CaixaDeTexto 1235">
          <a:extLst>
            <a:ext uri="{FF2B5EF4-FFF2-40B4-BE49-F238E27FC236}">
              <a16:creationId xmlns:a16="http://schemas.microsoft.com/office/drawing/2014/main" id="{00000000-0008-0000-0900-0000D4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37" name="CaixaDeTexto 1236">
          <a:extLst>
            <a:ext uri="{FF2B5EF4-FFF2-40B4-BE49-F238E27FC236}">
              <a16:creationId xmlns:a16="http://schemas.microsoft.com/office/drawing/2014/main" id="{00000000-0008-0000-0900-0000D5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38" name="CaixaDeTexto 1237">
          <a:extLst>
            <a:ext uri="{FF2B5EF4-FFF2-40B4-BE49-F238E27FC236}">
              <a16:creationId xmlns:a16="http://schemas.microsoft.com/office/drawing/2014/main" id="{00000000-0008-0000-0900-0000D6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39" name="CaixaDeTexto 1238">
          <a:extLst>
            <a:ext uri="{FF2B5EF4-FFF2-40B4-BE49-F238E27FC236}">
              <a16:creationId xmlns:a16="http://schemas.microsoft.com/office/drawing/2014/main" id="{00000000-0008-0000-0900-0000D7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0" name="CaixaDeTexto 1239">
          <a:extLst>
            <a:ext uri="{FF2B5EF4-FFF2-40B4-BE49-F238E27FC236}">
              <a16:creationId xmlns:a16="http://schemas.microsoft.com/office/drawing/2014/main" id="{00000000-0008-0000-0900-0000D8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1" name="CaixaDeTexto 1240">
          <a:extLst>
            <a:ext uri="{FF2B5EF4-FFF2-40B4-BE49-F238E27FC236}">
              <a16:creationId xmlns:a16="http://schemas.microsoft.com/office/drawing/2014/main" id="{00000000-0008-0000-0900-0000D9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42" name="CaixaDeTexto 1241">
          <a:extLst>
            <a:ext uri="{FF2B5EF4-FFF2-40B4-BE49-F238E27FC236}">
              <a16:creationId xmlns:a16="http://schemas.microsoft.com/office/drawing/2014/main" id="{00000000-0008-0000-0900-0000D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43" name="CaixaDeTexto 1242">
          <a:extLst>
            <a:ext uri="{FF2B5EF4-FFF2-40B4-BE49-F238E27FC236}">
              <a16:creationId xmlns:a16="http://schemas.microsoft.com/office/drawing/2014/main" id="{00000000-0008-0000-0900-0000D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4" name="CaixaDeTexto 1243">
          <a:extLst>
            <a:ext uri="{FF2B5EF4-FFF2-40B4-BE49-F238E27FC236}">
              <a16:creationId xmlns:a16="http://schemas.microsoft.com/office/drawing/2014/main" id="{00000000-0008-0000-0900-0000DC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5" name="CaixaDeTexto 1244">
          <a:extLst>
            <a:ext uri="{FF2B5EF4-FFF2-40B4-BE49-F238E27FC236}">
              <a16:creationId xmlns:a16="http://schemas.microsoft.com/office/drawing/2014/main" id="{00000000-0008-0000-0900-0000DD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6" name="CaixaDeTexto 1245">
          <a:extLst>
            <a:ext uri="{FF2B5EF4-FFF2-40B4-BE49-F238E27FC236}">
              <a16:creationId xmlns:a16="http://schemas.microsoft.com/office/drawing/2014/main" id="{00000000-0008-0000-0900-0000DE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47" name="CaixaDeTexto 1246">
          <a:extLst>
            <a:ext uri="{FF2B5EF4-FFF2-40B4-BE49-F238E27FC236}">
              <a16:creationId xmlns:a16="http://schemas.microsoft.com/office/drawing/2014/main" id="{00000000-0008-0000-0900-0000DF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48" name="CaixaDeTexto 1247">
          <a:extLst>
            <a:ext uri="{FF2B5EF4-FFF2-40B4-BE49-F238E27FC236}">
              <a16:creationId xmlns:a16="http://schemas.microsoft.com/office/drawing/2014/main" id="{00000000-0008-0000-0900-0000E0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49" name="CaixaDeTexto 1248">
          <a:extLst>
            <a:ext uri="{FF2B5EF4-FFF2-40B4-BE49-F238E27FC236}">
              <a16:creationId xmlns:a16="http://schemas.microsoft.com/office/drawing/2014/main" id="{00000000-0008-0000-0900-0000E1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0" name="CaixaDeTexto 1249">
          <a:extLst>
            <a:ext uri="{FF2B5EF4-FFF2-40B4-BE49-F238E27FC236}">
              <a16:creationId xmlns:a16="http://schemas.microsoft.com/office/drawing/2014/main" id="{00000000-0008-0000-0900-0000E2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1" name="CaixaDeTexto 1250">
          <a:extLst>
            <a:ext uri="{FF2B5EF4-FFF2-40B4-BE49-F238E27FC236}">
              <a16:creationId xmlns:a16="http://schemas.microsoft.com/office/drawing/2014/main" id="{00000000-0008-0000-0900-0000E3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2" name="CaixaDeTexto 1251">
          <a:extLst>
            <a:ext uri="{FF2B5EF4-FFF2-40B4-BE49-F238E27FC236}">
              <a16:creationId xmlns:a16="http://schemas.microsoft.com/office/drawing/2014/main" id="{00000000-0008-0000-0900-0000E4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3" name="CaixaDeTexto 1252">
          <a:extLst>
            <a:ext uri="{FF2B5EF4-FFF2-40B4-BE49-F238E27FC236}">
              <a16:creationId xmlns:a16="http://schemas.microsoft.com/office/drawing/2014/main" id="{00000000-0008-0000-0900-0000E5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4" name="CaixaDeTexto 1253">
          <a:extLst>
            <a:ext uri="{FF2B5EF4-FFF2-40B4-BE49-F238E27FC236}">
              <a16:creationId xmlns:a16="http://schemas.microsoft.com/office/drawing/2014/main" id="{00000000-0008-0000-0900-0000E6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5" name="CaixaDeTexto 1254">
          <a:extLst>
            <a:ext uri="{FF2B5EF4-FFF2-40B4-BE49-F238E27FC236}">
              <a16:creationId xmlns:a16="http://schemas.microsoft.com/office/drawing/2014/main" id="{00000000-0008-0000-0900-0000E7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6" name="CaixaDeTexto 1255">
          <a:extLst>
            <a:ext uri="{FF2B5EF4-FFF2-40B4-BE49-F238E27FC236}">
              <a16:creationId xmlns:a16="http://schemas.microsoft.com/office/drawing/2014/main" id="{00000000-0008-0000-0900-0000E8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7" name="CaixaDeTexto 1256">
          <a:extLst>
            <a:ext uri="{FF2B5EF4-FFF2-40B4-BE49-F238E27FC236}">
              <a16:creationId xmlns:a16="http://schemas.microsoft.com/office/drawing/2014/main" id="{00000000-0008-0000-0900-0000E9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8" name="CaixaDeTexto 1257">
          <a:extLst>
            <a:ext uri="{FF2B5EF4-FFF2-40B4-BE49-F238E27FC236}">
              <a16:creationId xmlns:a16="http://schemas.microsoft.com/office/drawing/2014/main" id="{00000000-0008-0000-0900-0000EA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59" name="CaixaDeTexto 1258">
          <a:extLst>
            <a:ext uri="{FF2B5EF4-FFF2-40B4-BE49-F238E27FC236}">
              <a16:creationId xmlns:a16="http://schemas.microsoft.com/office/drawing/2014/main" id="{00000000-0008-0000-0900-0000EB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60" name="CaixaDeTexto 1259">
          <a:extLst>
            <a:ext uri="{FF2B5EF4-FFF2-40B4-BE49-F238E27FC236}">
              <a16:creationId xmlns:a16="http://schemas.microsoft.com/office/drawing/2014/main" id="{00000000-0008-0000-0900-0000EC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61" name="CaixaDeTexto 1260">
          <a:extLst>
            <a:ext uri="{FF2B5EF4-FFF2-40B4-BE49-F238E27FC236}">
              <a16:creationId xmlns:a16="http://schemas.microsoft.com/office/drawing/2014/main" id="{00000000-0008-0000-0900-0000ED04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62" name="CaixaDeTexto 1261">
          <a:extLst>
            <a:ext uri="{FF2B5EF4-FFF2-40B4-BE49-F238E27FC236}">
              <a16:creationId xmlns:a16="http://schemas.microsoft.com/office/drawing/2014/main" id="{00000000-0008-0000-0900-0000EE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63" name="CaixaDeTexto 1262">
          <a:extLst>
            <a:ext uri="{FF2B5EF4-FFF2-40B4-BE49-F238E27FC236}">
              <a16:creationId xmlns:a16="http://schemas.microsoft.com/office/drawing/2014/main" id="{00000000-0008-0000-0900-0000EF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64" name="CaixaDeTexto 1263">
          <a:extLst>
            <a:ext uri="{FF2B5EF4-FFF2-40B4-BE49-F238E27FC236}">
              <a16:creationId xmlns:a16="http://schemas.microsoft.com/office/drawing/2014/main" id="{00000000-0008-0000-0900-0000F0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265" name="CaixaDeTexto 1264">
          <a:extLst>
            <a:ext uri="{FF2B5EF4-FFF2-40B4-BE49-F238E27FC236}">
              <a16:creationId xmlns:a16="http://schemas.microsoft.com/office/drawing/2014/main" id="{00000000-0008-0000-0900-0000F104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66" name="CaixaDeTexto 1265">
          <a:extLst>
            <a:ext uri="{FF2B5EF4-FFF2-40B4-BE49-F238E27FC236}">
              <a16:creationId xmlns:a16="http://schemas.microsoft.com/office/drawing/2014/main" id="{00000000-0008-0000-0900-0000F2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67" name="CaixaDeTexto 1266">
          <a:extLst>
            <a:ext uri="{FF2B5EF4-FFF2-40B4-BE49-F238E27FC236}">
              <a16:creationId xmlns:a16="http://schemas.microsoft.com/office/drawing/2014/main" id="{00000000-0008-0000-0900-0000F3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68" name="CaixaDeTexto 1267">
          <a:extLst>
            <a:ext uri="{FF2B5EF4-FFF2-40B4-BE49-F238E27FC236}">
              <a16:creationId xmlns:a16="http://schemas.microsoft.com/office/drawing/2014/main" id="{00000000-0008-0000-0900-0000F4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269" name="CaixaDeTexto 1268">
          <a:extLst>
            <a:ext uri="{FF2B5EF4-FFF2-40B4-BE49-F238E27FC236}">
              <a16:creationId xmlns:a16="http://schemas.microsoft.com/office/drawing/2014/main" id="{00000000-0008-0000-0900-0000F504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70" name="CaixaDeTexto 1269">
          <a:extLst>
            <a:ext uri="{FF2B5EF4-FFF2-40B4-BE49-F238E27FC236}">
              <a16:creationId xmlns:a16="http://schemas.microsoft.com/office/drawing/2014/main" id="{00000000-0008-0000-0900-0000F6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71" name="CaixaDeTexto 1270">
          <a:extLst>
            <a:ext uri="{FF2B5EF4-FFF2-40B4-BE49-F238E27FC236}">
              <a16:creationId xmlns:a16="http://schemas.microsoft.com/office/drawing/2014/main" id="{00000000-0008-0000-0900-0000F7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72" name="CaixaDeTexto 1271">
          <a:extLst>
            <a:ext uri="{FF2B5EF4-FFF2-40B4-BE49-F238E27FC236}">
              <a16:creationId xmlns:a16="http://schemas.microsoft.com/office/drawing/2014/main" id="{00000000-0008-0000-0900-0000F8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273" name="CaixaDeTexto 1272">
          <a:extLst>
            <a:ext uri="{FF2B5EF4-FFF2-40B4-BE49-F238E27FC236}">
              <a16:creationId xmlns:a16="http://schemas.microsoft.com/office/drawing/2014/main" id="{00000000-0008-0000-0900-0000F904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74" name="CaixaDeTexto 1273">
          <a:extLst>
            <a:ext uri="{FF2B5EF4-FFF2-40B4-BE49-F238E27FC236}">
              <a16:creationId xmlns:a16="http://schemas.microsoft.com/office/drawing/2014/main" id="{00000000-0008-0000-0900-0000FA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75" name="CaixaDeTexto 1274">
          <a:extLst>
            <a:ext uri="{FF2B5EF4-FFF2-40B4-BE49-F238E27FC236}">
              <a16:creationId xmlns:a16="http://schemas.microsoft.com/office/drawing/2014/main" id="{00000000-0008-0000-0900-0000FB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76" name="CaixaDeTexto 1275">
          <a:extLst>
            <a:ext uri="{FF2B5EF4-FFF2-40B4-BE49-F238E27FC236}">
              <a16:creationId xmlns:a16="http://schemas.microsoft.com/office/drawing/2014/main" id="{00000000-0008-0000-0900-0000FC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77" name="CaixaDeTexto 1276">
          <a:extLst>
            <a:ext uri="{FF2B5EF4-FFF2-40B4-BE49-F238E27FC236}">
              <a16:creationId xmlns:a16="http://schemas.microsoft.com/office/drawing/2014/main" id="{00000000-0008-0000-0900-0000FD04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78" name="CaixaDeTexto 1277">
          <a:extLst>
            <a:ext uri="{FF2B5EF4-FFF2-40B4-BE49-F238E27FC236}">
              <a16:creationId xmlns:a16="http://schemas.microsoft.com/office/drawing/2014/main" id="{00000000-0008-0000-0900-0000FE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79" name="CaixaDeTexto 1278">
          <a:extLst>
            <a:ext uri="{FF2B5EF4-FFF2-40B4-BE49-F238E27FC236}">
              <a16:creationId xmlns:a16="http://schemas.microsoft.com/office/drawing/2014/main" id="{00000000-0008-0000-0900-0000FF04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80" name="CaixaDeTexto 1279">
          <a:extLst>
            <a:ext uri="{FF2B5EF4-FFF2-40B4-BE49-F238E27FC236}">
              <a16:creationId xmlns:a16="http://schemas.microsoft.com/office/drawing/2014/main" id="{00000000-0008-0000-0900-000000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81" name="CaixaDeTexto 1280">
          <a:extLst>
            <a:ext uri="{FF2B5EF4-FFF2-40B4-BE49-F238E27FC236}">
              <a16:creationId xmlns:a16="http://schemas.microsoft.com/office/drawing/2014/main" id="{00000000-0008-0000-0900-000001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82" name="CaixaDeTexto 1281">
          <a:extLst>
            <a:ext uri="{FF2B5EF4-FFF2-40B4-BE49-F238E27FC236}">
              <a16:creationId xmlns:a16="http://schemas.microsoft.com/office/drawing/2014/main" id="{00000000-0008-0000-0900-00000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283" name="CaixaDeTexto 1282">
          <a:extLst>
            <a:ext uri="{FF2B5EF4-FFF2-40B4-BE49-F238E27FC236}">
              <a16:creationId xmlns:a16="http://schemas.microsoft.com/office/drawing/2014/main" id="{00000000-0008-0000-0900-00000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4" name="CaixaDeTexto 1283">
          <a:extLst>
            <a:ext uri="{FF2B5EF4-FFF2-40B4-BE49-F238E27FC236}">
              <a16:creationId xmlns:a16="http://schemas.microsoft.com/office/drawing/2014/main" id="{00000000-0008-0000-0900-000004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5" name="CaixaDeTexto 1284">
          <a:extLst>
            <a:ext uri="{FF2B5EF4-FFF2-40B4-BE49-F238E27FC236}">
              <a16:creationId xmlns:a16="http://schemas.microsoft.com/office/drawing/2014/main" id="{00000000-0008-0000-0900-000005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6" name="CaixaDeTexto 1285">
          <a:extLst>
            <a:ext uri="{FF2B5EF4-FFF2-40B4-BE49-F238E27FC236}">
              <a16:creationId xmlns:a16="http://schemas.microsoft.com/office/drawing/2014/main" id="{00000000-0008-0000-0900-00000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7" name="CaixaDeTexto 1286">
          <a:extLst>
            <a:ext uri="{FF2B5EF4-FFF2-40B4-BE49-F238E27FC236}">
              <a16:creationId xmlns:a16="http://schemas.microsoft.com/office/drawing/2014/main" id="{00000000-0008-0000-0900-00000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8" name="CaixaDeTexto 1287">
          <a:extLst>
            <a:ext uri="{FF2B5EF4-FFF2-40B4-BE49-F238E27FC236}">
              <a16:creationId xmlns:a16="http://schemas.microsoft.com/office/drawing/2014/main" id="{00000000-0008-0000-0900-000008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89" name="CaixaDeTexto 1288">
          <a:extLst>
            <a:ext uri="{FF2B5EF4-FFF2-40B4-BE49-F238E27FC236}">
              <a16:creationId xmlns:a16="http://schemas.microsoft.com/office/drawing/2014/main" id="{00000000-0008-0000-0900-000009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0" name="CaixaDeTexto 1289">
          <a:extLst>
            <a:ext uri="{FF2B5EF4-FFF2-40B4-BE49-F238E27FC236}">
              <a16:creationId xmlns:a16="http://schemas.microsoft.com/office/drawing/2014/main" id="{00000000-0008-0000-0900-00000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1" name="CaixaDeTexto 1290">
          <a:extLst>
            <a:ext uri="{FF2B5EF4-FFF2-40B4-BE49-F238E27FC236}">
              <a16:creationId xmlns:a16="http://schemas.microsoft.com/office/drawing/2014/main" id="{00000000-0008-0000-0900-00000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2" name="CaixaDeTexto 1291">
          <a:extLst>
            <a:ext uri="{FF2B5EF4-FFF2-40B4-BE49-F238E27FC236}">
              <a16:creationId xmlns:a16="http://schemas.microsoft.com/office/drawing/2014/main" id="{00000000-0008-0000-0900-00000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3" name="CaixaDeTexto 1292">
          <a:extLst>
            <a:ext uri="{FF2B5EF4-FFF2-40B4-BE49-F238E27FC236}">
              <a16:creationId xmlns:a16="http://schemas.microsoft.com/office/drawing/2014/main" id="{00000000-0008-0000-0900-00000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4" name="CaixaDeTexto 1293">
          <a:extLst>
            <a:ext uri="{FF2B5EF4-FFF2-40B4-BE49-F238E27FC236}">
              <a16:creationId xmlns:a16="http://schemas.microsoft.com/office/drawing/2014/main" id="{00000000-0008-0000-0900-00000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171</xdr:row>
      <xdr:rowOff>0</xdr:rowOff>
    </xdr:from>
    <xdr:ext cx="184731" cy="264560"/>
    <xdr:sp macro="" textlink="">
      <xdr:nvSpPr>
        <xdr:cNvPr id="1295" name="CaixaDeTexto 1294">
          <a:extLst>
            <a:ext uri="{FF2B5EF4-FFF2-40B4-BE49-F238E27FC236}">
              <a16:creationId xmlns:a16="http://schemas.microsoft.com/office/drawing/2014/main" id="{00000000-0008-0000-0900-00000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171</xdr:row>
      <xdr:rowOff>0</xdr:rowOff>
    </xdr:from>
    <xdr:ext cx="184731" cy="264560"/>
    <xdr:sp macro="" textlink="">
      <xdr:nvSpPr>
        <xdr:cNvPr id="1296" name="CaixaDeTexto 1295">
          <a:extLst>
            <a:ext uri="{FF2B5EF4-FFF2-40B4-BE49-F238E27FC236}">
              <a16:creationId xmlns:a16="http://schemas.microsoft.com/office/drawing/2014/main" id="{00000000-0008-0000-0900-00001005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171</xdr:row>
      <xdr:rowOff>0</xdr:rowOff>
    </xdr:from>
    <xdr:ext cx="184731" cy="264560"/>
    <xdr:sp macro="" textlink="">
      <xdr:nvSpPr>
        <xdr:cNvPr id="1297" name="CaixaDeTexto 1296">
          <a:extLst>
            <a:ext uri="{FF2B5EF4-FFF2-40B4-BE49-F238E27FC236}">
              <a16:creationId xmlns:a16="http://schemas.microsoft.com/office/drawing/2014/main" id="{00000000-0008-0000-0900-00001105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98" name="CaixaDeTexto 1297">
          <a:extLst>
            <a:ext uri="{FF2B5EF4-FFF2-40B4-BE49-F238E27FC236}">
              <a16:creationId xmlns:a16="http://schemas.microsoft.com/office/drawing/2014/main" id="{00000000-0008-0000-0900-000012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299" name="CaixaDeTexto 1298">
          <a:extLst>
            <a:ext uri="{FF2B5EF4-FFF2-40B4-BE49-F238E27FC236}">
              <a16:creationId xmlns:a16="http://schemas.microsoft.com/office/drawing/2014/main" id="{00000000-0008-0000-0900-000013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300" name="CaixaDeTexto 1299">
          <a:extLst>
            <a:ext uri="{FF2B5EF4-FFF2-40B4-BE49-F238E27FC236}">
              <a16:creationId xmlns:a16="http://schemas.microsoft.com/office/drawing/2014/main" id="{00000000-0008-0000-0900-000014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171</xdr:row>
      <xdr:rowOff>0</xdr:rowOff>
    </xdr:from>
    <xdr:ext cx="184731" cy="264560"/>
    <xdr:sp macro="" textlink="">
      <xdr:nvSpPr>
        <xdr:cNvPr id="1301" name="CaixaDeTexto 1300">
          <a:extLst>
            <a:ext uri="{FF2B5EF4-FFF2-40B4-BE49-F238E27FC236}">
              <a16:creationId xmlns:a16="http://schemas.microsoft.com/office/drawing/2014/main" id="{00000000-0008-0000-0900-000015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02" name="CaixaDeTexto 1301">
          <a:extLst>
            <a:ext uri="{FF2B5EF4-FFF2-40B4-BE49-F238E27FC236}">
              <a16:creationId xmlns:a16="http://schemas.microsoft.com/office/drawing/2014/main" id="{00000000-0008-0000-0900-000016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03" name="CaixaDeTexto 1302">
          <a:extLst>
            <a:ext uri="{FF2B5EF4-FFF2-40B4-BE49-F238E27FC236}">
              <a16:creationId xmlns:a16="http://schemas.microsoft.com/office/drawing/2014/main" id="{00000000-0008-0000-0900-000017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04" name="CaixaDeTexto 1303">
          <a:extLst>
            <a:ext uri="{FF2B5EF4-FFF2-40B4-BE49-F238E27FC236}">
              <a16:creationId xmlns:a16="http://schemas.microsoft.com/office/drawing/2014/main" id="{00000000-0008-0000-0900-000018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171</xdr:row>
      <xdr:rowOff>0</xdr:rowOff>
    </xdr:from>
    <xdr:ext cx="184731" cy="264560"/>
    <xdr:sp macro="" textlink="">
      <xdr:nvSpPr>
        <xdr:cNvPr id="1305" name="CaixaDeTexto 1304">
          <a:extLst>
            <a:ext uri="{FF2B5EF4-FFF2-40B4-BE49-F238E27FC236}">
              <a16:creationId xmlns:a16="http://schemas.microsoft.com/office/drawing/2014/main" id="{00000000-0008-0000-0900-000019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306" name="CaixaDeTexto 1305">
          <a:extLst>
            <a:ext uri="{FF2B5EF4-FFF2-40B4-BE49-F238E27FC236}">
              <a16:creationId xmlns:a16="http://schemas.microsoft.com/office/drawing/2014/main" id="{00000000-0008-0000-0900-00001A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307" name="CaixaDeTexto 1306">
          <a:extLst>
            <a:ext uri="{FF2B5EF4-FFF2-40B4-BE49-F238E27FC236}">
              <a16:creationId xmlns:a16="http://schemas.microsoft.com/office/drawing/2014/main" id="{00000000-0008-0000-0900-00001B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308" name="CaixaDeTexto 1307">
          <a:extLst>
            <a:ext uri="{FF2B5EF4-FFF2-40B4-BE49-F238E27FC236}">
              <a16:creationId xmlns:a16="http://schemas.microsoft.com/office/drawing/2014/main" id="{00000000-0008-0000-0900-00001C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171</xdr:row>
      <xdr:rowOff>0</xdr:rowOff>
    </xdr:from>
    <xdr:ext cx="184731" cy="264560"/>
    <xdr:sp macro="" textlink="">
      <xdr:nvSpPr>
        <xdr:cNvPr id="1309" name="CaixaDeTexto 1308">
          <a:extLst>
            <a:ext uri="{FF2B5EF4-FFF2-40B4-BE49-F238E27FC236}">
              <a16:creationId xmlns:a16="http://schemas.microsoft.com/office/drawing/2014/main" id="{00000000-0008-0000-0900-00001D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0" name="CaixaDeTexto 1309">
          <a:extLst>
            <a:ext uri="{FF2B5EF4-FFF2-40B4-BE49-F238E27FC236}">
              <a16:creationId xmlns:a16="http://schemas.microsoft.com/office/drawing/2014/main" id="{00000000-0008-0000-0900-00001E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1" name="CaixaDeTexto 1310">
          <a:extLst>
            <a:ext uri="{FF2B5EF4-FFF2-40B4-BE49-F238E27FC236}">
              <a16:creationId xmlns:a16="http://schemas.microsoft.com/office/drawing/2014/main" id="{00000000-0008-0000-0900-00001F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2" name="CaixaDeTexto 1311">
          <a:extLst>
            <a:ext uri="{FF2B5EF4-FFF2-40B4-BE49-F238E27FC236}">
              <a16:creationId xmlns:a16="http://schemas.microsoft.com/office/drawing/2014/main" id="{00000000-0008-0000-0900-000020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3" name="CaixaDeTexto 1312">
          <a:extLst>
            <a:ext uri="{FF2B5EF4-FFF2-40B4-BE49-F238E27FC236}">
              <a16:creationId xmlns:a16="http://schemas.microsoft.com/office/drawing/2014/main" id="{00000000-0008-0000-0900-000021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14" name="CaixaDeTexto 1313">
          <a:extLst>
            <a:ext uri="{FF2B5EF4-FFF2-40B4-BE49-F238E27FC236}">
              <a16:creationId xmlns:a16="http://schemas.microsoft.com/office/drawing/2014/main" id="{00000000-0008-0000-0900-00002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15" name="CaixaDeTexto 1314">
          <a:extLst>
            <a:ext uri="{FF2B5EF4-FFF2-40B4-BE49-F238E27FC236}">
              <a16:creationId xmlns:a16="http://schemas.microsoft.com/office/drawing/2014/main" id="{00000000-0008-0000-0900-00002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6" name="CaixaDeTexto 1315">
          <a:extLst>
            <a:ext uri="{FF2B5EF4-FFF2-40B4-BE49-F238E27FC236}">
              <a16:creationId xmlns:a16="http://schemas.microsoft.com/office/drawing/2014/main" id="{00000000-0008-0000-0900-000024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7" name="CaixaDeTexto 1316">
          <a:extLst>
            <a:ext uri="{FF2B5EF4-FFF2-40B4-BE49-F238E27FC236}">
              <a16:creationId xmlns:a16="http://schemas.microsoft.com/office/drawing/2014/main" id="{00000000-0008-0000-0900-000025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8" name="CaixaDeTexto 1317">
          <a:extLst>
            <a:ext uri="{FF2B5EF4-FFF2-40B4-BE49-F238E27FC236}">
              <a16:creationId xmlns:a16="http://schemas.microsoft.com/office/drawing/2014/main" id="{00000000-0008-0000-0900-000026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171</xdr:row>
      <xdr:rowOff>0</xdr:rowOff>
    </xdr:from>
    <xdr:ext cx="184731" cy="264560"/>
    <xdr:sp macro="" textlink="">
      <xdr:nvSpPr>
        <xdr:cNvPr id="1319" name="CaixaDeTexto 1318">
          <a:extLst>
            <a:ext uri="{FF2B5EF4-FFF2-40B4-BE49-F238E27FC236}">
              <a16:creationId xmlns:a16="http://schemas.microsoft.com/office/drawing/2014/main" id="{00000000-0008-0000-0900-000027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0" name="CaixaDeTexto 1319">
          <a:extLst>
            <a:ext uri="{FF2B5EF4-FFF2-40B4-BE49-F238E27FC236}">
              <a16:creationId xmlns:a16="http://schemas.microsoft.com/office/drawing/2014/main" id="{00000000-0008-0000-0900-000028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1" name="CaixaDeTexto 1320">
          <a:extLst>
            <a:ext uri="{FF2B5EF4-FFF2-40B4-BE49-F238E27FC236}">
              <a16:creationId xmlns:a16="http://schemas.microsoft.com/office/drawing/2014/main" id="{00000000-0008-0000-0900-000029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2" name="CaixaDeTexto 1321">
          <a:extLst>
            <a:ext uri="{FF2B5EF4-FFF2-40B4-BE49-F238E27FC236}">
              <a16:creationId xmlns:a16="http://schemas.microsoft.com/office/drawing/2014/main" id="{00000000-0008-0000-0900-00002A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3" name="CaixaDeTexto 1322">
          <a:extLst>
            <a:ext uri="{FF2B5EF4-FFF2-40B4-BE49-F238E27FC236}">
              <a16:creationId xmlns:a16="http://schemas.microsoft.com/office/drawing/2014/main" id="{00000000-0008-0000-0900-00002B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4" name="CaixaDeTexto 1323">
          <a:extLst>
            <a:ext uri="{FF2B5EF4-FFF2-40B4-BE49-F238E27FC236}">
              <a16:creationId xmlns:a16="http://schemas.microsoft.com/office/drawing/2014/main" id="{00000000-0008-0000-0900-00002C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5" name="CaixaDeTexto 1324">
          <a:extLst>
            <a:ext uri="{FF2B5EF4-FFF2-40B4-BE49-F238E27FC236}">
              <a16:creationId xmlns:a16="http://schemas.microsoft.com/office/drawing/2014/main" id="{00000000-0008-0000-0900-00002D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6" name="CaixaDeTexto 1325">
          <a:extLst>
            <a:ext uri="{FF2B5EF4-FFF2-40B4-BE49-F238E27FC236}">
              <a16:creationId xmlns:a16="http://schemas.microsoft.com/office/drawing/2014/main" id="{00000000-0008-0000-0900-00002E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7" name="CaixaDeTexto 1326">
          <a:extLst>
            <a:ext uri="{FF2B5EF4-FFF2-40B4-BE49-F238E27FC236}">
              <a16:creationId xmlns:a16="http://schemas.microsoft.com/office/drawing/2014/main" id="{00000000-0008-0000-0900-00002F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8" name="CaixaDeTexto 1327">
          <a:extLst>
            <a:ext uri="{FF2B5EF4-FFF2-40B4-BE49-F238E27FC236}">
              <a16:creationId xmlns:a16="http://schemas.microsoft.com/office/drawing/2014/main" id="{00000000-0008-0000-0900-000030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29" name="CaixaDeTexto 1328">
          <a:extLst>
            <a:ext uri="{FF2B5EF4-FFF2-40B4-BE49-F238E27FC236}">
              <a16:creationId xmlns:a16="http://schemas.microsoft.com/office/drawing/2014/main" id="{00000000-0008-0000-0900-000031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30" name="CaixaDeTexto 1329">
          <a:extLst>
            <a:ext uri="{FF2B5EF4-FFF2-40B4-BE49-F238E27FC236}">
              <a16:creationId xmlns:a16="http://schemas.microsoft.com/office/drawing/2014/main" id="{00000000-0008-0000-0900-00003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171</xdr:row>
      <xdr:rowOff>0</xdr:rowOff>
    </xdr:from>
    <xdr:ext cx="184731" cy="264560"/>
    <xdr:sp macro="" textlink="">
      <xdr:nvSpPr>
        <xdr:cNvPr id="1331" name="CaixaDeTexto 1330">
          <a:extLst>
            <a:ext uri="{FF2B5EF4-FFF2-40B4-BE49-F238E27FC236}">
              <a16:creationId xmlns:a16="http://schemas.microsoft.com/office/drawing/2014/main" id="{00000000-0008-0000-0900-00003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438149</xdr:colOff>
      <xdr:row>79</xdr:row>
      <xdr:rowOff>138113</xdr:rowOff>
    </xdr:from>
    <xdr:to>
      <xdr:col>11</xdr:col>
      <xdr:colOff>352425</xdr:colOff>
      <xdr:row>91</xdr:row>
      <xdr:rowOff>19050</xdr:rowOff>
    </xdr:to>
    <xdr:graphicFrame macro="">
      <xdr:nvGraphicFramePr>
        <xdr:cNvPr id="15" name="Gráfico 14">
          <a:extLst>
            <a:ext uri="{FF2B5EF4-FFF2-40B4-BE49-F238E27FC236}">
              <a16:creationId xmlns:a16="http://schemas.microsoft.com/office/drawing/2014/main" id="{00000000-0008-0000-09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wsDr>
</file>

<file path=xl/drawings/drawing11.xml><?xml version="1.0" encoding="utf-8"?>
<xdr:wsDr xmlns:xdr="http://schemas.openxmlformats.org/drawingml/2006/spreadsheetDrawing" xmlns:a="http://schemas.openxmlformats.org/drawingml/2006/main">
  <xdr:oneCellAnchor>
    <xdr:from>
      <xdr:col>3</xdr:col>
      <xdr:colOff>628650</xdr:colOff>
      <xdr:row>2</xdr:row>
      <xdr:rowOff>0</xdr:rowOff>
    </xdr:from>
    <xdr:ext cx="184731" cy="264560"/>
    <xdr:sp macro="" textlink="">
      <xdr:nvSpPr>
        <xdr:cNvPr id="2" name="CaixaDeTexto 1">
          <a:extLst>
            <a:ext uri="{FF2B5EF4-FFF2-40B4-BE49-F238E27FC236}">
              <a16:creationId xmlns:a16="http://schemas.microsoft.com/office/drawing/2014/main" id="{00000000-0008-0000-0A00-000002000000}"/>
            </a:ext>
          </a:extLst>
        </xdr:cNvPr>
        <xdr:cNvSpPr txBox="1"/>
      </xdr:nvSpPr>
      <xdr:spPr>
        <a:xfrm>
          <a:off x="4933950"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4</xdr:row>
      <xdr:rowOff>85725</xdr:rowOff>
    </xdr:from>
    <xdr:ext cx="184731" cy="264560"/>
    <xdr:sp macro="" textlink="">
      <xdr:nvSpPr>
        <xdr:cNvPr id="3" name="CaixaDeTexto 2">
          <a:extLst>
            <a:ext uri="{FF2B5EF4-FFF2-40B4-BE49-F238E27FC236}">
              <a16:creationId xmlns:a16="http://schemas.microsoft.com/office/drawing/2014/main" id="{00000000-0008-0000-0A00-000003000000}"/>
            </a:ext>
          </a:extLst>
        </xdr:cNvPr>
        <xdr:cNvSpPr txBox="1"/>
      </xdr:nvSpPr>
      <xdr:spPr>
        <a:xfrm>
          <a:off x="4933950" y="476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134</xdr:row>
      <xdr:rowOff>0</xdr:rowOff>
    </xdr:from>
    <xdr:ext cx="184731" cy="264560"/>
    <xdr:sp macro="" textlink="">
      <xdr:nvSpPr>
        <xdr:cNvPr id="4" name="CaixaDeTexto 3">
          <a:extLst>
            <a:ext uri="{FF2B5EF4-FFF2-40B4-BE49-F238E27FC236}">
              <a16:creationId xmlns:a16="http://schemas.microsoft.com/office/drawing/2014/main" id="{00000000-0008-0000-0A00-000004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134</xdr:row>
      <xdr:rowOff>0</xdr:rowOff>
    </xdr:from>
    <xdr:ext cx="184731" cy="264560"/>
    <xdr:sp macro="" textlink="">
      <xdr:nvSpPr>
        <xdr:cNvPr id="5" name="CaixaDeTexto 4">
          <a:extLst>
            <a:ext uri="{FF2B5EF4-FFF2-40B4-BE49-F238E27FC236}">
              <a16:creationId xmlns:a16="http://schemas.microsoft.com/office/drawing/2014/main" id="{00000000-0008-0000-0A00-000005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6" name="CaixaDeTexto 5">
          <a:extLst>
            <a:ext uri="{FF2B5EF4-FFF2-40B4-BE49-F238E27FC236}">
              <a16:creationId xmlns:a16="http://schemas.microsoft.com/office/drawing/2014/main" id="{00000000-0008-0000-0A00-000006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7" name="CaixaDeTexto 6">
          <a:extLst>
            <a:ext uri="{FF2B5EF4-FFF2-40B4-BE49-F238E27FC236}">
              <a16:creationId xmlns:a16="http://schemas.microsoft.com/office/drawing/2014/main" id="{00000000-0008-0000-0A00-000007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8" name="CaixaDeTexto 7">
          <a:extLst>
            <a:ext uri="{FF2B5EF4-FFF2-40B4-BE49-F238E27FC236}">
              <a16:creationId xmlns:a16="http://schemas.microsoft.com/office/drawing/2014/main" id="{00000000-0008-0000-0A00-000008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9" name="CaixaDeTexto 8">
          <a:extLst>
            <a:ext uri="{FF2B5EF4-FFF2-40B4-BE49-F238E27FC236}">
              <a16:creationId xmlns:a16="http://schemas.microsoft.com/office/drawing/2014/main" id="{00000000-0008-0000-0A00-000009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0" name="CaixaDeTexto 9">
          <a:extLst>
            <a:ext uri="{FF2B5EF4-FFF2-40B4-BE49-F238E27FC236}">
              <a16:creationId xmlns:a16="http://schemas.microsoft.com/office/drawing/2014/main" id="{00000000-0008-0000-0A00-00000A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1" name="CaixaDeTexto 10">
          <a:extLst>
            <a:ext uri="{FF2B5EF4-FFF2-40B4-BE49-F238E27FC236}">
              <a16:creationId xmlns:a16="http://schemas.microsoft.com/office/drawing/2014/main" id="{00000000-0008-0000-0A00-00000B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2" name="CaixaDeTexto 11">
          <a:extLst>
            <a:ext uri="{FF2B5EF4-FFF2-40B4-BE49-F238E27FC236}">
              <a16:creationId xmlns:a16="http://schemas.microsoft.com/office/drawing/2014/main" id="{00000000-0008-0000-0A00-00000C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3" name="CaixaDeTexto 12">
          <a:extLst>
            <a:ext uri="{FF2B5EF4-FFF2-40B4-BE49-F238E27FC236}">
              <a16:creationId xmlns:a16="http://schemas.microsoft.com/office/drawing/2014/main" id="{00000000-0008-0000-0A00-00000D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4" name="CaixaDeTexto 13">
          <a:extLst>
            <a:ext uri="{FF2B5EF4-FFF2-40B4-BE49-F238E27FC236}">
              <a16:creationId xmlns:a16="http://schemas.microsoft.com/office/drawing/2014/main" id="{00000000-0008-0000-0A00-00000E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134</xdr:row>
      <xdr:rowOff>0</xdr:rowOff>
    </xdr:from>
    <xdr:ext cx="184731" cy="264560"/>
    <xdr:sp macro="" textlink="">
      <xdr:nvSpPr>
        <xdr:cNvPr id="15" name="CaixaDeTexto 14">
          <a:extLst>
            <a:ext uri="{FF2B5EF4-FFF2-40B4-BE49-F238E27FC236}">
              <a16:creationId xmlns:a16="http://schemas.microsoft.com/office/drawing/2014/main" id="{00000000-0008-0000-0A00-00000F000000}"/>
            </a:ext>
          </a:extLst>
        </xdr:cNvPr>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228600</xdr:colOff>
      <xdr:row>129</xdr:row>
      <xdr:rowOff>57150</xdr:rowOff>
    </xdr:from>
    <xdr:to>
      <xdr:col>13</xdr:col>
      <xdr:colOff>180975</xdr:colOff>
      <xdr:row>138</xdr:row>
      <xdr:rowOff>171450</xdr:rowOff>
    </xdr:to>
    <xdr:graphicFrame macro="">
      <xdr:nvGraphicFramePr>
        <xdr:cNvPr id="1305549" name="Gráfico 15">
          <a:extLst>
            <a:ext uri="{FF2B5EF4-FFF2-40B4-BE49-F238E27FC236}">
              <a16:creationId xmlns:a16="http://schemas.microsoft.com/office/drawing/2014/main" id="{00000000-0008-0000-0A00-0000CD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238125</xdr:colOff>
      <xdr:row>143</xdr:row>
      <xdr:rowOff>76200</xdr:rowOff>
    </xdr:from>
    <xdr:to>
      <xdr:col>13</xdr:col>
      <xdr:colOff>190500</xdr:colOff>
      <xdr:row>153</xdr:row>
      <xdr:rowOff>0</xdr:rowOff>
    </xdr:to>
    <xdr:graphicFrame macro="">
      <xdr:nvGraphicFramePr>
        <xdr:cNvPr id="1305550" name="Gráfico 16">
          <a:extLst>
            <a:ext uri="{FF2B5EF4-FFF2-40B4-BE49-F238E27FC236}">
              <a16:creationId xmlns:a16="http://schemas.microsoft.com/office/drawing/2014/main" id="{00000000-0008-0000-0A00-0000CE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171450</xdr:colOff>
      <xdr:row>158</xdr:row>
      <xdr:rowOff>95250</xdr:rowOff>
    </xdr:from>
    <xdr:to>
      <xdr:col>13</xdr:col>
      <xdr:colOff>266700</xdr:colOff>
      <xdr:row>169</xdr:row>
      <xdr:rowOff>95250</xdr:rowOff>
    </xdr:to>
    <xdr:graphicFrame macro="">
      <xdr:nvGraphicFramePr>
        <xdr:cNvPr id="1305551" name="Gráfico 17">
          <a:extLst>
            <a:ext uri="{FF2B5EF4-FFF2-40B4-BE49-F238E27FC236}">
              <a16:creationId xmlns:a16="http://schemas.microsoft.com/office/drawing/2014/main" id="{00000000-0008-0000-0A00-0000CF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0</xdr:colOff>
      <xdr:row>214</xdr:row>
      <xdr:rowOff>9525</xdr:rowOff>
    </xdr:from>
    <xdr:to>
      <xdr:col>13</xdr:col>
      <xdr:colOff>390525</xdr:colOff>
      <xdr:row>224</xdr:row>
      <xdr:rowOff>123825</xdr:rowOff>
    </xdr:to>
    <xdr:graphicFrame macro="">
      <xdr:nvGraphicFramePr>
        <xdr:cNvPr id="1305552" name="Gráfico 18">
          <a:extLst>
            <a:ext uri="{FF2B5EF4-FFF2-40B4-BE49-F238E27FC236}">
              <a16:creationId xmlns:a16="http://schemas.microsoft.com/office/drawing/2014/main" id="{00000000-0008-0000-0A00-0000D0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266700</xdr:colOff>
      <xdr:row>260</xdr:row>
      <xdr:rowOff>19050</xdr:rowOff>
    </xdr:from>
    <xdr:to>
      <xdr:col>13</xdr:col>
      <xdr:colOff>180975</xdr:colOff>
      <xdr:row>270</xdr:row>
      <xdr:rowOff>76200</xdr:rowOff>
    </xdr:to>
    <xdr:graphicFrame macro="">
      <xdr:nvGraphicFramePr>
        <xdr:cNvPr id="1305553" name="Gráfico 19">
          <a:extLst>
            <a:ext uri="{FF2B5EF4-FFF2-40B4-BE49-F238E27FC236}">
              <a16:creationId xmlns:a16="http://schemas.microsoft.com/office/drawing/2014/main" id="{00000000-0008-0000-0A00-0000D1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257175</xdr:colOff>
      <xdr:row>76</xdr:row>
      <xdr:rowOff>95250</xdr:rowOff>
    </xdr:from>
    <xdr:to>
      <xdr:col>13</xdr:col>
      <xdr:colOff>66675</xdr:colOff>
      <xdr:row>85</xdr:row>
      <xdr:rowOff>171450</xdr:rowOff>
    </xdr:to>
    <xdr:graphicFrame macro="">
      <xdr:nvGraphicFramePr>
        <xdr:cNvPr id="1305555" name="Gráfico 22">
          <a:extLst>
            <a:ext uri="{FF2B5EF4-FFF2-40B4-BE49-F238E27FC236}">
              <a16:creationId xmlns:a16="http://schemas.microsoft.com/office/drawing/2014/main" id="{00000000-0008-0000-0A00-0000D3EB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oneCellAnchor>
    <xdr:from>
      <xdr:col>4</xdr:col>
      <xdr:colOff>628650</xdr:colOff>
      <xdr:row>104</xdr:row>
      <xdr:rowOff>0</xdr:rowOff>
    </xdr:from>
    <xdr:ext cx="184731" cy="264560"/>
    <xdr:sp macro="" textlink="">
      <xdr:nvSpPr>
        <xdr:cNvPr id="26" name="CaixaDeTexto 25">
          <a:extLst>
            <a:ext uri="{FF2B5EF4-FFF2-40B4-BE49-F238E27FC236}">
              <a16:creationId xmlns:a16="http://schemas.microsoft.com/office/drawing/2014/main" id="{00000000-0008-0000-0A00-00001A000000}"/>
            </a:ext>
          </a:extLst>
        </xdr:cNvPr>
        <xdr:cNvSpPr txBox="1"/>
      </xdr:nvSpPr>
      <xdr:spPr>
        <a:xfrm>
          <a:off x="40576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27" name="CaixaDeTexto 26">
          <a:extLst>
            <a:ext uri="{FF2B5EF4-FFF2-40B4-BE49-F238E27FC236}">
              <a16:creationId xmlns:a16="http://schemas.microsoft.com/office/drawing/2014/main" id="{00000000-0008-0000-0A00-00001B000000}"/>
            </a:ext>
          </a:extLst>
        </xdr:cNvPr>
        <xdr:cNvSpPr txBox="1"/>
      </xdr:nvSpPr>
      <xdr:spPr>
        <a:xfrm>
          <a:off x="40576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8" name="CaixaDeTexto 27">
          <a:extLst>
            <a:ext uri="{FF2B5EF4-FFF2-40B4-BE49-F238E27FC236}">
              <a16:creationId xmlns:a16="http://schemas.microsoft.com/office/drawing/2014/main" id="{00000000-0008-0000-0A00-00001C000000}"/>
            </a:ext>
          </a:extLst>
        </xdr:cNvPr>
        <xdr:cNvSpPr txBox="1"/>
      </xdr:nvSpPr>
      <xdr:spPr>
        <a:xfrm>
          <a:off x="448627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9" name="CaixaDeTexto 28">
          <a:extLst>
            <a:ext uri="{FF2B5EF4-FFF2-40B4-BE49-F238E27FC236}">
              <a16:creationId xmlns:a16="http://schemas.microsoft.com/office/drawing/2014/main" id="{00000000-0008-0000-0A00-00001D000000}"/>
            </a:ext>
          </a:extLst>
        </xdr:cNvPr>
        <xdr:cNvSpPr txBox="1"/>
      </xdr:nvSpPr>
      <xdr:spPr>
        <a:xfrm>
          <a:off x="448627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30" name="CaixaDeTexto 29">
          <a:extLst>
            <a:ext uri="{FF2B5EF4-FFF2-40B4-BE49-F238E27FC236}">
              <a16:creationId xmlns:a16="http://schemas.microsoft.com/office/drawing/2014/main" id="{00000000-0008-0000-0A00-00001E000000}"/>
            </a:ext>
          </a:extLst>
        </xdr:cNvPr>
        <xdr:cNvSpPr txBox="1"/>
      </xdr:nvSpPr>
      <xdr:spPr>
        <a:xfrm>
          <a:off x="448627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31" name="CaixaDeTexto 30">
          <a:extLst>
            <a:ext uri="{FF2B5EF4-FFF2-40B4-BE49-F238E27FC236}">
              <a16:creationId xmlns:a16="http://schemas.microsoft.com/office/drawing/2014/main" id="{00000000-0008-0000-0A00-00001F000000}"/>
            </a:ext>
          </a:extLst>
        </xdr:cNvPr>
        <xdr:cNvSpPr txBox="1"/>
      </xdr:nvSpPr>
      <xdr:spPr>
        <a:xfrm>
          <a:off x="448627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32" name="CaixaDeTexto 31">
          <a:extLst>
            <a:ext uri="{FF2B5EF4-FFF2-40B4-BE49-F238E27FC236}">
              <a16:creationId xmlns:a16="http://schemas.microsoft.com/office/drawing/2014/main" id="{00000000-0008-0000-0A00-000020000000}"/>
            </a:ext>
          </a:extLst>
        </xdr:cNvPr>
        <xdr:cNvSpPr txBox="1"/>
      </xdr:nvSpPr>
      <xdr:spPr>
        <a:xfrm>
          <a:off x="492442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33" name="CaixaDeTexto 32">
          <a:extLst>
            <a:ext uri="{FF2B5EF4-FFF2-40B4-BE49-F238E27FC236}">
              <a16:creationId xmlns:a16="http://schemas.microsoft.com/office/drawing/2014/main" id="{00000000-0008-0000-0A00-000021000000}"/>
            </a:ext>
          </a:extLst>
        </xdr:cNvPr>
        <xdr:cNvSpPr txBox="1"/>
      </xdr:nvSpPr>
      <xdr:spPr>
        <a:xfrm>
          <a:off x="492442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34" name="CaixaDeTexto 33">
          <a:extLst>
            <a:ext uri="{FF2B5EF4-FFF2-40B4-BE49-F238E27FC236}">
              <a16:creationId xmlns:a16="http://schemas.microsoft.com/office/drawing/2014/main" id="{00000000-0008-0000-0A00-000022000000}"/>
            </a:ext>
          </a:extLst>
        </xdr:cNvPr>
        <xdr:cNvSpPr txBox="1"/>
      </xdr:nvSpPr>
      <xdr:spPr>
        <a:xfrm>
          <a:off x="492442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35" name="CaixaDeTexto 34">
          <a:extLst>
            <a:ext uri="{FF2B5EF4-FFF2-40B4-BE49-F238E27FC236}">
              <a16:creationId xmlns:a16="http://schemas.microsoft.com/office/drawing/2014/main" id="{00000000-0008-0000-0A00-000023000000}"/>
            </a:ext>
          </a:extLst>
        </xdr:cNvPr>
        <xdr:cNvSpPr txBox="1"/>
      </xdr:nvSpPr>
      <xdr:spPr>
        <a:xfrm>
          <a:off x="4924425"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36" name="CaixaDeTexto 35">
          <a:extLst>
            <a:ext uri="{FF2B5EF4-FFF2-40B4-BE49-F238E27FC236}">
              <a16:creationId xmlns:a16="http://schemas.microsoft.com/office/drawing/2014/main" id="{00000000-0008-0000-0A00-000024000000}"/>
            </a:ext>
          </a:extLst>
        </xdr:cNvPr>
        <xdr:cNvSpPr txBox="1"/>
      </xdr:nvSpPr>
      <xdr:spPr>
        <a:xfrm>
          <a:off x="533400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37" name="CaixaDeTexto 36">
          <a:extLst>
            <a:ext uri="{FF2B5EF4-FFF2-40B4-BE49-F238E27FC236}">
              <a16:creationId xmlns:a16="http://schemas.microsoft.com/office/drawing/2014/main" id="{00000000-0008-0000-0A00-000025000000}"/>
            </a:ext>
          </a:extLst>
        </xdr:cNvPr>
        <xdr:cNvSpPr txBox="1"/>
      </xdr:nvSpPr>
      <xdr:spPr>
        <a:xfrm>
          <a:off x="533400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38" name="CaixaDeTexto 37">
          <a:extLst>
            <a:ext uri="{FF2B5EF4-FFF2-40B4-BE49-F238E27FC236}">
              <a16:creationId xmlns:a16="http://schemas.microsoft.com/office/drawing/2014/main" id="{00000000-0008-0000-0A00-000026000000}"/>
            </a:ext>
          </a:extLst>
        </xdr:cNvPr>
        <xdr:cNvSpPr txBox="1"/>
      </xdr:nvSpPr>
      <xdr:spPr>
        <a:xfrm>
          <a:off x="533400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39" name="CaixaDeTexto 38">
          <a:extLst>
            <a:ext uri="{FF2B5EF4-FFF2-40B4-BE49-F238E27FC236}">
              <a16:creationId xmlns:a16="http://schemas.microsoft.com/office/drawing/2014/main" id="{00000000-0008-0000-0A00-000027000000}"/>
            </a:ext>
          </a:extLst>
        </xdr:cNvPr>
        <xdr:cNvSpPr txBox="1"/>
      </xdr:nvSpPr>
      <xdr:spPr>
        <a:xfrm>
          <a:off x="533400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0" name="CaixaDeTexto 39">
          <a:extLst>
            <a:ext uri="{FF2B5EF4-FFF2-40B4-BE49-F238E27FC236}">
              <a16:creationId xmlns:a16="http://schemas.microsoft.com/office/drawing/2014/main" id="{00000000-0008-0000-0A00-000028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1" name="CaixaDeTexto 40">
          <a:extLst>
            <a:ext uri="{FF2B5EF4-FFF2-40B4-BE49-F238E27FC236}">
              <a16:creationId xmlns:a16="http://schemas.microsoft.com/office/drawing/2014/main" id="{00000000-0008-0000-0A00-000029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2" name="CaixaDeTexto 41">
          <a:extLst>
            <a:ext uri="{FF2B5EF4-FFF2-40B4-BE49-F238E27FC236}">
              <a16:creationId xmlns:a16="http://schemas.microsoft.com/office/drawing/2014/main" id="{00000000-0008-0000-0A00-00002A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3" name="CaixaDeTexto 42">
          <a:extLst>
            <a:ext uri="{FF2B5EF4-FFF2-40B4-BE49-F238E27FC236}">
              <a16:creationId xmlns:a16="http://schemas.microsoft.com/office/drawing/2014/main" id="{00000000-0008-0000-0A00-00002B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44" name="CaixaDeTexto 43">
          <a:extLst>
            <a:ext uri="{FF2B5EF4-FFF2-40B4-BE49-F238E27FC236}">
              <a16:creationId xmlns:a16="http://schemas.microsoft.com/office/drawing/2014/main" id="{00000000-0008-0000-0A00-00002C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45" name="CaixaDeTexto 44">
          <a:extLst>
            <a:ext uri="{FF2B5EF4-FFF2-40B4-BE49-F238E27FC236}">
              <a16:creationId xmlns:a16="http://schemas.microsoft.com/office/drawing/2014/main" id="{00000000-0008-0000-0A00-00002D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6" name="CaixaDeTexto 45">
          <a:extLst>
            <a:ext uri="{FF2B5EF4-FFF2-40B4-BE49-F238E27FC236}">
              <a16:creationId xmlns:a16="http://schemas.microsoft.com/office/drawing/2014/main" id="{00000000-0008-0000-0A00-00002E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7" name="CaixaDeTexto 46">
          <a:extLst>
            <a:ext uri="{FF2B5EF4-FFF2-40B4-BE49-F238E27FC236}">
              <a16:creationId xmlns:a16="http://schemas.microsoft.com/office/drawing/2014/main" id="{00000000-0008-0000-0A00-00002F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8" name="CaixaDeTexto 47">
          <a:extLst>
            <a:ext uri="{FF2B5EF4-FFF2-40B4-BE49-F238E27FC236}">
              <a16:creationId xmlns:a16="http://schemas.microsoft.com/office/drawing/2014/main" id="{00000000-0008-0000-0A00-000030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49" name="CaixaDeTexto 48">
          <a:extLst>
            <a:ext uri="{FF2B5EF4-FFF2-40B4-BE49-F238E27FC236}">
              <a16:creationId xmlns:a16="http://schemas.microsoft.com/office/drawing/2014/main" id="{00000000-0008-0000-0A00-000031000000}"/>
            </a:ext>
          </a:extLst>
        </xdr:cNvPr>
        <xdr:cNvSpPr txBox="1"/>
      </xdr:nvSpPr>
      <xdr:spPr>
        <a:xfrm>
          <a:off x="57721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0" name="CaixaDeTexto 49">
          <a:extLst>
            <a:ext uri="{FF2B5EF4-FFF2-40B4-BE49-F238E27FC236}">
              <a16:creationId xmlns:a16="http://schemas.microsoft.com/office/drawing/2014/main" id="{00000000-0008-0000-0A00-000032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1" name="CaixaDeTexto 50">
          <a:extLst>
            <a:ext uri="{FF2B5EF4-FFF2-40B4-BE49-F238E27FC236}">
              <a16:creationId xmlns:a16="http://schemas.microsoft.com/office/drawing/2014/main" id="{00000000-0008-0000-0A00-000033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2" name="CaixaDeTexto 51">
          <a:extLst>
            <a:ext uri="{FF2B5EF4-FFF2-40B4-BE49-F238E27FC236}">
              <a16:creationId xmlns:a16="http://schemas.microsoft.com/office/drawing/2014/main" id="{00000000-0008-0000-0A00-000034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3" name="CaixaDeTexto 52">
          <a:extLst>
            <a:ext uri="{FF2B5EF4-FFF2-40B4-BE49-F238E27FC236}">
              <a16:creationId xmlns:a16="http://schemas.microsoft.com/office/drawing/2014/main" id="{00000000-0008-0000-0A00-000035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4" name="CaixaDeTexto 53">
          <a:extLst>
            <a:ext uri="{FF2B5EF4-FFF2-40B4-BE49-F238E27FC236}">
              <a16:creationId xmlns:a16="http://schemas.microsoft.com/office/drawing/2014/main" id="{00000000-0008-0000-0A00-000036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5" name="CaixaDeTexto 54">
          <a:extLst>
            <a:ext uri="{FF2B5EF4-FFF2-40B4-BE49-F238E27FC236}">
              <a16:creationId xmlns:a16="http://schemas.microsoft.com/office/drawing/2014/main" id="{00000000-0008-0000-0A00-000037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6" name="CaixaDeTexto 55">
          <a:extLst>
            <a:ext uri="{FF2B5EF4-FFF2-40B4-BE49-F238E27FC236}">
              <a16:creationId xmlns:a16="http://schemas.microsoft.com/office/drawing/2014/main" id="{00000000-0008-0000-0A00-000038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7" name="CaixaDeTexto 56">
          <a:extLst>
            <a:ext uri="{FF2B5EF4-FFF2-40B4-BE49-F238E27FC236}">
              <a16:creationId xmlns:a16="http://schemas.microsoft.com/office/drawing/2014/main" id="{00000000-0008-0000-0A00-000039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8" name="CaixaDeTexto 57">
          <a:extLst>
            <a:ext uri="{FF2B5EF4-FFF2-40B4-BE49-F238E27FC236}">
              <a16:creationId xmlns:a16="http://schemas.microsoft.com/office/drawing/2014/main" id="{00000000-0008-0000-0A00-00003A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59" name="CaixaDeTexto 58">
          <a:extLst>
            <a:ext uri="{FF2B5EF4-FFF2-40B4-BE49-F238E27FC236}">
              <a16:creationId xmlns:a16="http://schemas.microsoft.com/office/drawing/2014/main" id="{00000000-0008-0000-0A00-00003B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60" name="CaixaDeTexto 59">
          <a:extLst>
            <a:ext uri="{FF2B5EF4-FFF2-40B4-BE49-F238E27FC236}">
              <a16:creationId xmlns:a16="http://schemas.microsoft.com/office/drawing/2014/main" id="{00000000-0008-0000-0A00-00003C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61" name="CaixaDeTexto 60">
          <a:extLst>
            <a:ext uri="{FF2B5EF4-FFF2-40B4-BE49-F238E27FC236}">
              <a16:creationId xmlns:a16="http://schemas.microsoft.com/office/drawing/2014/main" id="{00000000-0008-0000-0A00-00003D000000}"/>
            </a:ext>
          </a:extLst>
        </xdr:cNvPr>
        <xdr:cNvSpPr txBox="1"/>
      </xdr:nvSpPr>
      <xdr:spPr>
        <a:xfrm>
          <a:off x="6229350" y="26689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62" name="CaixaDeTexto 61">
          <a:extLst>
            <a:ext uri="{FF2B5EF4-FFF2-40B4-BE49-F238E27FC236}">
              <a16:creationId xmlns:a16="http://schemas.microsoft.com/office/drawing/2014/main" id="{00000000-0008-0000-0A00-00003E000000}"/>
            </a:ext>
          </a:extLst>
        </xdr:cNvPr>
        <xdr:cNvSpPr txBox="1"/>
      </xdr:nvSpPr>
      <xdr:spPr>
        <a:xfrm>
          <a:off x="42100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63" name="CaixaDeTexto 62">
          <a:extLst>
            <a:ext uri="{FF2B5EF4-FFF2-40B4-BE49-F238E27FC236}">
              <a16:creationId xmlns:a16="http://schemas.microsoft.com/office/drawing/2014/main" id="{00000000-0008-0000-0A00-00003F000000}"/>
            </a:ext>
          </a:extLst>
        </xdr:cNvPr>
        <xdr:cNvSpPr txBox="1"/>
      </xdr:nvSpPr>
      <xdr:spPr>
        <a:xfrm>
          <a:off x="42100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64" name="CaixaDeTexto 63">
          <a:extLst>
            <a:ext uri="{FF2B5EF4-FFF2-40B4-BE49-F238E27FC236}">
              <a16:creationId xmlns:a16="http://schemas.microsoft.com/office/drawing/2014/main" id="{00000000-0008-0000-0A00-000040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65" name="CaixaDeTexto 64">
          <a:extLst>
            <a:ext uri="{FF2B5EF4-FFF2-40B4-BE49-F238E27FC236}">
              <a16:creationId xmlns:a16="http://schemas.microsoft.com/office/drawing/2014/main" id="{00000000-0008-0000-0A00-000041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66" name="CaixaDeTexto 65">
          <a:extLst>
            <a:ext uri="{FF2B5EF4-FFF2-40B4-BE49-F238E27FC236}">
              <a16:creationId xmlns:a16="http://schemas.microsoft.com/office/drawing/2014/main" id="{00000000-0008-0000-0A00-000042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67" name="CaixaDeTexto 66">
          <a:extLst>
            <a:ext uri="{FF2B5EF4-FFF2-40B4-BE49-F238E27FC236}">
              <a16:creationId xmlns:a16="http://schemas.microsoft.com/office/drawing/2014/main" id="{00000000-0008-0000-0A00-000043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68" name="CaixaDeTexto 67">
          <a:extLst>
            <a:ext uri="{FF2B5EF4-FFF2-40B4-BE49-F238E27FC236}">
              <a16:creationId xmlns:a16="http://schemas.microsoft.com/office/drawing/2014/main" id="{00000000-0008-0000-0A00-000044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69" name="CaixaDeTexto 68">
          <a:extLst>
            <a:ext uri="{FF2B5EF4-FFF2-40B4-BE49-F238E27FC236}">
              <a16:creationId xmlns:a16="http://schemas.microsoft.com/office/drawing/2014/main" id="{00000000-0008-0000-0A00-000045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70" name="CaixaDeTexto 69">
          <a:extLst>
            <a:ext uri="{FF2B5EF4-FFF2-40B4-BE49-F238E27FC236}">
              <a16:creationId xmlns:a16="http://schemas.microsoft.com/office/drawing/2014/main" id="{00000000-0008-0000-0A00-000046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71" name="CaixaDeTexto 70">
          <a:extLst>
            <a:ext uri="{FF2B5EF4-FFF2-40B4-BE49-F238E27FC236}">
              <a16:creationId xmlns:a16="http://schemas.microsoft.com/office/drawing/2014/main" id="{00000000-0008-0000-0A00-000047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72" name="CaixaDeTexto 71">
          <a:extLst>
            <a:ext uri="{FF2B5EF4-FFF2-40B4-BE49-F238E27FC236}">
              <a16:creationId xmlns:a16="http://schemas.microsoft.com/office/drawing/2014/main" id="{00000000-0008-0000-0A00-000048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73" name="CaixaDeTexto 72">
          <a:extLst>
            <a:ext uri="{FF2B5EF4-FFF2-40B4-BE49-F238E27FC236}">
              <a16:creationId xmlns:a16="http://schemas.microsoft.com/office/drawing/2014/main" id="{00000000-0008-0000-0A00-000049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74" name="CaixaDeTexto 73">
          <a:extLst>
            <a:ext uri="{FF2B5EF4-FFF2-40B4-BE49-F238E27FC236}">
              <a16:creationId xmlns:a16="http://schemas.microsoft.com/office/drawing/2014/main" id="{00000000-0008-0000-0A00-00004A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75" name="CaixaDeTexto 74">
          <a:extLst>
            <a:ext uri="{FF2B5EF4-FFF2-40B4-BE49-F238E27FC236}">
              <a16:creationId xmlns:a16="http://schemas.microsoft.com/office/drawing/2014/main" id="{00000000-0008-0000-0A00-00004B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76" name="CaixaDeTexto 75">
          <a:extLst>
            <a:ext uri="{FF2B5EF4-FFF2-40B4-BE49-F238E27FC236}">
              <a16:creationId xmlns:a16="http://schemas.microsoft.com/office/drawing/2014/main" id="{00000000-0008-0000-0A00-00004C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77" name="CaixaDeTexto 76">
          <a:extLst>
            <a:ext uri="{FF2B5EF4-FFF2-40B4-BE49-F238E27FC236}">
              <a16:creationId xmlns:a16="http://schemas.microsoft.com/office/drawing/2014/main" id="{00000000-0008-0000-0A00-00004D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78" name="CaixaDeTexto 77">
          <a:extLst>
            <a:ext uri="{FF2B5EF4-FFF2-40B4-BE49-F238E27FC236}">
              <a16:creationId xmlns:a16="http://schemas.microsoft.com/office/drawing/2014/main" id="{00000000-0008-0000-0A00-00004E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79" name="CaixaDeTexto 78">
          <a:extLst>
            <a:ext uri="{FF2B5EF4-FFF2-40B4-BE49-F238E27FC236}">
              <a16:creationId xmlns:a16="http://schemas.microsoft.com/office/drawing/2014/main" id="{00000000-0008-0000-0A00-00004F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0" name="CaixaDeTexto 79">
          <a:extLst>
            <a:ext uri="{FF2B5EF4-FFF2-40B4-BE49-F238E27FC236}">
              <a16:creationId xmlns:a16="http://schemas.microsoft.com/office/drawing/2014/main" id="{00000000-0008-0000-0A00-000050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1" name="CaixaDeTexto 80">
          <a:extLst>
            <a:ext uri="{FF2B5EF4-FFF2-40B4-BE49-F238E27FC236}">
              <a16:creationId xmlns:a16="http://schemas.microsoft.com/office/drawing/2014/main" id="{00000000-0008-0000-0A00-000051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82" name="CaixaDeTexto 81">
          <a:extLst>
            <a:ext uri="{FF2B5EF4-FFF2-40B4-BE49-F238E27FC236}">
              <a16:creationId xmlns:a16="http://schemas.microsoft.com/office/drawing/2014/main" id="{00000000-0008-0000-0A00-000052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83" name="CaixaDeTexto 82">
          <a:extLst>
            <a:ext uri="{FF2B5EF4-FFF2-40B4-BE49-F238E27FC236}">
              <a16:creationId xmlns:a16="http://schemas.microsoft.com/office/drawing/2014/main" id="{00000000-0008-0000-0A00-000053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84" name="CaixaDeTexto 83">
          <a:extLst>
            <a:ext uri="{FF2B5EF4-FFF2-40B4-BE49-F238E27FC236}">
              <a16:creationId xmlns:a16="http://schemas.microsoft.com/office/drawing/2014/main" id="{00000000-0008-0000-0A00-000054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85" name="CaixaDeTexto 84">
          <a:extLst>
            <a:ext uri="{FF2B5EF4-FFF2-40B4-BE49-F238E27FC236}">
              <a16:creationId xmlns:a16="http://schemas.microsoft.com/office/drawing/2014/main" id="{00000000-0008-0000-0A00-000055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6" name="CaixaDeTexto 85">
          <a:extLst>
            <a:ext uri="{FF2B5EF4-FFF2-40B4-BE49-F238E27FC236}">
              <a16:creationId xmlns:a16="http://schemas.microsoft.com/office/drawing/2014/main" id="{00000000-0008-0000-0A00-000056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7" name="CaixaDeTexto 86">
          <a:extLst>
            <a:ext uri="{FF2B5EF4-FFF2-40B4-BE49-F238E27FC236}">
              <a16:creationId xmlns:a16="http://schemas.microsoft.com/office/drawing/2014/main" id="{00000000-0008-0000-0A00-000057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8" name="CaixaDeTexto 87">
          <a:extLst>
            <a:ext uri="{FF2B5EF4-FFF2-40B4-BE49-F238E27FC236}">
              <a16:creationId xmlns:a16="http://schemas.microsoft.com/office/drawing/2014/main" id="{00000000-0008-0000-0A00-000058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89" name="CaixaDeTexto 88">
          <a:extLst>
            <a:ext uri="{FF2B5EF4-FFF2-40B4-BE49-F238E27FC236}">
              <a16:creationId xmlns:a16="http://schemas.microsoft.com/office/drawing/2014/main" id="{00000000-0008-0000-0A00-000059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0" name="CaixaDeTexto 89">
          <a:extLst>
            <a:ext uri="{FF2B5EF4-FFF2-40B4-BE49-F238E27FC236}">
              <a16:creationId xmlns:a16="http://schemas.microsoft.com/office/drawing/2014/main" id="{00000000-0008-0000-0A00-00005A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 name="CaixaDeTexto 90">
          <a:extLst>
            <a:ext uri="{FF2B5EF4-FFF2-40B4-BE49-F238E27FC236}">
              <a16:creationId xmlns:a16="http://schemas.microsoft.com/office/drawing/2014/main" id="{00000000-0008-0000-0A00-00005B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 name="CaixaDeTexto 91">
          <a:extLst>
            <a:ext uri="{FF2B5EF4-FFF2-40B4-BE49-F238E27FC236}">
              <a16:creationId xmlns:a16="http://schemas.microsoft.com/office/drawing/2014/main" id="{00000000-0008-0000-0A00-00005C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3" name="CaixaDeTexto 92">
          <a:extLst>
            <a:ext uri="{FF2B5EF4-FFF2-40B4-BE49-F238E27FC236}">
              <a16:creationId xmlns:a16="http://schemas.microsoft.com/office/drawing/2014/main" id="{00000000-0008-0000-0A00-00005D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4" name="CaixaDeTexto 93">
          <a:extLst>
            <a:ext uri="{FF2B5EF4-FFF2-40B4-BE49-F238E27FC236}">
              <a16:creationId xmlns:a16="http://schemas.microsoft.com/office/drawing/2014/main" id="{00000000-0008-0000-0A00-00005E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 name="CaixaDeTexto 94">
          <a:extLst>
            <a:ext uri="{FF2B5EF4-FFF2-40B4-BE49-F238E27FC236}">
              <a16:creationId xmlns:a16="http://schemas.microsoft.com/office/drawing/2014/main" id="{00000000-0008-0000-0A00-00005F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 name="CaixaDeTexto 95">
          <a:extLst>
            <a:ext uri="{FF2B5EF4-FFF2-40B4-BE49-F238E27FC236}">
              <a16:creationId xmlns:a16="http://schemas.microsoft.com/office/drawing/2014/main" id="{00000000-0008-0000-0A00-000060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7" name="CaixaDeTexto 96">
          <a:extLst>
            <a:ext uri="{FF2B5EF4-FFF2-40B4-BE49-F238E27FC236}">
              <a16:creationId xmlns:a16="http://schemas.microsoft.com/office/drawing/2014/main" id="{00000000-0008-0000-0A00-000061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98" name="CaixaDeTexto 97">
          <a:extLst>
            <a:ext uri="{FF2B5EF4-FFF2-40B4-BE49-F238E27FC236}">
              <a16:creationId xmlns:a16="http://schemas.microsoft.com/office/drawing/2014/main" id="{00000000-0008-0000-0A00-000062000000}"/>
            </a:ext>
          </a:extLst>
        </xdr:cNvPr>
        <xdr:cNvSpPr txBox="1"/>
      </xdr:nvSpPr>
      <xdr:spPr>
        <a:xfrm>
          <a:off x="42100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99" name="CaixaDeTexto 98">
          <a:extLst>
            <a:ext uri="{FF2B5EF4-FFF2-40B4-BE49-F238E27FC236}">
              <a16:creationId xmlns:a16="http://schemas.microsoft.com/office/drawing/2014/main" id="{00000000-0008-0000-0A00-000063000000}"/>
            </a:ext>
          </a:extLst>
        </xdr:cNvPr>
        <xdr:cNvSpPr txBox="1"/>
      </xdr:nvSpPr>
      <xdr:spPr>
        <a:xfrm>
          <a:off x="42100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00" name="CaixaDeTexto 99">
          <a:extLst>
            <a:ext uri="{FF2B5EF4-FFF2-40B4-BE49-F238E27FC236}">
              <a16:creationId xmlns:a16="http://schemas.microsoft.com/office/drawing/2014/main" id="{00000000-0008-0000-0A00-000064000000}"/>
            </a:ext>
          </a:extLst>
        </xdr:cNvPr>
        <xdr:cNvSpPr txBox="1"/>
      </xdr:nvSpPr>
      <xdr:spPr>
        <a:xfrm>
          <a:off x="46291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01" name="CaixaDeTexto 100">
          <a:extLst>
            <a:ext uri="{FF2B5EF4-FFF2-40B4-BE49-F238E27FC236}">
              <a16:creationId xmlns:a16="http://schemas.microsoft.com/office/drawing/2014/main" id="{00000000-0008-0000-0A00-000065000000}"/>
            </a:ext>
          </a:extLst>
        </xdr:cNvPr>
        <xdr:cNvSpPr txBox="1"/>
      </xdr:nvSpPr>
      <xdr:spPr>
        <a:xfrm>
          <a:off x="46291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02" name="CaixaDeTexto 101">
          <a:extLst>
            <a:ext uri="{FF2B5EF4-FFF2-40B4-BE49-F238E27FC236}">
              <a16:creationId xmlns:a16="http://schemas.microsoft.com/office/drawing/2014/main" id="{00000000-0008-0000-0A00-000066000000}"/>
            </a:ext>
          </a:extLst>
        </xdr:cNvPr>
        <xdr:cNvSpPr txBox="1"/>
      </xdr:nvSpPr>
      <xdr:spPr>
        <a:xfrm>
          <a:off x="46291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03" name="CaixaDeTexto 102">
          <a:extLst>
            <a:ext uri="{FF2B5EF4-FFF2-40B4-BE49-F238E27FC236}">
              <a16:creationId xmlns:a16="http://schemas.microsoft.com/office/drawing/2014/main" id="{00000000-0008-0000-0A00-000067000000}"/>
            </a:ext>
          </a:extLst>
        </xdr:cNvPr>
        <xdr:cNvSpPr txBox="1"/>
      </xdr:nvSpPr>
      <xdr:spPr>
        <a:xfrm>
          <a:off x="462915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04" name="CaixaDeTexto 103">
          <a:extLst>
            <a:ext uri="{FF2B5EF4-FFF2-40B4-BE49-F238E27FC236}">
              <a16:creationId xmlns:a16="http://schemas.microsoft.com/office/drawing/2014/main" id="{00000000-0008-0000-0A00-000068000000}"/>
            </a:ext>
          </a:extLst>
        </xdr:cNvPr>
        <xdr:cNvSpPr txBox="1"/>
      </xdr:nvSpPr>
      <xdr:spPr>
        <a:xfrm>
          <a:off x="50673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05" name="CaixaDeTexto 104">
          <a:extLst>
            <a:ext uri="{FF2B5EF4-FFF2-40B4-BE49-F238E27FC236}">
              <a16:creationId xmlns:a16="http://schemas.microsoft.com/office/drawing/2014/main" id="{00000000-0008-0000-0A00-000069000000}"/>
            </a:ext>
          </a:extLst>
        </xdr:cNvPr>
        <xdr:cNvSpPr txBox="1"/>
      </xdr:nvSpPr>
      <xdr:spPr>
        <a:xfrm>
          <a:off x="50673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06" name="CaixaDeTexto 105">
          <a:extLst>
            <a:ext uri="{FF2B5EF4-FFF2-40B4-BE49-F238E27FC236}">
              <a16:creationId xmlns:a16="http://schemas.microsoft.com/office/drawing/2014/main" id="{00000000-0008-0000-0A00-00006A000000}"/>
            </a:ext>
          </a:extLst>
        </xdr:cNvPr>
        <xdr:cNvSpPr txBox="1"/>
      </xdr:nvSpPr>
      <xdr:spPr>
        <a:xfrm>
          <a:off x="50673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07" name="CaixaDeTexto 106">
          <a:extLst>
            <a:ext uri="{FF2B5EF4-FFF2-40B4-BE49-F238E27FC236}">
              <a16:creationId xmlns:a16="http://schemas.microsoft.com/office/drawing/2014/main" id="{00000000-0008-0000-0A00-00006B000000}"/>
            </a:ext>
          </a:extLst>
        </xdr:cNvPr>
        <xdr:cNvSpPr txBox="1"/>
      </xdr:nvSpPr>
      <xdr:spPr>
        <a:xfrm>
          <a:off x="50673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08" name="CaixaDeTexto 107">
          <a:extLst>
            <a:ext uri="{FF2B5EF4-FFF2-40B4-BE49-F238E27FC236}">
              <a16:creationId xmlns:a16="http://schemas.microsoft.com/office/drawing/2014/main" id="{00000000-0008-0000-0A00-00006C000000}"/>
            </a:ext>
          </a:extLst>
        </xdr:cNvPr>
        <xdr:cNvSpPr txBox="1"/>
      </xdr:nvSpPr>
      <xdr:spPr>
        <a:xfrm>
          <a:off x="5495925"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09" name="CaixaDeTexto 108">
          <a:extLst>
            <a:ext uri="{FF2B5EF4-FFF2-40B4-BE49-F238E27FC236}">
              <a16:creationId xmlns:a16="http://schemas.microsoft.com/office/drawing/2014/main" id="{00000000-0008-0000-0A00-00006D000000}"/>
            </a:ext>
          </a:extLst>
        </xdr:cNvPr>
        <xdr:cNvSpPr txBox="1"/>
      </xdr:nvSpPr>
      <xdr:spPr>
        <a:xfrm>
          <a:off x="5495925"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0" name="CaixaDeTexto 109">
          <a:extLst>
            <a:ext uri="{FF2B5EF4-FFF2-40B4-BE49-F238E27FC236}">
              <a16:creationId xmlns:a16="http://schemas.microsoft.com/office/drawing/2014/main" id="{00000000-0008-0000-0A00-00006E000000}"/>
            </a:ext>
          </a:extLst>
        </xdr:cNvPr>
        <xdr:cNvSpPr txBox="1"/>
      </xdr:nvSpPr>
      <xdr:spPr>
        <a:xfrm>
          <a:off x="5495925"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1" name="CaixaDeTexto 110">
          <a:extLst>
            <a:ext uri="{FF2B5EF4-FFF2-40B4-BE49-F238E27FC236}">
              <a16:creationId xmlns:a16="http://schemas.microsoft.com/office/drawing/2014/main" id="{00000000-0008-0000-0A00-00006F000000}"/>
            </a:ext>
          </a:extLst>
        </xdr:cNvPr>
        <xdr:cNvSpPr txBox="1"/>
      </xdr:nvSpPr>
      <xdr:spPr>
        <a:xfrm>
          <a:off x="5495925"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 name="CaixaDeTexto 111">
          <a:extLst>
            <a:ext uri="{FF2B5EF4-FFF2-40B4-BE49-F238E27FC236}">
              <a16:creationId xmlns:a16="http://schemas.microsoft.com/office/drawing/2014/main" id="{00000000-0008-0000-0A00-000070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3" name="CaixaDeTexto 112">
          <a:extLst>
            <a:ext uri="{FF2B5EF4-FFF2-40B4-BE49-F238E27FC236}">
              <a16:creationId xmlns:a16="http://schemas.microsoft.com/office/drawing/2014/main" id="{00000000-0008-0000-0A00-000071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4" name="CaixaDeTexto 113">
          <a:extLst>
            <a:ext uri="{FF2B5EF4-FFF2-40B4-BE49-F238E27FC236}">
              <a16:creationId xmlns:a16="http://schemas.microsoft.com/office/drawing/2014/main" id="{00000000-0008-0000-0A00-000072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5" name="CaixaDeTexto 114">
          <a:extLst>
            <a:ext uri="{FF2B5EF4-FFF2-40B4-BE49-F238E27FC236}">
              <a16:creationId xmlns:a16="http://schemas.microsoft.com/office/drawing/2014/main" id="{00000000-0008-0000-0A00-000073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6" name="CaixaDeTexto 115">
          <a:extLst>
            <a:ext uri="{FF2B5EF4-FFF2-40B4-BE49-F238E27FC236}">
              <a16:creationId xmlns:a16="http://schemas.microsoft.com/office/drawing/2014/main" id="{00000000-0008-0000-0A00-000074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 name="CaixaDeTexto 116">
          <a:extLst>
            <a:ext uri="{FF2B5EF4-FFF2-40B4-BE49-F238E27FC236}">
              <a16:creationId xmlns:a16="http://schemas.microsoft.com/office/drawing/2014/main" id="{00000000-0008-0000-0A00-000075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8" name="CaixaDeTexto 117">
          <a:extLst>
            <a:ext uri="{FF2B5EF4-FFF2-40B4-BE49-F238E27FC236}">
              <a16:creationId xmlns:a16="http://schemas.microsoft.com/office/drawing/2014/main" id="{00000000-0008-0000-0A00-000076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9" name="CaixaDeTexto 118">
          <a:extLst>
            <a:ext uri="{FF2B5EF4-FFF2-40B4-BE49-F238E27FC236}">
              <a16:creationId xmlns:a16="http://schemas.microsoft.com/office/drawing/2014/main" id="{00000000-0008-0000-0A00-000077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0" name="CaixaDeTexto 119">
          <a:extLst>
            <a:ext uri="{FF2B5EF4-FFF2-40B4-BE49-F238E27FC236}">
              <a16:creationId xmlns:a16="http://schemas.microsoft.com/office/drawing/2014/main" id="{00000000-0008-0000-0A00-000078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1" name="CaixaDeTexto 120">
          <a:extLst>
            <a:ext uri="{FF2B5EF4-FFF2-40B4-BE49-F238E27FC236}">
              <a16:creationId xmlns:a16="http://schemas.microsoft.com/office/drawing/2014/main" id="{00000000-0008-0000-0A00-000079000000}"/>
            </a:ext>
          </a:extLst>
        </xdr:cNvPr>
        <xdr:cNvSpPr txBox="1"/>
      </xdr:nvSpPr>
      <xdr:spPr>
        <a:xfrm>
          <a:off x="59436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2" name="CaixaDeTexto 121">
          <a:extLst>
            <a:ext uri="{FF2B5EF4-FFF2-40B4-BE49-F238E27FC236}">
              <a16:creationId xmlns:a16="http://schemas.microsoft.com/office/drawing/2014/main" id="{00000000-0008-0000-0A00-00007A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3" name="CaixaDeTexto 122">
          <a:extLst>
            <a:ext uri="{FF2B5EF4-FFF2-40B4-BE49-F238E27FC236}">
              <a16:creationId xmlns:a16="http://schemas.microsoft.com/office/drawing/2014/main" id="{00000000-0008-0000-0A00-00007B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 name="CaixaDeTexto 123">
          <a:extLst>
            <a:ext uri="{FF2B5EF4-FFF2-40B4-BE49-F238E27FC236}">
              <a16:creationId xmlns:a16="http://schemas.microsoft.com/office/drawing/2014/main" id="{00000000-0008-0000-0A00-00007C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5" name="CaixaDeTexto 124">
          <a:extLst>
            <a:ext uri="{FF2B5EF4-FFF2-40B4-BE49-F238E27FC236}">
              <a16:creationId xmlns:a16="http://schemas.microsoft.com/office/drawing/2014/main" id="{00000000-0008-0000-0A00-00007D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6" name="CaixaDeTexto 125">
          <a:extLst>
            <a:ext uri="{FF2B5EF4-FFF2-40B4-BE49-F238E27FC236}">
              <a16:creationId xmlns:a16="http://schemas.microsoft.com/office/drawing/2014/main" id="{00000000-0008-0000-0A00-00007E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 name="CaixaDeTexto 126">
          <a:extLst>
            <a:ext uri="{FF2B5EF4-FFF2-40B4-BE49-F238E27FC236}">
              <a16:creationId xmlns:a16="http://schemas.microsoft.com/office/drawing/2014/main" id="{00000000-0008-0000-0A00-00007F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 name="CaixaDeTexto 127">
          <a:extLst>
            <a:ext uri="{FF2B5EF4-FFF2-40B4-BE49-F238E27FC236}">
              <a16:creationId xmlns:a16="http://schemas.microsoft.com/office/drawing/2014/main" id="{00000000-0008-0000-0A00-000080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9" name="CaixaDeTexto 128">
          <a:extLst>
            <a:ext uri="{FF2B5EF4-FFF2-40B4-BE49-F238E27FC236}">
              <a16:creationId xmlns:a16="http://schemas.microsoft.com/office/drawing/2014/main" id="{00000000-0008-0000-0A00-000081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0" name="CaixaDeTexto 129">
          <a:extLst>
            <a:ext uri="{FF2B5EF4-FFF2-40B4-BE49-F238E27FC236}">
              <a16:creationId xmlns:a16="http://schemas.microsoft.com/office/drawing/2014/main" id="{00000000-0008-0000-0A00-000082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 name="CaixaDeTexto 130">
          <a:extLst>
            <a:ext uri="{FF2B5EF4-FFF2-40B4-BE49-F238E27FC236}">
              <a16:creationId xmlns:a16="http://schemas.microsoft.com/office/drawing/2014/main" id="{00000000-0008-0000-0A00-000083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 name="CaixaDeTexto 131">
          <a:extLst>
            <a:ext uri="{FF2B5EF4-FFF2-40B4-BE49-F238E27FC236}">
              <a16:creationId xmlns:a16="http://schemas.microsoft.com/office/drawing/2014/main" id="{00000000-0008-0000-0A00-000084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3" name="CaixaDeTexto 132">
          <a:extLst>
            <a:ext uri="{FF2B5EF4-FFF2-40B4-BE49-F238E27FC236}">
              <a16:creationId xmlns:a16="http://schemas.microsoft.com/office/drawing/2014/main" id="{00000000-0008-0000-0A00-000085000000}"/>
            </a:ext>
          </a:extLst>
        </xdr:cNvPr>
        <xdr:cNvSpPr txBox="1"/>
      </xdr:nvSpPr>
      <xdr:spPr>
        <a:xfrm>
          <a:off x="6400800" y="32204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590550</xdr:colOff>
      <xdr:row>58</xdr:row>
      <xdr:rowOff>142874</xdr:rowOff>
    </xdr:from>
    <xdr:to>
      <xdr:col>12</xdr:col>
      <xdr:colOff>9525</xdr:colOff>
      <xdr:row>72</xdr:row>
      <xdr:rowOff>66674</xdr:rowOff>
    </xdr:to>
    <xdr:graphicFrame macro="">
      <xdr:nvGraphicFramePr>
        <xdr:cNvPr id="136" name="Gráfico 135">
          <a:extLst>
            <a:ext uri="{FF2B5EF4-FFF2-40B4-BE49-F238E27FC236}">
              <a16:creationId xmlns:a16="http://schemas.microsoft.com/office/drawing/2014/main" id="{00000000-0008-0000-0A00-00008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oneCellAnchor>
    <xdr:from>
      <xdr:col>4</xdr:col>
      <xdr:colOff>628650</xdr:colOff>
      <xdr:row>104</xdr:row>
      <xdr:rowOff>0</xdr:rowOff>
    </xdr:from>
    <xdr:ext cx="184731" cy="264560"/>
    <xdr:sp macro="" textlink="">
      <xdr:nvSpPr>
        <xdr:cNvPr id="137" name="CaixaDeTexto 136">
          <a:extLst>
            <a:ext uri="{FF2B5EF4-FFF2-40B4-BE49-F238E27FC236}">
              <a16:creationId xmlns:a16="http://schemas.microsoft.com/office/drawing/2014/main" id="{00000000-0008-0000-0A00-000089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38" name="CaixaDeTexto 137">
          <a:extLst>
            <a:ext uri="{FF2B5EF4-FFF2-40B4-BE49-F238E27FC236}">
              <a16:creationId xmlns:a16="http://schemas.microsoft.com/office/drawing/2014/main" id="{00000000-0008-0000-0A00-00008A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9" name="CaixaDeTexto 138">
          <a:extLst>
            <a:ext uri="{FF2B5EF4-FFF2-40B4-BE49-F238E27FC236}">
              <a16:creationId xmlns:a16="http://schemas.microsoft.com/office/drawing/2014/main" id="{00000000-0008-0000-0A00-00008B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0" name="CaixaDeTexto 139">
          <a:extLst>
            <a:ext uri="{FF2B5EF4-FFF2-40B4-BE49-F238E27FC236}">
              <a16:creationId xmlns:a16="http://schemas.microsoft.com/office/drawing/2014/main" id="{00000000-0008-0000-0A00-00008C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1" name="CaixaDeTexto 140">
          <a:extLst>
            <a:ext uri="{FF2B5EF4-FFF2-40B4-BE49-F238E27FC236}">
              <a16:creationId xmlns:a16="http://schemas.microsoft.com/office/drawing/2014/main" id="{00000000-0008-0000-0A00-00008D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2" name="CaixaDeTexto 141">
          <a:extLst>
            <a:ext uri="{FF2B5EF4-FFF2-40B4-BE49-F238E27FC236}">
              <a16:creationId xmlns:a16="http://schemas.microsoft.com/office/drawing/2014/main" id="{00000000-0008-0000-0A00-00008E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3" name="CaixaDeTexto 142">
          <a:extLst>
            <a:ext uri="{FF2B5EF4-FFF2-40B4-BE49-F238E27FC236}">
              <a16:creationId xmlns:a16="http://schemas.microsoft.com/office/drawing/2014/main" id="{00000000-0008-0000-0A00-00008F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4" name="CaixaDeTexto 143">
          <a:extLst>
            <a:ext uri="{FF2B5EF4-FFF2-40B4-BE49-F238E27FC236}">
              <a16:creationId xmlns:a16="http://schemas.microsoft.com/office/drawing/2014/main" id="{00000000-0008-0000-0A00-000090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5" name="CaixaDeTexto 144">
          <a:extLst>
            <a:ext uri="{FF2B5EF4-FFF2-40B4-BE49-F238E27FC236}">
              <a16:creationId xmlns:a16="http://schemas.microsoft.com/office/drawing/2014/main" id="{00000000-0008-0000-0A00-000091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6" name="CaixaDeTexto 145">
          <a:extLst>
            <a:ext uri="{FF2B5EF4-FFF2-40B4-BE49-F238E27FC236}">
              <a16:creationId xmlns:a16="http://schemas.microsoft.com/office/drawing/2014/main" id="{00000000-0008-0000-0A00-000092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7" name="CaixaDeTexto 146">
          <a:extLst>
            <a:ext uri="{FF2B5EF4-FFF2-40B4-BE49-F238E27FC236}">
              <a16:creationId xmlns:a16="http://schemas.microsoft.com/office/drawing/2014/main" id="{00000000-0008-0000-0A00-000093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8" name="CaixaDeTexto 147">
          <a:extLst>
            <a:ext uri="{FF2B5EF4-FFF2-40B4-BE49-F238E27FC236}">
              <a16:creationId xmlns:a16="http://schemas.microsoft.com/office/drawing/2014/main" id="{00000000-0008-0000-0A00-000094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9" name="CaixaDeTexto 148">
          <a:extLst>
            <a:ext uri="{FF2B5EF4-FFF2-40B4-BE49-F238E27FC236}">
              <a16:creationId xmlns:a16="http://schemas.microsoft.com/office/drawing/2014/main" id="{00000000-0008-0000-0A00-000095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0" name="CaixaDeTexto 149">
          <a:extLst>
            <a:ext uri="{FF2B5EF4-FFF2-40B4-BE49-F238E27FC236}">
              <a16:creationId xmlns:a16="http://schemas.microsoft.com/office/drawing/2014/main" id="{00000000-0008-0000-0A00-000096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1" name="CaixaDeTexto 150">
          <a:extLst>
            <a:ext uri="{FF2B5EF4-FFF2-40B4-BE49-F238E27FC236}">
              <a16:creationId xmlns:a16="http://schemas.microsoft.com/office/drawing/2014/main" id="{00000000-0008-0000-0A00-000097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 name="CaixaDeTexto 151">
          <a:extLst>
            <a:ext uri="{FF2B5EF4-FFF2-40B4-BE49-F238E27FC236}">
              <a16:creationId xmlns:a16="http://schemas.microsoft.com/office/drawing/2014/main" id="{00000000-0008-0000-0A00-000098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3" name="CaixaDeTexto 152">
          <a:extLst>
            <a:ext uri="{FF2B5EF4-FFF2-40B4-BE49-F238E27FC236}">
              <a16:creationId xmlns:a16="http://schemas.microsoft.com/office/drawing/2014/main" id="{00000000-0008-0000-0A00-000099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4" name="CaixaDeTexto 153">
          <a:extLst>
            <a:ext uri="{FF2B5EF4-FFF2-40B4-BE49-F238E27FC236}">
              <a16:creationId xmlns:a16="http://schemas.microsoft.com/office/drawing/2014/main" id="{00000000-0008-0000-0A00-00009A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5" name="CaixaDeTexto 154">
          <a:extLst>
            <a:ext uri="{FF2B5EF4-FFF2-40B4-BE49-F238E27FC236}">
              <a16:creationId xmlns:a16="http://schemas.microsoft.com/office/drawing/2014/main" id="{00000000-0008-0000-0A00-00009B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6" name="CaixaDeTexto 155">
          <a:extLst>
            <a:ext uri="{FF2B5EF4-FFF2-40B4-BE49-F238E27FC236}">
              <a16:creationId xmlns:a16="http://schemas.microsoft.com/office/drawing/2014/main" id="{00000000-0008-0000-0A00-00009C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 name="CaixaDeTexto 156">
          <a:extLst>
            <a:ext uri="{FF2B5EF4-FFF2-40B4-BE49-F238E27FC236}">
              <a16:creationId xmlns:a16="http://schemas.microsoft.com/office/drawing/2014/main" id="{00000000-0008-0000-0A00-00009D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8" name="CaixaDeTexto 157">
          <a:extLst>
            <a:ext uri="{FF2B5EF4-FFF2-40B4-BE49-F238E27FC236}">
              <a16:creationId xmlns:a16="http://schemas.microsoft.com/office/drawing/2014/main" id="{00000000-0008-0000-0A00-00009E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9" name="CaixaDeTexto 158">
          <a:extLst>
            <a:ext uri="{FF2B5EF4-FFF2-40B4-BE49-F238E27FC236}">
              <a16:creationId xmlns:a16="http://schemas.microsoft.com/office/drawing/2014/main" id="{00000000-0008-0000-0A00-00009F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60" name="CaixaDeTexto 159">
          <a:extLst>
            <a:ext uri="{FF2B5EF4-FFF2-40B4-BE49-F238E27FC236}">
              <a16:creationId xmlns:a16="http://schemas.microsoft.com/office/drawing/2014/main" id="{00000000-0008-0000-0A00-0000A0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1" name="CaixaDeTexto 160">
          <a:extLst>
            <a:ext uri="{FF2B5EF4-FFF2-40B4-BE49-F238E27FC236}">
              <a16:creationId xmlns:a16="http://schemas.microsoft.com/office/drawing/2014/main" id="{00000000-0008-0000-0A00-0000A1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2" name="CaixaDeTexto 161">
          <a:extLst>
            <a:ext uri="{FF2B5EF4-FFF2-40B4-BE49-F238E27FC236}">
              <a16:creationId xmlns:a16="http://schemas.microsoft.com/office/drawing/2014/main" id="{00000000-0008-0000-0A00-0000A2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3" name="CaixaDeTexto 162">
          <a:extLst>
            <a:ext uri="{FF2B5EF4-FFF2-40B4-BE49-F238E27FC236}">
              <a16:creationId xmlns:a16="http://schemas.microsoft.com/office/drawing/2014/main" id="{00000000-0008-0000-0A00-0000A3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4" name="CaixaDeTexto 163">
          <a:extLst>
            <a:ext uri="{FF2B5EF4-FFF2-40B4-BE49-F238E27FC236}">
              <a16:creationId xmlns:a16="http://schemas.microsoft.com/office/drawing/2014/main" id="{00000000-0008-0000-0A00-0000A4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5" name="CaixaDeTexto 164">
          <a:extLst>
            <a:ext uri="{FF2B5EF4-FFF2-40B4-BE49-F238E27FC236}">
              <a16:creationId xmlns:a16="http://schemas.microsoft.com/office/drawing/2014/main" id="{00000000-0008-0000-0A00-0000A5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6" name="CaixaDeTexto 165">
          <a:extLst>
            <a:ext uri="{FF2B5EF4-FFF2-40B4-BE49-F238E27FC236}">
              <a16:creationId xmlns:a16="http://schemas.microsoft.com/office/drawing/2014/main" id="{00000000-0008-0000-0A00-0000A6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7" name="CaixaDeTexto 166">
          <a:extLst>
            <a:ext uri="{FF2B5EF4-FFF2-40B4-BE49-F238E27FC236}">
              <a16:creationId xmlns:a16="http://schemas.microsoft.com/office/drawing/2014/main" id="{00000000-0008-0000-0A00-0000A7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8" name="CaixaDeTexto 167">
          <a:extLst>
            <a:ext uri="{FF2B5EF4-FFF2-40B4-BE49-F238E27FC236}">
              <a16:creationId xmlns:a16="http://schemas.microsoft.com/office/drawing/2014/main" id="{00000000-0008-0000-0A00-0000A8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69" name="CaixaDeTexto 168">
          <a:extLst>
            <a:ext uri="{FF2B5EF4-FFF2-40B4-BE49-F238E27FC236}">
              <a16:creationId xmlns:a16="http://schemas.microsoft.com/office/drawing/2014/main" id="{00000000-0008-0000-0A00-0000A9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70" name="CaixaDeTexto 169">
          <a:extLst>
            <a:ext uri="{FF2B5EF4-FFF2-40B4-BE49-F238E27FC236}">
              <a16:creationId xmlns:a16="http://schemas.microsoft.com/office/drawing/2014/main" id="{00000000-0008-0000-0A00-0000AA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71" name="CaixaDeTexto 170">
          <a:extLst>
            <a:ext uri="{FF2B5EF4-FFF2-40B4-BE49-F238E27FC236}">
              <a16:creationId xmlns:a16="http://schemas.microsoft.com/office/drawing/2014/main" id="{00000000-0008-0000-0A00-0000AB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72" name="CaixaDeTexto 171">
          <a:extLst>
            <a:ext uri="{FF2B5EF4-FFF2-40B4-BE49-F238E27FC236}">
              <a16:creationId xmlns:a16="http://schemas.microsoft.com/office/drawing/2014/main" id="{00000000-0008-0000-0A00-0000AC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73" name="CaixaDeTexto 172">
          <a:extLst>
            <a:ext uri="{FF2B5EF4-FFF2-40B4-BE49-F238E27FC236}">
              <a16:creationId xmlns:a16="http://schemas.microsoft.com/office/drawing/2014/main" id="{00000000-0008-0000-0A00-0000AD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74" name="CaixaDeTexto 173">
          <a:extLst>
            <a:ext uri="{FF2B5EF4-FFF2-40B4-BE49-F238E27FC236}">
              <a16:creationId xmlns:a16="http://schemas.microsoft.com/office/drawing/2014/main" id="{00000000-0008-0000-0A00-0000AE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75" name="CaixaDeTexto 174">
          <a:extLst>
            <a:ext uri="{FF2B5EF4-FFF2-40B4-BE49-F238E27FC236}">
              <a16:creationId xmlns:a16="http://schemas.microsoft.com/office/drawing/2014/main" id="{00000000-0008-0000-0A00-0000AF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76" name="CaixaDeTexto 175">
          <a:extLst>
            <a:ext uri="{FF2B5EF4-FFF2-40B4-BE49-F238E27FC236}">
              <a16:creationId xmlns:a16="http://schemas.microsoft.com/office/drawing/2014/main" id="{00000000-0008-0000-0A00-0000B0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77" name="CaixaDeTexto 176">
          <a:extLst>
            <a:ext uri="{FF2B5EF4-FFF2-40B4-BE49-F238E27FC236}">
              <a16:creationId xmlns:a16="http://schemas.microsoft.com/office/drawing/2014/main" id="{00000000-0008-0000-0A00-0000B1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78" name="CaixaDeTexto 177">
          <a:extLst>
            <a:ext uri="{FF2B5EF4-FFF2-40B4-BE49-F238E27FC236}">
              <a16:creationId xmlns:a16="http://schemas.microsoft.com/office/drawing/2014/main" id="{00000000-0008-0000-0A00-0000B2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79" name="CaixaDeTexto 178">
          <a:extLst>
            <a:ext uri="{FF2B5EF4-FFF2-40B4-BE49-F238E27FC236}">
              <a16:creationId xmlns:a16="http://schemas.microsoft.com/office/drawing/2014/main" id="{00000000-0008-0000-0A00-0000B3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80" name="CaixaDeTexto 179">
          <a:extLst>
            <a:ext uri="{FF2B5EF4-FFF2-40B4-BE49-F238E27FC236}">
              <a16:creationId xmlns:a16="http://schemas.microsoft.com/office/drawing/2014/main" id="{00000000-0008-0000-0A00-0000B4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81" name="CaixaDeTexto 180">
          <a:extLst>
            <a:ext uri="{FF2B5EF4-FFF2-40B4-BE49-F238E27FC236}">
              <a16:creationId xmlns:a16="http://schemas.microsoft.com/office/drawing/2014/main" id="{00000000-0008-0000-0A00-0000B5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82" name="CaixaDeTexto 181">
          <a:extLst>
            <a:ext uri="{FF2B5EF4-FFF2-40B4-BE49-F238E27FC236}">
              <a16:creationId xmlns:a16="http://schemas.microsoft.com/office/drawing/2014/main" id="{00000000-0008-0000-0A00-0000B6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83" name="CaixaDeTexto 182">
          <a:extLst>
            <a:ext uri="{FF2B5EF4-FFF2-40B4-BE49-F238E27FC236}">
              <a16:creationId xmlns:a16="http://schemas.microsoft.com/office/drawing/2014/main" id="{00000000-0008-0000-0A00-0000B7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84" name="CaixaDeTexto 183">
          <a:extLst>
            <a:ext uri="{FF2B5EF4-FFF2-40B4-BE49-F238E27FC236}">
              <a16:creationId xmlns:a16="http://schemas.microsoft.com/office/drawing/2014/main" id="{00000000-0008-0000-0A00-0000B8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85" name="CaixaDeTexto 184">
          <a:extLst>
            <a:ext uri="{FF2B5EF4-FFF2-40B4-BE49-F238E27FC236}">
              <a16:creationId xmlns:a16="http://schemas.microsoft.com/office/drawing/2014/main" id="{00000000-0008-0000-0A00-0000B9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86" name="CaixaDeTexto 185">
          <a:extLst>
            <a:ext uri="{FF2B5EF4-FFF2-40B4-BE49-F238E27FC236}">
              <a16:creationId xmlns:a16="http://schemas.microsoft.com/office/drawing/2014/main" id="{00000000-0008-0000-0A00-0000BA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87" name="CaixaDeTexto 186">
          <a:extLst>
            <a:ext uri="{FF2B5EF4-FFF2-40B4-BE49-F238E27FC236}">
              <a16:creationId xmlns:a16="http://schemas.microsoft.com/office/drawing/2014/main" id="{00000000-0008-0000-0A00-0000BB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88" name="CaixaDeTexto 187">
          <a:extLst>
            <a:ext uri="{FF2B5EF4-FFF2-40B4-BE49-F238E27FC236}">
              <a16:creationId xmlns:a16="http://schemas.microsoft.com/office/drawing/2014/main" id="{00000000-0008-0000-0A00-0000BC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89" name="CaixaDeTexto 188">
          <a:extLst>
            <a:ext uri="{FF2B5EF4-FFF2-40B4-BE49-F238E27FC236}">
              <a16:creationId xmlns:a16="http://schemas.microsoft.com/office/drawing/2014/main" id="{00000000-0008-0000-0A00-0000BD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90" name="CaixaDeTexto 189">
          <a:extLst>
            <a:ext uri="{FF2B5EF4-FFF2-40B4-BE49-F238E27FC236}">
              <a16:creationId xmlns:a16="http://schemas.microsoft.com/office/drawing/2014/main" id="{00000000-0008-0000-0A00-0000BE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91" name="CaixaDeTexto 190">
          <a:extLst>
            <a:ext uri="{FF2B5EF4-FFF2-40B4-BE49-F238E27FC236}">
              <a16:creationId xmlns:a16="http://schemas.microsoft.com/office/drawing/2014/main" id="{00000000-0008-0000-0A00-0000BF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92" name="CaixaDeTexto 191">
          <a:extLst>
            <a:ext uri="{FF2B5EF4-FFF2-40B4-BE49-F238E27FC236}">
              <a16:creationId xmlns:a16="http://schemas.microsoft.com/office/drawing/2014/main" id="{00000000-0008-0000-0A00-0000C0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93" name="CaixaDeTexto 192">
          <a:extLst>
            <a:ext uri="{FF2B5EF4-FFF2-40B4-BE49-F238E27FC236}">
              <a16:creationId xmlns:a16="http://schemas.microsoft.com/office/drawing/2014/main" id="{00000000-0008-0000-0A00-0000C1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94" name="CaixaDeTexto 193">
          <a:extLst>
            <a:ext uri="{FF2B5EF4-FFF2-40B4-BE49-F238E27FC236}">
              <a16:creationId xmlns:a16="http://schemas.microsoft.com/office/drawing/2014/main" id="{00000000-0008-0000-0A00-0000C2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95" name="CaixaDeTexto 194">
          <a:extLst>
            <a:ext uri="{FF2B5EF4-FFF2-40B4-BE49-F238E27FC236}">
              <a16:creationId xmlns:a16="http://schemas.microsoft.com/office/drawing/2014/main" id="{00000000-0008-0000-0A00-0000C3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96" name="CaixaDeTexto 195">
          <a:extLst>
            <a:ext uri="{FF2B5EF4-FFF2-40B4-BE49-F238E27FC236}">
              <a16:creationId xmlns:a16="http://schemas.microsoft.com/office/drawing/2014/main" id="{00000000-0008-0000-0A00-0000C4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97" name="CaixaDeTexto 196">
          <a:extLst>
            <a:ext uri="{FF2B5EF4-FFF2-40B4-BE49-F238E27FC236}">
              <a16:creationId xmlns:a16="http://schemas.microsoft.com/office/drawing/2014/main" id="{00000000-0008-0000-0A00-0000C5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98" name="CaixaDeTexto 197">
          <a:extLst>
            <a:ext uri="{FF2B5EF4-FFF2-40B4-BE49-F238E27FC236}">
              <a16:creationId xmlns:a16="http://schemas.microsoft.com/office/drawing/2014/main" id="{00000000-0008-0000-0A00-0000C6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99" name="CaixaDeTexto 198">
          <a:extLst>
            <a:ext uri="{FF2B5EF4-FFF2-40B4-BE49-F238E27FC236}">
              <a16:creationId xmlns:a16="http://schemas.microsoft.com/office/drawing/2014/main" id="{00000000-0008-0000-0A00-0000C7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0" name="CaixaDeTexto 199">
          <a:extLst>
            <a:ext uri="{FF2B5EF4-FFF2-40B4-BE49-F238E27FC236}">
              <a16:creationId xmlns:a16="http://schemas.microsoft.com/office/drawing/2014/main" id="{00000000-0008-0000-0A00-0000C8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1" name="CaixaDeTexto 200">
          <a:extLst>
            <a:ext uri="{FF2B5EF4-FFF2-40B4-BE49-F238E27FC236}">
              <a16:creationId xmlns:a16="http://schemas.microsoft.com/office/drawing/2014/main" id="{00000000-0008-0000-0A00-0000C9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2" name="CaixaDeTexto 201">
          <a:extLst>
            <a:ext uri="{FF2B5EF4-FFF2-40B4-BE49-F238E27FC236}">
              <a16:creationId xmlns:a16="http://schemas.microsoft.com/office/drawing/2014/main" id="{00000000-0008-0000-0A00-0000CA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3" name="CaixaDeTexto 202">
          <a:extLst>
            <a:ext uri="{FF2B5EF4-FFF2-40B4-BE49-F238E27FC236}">
              <a16:creationId xmlns:a16="http://schemas.microsoft.com/office/drawing/2014/main" id="{00000000-0008-0000-0A00-0000CB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4" name="CaixaDeTexto 203">
          <a:extLst>
            <a:ext uri="{FF2B5EF4-FFF2-40B4-BE49-F238E27FC236}">
              <a16:creationId xmlns:a16="http://schemas.microsoft.com/office/drawing/2014/main" id="{00000000-0008-0000-0A00-0000CC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5" name="CaixaDeTexto 204">
          <a:extLst>
            <a:ext uri="{FF2B5EF4-FFF2-40B4-BE49-F238E27FC236}">
              <a16:creationId xmlns:a16="http://schemas.microsoft.com/office/drawing/2014/main" id="{00000000-0008-0000-0A00-0000CD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6" name="CaixaDeTexto 205">
          <a:extLst>
            <a:ext uri="{FF2B5EF4-FFF2-40B4-BE49-F238E27FC236}">
              <a16:creationId xmlns:a16="http://schemas.microsoft.com/office/drawing/2014/main" id="{00000000-0008-0000-0A00-0000CE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7" name="CaixaDeTexto 206">
          <a:extLst>
            <a:ext uri="{FF2B5EF4-FFF2-40B4-BE49-F238E27FC236}">
              <a16:creationId xmlns:a16="http://schemas.microsoft.com/office/drawing/2014/main" id="{00000000-0008-0000-0A00-0000CF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08" name="CaixaDeTexto 207">
          <a:extLst>
            <a:ext uri="{FF2B5EF4-FFF2-40B4-BE49-F238E27FC236}">
              <a16:creationId xmlns:a16="http://schemas.microsoft.com/office/drawing/2014/main" id="{00000000-0008-0000-0A00-0000D0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209" name="CaixaDeTexto 208">
          <a:extLst>
            <a:ext uri="{FF2B5EF4-FFF2-40B4-BE49-F238E27FC236}">
              <a16:creationId xmlns:a16="http://schemas.microsoft.com/office/drawing/2014/main" id="{00000000-0008-0000-0A00-0000D1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210" name="CaixaDeTexto 209">
          <a:extLst>
            <a:ext uri="{FF2B5EF4-FFF2-40B4-BE49-F238E27FC236}">
              <a16:creationId xmlns:a16="http://schemas.microsoft.com/office/drawing/2014/main" id="{00000000-0008-0000-0A00-0000D2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11" name="CaixaDeTexto 210">
          <a:extLst>
            <a:ext uri="{FF2B5EF4-FFF2-40B4-BE49-F238E27FC236}">
              <a16:creationId xmlns:a16="http://schemas.microsoft.com/office/drawing/2014/main" id="{00000000-0008-0000-0A00-0000D3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12" name="CaixaDeTexto 211">
          <a:extLst>
            <a:ext uri="{FF2B5EF4-FFF2-40B4-BE49-F238E27FC236}">
              <a16:creationId xmlns:a16="http://schemas.microsoft.com/office/drawing/2014/main" id="{00000000-0008-0000-0A00-0000D4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13" name="CaixaDeTexto 212">
          <a:extLst>
            <a:ext uri="{FF2B5EF4-FFF2-40B4-BE49-F238E27FC236}">
              <a16:creationId xmlns:a16="http://schemas.microsoft.com/office/drawing/2014/main" id="{00000000-0008-0000-0A00-0000D5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14" name="CaixaDeTexto 213">
          <a:extLst>
            <a:ext uri="{FF2B5EF4-FFF2-40B4-BE49-F238E27FC236}">
              <a16:creationId xmlns:a16="http://schemas.microsoft.com/office/drawing/2014/main" id="{00000000-0008-0000-0A00-0000D6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15" name="CaixaDeTexto 214">
          <a:extLst>
            <a:ext uri="{FF2B5EF4-FFF2-40B4-BE49-F238E27FC236}">
              <a16:creationId xmlns:a16="http://schemas.microsoft.com/office/drawing/2014/main" id="{00000000-0008-0000-0A00-0000D7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16" name="CaixaDeTexto 215">
          <a:extLst>
            <a:ext uri="{FF2B5EF4-FFF2-40B4-BE49-F238E27FC236}">
              <a16:creationId xmlns:a16="http://schemas.microsoft.com/office/drawing/2014/main" id="{00000000-0008-0000-0A00-0000D8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17" name="CaixaDeTexto 216">
          <a:extLst>
            <a:ext uri="{FF2B5EF4-FFF2-40B4-BE49-F238E27FC236}">
              <a16:creationId xmlns:a16="http://schemas.microsoft.com/office/drawing/2014/main" id="{00000000-0008-0000-0A00-0000D9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18" name="CaixaDeTexto 217">
          <a:extLst>
            <a:ext uri="{FF2B5EF4-FFF2-40B4-BE49-F238E27FC236}">
              <a16:creationId xmlns:a16="http://schemas.microsoft.com/office/drawing/2014/main" id="{00000000-0008-0000-0A00-0000DA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19" name="CaixaDeTexto 218">
          <a:extLst>
            <a:ext uri="{FF2B5EF4-FFF2-40B4-BE49-F238E27FC236}">
              <a16:creationId xmlns:a16="http://schemas.microsoft.com/office/drawing/2014/main" id="{00000000-0008-0000-0A00-0000DB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20" name="CaixaDeTexto 219">
          <a:extLst>
            <a:ext uri="{FF2B5EF4-FFF2-40B4-BE49-F238E27FC236}">
              <a16:creationId xmlns:a16="http://schemas.microsoft.com/office/drawing/2014/main" id="{00000000-0008-0000-0A00-0000DC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21" name="CaixaDeTexto 220">
          <a:extLst>
            <a:ext uri="{FF2B5EF4-FFF2-40B4-BE49-F238E27FC236}">
              <a16:creationId xmlns:a16="http://schemas.microsoft.com/office/drawing/2014/main" id="{00000000-0008-0000-0A00-0000DD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22" name="CaixaDeTexto 221">
          <a:extLst>
            <a:ext uri="{FF2B5EF4-FFF2-40B4-BE49-F238E27FC236}">
              <a16:creationId xmlns:a16="http://schemas.microsoft.com/office/drawing/2014/main" id="{00000000-0008-0000-0A00-0000DE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23" name="CaixaDeTexto 222">
          <a:extLst>
            <a:ext uri="{FF2B5EF4-FFF2-40B4-BE49-F238E27FC236}">
              <a16:creationId xmlns:a16="http://schemas.microsoft.com/office/drawing/2014/main" id="{00000000-0008-0000-0A00-0000DF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24" name="CaixaDeTexto 223">
          <a:extLst>
            <a:ext uri="{FF2B5EF4-FFF2-40B4-BE49-F238E27FC236}">
              <a16:creationId xmlns:a16="http://schemas.microsoft.com/office/drawing/2014/main" id="{00000000-0008-0000-0A00-0000E0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25" name="CaixaDeTexto 224">
          <a:extLst>
            <a:ext uri="{FF2B5EF4-FFF2-40B4-BE49-F238E27FC236}">
              <a16:creationId xmlns:a16="http://schemas.microsoft.com/office/drawing/2014/main" id="{00000000-0008-0000-0A00-0000E1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26" name="CaixaDeTexto 225">
          <a:extLst>
            <a:ext uri="{FF2B5EF4-FFF2-40B4-BE49-F238E27FC236}">
              <a16:creationId xmlns:a16="http://schemas.microsoft.com/office/drawing/2014/main" id="{00000000-0008-0000-0A00-0000E2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27" name="CaixaDeTexto 226">
          <a:extLst>
            <a:ext uri="{FF2B5EF4-FFF2-40B4-BE49-F238E27FC236}">
              <a16:creationId xmlns:a16="http://schemas.microsoft.com/office/drawing/2014/main" id="{00000000-0008-0000-0A00-0000E3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28" name="CaixaDeTexto 227">
          <a:extLst>
            <a:ext uri="{FF2B5EF4-FFF2-40B4-BE49-F238E27FC236}">
              <a16:creationId xmlns:a16="http://schemas.microsoft.com/office/drawing/2014/main" id="{00000000-0008-0000-0A00-0000E4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29" name="CaixaDeTexto 228">
          <a:extLst>
            <a:ext uri="{FF2B5EF4-FFF2-40B4-BE49-F238E27FC236}">
              <a16:creationId xmlns:a16="http://schemas.microsoft.com/office/drawing/2014/main" id="{00000000-0008-0000-0A00-0000E5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30" name="CaixaDeTexto 229">
          <a:extLst>
            <a:ext uri="{FF2B5EF4-FFF2-40B4-BE49-F238E27FC236}">
              <a16:creationId xmlns:a16="http://schemas.microsoft.com/office/drawing/2014/main" id="{00000000-0008-0000-0A00-0000E6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31" name="CaixaDeTexto 230">
          <a:extLst>
            <a:ext uri="{FF2B5EF4-FFF2-40B4-BE49-F238E27FC236}">
              <a16:creationId xmlns:a16="http://schemas.microsoft.com/office/drawing/2014/main" id="{00000000-0008-0000-0A00-0000E7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32" name="CaixaDeTexto 231">
          <a:extLst>
            <a:ext uri="{FF2B5EF4-FFF2-40B4-BE49-F238E27FC236}">
              <a16:creationId xmlns:a16="http://schemas.microsoft.com/office/drawing/2014/main" id="{00000000-0008-0000-0A00-0000E800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3" name="CaixaDeTexto 232">
          <a:extLst>
            <a:ext uri="{FF2B5EF4-FFF2-40B4-BE49-F238E27FC236}">
              <a16:creationId xmlns:a16="http://schemas.microsoft.com/office/drawing/2014/main" id="{00000000-0008-0000-0A00-0000E9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4" name="CaixaDeTexto 233">
          <a:extLst>
            <a:ext uri="{FF2B5EF4-FFF2-40B4-BE49-F238E27FC236}">
              <a16:creationId xmlns:a16="http://schemas.microsoft.com/office/drawing/2014/main" id="{00000000-0008-0000-0A00-0000EA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5" name="CaixaDeTexto 234">
          <a:extLst>
            <a:ext uri="{FF2B5EF4-FFF2-40B4-BE49-F238E27FC236}">
              <a16:creationId xmlns:a16="http://schemas.microsoft.com/office/drawing/2014/main" id="{00000000-0008-0000-0A00-0000EB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6" name="CaixaDeTexto 235">
          <a:extLst>
            <a:ext uri="{FF2B5EF4-FFF2-40B4-BE49-F238E27FC236}">
              <a16:creationId xmlns:a16="http://schemas.microsoft.com/office/drawing/2014/main" id="{00000000-0008-0000-0A00-0000EC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7" name="CaixaDeTexto 236">
          <a:extLst>
            <a:ext uri="{FF2B5EF4-FFF2-40B4-BE49-F238E27FC236}">
              <a16:creationId xmlns:a16="http://schemas.microsoft.com/office/drawing/2014/main" id="{00000000-0008-0000-0A00-0000ED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8" name="CaixaDeTexto 237">
          <a:extLst>
            <a:ext uri="{FF2B5EF4-FFF2-40B4-BE49-F238E27FC236}">
              <a16:creationId xmlns:a16="http://schemas.microsoft.com/office/drawing/2014/main" id="{00000000-0008-0000-0A00-0000EE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39" name="CaixaDeTexto 238">
          <a:extLst>
            <a:ext uri="{FF2B5EF4-FFF2-40B4-BE49-F238E27FC236}">
              <a16:creationId xmlns:a16="http://schemas.microsoft.com/office/drawing/2014/main" id="{00000000-0008-0000-0A00-0000EF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40" name="CaixaDeTexto 239">
          <a:extLst>
            <a:ext uri="{FF2B5EF4-FFF2-40B4-BE49-F238E27FC236}">
              <a16:creationId xmlns:a16="http://schemas.microsoft.com/office/drawing/2014/main" id="{00000000-0008-0000-0A00-0000F0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41" name="CaixaDeTexto 240">
          <a:extLst>
            <a:ext uri="{FF2B5EF4-FFF2-40B4-BE49-F238E27FC236}">
              <a16:creationId xmlns:a16="http://schemas.microsoft.com/office/drawing/2014/main" id="{00000000-0008-0000-0A00-0000F1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42" name="CaixaDeTexto 241">
          <a:extLst>
            <a:ext uri="{FF2B5EF4-FFF2-40B4-BE49-F238E27FC236}">
              <a16:creationId xmlns:a16="http://schemas.microsoft.com/office/drawing/2014/main" id="{00000000-0008-0000-0A00-0000F2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43" name="CaixaDeTexto 242">
          <a:extLst>
            <a:ext uri="{FF2B5EF4-FFF2-40B4-BE49-F238E27FC236}">
              <a16:creationId xmlns:a16="http://schemas.microsoft.com/office/drawing/2014/main" id="{00000000-0008-0000-0A00-0000F3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44" name="CaixaDeTexto 243">
          <a:extLst>
            <a:ext uri="{FF2B5EF4-FFF2-40B4-BE49-F238E27FC236}">
              <a16:creationId xmlns:a16="http://schemas.microsoft.com/office/drawing/2014/main" id="{00000000-0008-0000-0A00-0000F400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245" name="CaixaDeTexto 244">
          <a:extLst>
            <a:ext uri="{FF2B5EF4-FFF2-40B4-BE49-F238E27FC236}">
              <a16:creationId xmlns:a16="http://schemas.microsoft.com/office/drawing/2014/main" id="{00000000-0008-0000-0A00-0000F5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246" name="CaixaDeTexto 245">
          <a:extLst>
            <a:ext uri="{FF2B5EF4-FFF2-40B4-BE49-F238E27FC236}">
              <a16:creationId xmlns:a16="http://schemas.microsoft.com/office/drawing/2014/main" id="{00000000-0008-0000-0A00-0000F6000000}"/>
            </a:ext>
          </a:extLst>
        </xdr:cNvPr>
        <xdr:cNvSpPr txBox="1"/>
      </xdr:nvSpPr>
      <xdr:spPr>
        <a:xfrm>
          <a:off x="43338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47" name="CaixaDeTexto 246">
          <a:extLst>
            <a:ext uri="{FF2B5EF4-FFF2-40B4-BE49-F238E27FC236}">
              <a16:creationId xmlns:a16="http://schemas.microsoft.com/office/drawing/2014/main" id="{00000000-0008-0000-0A00-0000F7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48" name="CaixaDeTexto 247">
          <a:extLst>
            <a:ext uri="{FF2B5EF4-FFF2-40B4-BE49-F238E27FC236}">
              <a16:creationId xmlns:a16="http://schemas.microsoft.com/office/drawing/2014/main" id="{00000000-0008-0000-0A00-0000F8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49" name="CaixaDeTexto 248">
          <a:extLst>
            <a:ext uri="{FF2B5EF4-FFF2-40B4-BE49-F238E27FC236}">
              <a16:creationId xmlns:a16="http://schemas.microsoft.com/office/drawing/2014/main" id="{00000000-0008-0000-0A00-0000F9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250" name="CaixaDeTexto 249">
          <a:extLst>
            <a:ext uri="{FF2B5EF4-FFF2-40B4-BE49-F238E27FC236}">
              <a16:creationId xmlns:a16="http://schemas.microsoft.com/office/drawing/2014/main" id="{00000000-0008-0000-0A00-0000FA000000}"/>
            </a:ext>
          </a:extLst>
        </xdr:cNvPr>
        <xdr:cNvSpPr txBox="1"/>
      </xdr:nvSpPr>
      <xdr:spPr>
        <a:xfrm>
          <a:off x="476250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51" name="CaixaDeTexto 250">
          <a:extLst>
            <a:ext uri="{FF2B5EF4-FFF2-40B4-BE49-F238E27FC236}">
              <a16:creationId xmlns:a16="http://schemas.microsoft.com/office/drawing/2014/main" id="{00000000-0008-0000-0A00-0000FB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52" name="CaixaDeTexto 251">
          <a:extLst>
            <a:ext uri="{FF2B5EF4-FFF2-40B4-BE49-F238E27FC236}">
              <a16:creationId xmlns:a16="http://schemas.microsoft.com/office/drawing/2014/main" id="{00000000-0008-0000-0A00-0000FC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53" name="CaixaDeTexto 252">
          <a:extLst>
            <a:ext uri="{FF2B5EF4-FFF2-40B4-BE49-F238E27FC236}">
              <a16:creationId xmlns:a16="http://schemas.microsoft.com/office/drawing/2014/main" id="{00000000-0008-0000-0A00-0000FD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254" name="CaixaDeTexto 253">
          <a:extLst>
            <a:ext uri="{FF2B5EF4-FFF2-40B4-BE49-F238E27FC236}">
              <a16:creationId xmlns:a16="http://schemas.microsoft.com/office/drawing/2014/main" id="{00000000-0008-0000-0A00-0000FE000000}"/>
            </a:ext>
          </a:extLst>
        </xdr:cNvPr>
        <xdr:cNvSpPr txBox="1"/>
      </xdr:nvSpPr>
      <xdr:spPr>
        <a:xfrm>
          <a:off x="5200650"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55" name="CaixaDeTexto 254">
          <a:extLst>
            <a:ext uri="{FF2B5EF4-FFF2-40B4-BE49-F238E27FC236}">
              <a16:creationId xmlns:a16="http://schemas.microsoft.com/office/drawing/2014/main" id="{00000000-0008-0000-0A00-0000FF00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56" name="CaixaDeTexto 255">
          <a:extLst>
            <a:ext uri="{FF2B5EF4-FFF2-40B4-BE49-F238E27FC236}">
              <a16:creationId xmlns:a16="http://schemas.microsoft.com/office/drawing/2014/main" id="{00000000-0008-0000-0A00-00000001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57" name="CaixaDeTexto 256">
          <a:extLst>
            <a:ext uri="{FF2B5EF4-FFF2-40B4-BE49-F238E27FC236}">
              <a16:creationId xmlns:a16="http://schemas.microsoft.com/office/drawing/2014/main" id="{00000000-0008-0000-0A00-00000101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258" name="CaixaDeTexto 257">
          <a:extLst>
            <a:ext uri="{FF2B5EF4-FFF2-40B4-BE49-F238E27FC236}">
              <a16:creationId xmlns:a16="http://schemas.microsoft.com/office/drawing/2014/main" id="{00000000-0008-0000-0A00-000002010000}"/>
            </a:ext>
          </a:extLst>
        </xdr:cNvPr>
        <xdr:cNvSpPr txBox="1"/>
      </xdr:nvSpPr>
      <xdr:spPr>
        <a:xfrm>
          <a:off x="561022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59" name="CaixaDeTexto 258">
          <a:extLst>
            <a:ext uri="{FF2B5EF4-FFF2-40B4-BE49-F238E27FC236}">
              <a16:creationId xmlns:a16="http://schemas.microsoft.com/office/drawing/2014/main" id="{00000000-0008-0000-0A00-000003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0" name="CaixaDeTexto 259">
          <a:extLst>
            <a:ext uri="{FF2B5EF4-FFF2-40B4-BE49-F238E27FC236}">
              <a16:creationId xmlns:a16="http://schemas.microsoft.com/office/drawing/2014/main" id="{00000000-0008-0000-0A00-000004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1" name="CaixaDeTexto 260">
          <a:extLst>
            <a:ext uri="{FF2B5EF4-FFF2-40B4-BE49-F238E27FC236}">
              <a16:creationId xmlns:a16="http://schemas.microsoft.com/office/drawing/2014/main" id="{00000000-0008-0000-0A00-000005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2" name="CaixaDeTexto 261">
          <a:extLst>
            <a:ext uri="{FF2B5EF4-FFF2-40B4-BE49-F238E27FC236}">
              <a16:creationId xmlns:a16="http://schemas.microsoft.com/office/drawing/2014/main" id="{00000000-0008-0000-0A00-000006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63" name="CaixaDeTexto 262">
          <a:extLst>
            <a:ext uri="{FF2B5EF4-FFF2-40B4-BE49-F238E27FC236}">
              <a16:creationId xmlns:a16="http://schemas.microsoft.com/office/drawing/2014/main" id="{00000000-0008-0000-0A00-000007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64" name="CaixaDeTexto 263">
          <a:extLst>
            <a:ext uri="{FF2B5EF4-FFF2-40B4-BE49-F238E27FC236}">
              <a16:creationId xmlns:a16="http://schemas.microsoft.com/office/drawing/2014/main" id="{00000000-0008-0000-0A00-000008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5" name="CaixaDeTexto 264">
          <a:extLst>
            <a:ext uri="{FF2B5EF4-FFF2-40B4-BE49-F238E27FC236}">
              <a16:creationId xmlns:a16="http://schemas.microsoft.com/office/drawing/2014/main" id="{00000000-0008-0000-0A00-000009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6" name="CaixaDeTexto 265">
          <a:extLst>
            <a:ext uri="{FF2B5EF4-FFF2-40B4-BE49-F238E27FC236}">
              <a16:creationId xmlns:a16="http://schemas.microsoft.com/office/drawing/2014/main" id="{00000000-0008-0000-0A00-00000A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7" name="CaixaDeTexto 266">
          <a:extLst>
            <a:ext uri="{FF2B5EF4-FFF2-40B4-BE49-F238E27FC236}">
              <a16:creationId xmlns:a16="http://schemas.microsoft.com/office/drawing/2014/main" id="{00000000-0008-0000-0A00-00000B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268" name="CaixaDeTexto 267">
          <a:extLst>
            <a:ext uri="{FF2B5EF4-FFF2-40B4-BE49-F238E27FC236}">
              <a16:creationId xmlns:a16="http://schemas.microsoft.com/office/drawing/2014/main" id="{00000000-0008-0000-0A00-00000C010000}"/>
            </a:ext>
          </a:extLst>
        </xdr:cNvPr>
        <xdr:cNvSpPr txBox="1"/>
      </xdr:nvSpPr>
      <xdr:spPr>
        <a:xfrm>
          <a:off x="60483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69" name="CaixaDeTexto 268">
          <a:extLst>
            <a:ext uri="{FF2B5EF4-FFF2-40B4-BE49-F238E27FC236}">
              <a16:creationId xmlns:a16="http://schemas.microsoft.com/office/drawing/2014/main" id="{00000000-0008-0000-0A00-00000D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0" name="CaixaDeTexto 269">
          <a:extLst>
            <a:ext uri="{FF2B5EF4-FFF2-40B4-BE49-F238E27FC236}">
              <a16:creationId xmlns:a16="http://schemas.microsoft.com/office/drawing/2014/main" id="{00000000-0008-0000-0A00-00000E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1" name="CaixaDeTexto 270">
          <a:extLst>
            <a:ext uri="{FF2B5EF4-FFF2-40B4-BE49-F238E27FC236}">
              <a16:creationId xmlns:a16="http://schemas.microsoft.com/office/drawing/2014/main" id="{00000000-0008-0000-0A00-00000F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2" name="CaixaDeTexto 271">
          <a:extLst>
            <a:ext uri="{FF2B5EF4-FFF2-40B4-BE49-F238E27FC236}">
              <a16:creationId xmlns:a16="http://schemas.microsoft.com/office/drawing/2014/main" id="{00000000-0008-0000-0A00-000010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3" name="CaixaDeTexto 272">
          <a:extLst>
            <a:ext uri="{FF2B5EF4-FFF2-40B4-BE49-F238E27FC236}">
              <a16:creationId xmlns:a16="http://schemas.microsoft.com/office/drawing/2014/main" id="{00000000-0008-0000-0A00-000011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4" name="CaixaDeTexto 273">
          <a:extLst>
            <a:ext uri="{FF2B5EF4-FFF2-40B4-BE49-F238E27FC236}">
              <a16:creationId xmlns:a16="http://schemas.microsoft.com/office/drawing/2014/main" id="{00000000-0008-0000-0A00-000012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5" name="CaixaDeTexto 274">
          <a:extLst>
            <a:ext uri="{FF2B5EF4-FFF2-40B4-BE49-F238E27FC236}">
              <a16:creationId xmlns:a16="http://schemas.microsoft.com/office/drawing/2014/main" id="{00000000-0008-0000-0A00-000013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6" name="CaixaDeTexto 275">
          <a:extLst>
            <a:ext uri="{FF2B5EF4-FFF2-40B4-BE49-F238E27FC236}">
              <a16:creationId xmlns:a16="http://schemas.microsoft.com/office/drawing/2014/main" id="{00000000-0008-0000-0A00-000014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7" name="CaixaDeTexto 276">
          <a:extLst>
            <a:ext uri="{FF2B5EF4-FFF2-40B4-BE49-F238E27FC236}">
              <a16:creationId xmlns:a16="http://schemas.microsoft.com/office/drawing/2014/main" id="{00000000-0008-0000-0A00-000015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8" name="CaixaDeTexto 277">
          <a:extLst>
            <a:ext uri="{FF2B5EF4-FFF2-40B4-BE49-F238E27FC236}">
              <a16:creationId xmlns:a16="http://schemas.microsoft.com/office/drawing/2014/main" id="{00000000-0008-0000-0A00-000016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79" name="CaixaDeTexto 278">
          <a:extLst>
            <a:ext uri="{FF2B5EF4-FFF2-40B4-BE49-F238E27FC236}">
              <a16:creationId xmlns:a16="http://schemas.microsoft.com/office/drawing/2014/main" id="{00000000-0008-0000-0A00-000017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280" name="CaixaDeTexto 279">
          <a:extLst>
            <a:ext uri="{FF2B5EF4-FFF2-40B4-BE49-F238E27FC236}">
              <a16:creationId xmlns:a16="http://schemas.microsoft.com/office/drawing/2014/main" id="{00000000-0008-0000-0A00-000018010000}"/>
            </a:ext>
          </a:extLst>
        </xdr:cNvPr>
        <xdr:cNvSpPr txBox="1"/>
      </xdr:nvSpPr>
      <xdr:spPr>
        <a:xfrm>
          <a:off x="6543675" y="33261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281" name="CaixaDeTexto 280">
          <a:extLst>
            <a:ext uri="{FF2B5EF4-FFF2-40B4-BE49-F238E27FC236}">
              <a16:creationId xmlns:a16="http://schemas.microsoft.com/office/drawing/2014/main" id="{00000000-0008-0000-0A00-000019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282" name="CaixaDeTexto 281">
          <a:extLst>
            <a:ext uri="{FF2B5EF4-FFF2-40B4-BE49-F238E27FC236}">
              <a16:creationId xmlns:a16="http://schemas.microsoft.com/office/drawing/2014/main" id="{00000000-0008-0000-0A00-00001A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283" name="CaixaDeTexto 282">
          <a:extLst>
            <a:ext uri="{FF2B5EF4-FFF2-40B4-BE49-F238E27FC236}">
              <a16:creationId xmlns:a16="http://schemas.microsoft.com/office/drawing/2014/main" id="{00000000-0008-0000-0A00-00001B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284" name="CaixaDeTexto 283">
          <a:extLst>
            <a:ext uri="{FF2B5EF4-FFF2-40B4-BE49-F238E27FC236}">
              <a16:creationId xmlns:a16="http://schemas.microsoft.com/office/drawing/2014/main" id="{00000000-0008-0000-0A00-00001C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285" name="CaixaDeTexto 284">
          <a:extLst>
            <a:ext uri="{FF2B5EF4-FFF2-40B4-BE49-F238E27FC236}">
              <a16:creationId xmlns:a16="http://schemas.microsoft.com/office/drawing/2014/main" id="{00000000-0008-0000-0A00-00001D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286" name="CaixaDeTexto 285">
          <a:extLst>
            <a:ext uri="{FF2B5EF4-FFF2-40B4-BE49-F238E27FC236}">
              <a16:creationId xmlns:a16="http://schemas.microsoft.com/office/drawing/2014/main" id="{00000000-0008-0000-0A00-00001E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287" name="CaixaDeTexto 286">
          <a:extLst>
            <a:ext uri="{FF2B5EF4-FFF2-40B4-BE49-F238E27FC236}">
              <a16:creationId xmlns:a16="http://schemas.microsoft.com/office/drawing/2014/main" id="{00000000-0008-0000-0A00-00001F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288" name="CaixaDeTexto 287">
          <a:extLst>
            <a:ext uri="{FF2B5EF4-FFF2-40B4-BE49-F238E27FC236}">
              <a16:creationId xmlns:a16="http://schemas.microsoft.com/office/drawing/2014/main" id="{00000000-0008-0000-0A00-000020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289" name="CaixaDeTexto 288">
          <a:extLst>
            <a:ext uri="{FF2B5EF4-FFF2-40B4-BE49-F238E27FC236}">
              <a16:creationId xmlns:a16="http://schemas.microsoft.com/office/drawing/2014/main" id="{00000000-0008-0000-0A00-000021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290" name="CaixaDeTexto 289">
          <a:extLst>
            <a:ext uri="{FF2B5EF4-FFF2-40B4-BE49-F238E27FC236}">
              <a16:creationId xmlns:a16="http://schemas.microsoft.com/office/drawing/2014/main" id="{00000000-0008-0000-0A00-000022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291" name="CaixaDeTexto 290">
          <a:extLst>
            <a:ext uri="{FF2B5EF4-FFF2-40B4-BE49-F238E27FC236}">
              <a16:creationId xmlns:a16="http://schemas.microsoft.com/office/drawing/2014/main" id="{00000000-0008-0000-0A00-000023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292" name="CaixaDeTexto 291">
          <a:extLst>
            <a:ext uri="{FF2B5EF4-FFF2-40B4-BE49-F238E27FC236}">
              <a16:creationId xmlns:a16="http://schemas.microsoft.com/office/drawing/2014/main" id="{00000000-0008-0000-0A00-000024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293" name="CaixaDeTexto 292">
          <a:extLst>
            <a:ext uri="{FF2B5EF4-FFF2-40B4-BE49-F238E27FC236}">
              <a16:creationId xmlns:a16="http://schemas.microsoft.com/office/drawing/2014/main" id="{00000000-0008-0000-0A00-000025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294" name="CaixaDeTexto 293">
          <a:extLst>
            <a:ext uri="{FF2B5EF4-FFF2-40B4-BE49-F238E27FC236}">
              <a16:creationId xmlns:a16="http://schemas.microsoft.com/office/drawing/2014/main" id="{00000000-0008-0000-0A00-000026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295" name="CaixaDeTexto 294">
          <a:extLst>
            <a:ext uri="{FF2B5EF4-FFF2-40B4-BE49-F238E27FC236}">
              <a16:creationId xmlns:a16="http://schemas.microsoft.com/office/drawing/2014/main" id="{00000000-0008-0000-0A00-000027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296" name="CaixaDeTexto 295">
          <a:extLst>
            <a:ext uri="{FF2B5EF4-FFF2-40B4-BE49-F238E27FC236}">
              <a16:creationId xmlns:a16="http://schemas.microsoft.com/office/drawing/2014/main" id="{00000000-0008-0000-0A00-000028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297" name="CaixaDeTexto 296">
          <a:extLst>
            <a:ext uri="{FF2B5EF4-FFF2-40B4-BE49-F238E27FC236}">
              <a16:creationId xmlns:a16="http://schemas.microsoft.com/office/drawing/2014/main" id="{00000000-0008-0000-0A00-000029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298" name="CaixaDeTexto 297">
          <a:extLst>
            <a:ext uri="{FF2B5EF4-FFF2-40B4-BE49-F238E27FC236}">
              <a16:creationId xmlns:a16="http://schemas.microsoft.com/office/drawing/2014/main" id="{00000000-0008-0000-0A00-00002A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299" name="CaixaDeTexto 298">
          <a:extLst>
            <a:ext uri="{FF2B5EF4-FFF2-40B4-BE49-F238E27FC236}">
              <a16:creationId xmlns:a16="http://schemas.microsoft.com/office/drawing/2014/main" id="{00000000-0008-0000-0A00-00002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0" name="CaixaDeTexto 299">
          <a:extLst>
            <a:ext uri="{FF2B5EF4-FFF2-40B4-BE49-F238E27FC236}">
              <a16:creationId xmlns:a16="http://schemas.microsoft.com/office/drawing/2014/main" id="{00000000-0008-0000-0A00-00002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01" name="CaixaDeTexto 300">
          <a:extLst>
            <a:ext uri="{FF2B5EF4-FFF2-40B4-BE49-F238E27FC236}">
              <a16:creationId xmlns:a16="http://schemas.microsoft.com/office/drawing/2014/main" id="{00000000-0008-0000-0A00-00002D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02" name="CaixaDeTexto 301">
          <a:extLst>
            <a:ext uri="{FF2B5EF4-FFF2-40B4-BE49-F238E27FC236}">
              <a16:creationId xmlns:a16="http://schemas.microsoft.com/office/drawing/2014/main" id="{00000000-0008-0000-0A00-00002E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03" name="CaixaDeTexto 302">
          <a:extLst>
            <a:ext uri="{FF2B5EF4-FFF2-40B4-BE49-F238E27FC236}">
              <a16:creationId xmlns:a16="http://schemas.microsoft.com/office/drawing/2014/main" id="{00000000-0008-0000-0A00-00002F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04" name="CaixaDeTexto 303">
          <a:extLst>
            <a:ext uri="{FF2B5EF4-FFF2-40B4-BE49-F238E27FC236}">
              <a16:creationId xmlns:a16="http://schemas.microsoft.com/office/drawing/2014/main" id="{00000000-0008-0000-0A00-000030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5" name="CaixaDeTexto 304">
          <a:extLst>
            <a:ext uri="{FF2B5EF4-FFF2-40B4-BE49-F238E27FC236}">
              <a16:creationId xmlns:a16="http://schemas.microsoft.com/office/drawing/2014/main" id="{00000000-0008-0000-0A00-000031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6" name="CaixaDeTexto 305">
          <a:extLst>
            <a:ext uri="{FF2B5EF4-FFF2-40B4-BE49-F238E27FC236}">
              <a16:creationId xmlns:a16="http://schemas.microsoft.com/office/drawing/2014/main" id="{00000000-0008-0000-0A00-000032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7" name="CaixaDeTexto 306">
          <a:extLst>
            <a:ext uri="{FF2B5EF4-FFF2-40B4-BE49-F238E27FC236}">
              <a16:creationId xmlns:a16="http://schemas.microsoft.com/office/drawing/2014/main" id="{00000000-0008-0000-0A00-000033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8" name="CaixaDeTexto 307">
          <a:extLst>
            <a:ext uri="{FF2B5EF4-FFF2-40B4-BE49-F238E27FC236}">
              <a16:creationId xmlns:a16="http://schemas.microsoft.com/office/drawing/2014/main" id="{00000000-0008-0000-0A00-000034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09" name="CaixaDeTexto 308">
          <a:extLst>
            <a:ext uri="{FF2B5EF4-FFF2-40B4-BE49-F238E27FC236}">
              <a16:creationId xmlns:a16="http://schemas.microsoft.com/office/drawing/2014/main" id="{00000000-0008-0000-0A00-000035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0" name="CaixaDeTexto 309">
          <a:extLst>
            <a:ext uri="{FF2B5EF4-FFF2-40B4-BE49-F238E27FC236}">
              <a16:creationId xmlns:a16="http://schemas.microsoft.com/office/drawing/2014/main" id="{00000000-0008-0000-0A00-000036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1" name="CaixaDeTexto 310">
          <a:extLst>
            <a:ext uri="{FF2B5EF4-FFF2-40B4-BE49-F238E27FC236}">
              <a16:creationId xmlns:a16="http://schemas.microsoft.com/office/drawing/2014/main" id="{00000000-0008-0000-0A00-000037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2" name="CaixaDeTexto 311">
          <a:extLst>
            <a:ext uri="{FF2B5EF4-FFF2-40B4-BE49-F238E27FC236}">
              <a16:creationId xmlns:a16="http://schemas.microsoft.com/office/drawing/2014/main" id="{00000000-0008-0000-0A00-000038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3" name="CaixaDeTexto 312">
          <a:extLst>
            <a:ext uri="{FF2B5EF4-FFF2-40B4-BE49-F238E27FC236}">
              <a16:creationId xmlns:a16="http://schemas.microsoft.com/office/drawing/2014/main" id="{00000000-0008-0000-0A00-000039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4" name="CaixaDeTexto 313">
          <a:extLst>
            <a:ext uri="{FF2B5EF4-FFF2-40B4-BE49-F238E27FC236}">
              <a16:creationId xmlns:a16="http://schemas.microsoft.com/office/drawing/2014/main" id="{00000000-0008-0000-0A00-00003A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5" name="CaixaDeTexto 314">
          <a:extLst>
            <a:ext uri="{FF2B5EF4-FFF2-40B4-BE49-F238E27FC236}">
              <a16:creationId xmlns:a16="http://schemas.microsoft.com/office/drawing/2014/main" id="{00000000-0008-0000-0A00-00003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16" name="CaixaDeTexto 315">
          <a:extLst>
            <a:ext uri="{FF2B5EF4-FFF2-40B4-BE49-F238E27FC236}">
              <a16:creationId xmlns:a16="http://schemas.microsoft.com/office/drawing/2014/main" id="{00000000-0008-0000-0A00-00003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17" name="CaixaDeTexto 316">
          <a:extLst>
            <a:ext uri="{FF2B5EF4-FFF2-40B4-BE49-F238E27FC236}">
              <a16:creationId xmlns:a16="http://schemas.microsoft.com/office/drawing/2014/main" id="{00000000-0008-0000-0A00-00003D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18" name="CaixaDeTexto 317">
          <a:extLst>
            <a:ext uri="{FF2B5EF4-FFF2-40B4-BE49-F238E27FC236}">
              <a16:creationId xmlns:a16="http://schemas.microsoft.com/office/drawing/2014/main" id="{00000000-0008-0000-0A00-00003E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19" name="CaixaDeTexto 318">
          <a:extLst>
            <a:ext uri="{FF2B5EF4-FFF2-40B4-BE49-F238E27FC236}">
              <a16:creationId xmlns:a16="http://schemas.microsoft.com/office/drawing/2014/main" id="{00000000-0008-0000-0A00-00003F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20" name="CaixaDeTexto 319">
          <a:extLst>
            <a:ext uri="{FF2B5EF4-FFF2-40B4-BE49-F238E27FC236}">
              <a16:creationId xmlns:a16="http://schemas.microsoft.com/office/drawing/2014/main" id="{00000000-0008-0000-0A00-000040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21" name="CaixaDeTexto 320">
          <a:extLst>
            <a:ext uri="{FF2B5EF4-FFF2-40B4-BE49-F238E27FC236}">
              <a16:creationId xmlns:a16="http://schemas.microsoft.com/office/drawing/2014/main" id="{00000000-0008-0000-0A00-000041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22" name="CaixaDeTexto 321">
          <a:extLst>
            <a:ext uri="{FF2B5EF4-FFF2-40B4-BE49-F238E27FC236}">
              <a16:creationId xmlns:a16="http://schemas.microsoft.com/office/drawing/2014/main" id="{00000000-0008-0000-0A00-000042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23" name="CaixaDeTexto 322">
          <a:extLst>
            <a:ext uri="{FF2B5EF4-FFF2-40B4-BE49-F238E27FC236}">
              <a16:creationId xmlns:a16="http://schemas.microsoft.com/office/drawing/2014/main" id="{00000000-0008-0000-0A00-000043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24" name="CaixaDeTexto 323">
          <a:extLst>
            <a:ext uri="{FF2B5EF4-FFF2-40B4-BE49-F238E27FC236}">
              <a16:creationId xmlns:a16="http://schemas.microsoft.com/office/drawing/2014/main" id="{00000000-0008-0000-0A00-000044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25" name="CaixaDeTexto 324">
          <a:extLst>
            <a:ext uri="{FF2B5EF4-FFF2-40B4-BE49-F238E27FC236}">
              <a16:creationId xmlns:a16="http://schemas.microsoft.com/office/drawing/2014/main" id="{00000000-0008-0000-0A00-000045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26" name="CaixaDeTexto 325">
          <a:extLst>
            <a:ext uri="{FF2B5EF4-FFF2-40B4-BE49-F238E27FC236}">
              <a16:creationId xmlns:a16="http://schemas.microsoft.com/office/drawing/2014/main" id="{00000000-0008-0000-0A00-000046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27" name="CaixaDeTexto 326">
          <a:extLst>
            <a:ext uri="{FF2B5EF4-FFF2-40B4-BE49-F238E27FC236}">
              <a16:creationId xmlns:a16="http://schemas.microsoft.com/office/drawing/2014/main" id="{00000000-0008-0000-0A00-000047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28" name="CaixaDeTexto 327">
          <a:extLst>
            <a:ext uri="{FF2B5EF4-FFF2-40B4-BE49-F238E27FC236}">
              <a16:creationId xmlns:a16="http://schemas.microsoft.com/office/drawing/2014/main" id="{00000000-0008-0000-0A00-000048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29" name="CaixaDeTexto 328">
          <a:extLst>
            <a:ext uri="{FF2B5EF4-FFF2-40B4-BE49-F238E27FC236}">
              <a16:creationId xmlns:a16="http://schemas.microsoft.com/office/drawing/2014/main" id="{00000000-0008-0000-0A00-000049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30" name="CaixaDeTexto 329">
          <a:extLst>
            <a:ext uri="{FF2B5EF4-FFF2-40B4-BE49-F238E27FC236}">
              <a16:creationId xmlns:a16="http://schemas.microsoft.com/office/drawing/2014/main" id="{00000000-0008-0000-0A00-00004A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1" name="CaixaDeTexto 330">
          <a:extLst>
            <a:ext uri="{FF2B5EF4-FFF2-40B4-BE49-F238E27FC236}">
              <a16:creationId xmlns:a16="http://schemas.microsoft.com/office/drawing/2014/main" id="{00000000-0008-0000-0A00-00004B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2" name="CaixaDeTexto 331">
          <a:extLst>
            <a:ext uri="{FF2B5EF4-FFF2-40B4-BE49-F238E27FC236}">
              <a16:creationId xmlns:a16="http://schemas.microsoft.com/office/drawing/2014/main" id="{00000000-0008-0000-0A00-00004C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3" name="CaixaDeTexto 332">
          <a:extLst>
            <a:ext uri="{FF2B5EF4-FFF2-40B4-BE49-F238E27FC236}">
              <a16:creationId xmlns:a16="http://schemas.microsoft.com/office/drawing/2014/main" id="{00000000-0008-0000-0A00-00004D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4" name="CaixaDeTexto 333">
          <a:extLst>
            <a:ext uri="{FF2B5EF4-FFF2-40B4-BE49-F238E27FC236}">
              <a16:creationId xmlns:a16="http://schemas.microsoft.com/office/drawing/2014/main" id="{00000000-0008-0000-0A00-00004E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35" name="CaixaDeTexto 334">
          <a:extLst>
            <a:ext uri="{FF2B5EF4-FFF2-40B4-BE49-F238E27FC236}">
              <a16:creationId xmlns:a16="http://schemas.microsoft.com/office/drawing/2014/main" id="{00000000-0008-0000-0A00-00004F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36" name="CaixaDeTexto 335">
          <a:extLst>
            <a:ext uri="{FF2B5EF4-FFF2-40B4-BE49-F238E27FC236}">
              <a16:creationId xmlns:a16="http://schemas.microsoft.com/office/drawing/2014/main" id="{00000000-0008-0000-0A00-000050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7" name="CaixaDeTexto 336">
          <a:extLst>
            <a:ext uri="{FF2B5EF4-FFF2-40B4-BE49-F238E27FC236}">
              <a16:creationId xmlns:a16="http://schemas.microsoft.com/office/drawing/2014/main" id="{00000000-0008-0000-0A00-000051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8" name="CaixaDeTexto 337">
          <a:extLst>
            <a:ext uri="{FF2B5EF4-FFF2-40B4-BE49-F238E27FC236}">
              <a16:creationId xmlns:a16="http://schemas.microsoft.com/office/drawing/2014/main" id="{00000000-0008-0000-0A00-000052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39" name="CaixaDeTexto 338">
          <a:extLst>
            <a:ext uri="{FF2B5EF4-FFF2-40B4-BE49-F238E27FC236}">
              <a16:creationId xmlns:a16="http://schemas.microsoft.com/office/drawing/2014/main" id="{00000000-0008-0000-0A00-000053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40" name="CaixaDeTexto 339">
          <a:extLst>
            <a:ext uri="{FF2B5EF4-FFF2-40B4-BE49-F238E27FC236}">
              <a16:creationId xmlns:a16="http://schemas.microsoft.com/office/drawing/2014/main" id="{00000000-0008-0000-0A00-000054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1" name="CaixaDeTexto 340">
          <a:extLst>
            <a:ext uri="{FF2B5EF4-FFF2-40B4-BE49-F238E27FC236}">
              <a16:creationId xmlns:a16="http://schemas.microsoft.com/office/drawing/2014/main" id="{00000000-0008-0000-0A00-000055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2" name="CaixaDeTexto 341">
          <a:extLst>
            <a:ext uri="{FF2B5EF4-FFF2-40B4-BE49-F238E27FC236}">
              <a16:creationId xmlns:a16="http://schemas.microsoft.com/office/drawing/2014/main" id="{00000000-0008-0000-0A00-000056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3" name="CaixaDeTexto 342">
          <a:extLst>
            <a:ext uri="{FF2B5EF4-FFF2-40B4-BE49-F238E27FC236}">
              <a16:creationId xmlns:a16="http://schemas.microsoft.com/office/drawing/2014/main" id="{00000000-0008-0000-0A00-000057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4" name="CaixaDeTexto 343">
          <a:extLst>
            <a:ext uri="{FF2B5EF4-FFF2-40B4-BE49-F238E27FC236}">
              <a16:creationId xmlns:a16="http://schemas.microsoft.com/office/drawing/2014/main" id="{00000000-0008-0000-0A00-000058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5" name="CaixaDeTexto 344">
          <a:extLst>
            <a:ext uri="{FF2B5EF4-FFF2-40B4-BE49-F238E27FC236}">
              <a16:creationId xmlns:a16="http://schemas.microsoft.com/office/drawing/2014/main" id="{00000000-0008-0000-0A00-000059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6" name="CaixaDeTexto 345">
          <a:extLst>
            <a:ext uri="{FF2B5EF4-FFF2-40B4-BE49-F238E27FC236}">
              <a16:creationId xmlns:a16="http://schemas.microsoft.com/office/drawing/2014/main" id="{00000000-0008-0000-0A00-00005A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7" name="CaixaDeTexto 346">
          <a:extLst>
            <a:ext uri="{FF2B5EF4-FFF2-40B4-BE49-F238E27FC236}">
              <a16:creationId xmlns:a16="http://schemas.microsoft.com/office/drawing/2014/main" id="{00000000-0008-0000-0A00-00005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8" name="CaixaDeTexto 347">
          <a:extLst>
            <a:ext uri="{FF2B5EF4-FFF2-40B4-BE49-F238E27FC236}">
              <a16:creationId xmlns:a16="http://schemas.microsoft.com/office/drawing/2014/main" id="{00000000-0008-0000-0A00-00005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49" name="CaixaDeTexto 348">
          <a:extLst>
            <a:ext uri="{FF2B5EF4-FFF2-40B4-BE49-F238E27FC236}">
              <a16:creationId xmlns:a16="http://schemas.microsoft.com/office/drawing/2014/main" id="{00000000-0008-0000-0A00-00005D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50" name="CaixaDeTexto 349">
          <a:extLst>
            <a:ext uri="{FF2B5EF4-FFF2-40B4-BE49-F238E27FC236}">
              <a16:creationId xmlns:a16="http://schemas.microsoft.com/office/drawing/2014/main" id="{00000000-0008-0000-0A00-00005E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51" name="CaixaDeTexto 350">
          <a:extLst>
            <a:ext uri="{FF2B5EF4-FFF2-40B4-BE49-F238E27FC236}">
              <a16:creationId xmlns:a16="http://schemas.microsoft.com/office/drawing/2014/main" id="{00000000-0008-0000-0A00-00005F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52" name="CaixaDeTexto 351">
          <a:extLst>
            <a:ext uri="{FF2B5EF4-FFF2-40B4-BE49-F238E27FC236}">
              <a16:creationId xmlns:a16="http://schemas.microsoft.com/office/drawing/2014/main" id="{00000000-0008-0000-0A00-000060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53" name="CaixaDeTexto 352">
          <a:extLst>
            <a:ext uri="{FF2B5EF4-FFF2-40B4-BE49-F238E27FC236}">
              <a16:creationId xmlns:a16="http://schemas.microsoft.com/office/drawing/2014/main" id="{00000000-0008-0000-0A00-000061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54" name="CaixaDeTexto 353">
          <a:extLst>
            <a:ext uri="{FF2B5EF4-FFF2-40B4-BE49-F238E27FC236}">
              <a16:creationId xmlns:a16="http://schemas.microsoft.com/office/drawing/2014/main" id="{00000000-0008-0000-0A00-000062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55" name="CaixaDeTexto 354">
          <a:extLst>
            <a:ext uri="{FF2B5EF4-FFF2-40B4-BE49-F238E27FC236}">
              <a16:creationId xmlns:a16="http://schemas.microsoft.com/office/drawing/2014/main" id="{00000000-0008-0000-0A00-000063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56" name="CaixaDeTexto 355">
          <a:extLst>
            <a:ext uri="{FF2B5EF4-FFF2-40B4-BE49-F238E27FC236}">
              <a16:creationId xmlns:a16="http://schemas.microsoft.com/office/drawing/2014/main" id="{00000000-0008-0000-0A00-000064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57" name="CaixaDeTexto 356">
          <a:extLst>
            <a:ext uri="{FF2B5EF4-FFF2-40B4-BE49-F238E27FC236}">
              <a16:creationId xmlns:a16="http://schemas.microsoft.com/office/drawing/2014/main" id="{00000000-0008-0000-0A00-000065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58" name="CaixaDeTexto 357">
          <a:extLst>
            <a:ext uri="{FF2B5EF4-FFF2-40B4-BE49-F238E27FC236}">
              <a16:creationId xmlns:a16="http://schemas.microsoft.com/office/drawing/2014/main" id="{00000000-0008-0000-0A00-000066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59" name="CaixaDeTexto 358">
          <a:extLst>
            <a:ext uri="{FF2B5EF4-FFF2-40B4-BE49-F238E27FC236}">
              <a16:creationId xmlns:a16="http://schemas.microsoft.com/office/drawing/2014/main" id="{00000000-0008-0000-0A00-000067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60" name="CaixaDeTexto 359">
          <a:extLst>
            <a:ext uri="{FF2B5EF4-FFF2-40B4-BE49-F238E27FC236}">
              <a16:creationId xmlns:a16="http://schemas.microsoft.com/office/drawing/2014/main" id="{00000000-0008-0000-0A00-000068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61" name="CaixaDeTexto 360">
          <a:extLst>
            <a:ext uri="{FF2B5EF4-FFF2-40B4-BE49-F238E27FC236}">
              <a16:creationId xmlns:a16="http://schemas.microsoft.com/office/drawing/2014/main" id="{00000000-0008-0000-0A00-000069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62" name="CaixaDeTexto 361">
          <a:extLst>
            <a:ext uri="{FF2B5EF4-FFF2-40B4-BE49-F238E27FC236}">
              <a16:creationId xmlns:a16="http://schemas.microsoft.com/office/drawing/2014/main" id="{00000000-0008-0000-0A00-00006A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63" name="CaixaDeTexto 362">
          <a:extLst>
            <a:ext uri="{FF2B5EF4-FFF2-40B4-BE49-F238E27FC236}">
              <a16:creationId xmlns:a16="http://schemas.microsoft.com/office/drawing/2014/main" id="{00000000-0008-0000-0A00-00006B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64" name="CaixaDeTexto 363">
          <a:extLst>
            <a:ext uri="{FF2B5EF4-FFF2-40B4-BE49-F238E27FC236}">
              <a16:creationId xmlns:a16="http://schemas.microsoft.com/office/drawing/2014/main" id="{00000000-0008-0000-0A00-00006C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65" name="CaixaDeTexto 364">
          <a:extLst>
            <a:ext uri="{FF2B5EF4-FFF2-40B4-BE49-F238E27FC236}">
              <a16:creationId xmlns:a16="http://schemas.microsoft.com/office/drawing/2014/main" id="{00000000-0008-0000-0A00-00006D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66" name="CaixaDeTexto 365">
          <a:extLst>
            <a:ext uri="{FF2B5EF4-FFF2-40B4-BE49-F238E27FC236}">
              <a16:creationId xmlns:a16="http://schemas.microsoft.com/office/drawing/2014/main" id="{00000000-0008-0000-0A00-00006E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67" name="CaixaDeTexto 366">
          <a:extLst>
            <a:ext uri="{FF2B5EF4-FFF2-40B4-BE49-F238E27FC236}">
              <a16:creationId xmlns:a16="http://schemas.microsoft.com/office/drawing/2014/main" id="{00000000-0008-0000-0A00-00006F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68" name="CaixaDeTexto 367">
          <a:extLst>
            <a:ext uri="{FF2B5EF4-FFF2-40B4-BE49-F238E27FC236}">
              <a16:creationId xmlns:a16="http://schemas.microsoft.com/office/drawing/2014/main" id="{00000000-0008-0000-0A00-000070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69" name="CaixaDeTexto 368">
          <a:extLst>
            <a:ext uri="{FF2B5EF4-FFF2-40B4-BE49-F238E27FC236}">
              <a16:creationId xmlns:a16="http://schemas.microsoft.com/office/drawing/2014/main" id="{00000000-0008-0000-0A00-000071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70" name="CaixaDeTexto 369">
          <a:extLst>
            <a:ext uri="{FF2B5EF4-FFF2-40B4-BE49-F238E27FC236}">
              <a16:creationId xmlns:a16="http://schemas.microsoft.com/office/drawing/2014/main" id="{00000000-0008-0000-0A00-000072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71" name="CaixaDeTexto 370">
          <a:extLst>
            <a:ext uri="{FF2B5EF4-FFF2-40B4-BE49-F238E27FC236}">
              <a16:creationId xmlns:a16="http://schemas.microsoft.com/office/drawing/2014/main" id="{00000000-0008-0000-0A00-000073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72" name="CaixaDeTexto 371">
          <a:extLst>
            <a:ext uri="{FF2B5EF4-FFF2-40B4-BE49-F238E27FC236}">
              <a16:creationId xmlns:a16="http://schemas.microsoft.com/office/drawing/2014/main" id="{00000000-0008-0000-0A00-000074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73" name="CaixaDeTexto 372">
          <a:extLst>
            <a:ext uri="{FF2B5EF4-FFF2-40B4-BE49-F238E27FC236}">
              <a16:creationId xmlns:a16="http://schemas.microsoft.com/office/drawing/2014/main" id="{00000000-0008-0000-0A00-000075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74" name="CaixaDeTexto 373">
          <a:extLst>
            <a:ext uri="{FF2B5EF4-FFF2-40B4-BE49-F238E27FC236}">
              <a16:creationId xmlns:a16="http://schemas.microsoft.com/office/drawing/2014/main" id="{00000000-0008-0000-0A00-000076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75" name="CaixaDeTexto 374">
          <a:extLst>
            <a:ext uri="{FF2B5EF4-FFF2-40B4-BE49-F238E27FC236}">
              <a16:creationId xmlns:a16="http://schemas.microsoft.com/office/drawing/2014/main" id="{00000000-0008-0000-0A00-000077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376" name="CaixaDeTexto 375">
          <a:extLst>
            <a:ext uri="{FF2B5EF4-FFF2-40B4-BE49-F238E27FC236}">
              <a16:creationId xmlns:a16="http://schemas.microsoft.com/office/drawing/2014/main" id="{00000000-0008-0000-0A00-000078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77" name="CaixaDeTexto 376">
          <a:extLst>
            <a:ext uri="{FF2B5EF4-FFF2-40B4-BE49-F238E27FC236}">
              <a16:creationId xmlns:a16="http://schemas.microsoft.com/office/drawing/2014/main" id="{00000000-0008-0000-0A00-000079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78" name="CaixaDeTexto 377">
          <a:extLst>
            <a:ext uri="{FF2B5EF4-FFF2-40B4-BE49-F238E27FC236}">
              <a16:creationId xmlns:a16="http://schemas.microsoft.com/office/drawing/2014/main" id="{00000000-0008-0000-0A00-00007A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79" name="CaixaDeTexto 378">
          <a:extLst>
            <a:ext uri="{FF2B5EF4-FFF2-40B4-BE49-F238E27FC236}">
              <a16:creationId xmlns:a16="http://schemas.microsoft.com/office/drawing/2014/main" id="{00000000-0008-0000-0A00-00007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0" name="CaixaDeTexto 379">
          <a:extLst>
            <a:ext uri="{FF2B5EF4-FFF2-40B4-BE49-F238E27FC236}">
              <a16:creationId xmlns:a16="http://schemas.microsoft.com/office/drawing/2014/main" id="{00000000-0008-0000-0A00-00007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1" name="CaixaDeTexto 380">
          <a:extLst>
            <a:ext uri="{FF2B5EF4-FFF2-40B4-BE49-F238E27FC236}">
              <a16:creationId xmlns:a16="http://schemas.microsoft.com/office/drawing/2014/main" id="{00000000-0008-0000-0A00-00007D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2" name="CaixaDeTexto 381">
          <a:extLst>
            <a:ext uri="{FF2B5EF4-FFF2-40B4-BE49-F238E27FC236}">
              <a16:creationId xmlns:a16="http://schemas.microsoft.com/office/drawing/2014/main" id="{00000000-0008-0000-0A00-00007E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3" name="CaixaDeTexto 382">
          <a:extLst>
            <a:ext uri="{FF2B5EF4-FFF2-40B4-BE49-F238E27FC236}">
              <a16:creationId xmlns:a16="http://schemas.microsoft.com/office/drawing/2014/main" id="{00000000-0008-0000-0A00-00007F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4" name="CaixaDeTexto 383">
          <a:extLst>
            <a:ext uri="{FF2B5EF4-FFF2-40B4-BE49-F238E27FC236}">
              <a16:creationId xmlns:a16="http://schemas.microsoft.com/office/drawing/2014/main" id="{00000000-0008-0000-0A00-000080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5" name="CaixaDeTexto 384">
          <a:extLst>
            <a:ext uri="{FF2B5EF4-FFF2-40B4-BE49-F238E27FC236}">
              <a16:creationId xmlns:a16="http://schemas.microsoft.com/office/drawing/2014/main" id="{00000000-0008-0000-0A00-000081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6" name="CaixaDeTexto 385">
          <a:extLst>
            <a:ext uri="{FF2B5EF4-FFF2-40B4-BE49-F238E27FC236}">
              <a16:creationId xmlns:a16="http://schemas.microsoft.com/office/drawing/2014/main" id="{00000000-0008-0000-0A00-000082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7" name="CaixaDeTexto 386">
          <a:extLst>
            <a:ext uri="{FF2B5EF4-FFF2-40B4-BE49-F238E27FC236}">
              <a16:creationId xmlns:a16="http://schemas.microsoft.com/office/drawing/2014/main" id="{00000000-0008-0000-0A00-000083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388" name="CaixaDeTexto 387">
          <a:extLst>
            <a:ext uri="{FF2B5EF4-FFF2-40B4-BE49-F238E27FC236}">
              <a16:creationId xmlns:a16="http://schemas.microsoft.com/office/drawing/2014/main" id="{00000000-0008-0000-0A00-000084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89" name="CaixaDeTexto 388">
          <a:extLst>
            <a:ext uri="{FF2B5EF4-FFF2-40B4-BE49-F238E27FC236}">
              <a16:creationId xmlns:a16="http://schemas.microsoft.com/office/drawing/2014/main" id="{00000000-0008-0000-0A00-000085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390" name="CaixaDeTexto 389">
          <a:extLst>
            <a:ext uri="{FF2B5EF4-FFF2-40B4-BE49-F238E27FC236}">
              <a16:creationId xmlns:a16="http://schemas.microsoft.com/office/drawing/2014/main" id="{00000000-0008-0000-0A00-000086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91" name="CaixaDeTexto 390">
          <a:extLst>
            <a:ext uri="{FF2B5EF4-FFF2-40B4-BE49-F238E27FC236}">
              <a16:creationId xmlns:a16="http://schemas.microsoft.com/office/drawing/2014/main" id="{00000000-0008-0000-0A00-000087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92" name="CaixaDeTexto 391">
          <a:extLst>
            <a:ext uri="{FF2B5EF4-FFF2-40B4-BE49-F238E27FC236}">
              <a16:creationId xmlns:a16="http://schemas.microsoft.com/office/drawing/2014/main" id="{00000000-0008-0000-0A00-000088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93" name="CaixaDeTexto 392">
          <a:extLst>
            <a:ext uri="{FF2B5EF4-FFF2-40B4-BE49-F238E27FC236}">
              <a16:creationId xmlns:a16="http://schemas.microsoft.com/office/drawing/2014/main" id="{00000000-0008-0000-0A00-000089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394" name="CaixaDeTexto 393">
          <a:extLst>
            <a:ext uri="{FF2B5EF4-FFF2-40B4-BE49-F238E27FC236}">
              <a16:creationId xmlns:a16="http://schemas.microsoft.com/office/drawing/2014/main" id="{00000000-0008-0000-0A00-00008A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95" name="CaixaDeTexto 394">
          <a:extLst>
            <a:ext uri="{FF2B5EF4-FFF2-40B4-BE49-F238E27FC236}">
              <a16:creationId xmlns:a16="http://schemas.microsoft.com/office/drawing/2014/main" id="{00000000-0008-0000-0A00-00008B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96" name="CaixaDeTexto 395">
          <a:extLst>
            <a:ext uri="{FF2B5EF4-FFF2-40B4-BE49-F238E27FC236}">
              <a16:creationId xmlns:a16="http://schemas.microsoft.com/office/drawing/2014/main" id="{00000000-0008-0000-0A00-00008C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97" name="CaixaDeTexto 396">
          <a:extLst>
            <a:ext uri="{FF2B5EF4-FFF2-40B4-BE49-F238E27FC236}">
              <a16:creationId xmlns:a16="http://schemas.microsoft.com/office/drawing/2014/main" id="{00000000-0008-0000-0A00-00008D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398" name="CaixaDeTexto 397">
          <a:extLst>
            <a:ext uri="{FF2B5EF4-FFF2-40B4-BE49-F238E27FC236}">
              <a16:creationId xmlns:a16="http://schemas.microsoft.com/office/drawing/2014/main" id="{00000000-0008-0000-0A00-00008E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399" name="CaixaDeTexto 398">
          <a:extLst>
            <a:ext uri="{FF2B5EF4-FFF2-40B4-BE49-F238E27FC236}">
              <a16:creationId xmlns:a16="http://schemas.microsoft.com/office/drawing/2014/main" id="{00000000-0008-0000-0A00-00008F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00" name="CaixaDeTexto 399">
          <a:extLst>
            <a:ext uri="{FF2B5EF4-FFF2-40B4-BE49-F238E27FC236}">
              <a16:creationId xmlns:a16="http://schemas.microsoft.com/office/drawing/2014/main" id="{00000000-0008-0000-0A00-000090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01" name="CaixaDeTexto 400">
          <a:extLst>
            <a:ext uri="{FF2B5EF4-FFF2-40B4-BE49-F238E27FC236}">
              <a16:creationId xmlns:a16="http://schemas.microsoft.com/office/drawing/2014/main" id="{00000000-0008-0000-0A00-000091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02" name="CaixaDeTexto 401">
          <a:extLst>
            <a:ext uri="{FF2B5EF4-FFF2-40B4-BE49-F238E27FC236}">
              <a16:creationId xmlns:a16="http://schemas.microsoft.com/office/drawing/2014/main" id="{00000000-0008-0000-0A00-000092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03" name="CaixaDeTexto 402">
          <a:extLst>
            <a:ext uri="{FF2B5EF4-FFF2-40B4-BE49-F238E27FC236}">
              <a16:creationId xmlns:a16="http://schemas.microsoft.com/office/drawing/2014/main" id="{00000000-0008-0000-0A00-000093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04" name="CaixaDeTexto 403">
          <a:extLst>
            <a:ext uri="{FF2B5EF4-FFF2-40B4-BE49-F238E27FC236}">
              <a16:creationId xmlns:a16="http://schemas.microsoft.com/office/drawing/2014/main" id="{00000000-0008-0000-0A00-000094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05" name="CaixaDeTexto 404">
          <a:extLst>
            <a:ext uri="{FF2B5EF4-FFF2-40B4-BE49-F238E27FC236}">
              <a16:creationId xmlns:a16="http://schemas.microsoft.com/office/drawing/2014/main" id="{00000000-0008-0000-0A00-000095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06" name="CaixaDeTexto 405">
          <a:extLst>
            <a:ext uri="{FF2B5EF4-FFF2-40B4-BE49-F238E27FC236}">
              <a16:creationId xmlns:a16="http://schemas.microsoft.com/office/drawing/2014/main" id="{00000000-0008-0000-0A00-000096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07" name="CaixaDeTexto 406">
          <a:extLst>
            <a:ext uri="{FF2B5EF4-FFF2-40B4-BE49-F238E27FC236}">
              <a16:creationId xmlns:a16="http://schemas.microsoft.com/office/drawing/2014/main" id="{00000000-0008-0000-0A00-000097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08" name="CaixaDeTexto 407">
          <a:extLst>
            <a:ext uri="{FF2B5EF4-FFF2-40B4-BE49-F238E27FC236}">
              <a16:creationId xmlns:a16="http://schemas.microsoft.com/office/drawing/2014/main" id="{00000000-0008-0000-0A00-000098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09" name="CaixaDeTexto 408">
          <a:extLst>
            <a:ext uri="{FF2B5EF4-FFF2-40B4-BE49-F238E27FC236}">
              <a16:creationId xmlns:a16="http://schemas.microsoft.com/office/drawing/2014/main" id="{00000000-0008-0000-0A00-000099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10" name="CaixaDeTexto 409">
          <a:extLst>
            <a:ext uri="{FF2B5EF4-FFF2-40B4-BE49-F238E27FC236}">
              <a16:creationId xmlns:a16="http://schemas.microsoft.com/office/drawing/2014/main" id="{00000000-0008-0000-0A00-00009A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11" name="CaixaDeTexto 410">
          <a:extLst>
            <a:ext uri="{FF2B5EF4-FFF2-40B4-BE49-F238E27FC236}">
              <a16:creationId xmlns:a16="http://schemas.microsoft.com/office/drawing/2014/main" id="{00000000-0008-0000-0A00-00009B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12" name="CaixaDeTexto 411">
          <a:extLst>
            <a:ext uri="{FF2B5EF4-FFF2-40B4-BE49-F238E27FC236}">
              <a16:creationId xmlns:a16="http://schemas.microsoft.com/office/drawing/2014/main" id="{00000000-0008-0000-0A00-00009C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3" name="CaixaDeTexto 412">
          <a:extLst>
            <a:ext uri="{FF2B5EF4-FFF2-40B4-BE49-F238E27FC236}">
              <a16:creationId xmlns:a16="http://schemas.microsoft.com/office/drawing/2014/main" id="{00000000-0008-0000-0A00-00009D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4" name="CaixaDeTexto 413">
          <a:extLst>
            <a:ext uri="{FF2B5EF4-FFF2-40B4-BE49-F238E27FC236}">
              <a16:creationId xmlns:a16="http://schemas.microsoft.com/office/drawing/2014/main" id="{00000000-0008-0000-0A00-00009E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5" name="CaixaDeTexto 414">
          <a:extLst>
            <a:ext uri="{FF2B5EF4-FFF2-40B4-BE49-F238E27FC236}">
              <a16:creationId xmlns:a16="http://schemas.microsoft.com/office/drawing/2014/main" id="{00000000-0008-0000-0A00-00009F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6" name="CaixaDeTexto 415">
          <a:extLst>
            <a:ext uri="{FF2B5EF4-FFF2-40B4-BE49-F238E27FC236}">
              <a16:creationId xmlns:a16="http://schemas.microsoft.com/office/drawing/2014/main" id="{00000000-0008-0000-0A00-0000A0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7" name="CaixaDeTexto 416">
          <a:extLst>
            <a:ext uri="{FF2B5EF4-FFF2-40B4-BE49-F238E27FC236}">
              <a16:creationId xmlns:a16="http://schemas.microsoft.com/office/drawing/2014/main" id="{00000000-0008-0000-0A00-0000A1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8" name="CaixaDeTexto 417">
          <a:extLst>
            <a:ext uri="{FF2B5EF4-FFF2-40B4-BE49-F238E27FC236}">
              <a16:creationId xmlns:a16="http://schemas.microsoft.com/office/drawing/2014/main" id="{00000000-0008-0000-0A00-0000A2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19" name="CaixaDeTexto 418">
          <a:extLst>
            <a:ext uri="{FF2B5EF4-FFF2-40B4-BE49-F238E27FC236}">
              <a16:creationId xmlns:a16="http://schemas.microsoft.com/office/drawing/2014/main" id="{00000000-0008-0000-0A00-0000A3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20" name="CaixaDeTexto 419">
          <a:extLst>
            <a:ext uri="{FF2B5EF4-FFF2-40B4-BE49-F238E27FC236}">
              <a16:creationId xmlns:a16="http://schemas.microsoft.com/office/drawing/2014/main" id="{00000000-0008-0000-0A00-0000A4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21" name="CaixaDeTexto 420">
          <a:extLst>
            <a:ext uri="{FF2B5EF4-FFF2-40B4-BE49-F238E27FC236}">
              <a16:creationId xmlns:a16="http://schemas.microsoft.com/office/drawing/2014/main" id="{00000000-0008-0000-0A00-0000A5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22" name="CaixaDeTexto 421">
          <a:extLst>
            <a:ext uri="{FF2B5EF4-FFF2-40B4-BE49-F238E27FC236}">
              <a16:creationId xmlns:a16="http://schemas.microsoft.com/office/drawing/2014/main" id="{00000000-0008-0000-0A00-0000A6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23" name="CaixaDeTexto 422">
          <a:extLst>
            <a:ext uri="{FF2B5EF4-FFF2-40B4-BE49-F238E27FC236}">
              <a16:creationId xmlns:a16="http://schemas.microsoft.com/office/drawing/2014/main" id="{00000000-0008-0000-0A00-0000A7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24" name="CaixaDeTexto 423">
          <a:extLst>
            <a:ext uri="{FF2B5EF4-FFF2-40B4-BE49-F238E27FC236}">
              <a16:creationId xmlns:a16="http://schemas.microsoft.com/office/drawing/2014/main" id="{00000000-0008-0000-0A00-0000A8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425" name="CaixaDeTexto 424">
          <a:extLst>
            <a:ext uri="{FF2B5EF4-FFF2-40B4-BE49-F238E27FC236}">
              <a16:creationId xmlns:a16="http://schemas.microsoft.com/office/drawing/2014/main" id="{00000000-0008-0000-0A00-0000A9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426" name="CaixaDeTexto 425">
          <a:extLst>
            <a:ext uri="{FF2B5EF4-FFF2-40B4-BE49-F238E27FC236}">
              <a16:creationId xmlns:a16="http://schemas.microsoft.com/office/drawing/2014/main" id="{00000000-0008-0000-0A00-0000AA010000}"/>
            </a:ext>
          </a:extLst>
        </xdr:cNvPr>
        <xdr:cNvSpPr txBox="1"/>
      </xdr:nvSpPr>
      <xdr:spPr>
        <a:xfrm>
          <a:off x="42957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427" name="CaixaDeTexto 426">
          <a:extLst>
            <a:ext uri="{FF2B5EF4-FFF2-40B4-BE49-F238E27FC236}">
              <a16:creationId xmlns:a16="http://schemas.microsoft.com/office/drawing/2014/main" id="{00000000-0008-0000-0A00-0000AB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428" name="CaixaDeTexto 427">
          <a:extLst>
            <a:ext uri="{FF2B5EF4-FFF2-40B4-BE49-F238E27FC236}">
              <a16:creationId xmlns:a16="http://schemas.microsoft.com/office/drawing/2014/main" id="{00000000-0008-0000-0A00-0000AC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429" name="CaixaDeTexto 428">
          <a:extLst>
            <a:ext uri="{FF2B5EF4-FFF2-40B4-BE49-F238E27FC236}">
              <a16:creationId xmlns:a16="http://schemas.microsoft.com/office/drawing/2014/main" id="{00000000-0008-0000-0A00-0000AD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430" name="CaixaDeTexto 429">
          <a:extLst>
            <a:ext uri="{FF2B5EF4-FFF2-40B4-BE49-F238E27FC236}">
              <a16:creationId xmlns:a16="http://schemas.microsoft.com/office/drawing/2014/main" id="{00000000-0008-0000-0A00-0000AE010000}"/>
            </a:ext>
          </a:extLst>
        </xdr:cNvPr>
        <xdr:cNvSpPr txBox="1"/>
      </xdr:nvSpPr>
      <xdr:spPr>
        <a:xfrm>
          <a:off x="471487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431" name="CaixaDeTexto 430">
          <a:extLst>
            <a:ext uri="{FF2B5EF4-FFF2-40B4-BE49-F238E27FC236}">
              <a16:creationId xmlns:a16="http://schemas.microsoft.com/office/drawing/2014/main" id="{00000000-0008-0000-0A00-0000AF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432" name="CaixaDeTexto 431">
          <a:extLst>
            <a:ext uri="{FF2B5EF4-FFF2-40B4-BE49-F238E27FC236}">
              <a16:creationId xmlns:a16="http://schemas.microsoft.com/office/drawing/2014/main" id="{00000000-0008-0000-0A00-0000B0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433" name="CaixaDeTexto 432">
          <a:extLst>
            <a:ext uri="{FF2B5EF4-FFF2-40B4-BE49-F238E27FC236}">
              <a16:creationId xmlns:a16="http://schemas.microsoft.com/office/drawing/2014/main" id="{00000000-0008-0000-0A00-0000B1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434" name="CaixaDeTexto 433">
          <a:extLst>
            <a:ext uri="{FF2B5EF4-FFF2-40B4-BE49-F238E27FC236}">
              <a16:creationId xmlns:a16="http://schemas.microsoft.com/office/drawing/2014/main" id="{00000000-0008-0000-0A00-0000B2010000}"/>
            </a:ext>
          </a:extLst>
        </xdr:cNvPr>
        <xdr:cNvSpPr txBox="1"/>
      </xdr:nvSpPr>
      <xdr:spPr>
        <a:xfrm>
          <a:off x="51530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35" name="CaixaDeTexto 434">
          <a:extLst>
            <a:ext uri="{FF2B5EF4-FFF2-40B4-BE49-F238E27FC236}">
              <a16:creationId xmlns:a16="http://schemas.microsoft.com/office/drawing/2014/main" id="{00000000-0008-0000-0A00-0000B3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36" name="CaixaDeTexto 435">
          <a:extLst>
            <a:ext uri="{FF2B5EF4-FFF2-40B4-BE49-F238E27FC236}">
              <a16:creationId xmlns:a16="http://schemas.microsoft.com/office/drawing/2014/main" id="{00000000-0008-0000-0A00-0000B4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37" name="CaixaDeTexto 436">
          <a:extLst>
            <a:ext uri="{FF2B5EF4-FFF2-40B4-BE49-F238E27FC236}">
              <a16:creationId xmlns:a16="http://schemas.microsoft.com/office/drawing/2014/main" id="{00000000-0008-0000-0A00-0000B5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438" name="CaixaDeTexto 437">
          <a:extLst>
            <a:ext uri="{FF2B5EF4-FFF2-40B4-BE49-F238E27FC236}">
              <a16:creationId xmlns:a16="http://schemas.microsoft.com/office/drawing/2014/main" id="{00000000-0008-0000-0A00-0000B6010000}"/>
            </a:ext>
          </a:extLst>
        </xdr:cNvPr>
        <xdr:cNvSpPr txBox="1"/>
      </xdr:nvSpPr>
      <xdr:spPr>
        <a:xfrm>
          <a:off x="5581650"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39" name="CaixaDeTexto 438">
          <a:extLst>
            <a:ext uri="{FF2B5EF4-FFF2-40B4-BE49-F238E27FC236}">
              <a16:creationId xmlns:a16="http://schemas.microsoft.com/office/drawing/2014/main" id="{00000000-0008-0000-0A00-0000B7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0" name="CaixaDeTexto 439">
          <a:extLst>
            <a:ext uri="{FF2B5EF4-FFF2-40B4-BE49-F238E27FC236}">
              <a16:creationId xmlns:a16="http://schemas.microsoft.com/office/drawing/2014/main" id="{00000000-0008-0000-0A00-0000B8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1" name="CaixaDeTexto 440">
          <a:extLst>
            <a:ext uri="{FF2B5EF4-FFF2-40B4-BE49-F238E27FC236}">
              <a16:creationId xmlns:a16="http://schemas.microsoft.com/office/drawing/2014/main" id="{00000000-0008-0000-0A00-0000B9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2" name="CaixaDeTexto 441">
          <a:extLst>
            <a:ext uri="{FF2B5EF4-FFF2-40B4-BE49-F238E27FC236}">
              <a16:creationId xmlns:a16="http://schemas.microsoft.com/office/drawing/2014/main" id="{00000000-0008-0000-0A00-0000BA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43" name="CaixaDeTexto 442">
          <a:extLst>
            <a:ext uri="{FF2B5EF4-FFF2-40B4-BE49-F238E27FC236}">
              <a16:creationId xmlns:a16="http://schemas.microsoft.com/office/drawing/2014/main" id="{00000000-0008-0000-0A00-0000B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44" name="CaixaDeTexto 443">
          <a:extLst>
            <a:ext uri="{FF2B5EF4-FFF2-40B4-BE49-F238E27FC236}">
              <a16:creationId xmlns:a16="http://schemas.microsoft.com/office/drawing/2014/main" id="{00000000-0008-0000-0A00-0000B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5" name="CaixaDeTexto 444">
          <a:extLst>
            <a:ext uri="{FF2B5EF4-FFF2-40B4-BE49-F238E27FC236}">
              <a16:creationId xmlns:a16="http://schemas.microsoft.com/office/drawing/2014/main" id="{00000000-0008-0000-0A00-0000BD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6" name="CaixaDeTexto 445">
          <a:extLst>
            <a:ext uri="{FF2B5EF4-FFF2-40B4-BE49-F238E27FC236}">
              <a16:creationId xmlns:a16="http://schemas.microsoft.com/office/drawing/2014/main" id="{00000000-0008-0000-0A00-0000BE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7" name="CaixaDeTexto 446">
          <a:extLst>
            <a:ext uri="{FF2B5EF4-FFF2-40B4-BE49-F238E27FC236}">
              <a16:creationId xmlns:a16="http://schemas.microsoft.com/office/drawing/2014/main" id="{00000000-0008-0000-0A00-0000BF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448" name="CaixaDeTexto 447">
          <a:extLst>
            <a:ext uri="{FF2B5EF4-FFF2-40B4-BE49-F238E27FC236}">
              <a16:creationId xmlns:a16="http://schemas.microsoft.com/office/drawing/2014/main" id="{00000000-0008-0000-0A00-0000C0010000}"/>
            </a:ext>
          </a:extLst>
        </xdr:cNvPr>
        <xdr:cNvSpPr txBox="1"/>
      </xdr:nvSpPr>
      <xdr:spPr>
        <a:xfrm>
          <a:off x="60293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49" name="CaixaDeTexto 448">
          <a:extLst>
            <a:ext uri="{FF2B5EF4-FFF2-40B4-BE49-F238E27FC236}">
              <a16:creationId xmlns:a16="http://schemas.microsoft.com/office/drawing/2014/main" id="{00000000-0008-0000-0A00-0000C1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0" name="CaixaDeTexto 449">
          <a:extLst>
            <a:ext uri="{FF2B5EF4-FFF2-40B4-BE49-F238E27FC236}">
              <a16:creationId xmlns:a16="http://schemas.microsoft.com/office/drawing/2014/main" id="{00000000-0008-0000-0A00-0000C2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1" name="CaixaDeTexto 450">
          <a:extLst>
            <a:ext uri="{FF2B5EF4-FFF2-40B4-BE49-F238E27FC236}">
              <a16:creationId xmlns:a16="http://schemas.microsoft.com/office/drawing/2014/main" id="{00000000-0008-0000-0A00-0000C3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2" name="CaixaDeTexto 451">
          <a:extLst>
            <a:ext uri="{FF2B5EF4-FFF2-40B4-BE49-F238E27FC236}">
              <a16:creationId xmlns:a16="http://schemas.microsoft.com/office/drawing/2014/main" id="{00000000-0008-0000-0A00-0000C4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3" name="CaixaDeTexto 452">
          <a:extLst>
            <a:ext uri="{FF2B5EF4-FFF2-40B4-BE49-F238E27FC236}">
              <a16:creationId xmlns:a16="http://schemas.microsoft.com/office/drawing/2014/main" id="{00000000-0008-0000-0A00-0000C5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4" name="CaixaDeTexto 453">
          <a:extLst>
            <a:ext uri="{FF2B5EF4-FFF2-40B4-BE49-F238E27FC236}">
              <a16:creationId xmlns:a16="http://schemas.microsoft.com/office/drawing/2014/main" id="{00000000-0008-0000-0A00-0000C6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5" name="CaixaDeTexto 454">
          <a:extLst>
            <a:ext uri="{FF2B5EF4-FFF2-40B4-BE49-F238E27FC236}">
              <a16:creationId xmlns:a16="http://schemas.microsoft.com/office/drawing/2014/main" id="{00000000-0008-0000-0A00-0000C7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6" name="CaixaDeTexto 455">
          <a:extLst>
            <a:ext uri="{FF2B5EF4-FFF2-40B4-BE49-F238E27FC236}">
              <a16:creationId xmlns:a16="http://schemas.microsoft.com/office/drawing/2014/main" id="{00000000-0008-0000-0A00-0000C8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7" name="CaixaDeTexto 456">
          <a:extLst>
            <a:ext uri="{FF2B5EF4-FFF2-40B4-BE49-F238E27FC236}">
              <a16:creationId xmlns:a16="http://schemas.microsoft.com/office/drawing/2014/main" id="{00000000-0008-0000-0A00-0000C9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8" name="CaixaDeTexto 457">
          <a:extLst>
            <a:ext uri="{FF2B5EF4-FFF2-40B4-BE49-F238E27FC236}">
              <a16:creationId xmlns:a16="http://schemas.microsoft.com/office/drawing/2014/main" id="{00000000-0008-0000-0A00-0000CA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59" name="CaixaDeTexto 458">
          <a:extLst>
            <a:ext uri="{FF2B5EF4-FFF2-40B4-BE49-F238E27FC236}">
              <a16:creationId xmlns:a16="http://schemas.microsoft.com/office/drawing/2014/main" id="{00000000-0008-0000-0A00-0000CB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460" name="CaixaDeTexto 459">
          <a:extLst>
            <a:ext uri="{FF2B5EF4-FFF2-40B4-BE49-F238E27FC236}">
              <a16:creationId xmlns:a16="http://schemas.microsoft.com/office/drawing/2014/main" id="{00000000-0008-0000-0A00-0000CC010000}"/>
            </a:ext>
          </a:extLst>
        </xdr:cNvPr>
        <xdr:cNvSpPr txBox="1"/>
      </xdr:nvSpPr>
      <xdr:spPr>
        <a:xfrm>
          <a:off x="6486525" y="20640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461" name="CaixaDeTexto 460">
          <a:extLst>
            <a:ext uri="{FF2B5EF4-FFF2-40B4-BE49-F238E27FC236}">
              <a16:creationId xmlns:a16="http://schemas.microsoft.com/office/drawing/2014/main" id="{00000000-0008-0000-0A00-0000CD01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462" name="CaixaDeTexto 461">
          <a:extLst>
            <a:ext uri="{FF2B5EF4-FFF2-40B4-BE49-F238E27FC236}">
              <a16:creationId xmlns:a16="http://schemas.microsoft.com/office/drawing/2014/main" id="{00000000-0008-0000-0A00-0000CE01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463" name="CaixaDeTexto 462">
          <a:extLst>
            <a:ext uri="{FF2B5EF4-FFF2-40B4-BE49-F238E27FC236}">
              <a16:creationId xmlns:a16="http://schemas.microsoft.com/office/drawing/2014/main" id="{00000000-0008-0000-0A00-0000CF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464" name="CaixaDeTexto 463">
          <a:extLst>
            <a:ext uri="{FF2B5EF4-FFF2-40B4-BE49-F238E27FC236}">
              <a16:creationId xmlns:a16="http://schemas.microsoft.com/office/drawing/2014/main" id="{00000000-0008-0000-0A00-0000D0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465" name="CaixaDeTexto 464">
          <a:extLst>
            <a:ext uri="{FF2B5EF4-FFF2-40B4-BE49-F238E27FC236}">
              <a16:creationId xmlns:a16="http://schemas.microsoft.com/office/drawing/2014/main" id="{00000000-0008-0000-0A00-0000D1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466" name="CaixaDeTexto 465">
          <a:extLst>
            <a:ext uri="{FF2B5EF4-FFF2-40B4-BE49-F238E27FC236}">
              <a16:creationId xmlns:a16="http://schemas.microsoft.com/office/drawing/2014/main" id="{00000000-0008-0000-0A00-0000D2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467" name="CaixaDeTexto 466">
          <a:extLst>
            <a:ext uri="{FF2B5EF4-FFF2-40B4-BE49-F238E27FC236}">
              <a16:creationId xmlns:a16="http://schemas.microsoft.com/office/drawing/2014/main" id="{00000000-0008-0000-0A00-0000D3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468" name="CaixaDeTexto 467">
          <a:extLst>
            <a:ext uri="{FF2B5EF4-FFF2-40B4-BE49-F238E27FC236}">
              <a16:creationId xmlns:a16="http://schemas.microsoft.com/office/drawing/2014/main" id="{00000000-0008-0000-0A00-0000D4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469" name="CaixaDeTexto 468">
          <a:extLst>
            <a:ext uri="{FF2B5EF4-FFF2-40B4-BE49-F238E27FC236}">
              <a16:creationId xmlns:a16="http://schemas.microsoft.com/office/drawing/2014/main" id="{00000000-0008-0000-0A00-0000D5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470" name="CaixaDeTexto 469">
          <a:extLst>
            <a:ext uri="{FF2B5EF4-FFF2-40B4-BE49-F238E27FC236}">
              <a16:creationId xmlns:a16="http://schemas.microsoft.com/office/drawing/2014/main" id="{00000000-0008-0000-0A00-0000D6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471" name="CaixaDeTexto 470">
          <a:extLst>
            <a:ext uri="{FF2B5EF4-FFF2-40B4-BE49-F238E27FC236}">
              <a16:creationId xmlns:a16="http://schemas.microsoft.com/office/drawing/2014/main" id="{00000000-0008-0000-0A00-0000D7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472" name="CaixaDeTexto 471">
          <a:extLst>
            <a:ext uri="{FF2B5EF4-FFF2-40B4-BE49-F238E27FC236}">
              <a16:creationId xmlns:a16="http://schemas.microsoft.com/office/drawing/2014/main" id="{00000000-0008-0000-0A00-0000D8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473" name="CaixaDeTexto 472">
          <a:extLst>
            <a:ext uri="{FF2B5EF4-FFF2-40B4-BE49-F238E27FC236}">
              <a16:creationId xmlns:a16="http://schemas.microsoft.com/office/drawing/2014/main" id="{00000000-0008-0000-0A00-0000D9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474" name="CaixaDeTexto 473">
          <a:extLst>
            <a:ext uri="{FF2B5EF4-FFF2-40B4-BE49-F238E27FC236}">
              <a16:creationId xmlns:a16="http://schemas.microsoft.com/office/drawing/2014/main" id="{00000000-0008-0000-0A00-0000DA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75" name="CaixaDeTexto 474">
          <a:extLst>
            <a:ext uri="{FF2B5EF4-FFF2-40B4-BE49-F238E27FC236}">
              <a16:creationId xmlns:a16="http://schemas.microsoft.com/office/drawing/2014/main" id="{00000000-0008-0000-0A00-0000DB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76" name="CaixaDeTexto 475">
          <a:extLst>
            <a:ext uri="{FF2B5EF4-FFF2-40B4-BE49-F238E27FC236}">
              <a16:creationId xmlns:a16="http://schemas.microsoft.com/office/drawing/2014/main" id="{00000000-0008-0000-0A00-0000DC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77" name="CaixaDeTexto 476">
          <a:extLst>
            <a:ext uri="{FF2B5EF4-FFF2-40B4-BE49-F238E27FC236}">
              <a16:creationId xmlns:a16="http://schemas.microsoft.com/office/drawing/2014/main" id="{00000000-0008-0000-0A00-0000DD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78" name="CaixaDeTexto 477">
          <a:extLst>
            <a:ext uri="{FF2B5EF4-FFF2-40B4-BE49-F238E27FC236}">
              <a16:creationId xmlns:a16="http://schemas.microsoft.com/office/drawing/2014/main" id="{00000000-0008-0000-0A00-0000DE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79" name="CaixaDeTexto 478">
          <a:extLst>
            <a:ext uri="{FF2B5EF4-FFF2-40B4-BE49-F238E27FC236}">
              <a16:creationId xmlns:a16="http://schemas.microsoft.com/office/drawing/2014/main" id="{00000000-0008-0000-0A00-0000DF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0" name="CaixaDeTexto 479">
          <a:extLst>
            <a:ext uri="{FF2B5EF4-FFF2-40B4-BE49-F238E27FC236}">
              <a16:creationId xmlns:a16="http://schemas.microsoft.com/office/drawing/2014/main" id="{00000000-0008-0000-0A00-0000E0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81" name="CaixaDeTexto 480">
          <a:extLst>
            <a:ext uri="{FF2B5EF4-FFF2-40B4-BE49-F238E27FC236}">
              <a16:creationId xmlns:a16="http://schemas.microsoft.com/office/drawing/2014/main" id="{00000000-0008-0000-0A00-0000E1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82" name="CaixaDeTexto 481">
          <a:extLst>
            <a:ext uri="{FF2B5EF4-FFF2-40B4-BE49-F238E27FC236}">
              <a16:creationId xmlns:a16="http://schemas.microsoft.com/office/drawing/2014/main" id="{00000000-0008-0000-0A00-0000E2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83" name="CaixaDeTexto 482">
          <a:extLst>
            <a:ext uri="{FF2B5EF4-FFF2-40B4-BE49-F238E27FC236}">
              <a16:creationId xmlns:a16="http://schemas.microsoft.com/office/drawing/2014/main" id="{00000000-0008-0000-0A00-0000E3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484" name="CaixaDeTexto 483">
          <a:extLst>
            <a:ext uri="{FF2B5EF4-FFF2-40B4-BE49-F238E27FC236}">
              <a16:creationId xmlns:a16="http://schemas.microsoft.com/office/drawing/2014/main" id="{00000000-0008-0000-0A00-0000E4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5" name="CaixaDeTexto 484">
          <a:extLst>
            <a:ext uri="{FF2B5EF4-FFF2-40B4-BE49-F238E27FC236}">
              <a16:creationId xmlns:a16="http://schemas.microsoft.com/office/drawing/2014/main" id="{00000000-0008-0000-0A00-0000E5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6" name="CaixaDeTexto 485">
          <a:extLst>
            <a:ext uri="{FF2B5EF4-FFF2-40B4-BE49-F238E27FC236}">
              <a16:creationId xmlns:a16="http://schemas.microsoft.com/office/drawing/2014/main" id="{00000000-0008-0000-0A00-0000E6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7" name="CaixaDeTexto 486">
          <a:extLst>
            <a:ext uri="{FF2B5EF4-FFF2-40B4-BE49-F238E27FC236}">
              <a16:creationId xmlns:a16="http://schemas.microsoft.com/office/drawing/2014/main" id="{00000000-0008-0000-0A00-0000E7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8" name="CaixaDeTexto 487">
          <a:extLst>
            <a:ext uri="{FF2B5EF4-FFF2-40B4-BE49-F238E27FC236}">
              <a16:creationId xmlns:a16="http://schemas.microsoft.com/office/drawing/2014/main" id="{00000000-0008-0000-0A00-0000E8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89" name="CaixaDeTexto 488">
          <a:extLst>
            <a:ext uri="{FF2B5EF4-FFF2-40B4-BE49-F238E27FC236}">
              <a16:creationId xmlns:a16="http://schemas.microsoft.com/office/drawing/2014/main" id="{00000000-0008-0000-0A00-0000E9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0" name="CaixaDeTexto 489">
          <a:extLst>
            <a:ext uri="{FF2B5EF4-FFF2-40B4-BE49-F238E27FC236}">
              <a16:creationId xmlns:a16="http://schemas.microsoft.com/office/drawing/2014/main" id="{00000000-0008-0000-0A00-0000EA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1" name="CaixaDeTexto 490">
          <a:extLst>
            <a:ext uri="{FF2B5EF4-FFF2-40B4-BE49-F238E27FC236}">
              <a16:creationId xmlns:a16="http://schemas.microsoft.com/office/drawing/2014/main" id="{00000000-0008-0000-0A00-0000EB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2" name="CaixaDeTexto 491">
          <a:extLst>
            <a:ext uri="{FF2B5EF4-FFF2-40B4-BE49-F238E27FC236}">
              <a16:creationId xmlns:a16="http://schemas.microsoft.com/office/drawing/2014/main" id="{00000000-0008-0000-0A00-0000EC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3" name="CaixaDeTexto 492">
          <a:extLst>
            <a:ext uri="{FF2B5EF4-FFF2-40B4-BE49-F238E27FC236}">
              <a16:creationId xmlns:a16="http://schemas.microsoft.com/office/drawing/2014/main" id="{00000000-0008-0000-0A00-0000ED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4" name="CaixaDeTexto 493">
          <a:extLst>
            <a:ext uri="{FF2B5EF4-FFF2-40B4-BE49-F238E27FC236}">
              <a16:creationId xmlns:a16="http://schemas.microsoft.com/office/drawing/2014/main" id="{00000000-0008-0000-0A00-0000EE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5" name="CaixaDeTexto 494">
          <a:extLst>
            <a:ext uri="{FF2B5EF4-FFF2-40B4-BE49-F238E27FC236}">
              <a16:creationId xmlns:a16="http://schemas.microsoft.com/office/drawing/2014/main" id="{00000000-0008-0000-0A00-0000EF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496" name="CaixaDeTexto 495">
          <a:extLst>
            <a:ext uri="{FF2B5EF4-FFF2-40B4-BE49-F238E27FC236}">
              <a16:creationId xmlns:a16="http://schemas.microsoft.com/office/drawing/2014/main" id="{00000000-0008-0000-0A00-0000F001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497" name="CaixaDeTexto 496">
          <a:extLst>
            <a:ext uri="{FF2B5EF4-FFF2-40B4-BE49-F238E27FC236}">
              <a16:creationId xmlns:a16="http://schemas.microsoft.com/office/drawing/2014/main" id="{00000000-0008-0000-0A00-0000F101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498" name="CaixaDeTexto 497">
          <a:extLst>
            <a:ext uri="{FF2B5EF4-FFF2-40B4-BE49-F238E27FC236}">
              <a16:creationId xmlns:a16="http://schemas.microsoft.com/office/drawing/2014/main" id="{00000000-0008-0000-0A00-0000F201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499" name="CaixaDeTexto 498">
          <a:extLst>
            <a:ext uri="{FF2B5EF4-FFF2-40B4-BE49-F238E27FC236}">
              <a16:creationId xmlns:a16="http://schemas.microsoft.com/office/drawing/2014/main" id="{00000000-0008-0000-0A00-0000F3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00" name="CaixaDeTexto 499">
          <a:extLst>
            <a:ext uri="{FF2B5EF4-FFF2-40B4-BE49-F238E27FC236}">
              <a16:creationId xmlns:a16="http://schemas.microsoft.com/office/drawing/2014/main" id="{00000000-0008-0000-0A00-0000F4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01" name="CaixaDeTexto 500">
          <a:extLst>
            <a:ext uri="{FF2B5EF4-FFF2-40B4-BE49-F238E27FC236}">
              <a16:creationId xmlns:a16="http://schemas.microsoft.com/office/drawing/2014/main" id="{00000000-0008-0000-0A00-0000F5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02" name="CaixaDeTexto 501">
          <a:extLst>
            <a:ext uri="{FF2B5EF4-FFF2-40B4-BE49-F238E27FC236}">
              <a16:creationId xmlns:a16="http://schemas.microsoft.com/office/drawing/2014/main" id="{00000000-0008-0000-0A00-0000F601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03" name="CaixaDeTexto 502">
          <a:extLst>
            <a:ext uri="{FF2B5EF4-FFF2-40B4-BE49-F238E27FC236}">
              <a16:creationId xmlns:a16="http://schemas.microsoft.com/office/drawing/2014/main" id="{00000000-0008-0000-0A00-0000F7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04" name="CaixaDeTexto 503">
          <a:extLst>
            <a:ext uri="{FF2B5EF4-FFF2-40B4-BE49-F238E27FC236}">
              <a16:creationId xmlns:a16="http://schemas.microsoft.com/office/drawing/2014/main" id="{00000000-0008-0000-0A00-0000F8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05" name="CaixaDeTexto 504">
          <a:extLst>
            <a:ext uri="{FF2B5EF4-FFF2-40B4-BE49-F238E27FC236}">
              <a16:creationId xmlns:a16="http://schemas.microsoft.com/office/drawing/2014/main" id="{00000000-0008-0000-0A00-0000F9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06" name="CaixaDeTexto 505">
          <a:extLst>
            <a:ext uri="{FF2B5EF4-FFF2-40B4-BE49-F238E27FC236}">
              <a16:creationId xmlns:a16="http://schemas.microsoft.com/office/drawing/2014/main" id="{00000000-0008-0000-0A00-0000FA01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07" name="CaixaDeTexto 506">
          <a:extLst>
            <a:ext uri="{FF2B5EF4-FFF2-40B4-BE49-F238E27FC236}">
              <a16:creationId xmlns:a16="http://schemas.microsoft.com/office/drawing/2014/main" id="{00000000-0008-0000-0A00-0000FB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08" name="CaixaDeTexto 507">
          <a:extLst>
            <a:ext uri="{FF2B5EF4-FFF2-40B4-BE49-F238E27FC236}">
              <a16:creationId xmlns:a16="http://schemas.microsoft.com/office/drawing/2014/main" id="{00000000-0008-0000-0A00-0000FC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09" name="CaixaDeTexto 508">
          <a:extLst>
            <a:ext uri="{FF2B5EF4-FFF2-40B4-BE49-F238E27FC236}">
              <a16:creationId xmlns:a16="http://schemas.microsoft.com/office/drawing/2014/main" id="{00000000-0008-0000-0A00-0000FD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10" name="CaixaDeTexto 509">
          <a:extLst>
            <a:ext uri="{FF2B5EF4-FFF2-40B4-BE49-F238E27FC236}">
              <a16:creationId xmlns:a16="http://schemas.microsoft.com/office/drawing/2014/main" id="{00000000-0008-0000-0A00-0000FE01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1" name="CaixaDeTexto 510">
          <a:extLst>
            <a:ext uri="{FF2B5EF4-FFF2-40B4-BE49-F238E27FC236}">
              <a16:creationId xmlns:a16="http://schemas.microsoft.com/office/drawing/2014/main" id="{00000000-0008-0000-0A00-0000FF01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2" name="CaixaDeTexto 511">
          <a:extLst>
            <a:ext uri="{FF2B5EF4-FFF2-40B4-BE49-F238E27FC236}">
              <a16:creationId xmlns:a16="http://schemas.microsoft.com/office/drawing/2014/main" id="{00000000-0008-0000-0A00-000000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3" name="CaixaDeTexto 512">
          <a:extLst>
            <a:ext uri="{FF2B5EF4-FFF2-40B4-BE49-F238E27FC236}">
              <a16:creationId xmlns:a16="http://schemas.microsoft.com/office/drawing/2014/main" id="{00000000-0008-0000-0A00-000001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4" name="CaixaDeTexto 513">
          <a:extLst>
            <a:ext uri="{FF2B5EF4-FFF2-40B4-BE49-F238E27FC236}">
              <a16:creationId xmlns:a16="http://schemas.microsoft.com/office/drawing/2014/main" id="{00000000-0008-0000-0A00-000002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15" name="CaixaDeTexto 514">
          <a:extLst>
            <a:ext uri="{FF2B5EF4-FFF2-40B4-BE49-F238E27FC236}">
              <a16:creationId xmlns:a16="http://schemas.microsoft.com/office/drawing/2014/main" id="{00000000-0008-0000-0A00-00000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16" name="CaixaDeTexto 515">
          <a:extLst>
            <a:ext uri="{FF2B5EF4-FFF2-40B4-BE49-F238E27FC236}">
              <a16:creationId xmlns:a16="http://schemas.microsoft.com/office/drawing/2014/main" id="{00000000-0008-0000-0A00-00000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7" name="CaixaDeTexto 516">
          <a:extLst>
            <a:ext uri="{FF2B5EF4-FFF2-40B4-BE49-F238E27FC236}">
              <a16:creationId xmlns:a16="http://schemas.microsoft.com/office/drawing/2014/main" id="{00000000-0008-0000-0A00-000005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8" name="CaixaDeTexto 517">
          <a:extLst>
            <a:ext uri="{FF2B5EF4-FFF2-40B4-BE49-F238E27FC236}">
              <a16:creationId xmlns:a16="http://schemas.microsoft.com/office/drawing/2014/main" id="{00000000-0008-0000-0A00-000006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19" name="CaixaDeTexto 518">
          <a:extLst>
            <a:ext uri="{FF2B5EF4-FFF2-40B4-BE49-F238E27FC236}">
              <a16:creationId xmlns:a16="http://schemas.microsoft.com/office/drawing/2014/main" id="{00000000-0008-0000-0A00-000007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20" name="CaixaDeTexto 519">
          <a:extLst>
            <a:ext uri="{FF2B5EF4-FFF2-40B4-BE49-F238E27FC236}">
              <a16:creationId xmlns:a16="http://schemas.microsoft.com/office/drawing/2014/main" id="{00000000-0008-0000-0A00-000008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1" name="CaixaDeTexto 520">
          <a:extLst>
            <a:ext uri="{FF2B5EF4-FFF2-40B4-BE49-F238E27FC236}">
              <a16:creationId xmlns:a16="http://schemas.microsoft.com/office/drawing/2014/main" id="{00000000-0008-0000-0A00-000009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2" name="CaixaDeTexto 521">
          <a:extLst>
            <a:ext uri="{FF2B5EF4-FFF2-40B4-BE49-F238E27FC236}">
              <a16:creationId xmlns:a16="http://schemas.microsoft.com/office/drawing/2014/main" id="{00000000-0008-0000-0A00-00000A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3" name="CaixaDeTexto 522">
          <a:extLst>
            <a:ext uri="{FF2B5EF4-FFF2-40B4-BE49-F238E27FC236}">
              <a16:creationId xmlns:a16="http://schemas.microsoft.com/office/drawing/2014/main" id="{00000000-0008-0000-0A00-00000B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4" name="CaixaDeTexto 523">
          <a:extLst>
            <a:ext uri="{FF2B5EF4-FFF2-40B4-BE49-F238E27FC236}">
              <a16:creationId xmlns:a16="http://schemas.microsoft.com/office/drawing/2014/main" id="{00000000-0008-0000-0A00-00000C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5" name="CaixaDeTexto 524">
          <a:extLst>
            <a:ext uri="{FF2B5EF4-FFF2-40B4-BE49-F238E27FC236}">
              <a16:creationId xmlns:a16="http://schemas.microsoft.com/office/drawing/2014/main" id="{00000000-0008-0000-0A00-00000D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6" name="CaixaDeTexto 525">
          <a:extLst>
            <a:ext uri="{FF2B5EF4-FFF2-40B4-BE49-F238E27FC236}">
              <a16:creationId xmlns:a16="http://schemas.microsoft.com/office/drawing/2014/main" id="{00000000-0008-0000-0A00-00000E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7" name="CaixaDeTexto 526">
          <a:extLst>
            <a:ext uri="{FF2B5EF4-FFF2-40B4-BE49-F238E27FC236}">
              <a16:creationId xmlns:a16="http://schemas.microsoft.com/office/drawing/2014/main" id="{00000000-0008-0000-0A00-00000F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8" name="CaixaDeTexto 527">
          <a:extLst>
            <a:ext uri="{FF2B5EF4-FFF2-40B4-BE49-F238E27FC236}">
              <a16:creationId xmlns:a16="http://schemas.microsoft.com/office/drawing/2014/main" id="{00000000-0008-0000-0A00-000010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29" name="CaixaDeTexto 528">
          <a:extLst>
            <a:ext uri="{FF2B5EF4-FFF2-40B4-BE49-F238E27FC236}">
              <a16:creationId xmlns:a16="http://schemas.microsoft.com/office/drawing/2014/main" id="{00000000-0008-0000-0A00-000011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30" name="CaixaDeTexto 529">
          <a:extLst>
            <a:ext uri="{FF2B5EF4-FFF2-40B4-BE49-F238E27FC236}">
              <a16:creationId xmlns:a16="http://schemas.microsoft.com/office/drawing/2014/main" id="{00000000-0008-0000-0A00-000012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31" name="CaixaDeTexto 530">
          <a:extLst>
            <a:ext uri="{FF2B5EF4-FFF2-40B4-BE49-F238E27FC236}">
              <a16:creationId xmlns:a16="http://schemas.microsoft.com/office/drawing/2014/main" id="{00000000-0008-0000-0A00-00001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32" name="CaixaDeTexto 531">
          <a:extLst>
            <a:ext uri="{FF2B5EF4-FFF2-40B4-BE49-F238E27FC236}">
              <a16:creationId xmlns:a16="http://schemas.microsoft.com/office/drawing/2014/main" id="{00000000-0008-0000-0A00-00001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533" name="CaixaDeTexto 532">
          <a:extLst>
            <a:ext uri="{FF2B5EF4-FFF2-40B4-BE49-F238E27FC236}">
              <a16:creationId xmlns:a16="http://schemas.microsoft.com/office/drawing/2014/main" id="{00000000-0008-0000-0A00-000015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534" name="CaixaDeTexto 533">
          <a:extLst>
            <a:ext uri="{FF2B5EF4-FFF2-40B4-BE49-F238E27FC236}">
              <a16:creationId xmlns:a16="http://schemas.microsoft.com/office/drawing/2014/main" id="{00000000-0008-0000-0A00-000016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35" name="CaixaDeTexto 534">
          <a:extLst>
            <a:ext uri="{FF2B5EF4-FFF2-40B4-BE49-F238E27FC236}">
              <a16:creationId xmlns:a16="http://schemas.microsoft.com/office/drawing/2014/main" id="{00000000-0008-0000-0A00-000017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36" name="CaixaDeTexto 535">
          <a:extLst>
            <a:ext uri="{FF2B5EF4-FFF2-40B4-BE49-F238E27FC236}">
              <a16:creationId xmlns:a16="http://schemas.microsoft.com/office/drawing/2014/main" id="{00000000-0008-0000-0A00-000018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37" name="CaixaDeTexto 536">
          <a:extLst>
            <a:ext uri="{FF2B5EF4-FFF2-40B4-BE49-F238E27FC236}">
              <a16:creationId xmlns:a16="http://schemas.microsoft.com/office/drawing/2014/main" id="{00000000-0008-0000-0A00-000019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38" name="CaixaDeTexto 537">
          <a:extLst>
            <a:ext uri="{FF2B5EF4-FFF2-40B4-BE49-F238E27FC236}">
              <a16:creationId xmlns:a16="http://schemas.microsoft.com/office/drawing/2014/main" id="{00000000-0008-0000-0A00-00001A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39" name="CaixaDeTexto 538">
          <a:extLst>
            <a:ext uri="{FF2B5EF4-FFF2-40B4-BE49-F238E27FC236}">
              <a16:creationId xmlns:a16="http://schemas.microsoft.com/office/drawing/2014/main" id="{00000000-0008-0000-0A00-00001B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40" name="CaixaDeTexto 539">
          <a:extLst>
            <a:ext uri="{FF2B5EF4-FFF2-40B4-BE49-F238E27FC236}">
              <a16:creationId xmlns:a16="http://schemas.microsoft.com/office/drawing/2014/main" id="{00000000-0008-0000-0A00-00001C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41" name="CaixaDeTexto 540">
          <a:extLst>
            <a:ext uri="{FF2B5EF4-FFF2-40B4-BE49-F238E27FC236}">
              <a16:creationId xmlns:a16="http://schemas.microsoft.com/office/drawing/2014/main" id="{00000000-0008-0000-0A00-00001D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42" name="CaixaDeTexto 541">
          <a:extLst>
            <a:ext uri="{FF2B5EF4-FFF2-40B4-BE49-F238E27FC236}">
              <a16:creationId xmlns:a16="http://schemas.microsoft.com/office/drawing/2014/main" id="{00000000-0008-0000-0A00-00001E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43" name="CaixaDeTexto 542">
          <a:extLst>
            <a:ext uri="{FF2B5EF4-FFF2-40B4-BE49-F238E27FC236}">
              <a16:creationId xmlns:a16="http://schemas.microsoft.com/office/drawing/2014/main" id="{00000000-0008-0000-0A00-00001F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44" name="CaixaDeTexto 543">
          <a:extLst>
            <a:ext uri="{FF2B5EF4-FFF2-40B4-BE49-F238E27FC236}">
              <a16:creationId xmlns:a16="http://schemas.microsoft.com/office/drawing/2014/main" id="{00000000-0008-0000-0A00-000020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45" name="CaixaDeTexto 544">
          <a:extLst>
            <a:ext uri="{FF2B5EF4-FFF2-40B4-BE49-F238E27FC236}">
              <a16:creationId xmlns:a16="http://schemas.microsoft.com/office/drawing/2014/main" id="{00000000-0008-0000-0A00-000021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46" name="CaixaDeTexto 545">
          <a:extLst>
            <a:ext uri="{FF2B5EF4-FFF2-40B4-BE49-F238E27FC236}">
              <a16:creationId xmlns:a16="http://schemas.microsoft.com/office/drawing/2014/main" id="{00000000-0008-0000-0A00-000022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47" name="CaixaDeTexto 546">
          <a:extLst>
            <a:ext uri="{FF2B5EF4-FFF2-40B4-BE49-F238E27FC236}">
              <a16:creationId xmlns:a16="http://schemas.microsoft.com/office/drawing/2014/main" id="{00000000-0008-0000-0A00-000023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48" name="CaixaDeTexto 547">
          <a:extLst>
            <a:ext uri="{FF2B5EF4-FFF2-40B4-BE49-F238E27FC236}">
              <a16:creationId xmlns:a16="http://schemas.microsoft.com/office/drawing/2014/main" id="{00000000-0008-0000-0A00-000024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49" name="CaixaDeTexto 548">
          <a:extLst>
            <a:ext uri="{FF2B5EF4-FFF2-40B4-BE49-F238E27FC236}">
              <a16:creationId xmlns:a16="http://schemas.microsoft.com/office/drawing/2014/main" id="{00000000-0008-0000-0A00-000025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50" name="CaixaDeTexto 549">
          <a:extLst>
            <a:ext uri="{FF2B5EF4-FFF2-40B4-BE49-F238E27FC236}">
              <a16:creationId xmlns:a16="http://schemas.microsoft.com/office/drawing/2014/main" id="{00000000-0008-0000-0A00-000026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51" name="CaixaDeTexto 550">
          <a:extLst>
            <a:ext uri="{FF2B5EF4-FFF2-40B4-BE49-F238E27FC236}">
              <a16:creationId xmlns:a16="http://schemas.microsoft.com/office/drawing/2014/main" id="{00000000-0008-0000-0A00-000027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52" name="CaixaDeTexto 551">
          <a:extLst>
            <a:ext uri="{FF2B5EF4-FFF2-40B4-BE49-F238E27FC236}">
              <a16:creationId xmlns:a16="http://schemas.microsoft.com/office/drawing/2014/main" id="{00000000-0008-0000-0A00-000028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53" name="CaixaDeTexto 552">
          <a:extLst>
            <a:ext uri="{FF2B5EF4-FFF2-40B4-BE49-F238E27FC236}">
              <a16:creationId xmlns:a16="http://schemas.microsoft.com/office/drawing/2014/main" id="{00000000-0008-0000-0A00-000029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54" name="CaixaDeTexto 553">
          <a:extLst>
            <a:ext uri="{FF2B5EF4-FFF2-40B4-BE49-F238E27FC236}">
              <a16:creationId xmlns:a16="http://schemas.microsoft.com/office/drawing/2014/main" id="{00000000-0008-0000-0A00-00002A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55" name="CaixaDeTexto 554">
          <a:extLst>
            <a:ext uri="{FF2B5EF4-FFF2-40B4-BE49-F238E27FC236}">
              <a16:creationId xmlns:a16="http://schemas.microsoft.com/office/drawing/2014/main" id="{00000000-0008-0000-0A00-00002B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56" name="CaixaDeTexto 555">
          <a:extLst>
            <a:ext uri="{FF2B5EF4-FFF2-40B4-BE49-F238E27FC236}">
              <a16:creationId xmlns:a16="http://schemas.microsoft.com/office/drawing/2014/main" id="{00000000-0008-0000-0A00-00002C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57" name="CaixaDeTexto 556">
          <a:extLst>
            <a:ext uri="{FF2B5EF4-FFF2-40B4-BE49-F238E27FC236}">
              <a16:creationId xmlns:a16="http://schemas.microsoft.com/office/drawing/2014/main" id="{00000000-0008-0000-0A00-00002D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58" name="CaixaDeTexto 557">
          <a:extLst>
            <a:ext uri="{FF2B5EF4-FFF2-40B4-BE49-F238E27FC236}">
              <a16:creationId xmlns:a16="http://schemas.microsoft.com/office/drawing/2014/main" id="{00000000-0008-0000-0A00-00002E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59" name="CaixaDeTexto 558">
          <a:extLst>
            <a:ext uri="{FF2B5EF4-FFF2-40B4-BE49-F238E27FC236}">
              <a16:creationId xmlns:a16="http://schemas.microsoft.com/office/drawing/2014/main" id="{00000000-0008-0000-0A00-00002F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0" name="CaixaDeTexto 559">
          <a:extLst>
            <a:ext uri="{FF2B5EF4-FFF2-40B4-BE49-F238E27FC236}">
              <a16:creationId xmlns:a16="http://schemas.microsoft.com/office/drawing/2014/main" id="{00000000-0008-0000-0A00-000030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1" name="CaixaDeTexto 560">
          <a:extLst>
            <a:ext uri="{FF2B5EF4-FFF2-40B4-BE49-F238E27FC236}">
              <a16:creationId xmlns:a16="http://schemas.microsoft.com/office/drawing/2014/main" id="{00000000-0008-0000-0A00-000031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2" name="CaixaDeTexto 561">
          <a:extLst>
            <a:ext uri="{FF2B5EF4-FFF2-40B4-BE49-F238E27FC236}">
              <a16:creationId xmlns:a16="http://schemas.microsoft.com/office/drawing/2014/main" id="{00000000-0008-0000-0A00-000032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3" name="CaixaDeTexto 562">
          <a:extLst>
            <a:ext uri="{FF2B5EF4-FFF2-40B4-BE49-F238E27FC236}">
              <a16:creationId xmlns:a16="http://schemas.microsoft.com/office/drawing/2014/main" id="{00000000-0008-0000-0A00-00003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4" name="CaixaDeTexto 563">
          <a:extLst>
            <a:ext uri="{FF2B5EF4-FFF2-40B4-BE49-F238E27FC236}">
              <a16:creationId xmlns:a16="http://schemas.microsoft.com/office/drawing/2014/main" id="{00000000-0008-0000-0A00-00003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5" name="CaixaDeTexto 564">
          <a:extLst>
            <a:ext uri="{FF2B5EF4-FFF2-40B4-BE49-F238E27FC236}">
              <a16:creationId xmlns:a16="http://schemas.microsoft.com/office/drawing/2014/main" id="{00000000-0008-0000-0A00-000035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6" name="CaixaDeTexto 565">
          <a:extLst>
            <a:ext uri="{FF2B5EF4-FFF2-40B4-BE49-F238E27FC236}">
              <a16:creationId xmlns:a16="http://schemas.microsoft.com/office/drawing/2014/main" id="{00000000-0008-0000-0A00-000036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7" name="CaixaDeTexto 566">
          <a:extLst>
            <a:ext uri="{FF2B5EF4-FFF2-40B4-BE49-F238E27FC236}">
              <a16:creationId xmlns:a16="http://schemas.microsoft.com/office/drawing/2014/main" id="{00000000-0008-0000-0A00-000037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68" name="CaixaDeTexto 567">
          <a:extLst>
            <a:ext uri="{FF2B5EF4-FFF2-40B4-BE49-F238E27FC236}">
              <a16:creationId xmlns:a16="http://schemas.microsoft.com/office/drawing/2014/main" id="{00000000-0008-0000-0A00-000038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569" name="CaixaDeTexto 568">
          <a:extLst>
            <a:ext uri="{FF2B5EF4-FFF2-40B4-BE49-F238E27FC236}">
              <a16:creationId xmlns:a16="http://schemas.microsoft.com/office/drawing/2014/main" id="{00000000-0008-0000-0A00-000039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570" name="CaixaDeTexto 569">
          <a:extLst>
            <a:ext uri="{FF2B5EF4-FFF2-40B4-BE49-F238E27FC236}">
              <a16:creationId xmlns:a16="http://schemas.microsoft.com/office/drawing/2014/main" id="{00000000-0008-0000-0A00-00003A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71" name="CaixaDeTexto 570">
          <a:extLst>
            <a:ext uri="{FF2B5EF4-FFF2-40B4-BE49-F238E27FC236}">
              <a16:creationId xmlns:a16="http://schemas.microsoft.com/office/drawing/2014/main" id="{00000000-0008-0000-0A00-00003B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72" name="CaixaDeTexto 571">
          <a:extLst>
            <a:ext uri="{FF2B5EF4-FFF2-40B4-BE49-F238E27FC236}">
              <a16:creationId xmlns:a16="http://schemas.microsoft.com/office/drawing/2014/main" id="{00000000-0008-0000-0A00-00003C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73" name="CaixaDeTexto 572">
          <a:extLst>
            <a:ext uri="{FF2B5EF4-FFF2-40B4-BE49-F238E27FC236}">
              <a16:creationId xmlns:a16="http://schemas.microsoft.com/office/drawing/2014/main" id="{00000000-0008-0000-0A00-00003D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574" name="CaixaDeTexto 573">
          <a:extLst>
            <a:ext uri="{FF2B5EF4-FFF2-40B4-BE49-F238E27FC236}">
              <a16:creationId xmlns:a16="http://schemas.microsoft.com/office/drawing/2014/main" id="{00000000-0008-0000-0A00-00003E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75" name="CaixaDeTexto 574">
          <a:extLst>
            <a:ext uri="{FF2B5EF4-FFF2-40B4-BE49-F238E27FC236}">
              <a16:creationId xmlns:a16="http://schemas.microsoft.com/office/drawing/2014/main" id="{00000000-0008-0000-0A00-00003F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76" name="CaixaDeTexto 575">
          <a:extLst>
            <a:ext uri="{FF2B5EF4-FFF2-40B4-BE49-F238E27FC236}">
              <a16:creationId xmlns:a16="http://schemas.microsoft.com/office/drawing/2014/main" id="{00000000-0008-0000-0A00-000040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77" name="CaixaDeTexto 576">
          <a:extLst>
            <a:ext uri="{FF2B5EF4-FFF2-40B4-BE49-F238E27FC236}">
              <a16:creationId xmlns:a16="http://schemas.microsoft.com/office/drawing/2014/main" id="{00000000-0008-0000-0A00-000041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578" name="CaixaDeTexto 577">
          <a:extLst>
            <a:ext uri="{FF2B5EF4-FFF2-40B4-BE49-F238E27FC236}">
              <a16:creationId xmlns:a16="http://schemas.microsoft.com/office/drawing/2014/main" id="{00000000-0008-0000-0A00-000042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79" name="CaixaDeTexto 578">
          <a:extLst>
            <a:ext uri="{FF2B5EF4-FFF2-40B4-BE49-F238E27FC236}">
              <a16:creationId xmlns:a16="http://schemas.microsoft.com/office/drawing/2014/main" id="{00000000-0008-0000-0A00-000043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80" name="CaixaDeTexto 579">
          <a:extLst>
            <a:ext uri="{FF2B5EF4-FFF2-40B4-BE49-F238E27FC236}">
              <a16:creationId xmlns:a16="http://schemas.microsoft.com/office/drawing/2014/main" id="{00000000-0008-0000-0A00-000044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81" name="CaixaDeTexto 580">
          <a:extLst>
            <a:ext uri="{FF2B5EF4-FFF2-40B4-BE49-F238E27FC236}">
              <a16:creationId xmlns:a16="http://schemas.microsoft.com/office/drawing/2014/main" id="{00000000-0008-0000-0A00-000045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582" name="CaixaDeTexto 581">
          <a:extLst>
            <a:ext uri="{FF2B5EF4-FFF2-40B4-BE49-F238E27FC236}">
              <a16:creationId xmlns:a16="http://schemas.microsoft.com/office/drawing/2014/main" id="{00000000-0008-0000-0A00-000046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83" name="CaixaDeTexto 582">
          <a:extLst>
            <a:ext uri="{FF2B5EF4-FFF2-40B4-BE49-F238E27FC236}">
              <a16:creationId xmlns:a16="http://schemas.microsoft.com/office/drawing/2014/main" id="{00000000-0008-0000-0A00-000047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84" name="CaixaDeTexto 583">
          <a:extLst>
            <a:ext uri="{FF2B5EF4-FFF2-40B4-BE49-F238E27FC236}">
              <a16:creationId xmlns:a16="http://schemas.microsoft.com/office/drawing/2014/main" id="{00000000-0008-0000-0A00-000048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85" name="CaixaDeTexto 584">
          <a:extLst>
            <a:ext uri="{FF2B5EF4-FFF2-40B4-BE49-F238E27FC236}">
              <a16:creationId xmlns:a16="http://schemas.microsoft.com/office/drawing/2014/main" id="{00000000-0008-0000-0A00-000049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86" name="CaixaDeTexto 585">
          <a:extLst>
            <a:ext uri="{FF2B5EF4-FFF2-40B4-BE49-F238E27FC236}">
              <a16:creationId xmlns:a16="http://schemas.microsoft.com/office/drawing/2014/main" id="{00000000-0008-0000-0A00-00004A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87" name="CaixaDeTexto 586">
          <a:extLst>
            <a:ext uri="{FF2B5EF4-FFF2-40B4-BE49-F238E27FC236}">
              <a16:creationId xmlns:a16="http://schemas.microsoft.com/office/drawing/2014/main" id="{00000000-0008-0000-0A00-00004B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88" name="CaixaDeTexto 587">
          <a:extLst>
            <a:ext uri="{FF2B5EF4-FFF2-40B4-BE49-F238E27FC236}">
              <a16:creationId xmlns:a16="http://schemas.microsoft.com/office/drawing/2014/main" id="{00000000-0008-0000-0A00-00004C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89" name="CaixaDeTexto 588">
          <a:extLst>
            <a:ext uri="{FF2B5EF4-FFF2-40B4-BE49-F238E27FC236}">
              <a16:creationId xmlns:a16="http://schemas.microsoft.com/office/drawing/2014/main" id="{00000000-0008-0000-0A00-00004D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90" name="CaixaDeTexto 589">
          <a:extLst>
            <a:ext uri="{FF2B5EF4-FFF2-40B4-BE49-F238E27FC236}">
              <a16:creationId xmlns:a16="http://schemas.microsoft.com/office/drawing/2014/main" id="{00000000-0008-0000-0A00-00004E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91" name="CaixaDeTexto 590">
          <a:extLst>
            <a:ext uri="{FF2B5EF4-FFF2-40B4-BE49-F238E27FC236}">
              <a16:creationId xmlns:a16="http://schemas.microsoft.com/office/drawing/2014/main" id="{00000000-0008-0000-0A00-00004F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592" name="CaixaDeTexto 591">
          <a:extLst>
            <a:ext uri="{FF2B5EF4-FFF2-40B4-BE49-F238E27FC236}">
              <a16:creationId xmlns:a16="http://schemas.microsoft.com/office/drawing/2014/main" id="{00000000-0008-0000-0A00-000050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3" name="CaixaDeTexto 592">
          <a:extLst>
            <a:ext uri="{FF2B5EF4-FFF2-40B4-BE49-F238E27FC236}">
              <a16:creationId xmlns:a16="http://schemas.microsoft.com/office/drawing/2014/main" id="{00000000-0008-0000-0A00-000051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4" name="CaixaDeTexto 593">
          <a:extLst>
            <a:ext uri="{FF2B5EF4-FFF2-40B4-BE49-F238E27FC236}">
              <a16:creationId xmlns:a16="http://schemas.microsoft.com/office/drawing/2014/main" id="{00000000-0008-0000-0A00-000052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5" name="CaixaDeTexto 594">
          <a:extLst>
            <a:ext uri="{FF2B5EF4-FFF2-40B4-BE49-F238E27FC236}">
              <a16:creationId xmlns:a16="http://schemas.microsoft.com/office/drawing/2014/main" id="{00000000-0008-0000-0A00-00005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6" name="CaixaDeTexto 595">
          <a:extLst>
            <a:ext uri="{FF2B5EF4-FFF2-40B4-BE49-F238E27FC236}">
              <a16:creationId xmlns:a16="http://schemas.microsoft.com/office/drawing/2014/main" id="{00000000-0008-0000-0A00-00005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7" name="CaixaDeTexto 596">
          <a:extLst>
            <a:ext uri="{FF2B5EF4-FFF2-40B4-BE49-F238E27FC236}">
              <a16:creationId xmlns:a16="http://schemas.microsoft.com/office/drawing/2014/main" id="{00000000-0008-0000-0A00-000055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8" name="CaixaDeTexto 597">
          <a:extLst>
            <a:ext uri="{FF2B5EF4-FFF2-40B4-BE49-F238E27FC236}">
              <a16:creationId xmlns:a16="http://schemas.microsoft.com/office/drawing/2014/main" id="{00000000-0008-0000-0A00-000056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599" name="CaixaDeTexto 598">
          <a:extLst>
            <a:ext uri="{FF2B5EF4-FFF2-40B4-BE49-F238E27FC236}">
              <a16:creationId xmlns:a16="http://schemas.microsoft.com/office/drawing/2014/main" id="{00000000-0008-0000-0A00-000057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00" name="CaixaDeTexto 599">
          <a:extLst>
            <a:ext uri="{FF2B5EF4-FFF2-40B4-BE49-F238E27FC236}">
              <a16:creationId xmlns:a16="http://schemas.microsoft.com/office/drawing/2014/main" id="{00000000-0008-0000-0A00-000058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01" name="CaixaDeTexto 600">
          <a:extLst>
            <a:ext uri="{FF2B5EF4-FFF2-40B4-BE49-F238E27FC236}">
              <a16:creationId xmlns:a16="http://schemas.microsoft.com/office/drawing/2014/main" id="{00000000-0008-0000-0A00-000059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02" name="CaixaDeTexto 601">
          <a:extLst>
            <a:ext uri="{FF2B5EF4-FFF2-40B4-BE49-F238E27FC236}">
              <a16:creationId xmlns:a16="http://schemas.microsoft.com/office/drawing/2014/main" id="{00000000-0008-0000-0A00-00005A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03" name="CaixaDeTexto 602">
          <a:extLst>
            <a:ext uri="{FF2B5EF4-FFF2-40B4-BE49-F238E27FC236}">
              <a16:creationId xmlns:a16="http://schemas.microsoft.com/office/drawing/2014/main" id="{00000000-0008-0000-0A00-00005B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04" name="CaixaDeTexto 603">
          <a:extLst>
            <a:ext uri="{FF2B5EF4-FFF2-40B4-BE49-F238E27FC236}">
              <a16:creationId xmlns:a16="http://schemas.microsoft.com/office/drawing/2014/main" id="{00000000-0008-0000-0A00-00005C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605" name="CaixaDeTexto 604">
          <a:extLst>
            <a:ext uri="{FF2B5EF4-FFF2-40B4-BE49-F238E27FC236}">
              <a16:creationId xmlns:a16="http://schemas.microsoft.com/office/drawing/2014/main" id="{00000000-0008-0000-0A00-00005D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606" name="CaixaDeTexto 605">
          <a:extLst>
            <a:ext uri="{FF2B5EF4-FFF2-40B4-BE49-F238E27FC236}">
              <a16:creationId xmlns:a16="http://schemas.microsoft.com/office/drawing/2014/main" id="{00000000-0008-0000-0A00-00005E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07" name="CaixaDeTexto 606">
          <a:extLst>
            <a:ext uri="{FF2B5EF4-FFF2-40B4-BE49-F238E27FC236}">
              <a16:creationId xmlns:a16="http://schemas.microsoft.com/office/drawing/2014/main" id="{00000000-0008-0000-0A00-00005F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08" name="CaixaDeTexto 607">
          <a:extLst>
            <a:ext uri="{FF2B5EF4-FFF2-40B4-BE49-F238E27FC236}">
              <a16:creationId xmlns:a16="http://schemas.microsoft.com/office/drawing/2014/main" id="{00000000-0008-0000-0A00-000060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09" name="CaixaDeTexto 608">
          <a:extLst>
            <a:ext uri="{FF2B5EF4-FFF2-40B4-BE49-F238E27FC236}">
              <a16:creationId xmlns:a16="http://schemas.microsoft.com/office/drawing/2014/main" id="{00000000-0008-0000-0A00-000061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10" name="CaixaDeTexto 609">
          <a:extLst>
            <a:ext uri="{FF2B5EF4-FFF2-40B4-BE49-F238E27FC236}">
              <a16:creationId xmlns:a16="http://schemas.microsoft.com/office/drawing/2014/main" id="{00000000-0008-0000-0A00-000062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11" name="CaixaDeTexto 610">
          <a:extLst>
            <a:ext uri="{FF2B5EF4-FFF2-40B4-BE49-F238E27FC236}">
              <a16:creationId xmlns:a16="http://schemas.microsoft.com/office/drawing/2014/main" id="{00000000-0008-0000-0A00-000063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12" name="CaixaDeTexto 611">
          <a:extLst>
            <a:ext uri="{FF2B5EF4-FFF2-40B4-BE49-F238E27FC236}">
              <a16:creationId xmlns:a16="http://schemas.microsoft.com/office/drawing/2014/main" id="{00000000-0008-0000-0A00-000064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13" name="CaixaDeTexto 612">
          <a:extLst>
            <a:ext uri="{FF2B5EF4-FFF2-40B4-BE49-F238E27FC236}">
              <a16:creationId xmlns:a16="http://schemas.microsoft.com/office/drawing/2014/main" id="{00000000-0008-0000-0A00-000065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14" name="CaixaDeTexto 613">
          <a:extLst>
            <a:ext uri="{FF2B5EF4-FFF2-40B4-BE49-F238E27FC236}">
              <a16:creationId xmlns:a16="http://schemas.microsoft.com/office/drawing/2014/main" id="{00000000-0008-0000-0A00-000066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15" name="CaixaDeTexto 614">
          <a:extLst>
            <a:ext uri="{FF2B5EF4-FFF2-40B4-BE49-F238E27FC236}">
              <a16:creationId xmlns:a16="http://schemas.microsoft.com/office/drawing/2014/main" id="{00000000-0008-0000-0A00-000067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16" name="CaixaDeTexto 615">
          <a:extLst>
            <a:ext uri="{FF2B5EF4-FFF2-40B4-BE49-F238E27FC236}">
              <a16:creationId xmlns:a16="http://schemas.microsoft.com/office/drawing/2014/main" id="{00000000-0008-0000-0A00-000068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17" name="CaixaDeTexto 616">
          <a:extLst>
            <a:ext uri="{FF2B5EF4-FFF2-40B4-BE49-F238E27FC236}">
              <a16:creationId xmlns:a16="http://schemas.microsoft.com/office/drawing/2014/main" id="{00000000-0008-0000-0A00-000069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18" name="CaixaDeTexto 617">
          <a:extLst>
            <a:ext uri="{FF2B5EF4-FFF2-40B4-BE49-F238E27FC236}">
              <a16:creationId xmlns:a16="http://schemas.microsoft.com/office/drawing/2014/main" id="{00000000-0008-0000-0A00-00006A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19" name="CaixaDeTexto 618">
          <a:extLst>
            <a:ext uri="{FF2B5EF4-FFF2-40B4-BE49-F238E27FC236}">
              <a16:creationId xmlns:a16="http://schemas.microsoft.com/office/drawing/2014/main" id="{00000000-0008-0000-0A00-00006B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0" name="CaixaDeTexto 619">
          <a:extLst>
            <a:ext uri="{FF2B5EF4-FFF2-40B4-BE49-F238E27FC236}">
              <a16:creationId xmlns:a16="http://schemas.microsoft.com/office/drawing/2014/main" id="{00000000-0008-0000-0A00-00006C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1" name="CaixaDeTexto 620">
          <a:extLst>
            <a:ext uri="{FF2B5EF4-FFF2-40B4-BE49-F238E27FC236}">
              <a16:creationId xmlns:a16="http://schemas.microsoft.com/office/drawing/2014/main" id="{00000000-0008-0000-0A00-00006D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2" name="CaixaDeTexto 621">
          <a:extLst>
            <a:ext uri="{FF2B5EF4-FFF2-40B4-BE49-F238E27FC236}">
              <a16:creationId xmlns:a16="http://schemas.microsoft.com/office/drawing/2014/main" id="{00000000-0008-0000-0A00-00006E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23" name="CaixaDeTexto 622">
          <a:extLst>
            <a:ext uri="{FF2B5EF4-FFF2-40B4-BE49-F238E27FC236}">
              <a16:creationId xmlns:a16="http://schemas.microsoft.com/office/drawing/2014/main" id="{00000000-0008-0000-0A00-00006F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24" name="CaixaDeTexto 623">
          <a:extLst>
            <a:ext uri="{FF2B5EF4-FFF2-40B4-BE49-F238E27FC236}">
              <a16:creationId xmlns:a16="http://schemas.microsoft.com/office/drawing/2014/main" id="{00000000-0008-0000-0A00-000070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5" name="CaixaDeTexto 624">
          <a:extLst>
            <a:ext uri="{FF2B5EF4-FFF2-40B4-BE49-F238E27FC236}">
              <a16:creationId xmlns:a16="http://schemas.microsoft.com/office/drawing/2014/main" id="{00000000-0008-0000-0A00-000071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6" name="CaixaDeTexto 625">
          <a:extLst>
            <a:ext uri="{FF2B5EF4-FFF2-40B4-BE49-F238E27FC236}">
              <a16:creationId xmlns:a16="http://schemas.microsoft.com/office/drawing/2014/main" id="{00000000-0008-0000-0A00-000072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7" name="CaixaDeTexto 626">
          <a:extLst>
            <a:ext uri="{FF2B5EF4-FFF2-40B4-BE49-F238E27FC236}">
              <a16:creationId xmlns:a16="http://schemas.microsoft.com/office/drawing/2014/main" id="{00000000-0008-0000-0A00-000073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28" name="CaixaDeTexto 627">
          <a:extLst>
            <a:ext uri="{FF2B5EF4-FFF2-40B4-BE49-F238E27FC236}">
              <a16:creationId xmlns:a16="http://schemas.microsoft.com/office/drawing/2014/main" id="{00000000-0008-0000-0A00-000074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29" name="CaixaDeTexto 628">
          <a:extLst>
            <a:ext uri="{FF2B5EF4-FFF2-40B4-BE49-F238E27FC236}">
              <a16:creationId xmlns:a16="http://schemas.microsoft.com/office/drawing/2014/main" id="{00000000-0008-0000-0A00-000075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0" name="CaixaDeTexto 629">
          <a:extLst>
            <a:ext uri="{FF2B5EF4-FFF2-40B4-BE49-F238E27FC236}">
              <a16:creationId xmlns:a16="http://schemas.microsoft.com/office/drawing/2014/main" id="{00000000-0008-0000-0A00-000076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1" name="CaixaDeTexto 630">
          <a:extLst>
            <a:ext uri="{FF2B5EF4-FFF2-40B4-BE49-F238E27FC236}">
              <a16:creationId xmlns:a16="http://schemas.microsoft.com/office/drawing/2014/main" id="{00000000-0008-0000-0A00-000077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2" name="CaixaDeTexto 631">
          <a:extLst>
            <a:ext uri="{FF2B5EF4-FFF2-40B4-BE49-F238E27FC236}">
              <a16:creationId xmlns:a16="http://schemas.microsoft.com/office/drawing/2014/main" id="{00000000-0008-0000-0A00-000078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3" name="CaixaDeTexto 632">
          <a:extLst>
            <a:ext uri="{FF2B5EF4-FFF2-40B4-BE49-F238E27FC236}">
              <a16:creationId xmlns:a16="http://schemas.microsoft.com/office/drawing/2014/main" id="{00000000-0008-0000-0A00-000079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4" name="CaixaDeTexto 633">
          <a:extLst>
            <a:ext uri="{FF2B5EF4-FFF2-40B4-BE49-F238E27FC236}">
              <a16:creationId xmlns:a16="http://schemas.microsoft.com/office/drawing/2014/main" id="{00000000-0008-0000-0A00-00007A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5" name="CaixaDeTexto 634">
          <a:extLst>
            <a:ext uri="{FF2B5EF4-FFF2-40B4-BE49-F238E27FC236}">
              <a16:creationId xmlns:a16="http://schemas.microsoft.com/office/drawing/2014/main" id="{00000000-0008-0000-0A00-00007B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6" name="CaixaDeTexto 635">
          <a:extLst>
            <a:ext uri="{FF2B5EF4-FFF2-40B4-BE49-F238E27FC236}">
              <a16:creationId xmlns:a16="http://schemas.microsoft.com/office/drawing/2014/main" id="{00000000-0008-0000-0A00-00007C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7" name="CaixaDeTexto 636">
          <a:extLst>
            <a:ext uri="{FF2B5EF4-FFF2-40B4-BE49-F238E27FC236}">
              <a16:creationId xmlns:a16="http://schemas.microsoft.com/office/drawing/2014/main" id="{00000000-0008-0000-0A00-00007D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8" name="CaixaDeTexto 637">
          <a:extLst>
            <a:ext uri="{FF2B5EF4-FFF2-40B4-BE49-F238E27FC236}">
              <a16:creationId xmlns:a16="http://schemas.microsoft.com/office/drawing/2014/main" id="{00000000-0008-0000-0A00-00007E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39" name="CaixaDeTexto 638">
          <a:extLst>
            <a:ext uri="{FF2B5EF4-FFF2-40B4-BE49-F238E27FC236}">
              <a16:creationId xmlns:a16="http://schemas.microsoft.com/office/drawing/2014/main" id="{00000000-0008-0000-0A00-00007F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40" name="CaixaDeTexto 639">
          <a:extLst>
            <a:ext uri="{FF2B5EF4-FFF2-40B4-BE49-F238E27FC236}">
              <a16:creationId xmlns:a16="http://schemas.microsoft.com/office/drawing/2014/main" id="{00000000-0008-0000-0A00-000080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641" name="CaixaDeTexto 640">
          <a:extLst>
            <a:ext uri="{FF2B5EF4-FFF2-40B4-BE49-F238E27FC236}">
              <a16:creationId xmlns:a16="http://schemas.microsoft.com/office/drawing/2014/main" id="{00000000-0008-0000-0A00-000081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642" name="CaixaDeTexto 641">
          <a:extLst>
            <a:ext uri="{FF2B5EF4-FFF2-40B4-BE49-F238E27FC236}">
              <a16:creationId xmlns:a16="http://schemas.microsoft.com/office/drawing/2014/main" id="{00000000-0008-0000-0A00-000082020000}"/>
            </a:ext>
          </a:extLst>
        </xdr:cNvPr>
        <xdr:cNvSpPr txBox="1"/>
      </xdr:nvSpPr>
      <xdr:spPr>
        <a:xfrm>
          <a:off x="42957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43" name="CaixaDeTexto 642">
          <a:extLst>
            <a:ext uri="{FF2B5EF4-FFF2-40B4-BE49-F238E27FC236}">
              <a16:creationId xmlns:a16="http://schemas.microsoft.com/office/drawing/2014/main" id="{00000000-0008-0000-0A00-000083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44" name="CaixaDeTexto 643">
          <a:extLst>
            <a:ext uri="{FF2B5EF4-FFF2-40B4-BE49-F238E27FC236}">
              <a16:creationId xmlns:a16="http://schemas.microsoft.com/office/drawing/2014/main" id="{00000000-0008-0000-0A00-000084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45" name="CaixaDeTexto 644">
          <a:extLst>
            <a:ext uri="{FF2B5EF4-FFF2-40B4-BE49-F238E27FC236}">
              <a16:creationId xmlns:a16="http://schemas.microsoft.com/office/drawing/2014/main" id="{00000000-0008-0000-0A00-000085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646" name="CaixaDeTexto 645">
          <a:extLst>
            <a:ext uri="{FF2B5EF4-FFF2-40B4-BE49-F238E27FC236}">
              <a16:creationId xmlns:a16="http://schemas.microsoft.com/office/drawing/2014/main" id="{00000000-0008-0000-0A00-000086020000}"/>
            </a:ext>
          </a:extLst>
        </xdr:cNvPr>
        <xdr:cNvSpPr txBox="1"/>
      </xdr:nvSpPr>
      <xdr:spPr>
        <a:xfrm>
          <a:off x="471487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47" name="CaixaDeTexto 646">
          <a:extLst>
            <a:ext uri="{FF2B5EF4-FFF2-40B4-BE49-F238E27FC236}">
              <a16:creationId xmlns:a16="http://schemas.microsoft.com/office/drawing/2014/main" id="{00000000-0008-0000-0A00-000087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48" name="CaixaDeTexto 647">
          <a:extLst>
            <a:ext uri="{FF2B5EF4-FFF2-40B4-BE49-F238E27FC236}">
              <a16:creationId xmlns:a16="http://schemas.microsoft.com/office/drawing/2014/main" id="{00000000-0008-0000-0A00-000088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49" name="CaixaDeTexto 648">
          <a:extLst>
            <a:ext uri="{FF2B5EF4-FFF2-40B4-BE49-F238E27FC236}">
              <a16:creationId xmlns:a16="http://schemas.microsoft.com/office/drawing/2014/main" id="{00000000-0008-0000-0A00-000089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650" name="CaixaDeTexto 649">
          <a:extLst>
            <a:ext uri="{FF2B5EF4-FFF2-40B4-BE49-F238E27FC236}">
              <a16:creationId xmlns:a16="http://schemas.microsoft.com/office/drawing/2014/main" id="{00000000-0008-0000-0A00-00008A020000}"/>
            </a:ext>
          </a:extLst>
        </xdr:cNvPr>
        <xdr:cNvSpPr txBox="1"/>
      </xdr:nvSpPr>
      <xdr:spPr>
        <a:xfrm>
          <a:off x="51530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51" name="CaixaDeTexto 650">
          <a:extLst>
            <a:ext uri="{FF2B5EF4-FFF2-40B4-BE49-F238E27FC236}">
              <a16:creationId xmlns:a16="http://schemas.microsoft.com/office/drawing/2014/main" id="{00000000-0008-0000-0A00-00008B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52" name="CaixaDeTexto 651">
          <a:extLst>
            <a:ext uri="{FF2B5EF4-FFF2-40B4-BE49-F238E27FC236}">
              <a16:creationId xmlns:a16="http://schemas.microsoft.com/office/drawing/2014/main" id="{00000000-0008-0000-0A00-00008C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53" name="CaixaDeTexto 652">
          <a:extLst>
            <a:ext uri="{FF2B5EF4-FFF2-40B4-BE49-F238E27FC236}">
              <a16:creationId xmlns:a16="http://schemas.microsoft.com/office/drawing/2014/main" id="{00000000-0008-0000-0A00-00008D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654" name="CaixaDeTexto 653">
          <a:extLst>
            <a:ext uri="{FF2B5EF4-FFF2-40B4-BE49-F238E27FC236}">
              <a16:creationId xmlns:a16="http://schemas.microsoft.com/office/drawing/2014/main" id="{00000000-0008-0000-0A00-00008E020000}"/>
            </a:ext>
          </a:extLst>
        </xdr:cNvPr>
        <xdr:cNvSpPr txBox="1"/>
      </xdr:nvSpPr>
      <xdr:spPr>
        <a:xfrm>
          <a:off x="5581650"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55" name="CaixaDeTexto 654">
          <a:extLst>
            <a:ext uri="{FF2B5EF4-FFF2-40B4-BE49-F238E27FC236}">
              <a16:creationId xmlns:a16="http://schemas.microsoft.com/office/drawing/2014/main" id="{00000000-0008-0000-0A00-00008F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56" name="CaixaDeTexto 655">
          <a:extLst>
            <a:ext uri="{FF2B5EF4-FFF2-40B4-BE49-F238E27FC236}">
              <a16:creationId xmlns:a16="http://schemas.microsoft.com/office/drawing/2014/main" id="{00000000-0008-0000-0A00-000090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57" name="CaixaDeTexto 656">
          <a:extLst>
            <a:ext uri="{FF2B5EF4-FFF2-40B4-BE49-F238E27FC236}">
              <a16:creationId xmlns:a16="http://schemas.microsoft.com/office/drawing/2014/main" id="{00000000-0008-0000-0A00-000091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58" name="CaixaDeTexto 657">
          <a:extLst>
            <a:ext uri="{FF2B5EF4-FFF2-40B4-BE49-F238E27FC236}">
              <a16:creationId xmlns:a16="http://schemas.microsoft.com/office/drawing/2014/main" id="{00000000-0008-0000-0A00-000092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59" name="CaixaDeTexto 658">
          <a:extLst>
            <a:ext uri="{FF2B5EF4-FFF2-40B4-BE49-F238E27FC236}">
              <a16:creationId xmlns:a16="http://schemas.microsoft.com/office/drawing/2014/main" id="{00000000-0008-0000-0A00-00009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0" name="CaixaDeTexto 659">
          <a:extLst>
            <a:ext uri="{FF2B5EF4-FFF2-40B4-BE49-F238E27FC236}">
              <a16:creationId xmlns:a16="http://schemas.microsoft.com/office/drawing/2014/main" id="{00000000-0008-0000-0A00-00009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61" name="CaixaDeTexto 660">
          <a:extLst>
            <a:ext uri="{FF2B5EF4-FFF2-40B4-BE49-F238E27FC236}">
              <a16:creationId xmlns:a16="http://schemas.microsoft.com/office/drawing/2014/main" id="{00000000-0008-0000-0A00-000095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62" name="CaixaDeTexto 661">
          <a:extLst>
            <a:ext uri="{FF2B5EF4-FFF2-40B4-BE49-F238E27FC236}">
              <a16:creationId xmlns:a16="http://schemas.microsoft.com/office/drawing/2014/main" id="{00000000-0008-0000-0A00-000096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63" name="CaixaDeTexto 662">
          <a:extLst>
            <a:ext uri="{FF2B5EF4-FFF2-40B4-BE49-F238E27FC236}">
              <a16:creationId xmlns:a16="http://schemas.microsoft.com/office/drawing/2014/main" id="{00000000-0008-0000-0A00-000097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664" name="CaixaDeTexto 663">
          <a:extLst>
            <a:ext uri="{FF2B5EF4-FFF2-40B4-BE49-F238E27FC236}">
              <a16:creationId xmlns:a16="http://schemas.microsoft.com/office/drawing/2014/main" id="{00000000-0008-0000-0A00-000098020000}"/>
            </a:ext>
          </a:extLst>
        </xdr:cNvPr>
        <xdr:cNvSpPr txBox="1"/>
      </xdr:nvSpPr>
      <xdr:spPr>
        <a:xfrm>
          <a:off x="60293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5" name="CaixaDeTexto 664">
          <a:extLst>
            <a:ext uri="{FF2B5EF4-FFF2-40B4-BE49-F238E27FC236}">
              <a16:creationId xmlns:a16="http://schemas.microsoft.com/office/drawing/2014/main" id="{00000000-0008-0000-0A00-000099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6" name="CaixaDeTexto 665">
          <a:extLst>
            <a:ext uri="{FF2B5EF4-FFF2-40B4-BE49-F238E27FC236}">
              <a16:creationId xmlns:a16="http://schemas.microsoft.com/office/drawing/2014/main" id="{00000000-0008-0000-0A00-00009A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7" name="CaixaDeTexto 666">
          <a:extLst>
            <a:ext uri="{FF2B5EF4-FFF2-40B4-BE49-F238E27FC236}">
              <a16:creationId xmlns:a16="http://schemas.microsoft.com/office/drawing/2014/main" id="{00000000-0008-0000-0A00-00009B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8" name="CaixaDeTexto 667">
          <a:extLst>
            <a:ext uri="{FF2B5EF4-FFF2-40B4-BE49-F238E27FC236}">
              <a16:creationId xmlns:a16="http://schemas.microsoft.com/office/drawing/2014/main" id="{00000000-0008-0000-0A00-00009C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69" name="CaixaDeTexto 668">
          <a:extLst>
            <a:ext uri="{FF2B5EF4-FFF2-40B4-BE49-F238E27FC236}">
              <a16:creationId xmlns:a16="http://schemas.microsoft.com/office/drawing/2014/main" id="{00000000-0008-0000-0A00-00009D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0" name="CaixaDeTexto 669">
          <a:extLst>
            <a:ext uri="{FF2B5EF4-FFF2-40B4-BE49-F238E27FC236}">
              <a16:creationId xmlns:a16="http://schemas.microsoft.com/office/drawing/2014/main" id="{00000000-0008-0000-0A00-00009E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1" name="CaixaDeTexto 670">
          <a:extLst>
            <a:ext uri="{FF2B5EF4-FFF2-40B4-BE49-F238E27FC236}">
              <a16:creationId xmlns:a16="http://schemas.microsoft.com/office/drawing/2014/main" id="{00000000-0008-0000-0A00-00009F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2" name="CaixaDeTexto 671">
          <a:extLst>
            <a:ext uri="{FF2B5EF4-FFF2-40B4-BE49-F238E27FC236}">
              <a16:creationId xmlns:a16="http://schemas.microsoft.com/office/drawing/2014/main" id="{00000000-0008-0000-0A00-0000A0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3" name="CaixaDeTexto 672">
          <a:extLst>
            <a:ext uri="{FF2B5EF4-FFF2-40B4-BE49-F238E27FC236}">
              <a16:creationId xmlns:a16="http://schemas.microsoft.com/office/drawing/2014/main" id="{00000000-0008-0000-0A00-0000A1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4" name="CaixaDeTexto 673">
          <a:extLst>
            <a:ext uri="{FF2B5EF4-FFF2-40B4-BE49-F238E27FC236}">
              <a16:creationId xmlns:a16="http://schemas.microsoft.com/office/drawing/2014/main" id="{00000000-0008-0000-0A00-0000A2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5" name="CaixaDeTexto 674">
          <a:extLst>
            <a:ext uri="{FF2B5EF4-FFF2-40B4-BE49-F238E27FC236}">
              <a16:creationId xmlns:a16="http://schemas.microsoft.com/office/drawing/2014/main" id="{00000000-0008-0000-0A00-0000A3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676" name="CaixaDeTexto 675">
          <a:extLst>
            <a:ext uri="{FF2B5EF4-FFF2-40B4-BE49-F238E27FC236}">
              <a16:creationId xmlns:a16="http://schemas.microsoft.com/office/drawing/2014/main" id="{00000000-0008-0000-0A00-0000A4020000}"/>
            </a:ext>
          </a:extLst>
        </xdr:cNvPr>
        <xdr:cNvSpPr txBox="1"/>
      </xdr:nvSpPr>
      <xdr:spPr>
        <a:xfrm>
          <a:off x="6486525" y="3803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677" name="CaixaDeTexto 676">
          <a:extLst>
            <a:ext uri="{FF2B5EF4-FFF2-40B4-BE49-F238E27FC236}">
              <a16:creationId xmlns:a16="http://schemas.microsoft.com/office/drawing/2014/main" id="{00000000-0008-0000-0A00-0000A5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678" name="CaixaDeTexto 677">
          <a:extLst>
            <a:ext uri="{FF2B5EF4-FFF2-40B4-BE49-F238E27FC236}">
              <a16:creationId xmlns:a16="http://schemas.microsoft.com/office/drawing/2014/main" id="{00000000-0008-0000-0A00-0000A6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679" name="CaixaDeTexto 678">
          <a:extLst>
            <a:ext uri="{FF2B5EF4-FFF2-40B4-BE49-F238E27FC236}">
              <a16:creationId xmlns:a16="http://schemas.microsoft.com/office/drawing/2014/main" id="{00000000-0008-0000-0A00-0000A7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680" name="CaixaDeTexto 679">
          <a:extLst>
            <a:ext uri="{FF2B5EF4-FFF2-40B4-BE49-F238E27FC236}">
              <a16:creationId xmlns:a16="http://schemas.microsoft.com/office/drawing/2014/main" id="{00000000-0008-0000-0A00-0000A8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681" name="CaixaDeTexto 680">
          <a:extLst>
            <a:ext uri="{FF2B5EF4-FFF2-40B4-BE49-F238E27FC236}">
              <a16:creationId xmlns:a16="http://schemas.microsoft.com/office/drawing/2014/main" id="{00000000-0008-0000-0A00-0000A9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682" name="CaixaDeTexto 681">
          <a:extLst>
            <a:ext uri="{FF2B5EF4-FFF2-40B4-BE49-F238E27FC236}">
              <a16:creationId xmlns:a16="http://schemas.microsoft.com/office/drawing/2014/main" id="{00000000-0008-0000-0A00-0000AA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683" name="CaixaDeTexto 682">
          <a:extLst>
            <a:ext uri="{FF2B5EF4-FFF2-40B4-BE49-F238E27FC236}">
              <a16:creationId xmlns:a16="http://schemas.microsoft.com/office/drawing/2014/main" id="{00000000-0008-0000-0A00-0000AB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684" name="CaixaDeTexto 683">
          <a:extLst>
            <a:ext uri="{FF2B5EF4-FFF2-40B4-BE49-F238E27FC236}">
              <a16:creationId xmlns:a16="http://schemas.microsoft.com/office/drawing/2014/main" id="{00000000-0008-0000-0A00-0000AC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685" name="CaixaDeTexto 684">
          <a:extLst>
            <a:ext uri="{FF2B5EF4-FFF2-40B4-BE49-F238E27FC236}">
              <a16:creationId xmlns:a16="http://schemas.microsoft.com/office/drawing/2014/main" id="{00000000-0008-0000-0A00-0000AD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686" name="CaixaDeTexto 685">
          <a:extLst>
            <a:ext uri="{FF2B5EF4-FFF2-40B4-BE49-F238E27FC236}">
              <a16:creationId xmlns:a16="http://schemas.microsoft.com/office/drawing/2014/main" id="{00000000-0008-0000-0A00-0000AE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687" name="CaixaDeTexto 686">
          <a:extLst>
            <a:ext uri="{FF2B5EF4-FFF2-40B4-BE49-F238E27FC236}">
              <a16:creationId xmlns:a16="http://schemas.microsoft.com/office/drawing/2014/main" id="{00000000-0008-0000-0A00-0000AF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688" name="CaixaDeTexto 687">
          <a:extLst>
            <a:ext uri="{FF2B5EF4-FFF2-40B4-BE49-F238E27FC236}">
              <a16:creationId xmlns:a16="http://schemas.microsoft.com/office/drawing/2014/main" id="{00000000-0008-0000-0A00-0000B0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689" name="CaixaDeTexto 688">
          <a:extLst>
            <a:ext uri="{FF2B5EF4-FFF2-40B4-BE49-F238E27FC236}">
              <a16:creationId xmlns:a16="http://schemas.microsoft.com/office/drawing/2014/main" id="{00000000-0008-0000-0A00-0000B1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690" name="CaixaDeTexto 689">
          <a:extLst>
            <a:ext uri="{FF2B5EF4-FFF2-40B4-BE49-F238E27FC236}">
              <a16:creationId xmlns:a16="http://schemas.microsoft.com/office/drawing/2014/main" id="{00000000-0008-0000-0A00-0000B2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1" name="CaixaDeTexto 690">
          <a:extLst>
            <a:ext uri="{FF2B5EF4-FFF2-40B4-BE49-F238E27FC236}">
              <a16:creationId xmlns:a16="http://schemas.microsoft.com/office/drawing/2014/main" id="{00000000-0008-0000-0A00-0000B3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2" name="CaixaDeTexto 691">
          <a:extLst>
            <a:ext uri="{FF2B5EF4-FFF2-40B4-BE49-F238E27FC236}">
              <a16:creationId xmlns:a16="http://schemas.microsoft.com/office/drawing/2014/main" id="{00000000-0008-0000-0A00-0000B4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3" name="CaixaDeTexto 692">
          <a:extLst>
            <a:ext uri="{FF2B5EF4-FFF2-40B4-BE49-F238E27FC236}">
              <a16:creationId xmlns:a16="http://schemas.microsoft.com/office/drawing/2014/main" id="{00000000-0008-0000-0A00-0000B5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4" name="CaixaDeTexto 693">
          <a:extLst>
            <a:ext uri="{FF2B5EF4-FFF2-40B4-BE49-F238E27FC236}">
              <a16:creationId xmlns:a16="http://schemas.microsoft.com/office/drawing/2014/main" id="{00000000-0008-0000-0A00-0000B6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695" name="CaixaDeTexto 694">
          <a:extLst>
            <a:ext uri="{FF2B5EF4-FFF2-40B4-BE49-F238E27FC236}">
              <a16:creationId xmlns:a16="http://schemas.microsoft.com/office/drawing/2014/main" id="{00000000-0008-0000-0A00-0000B7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696" name="CaixaDeTexto 695">
          <a:extLst>
            <a:ext uri="{FF2B5EF4-FFF2-40B4-BE49-F238E27FC236}">
              <a16:creationId xmlns:a16="http://schemas.microsoft.com/office/drawing/2014/main" id="{00000000-0008-0000-0A00-0000B8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7" name="CaixaDeTexto 696">
          <a:extLst>
            <a:ext uri="{FF2B5EF4-FFF2-40B4-BE49-F238E27FC236}">
              <a16:creationId xmlns:a16="http://schemas.microsoft.com/office/drawing/2014/main" id="{00000000-0008-0000-0A00-0000B9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8" name="CaixaDeTexto 697">
          <a:extLst>
            <a:ext uri="{FF2B5EF4-FFF2-40B4-BE49-F238E27FC236}">
              <a16:creationId xmlns:a16="http://schemas.microsoft.com/office/drawing/2014/main" id="{00000000-0008-0000-0A00-0000BA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699" name="CaixaDeTexto 698">
          <a:extLst>
            <a:ext uri="{FF2B5EF4-FFF2-40B4-BE49-F238E27FC236}">
              <a16:creationId xmlns:a16="http://schemas.microsoft.com/office/drawing/2014/main" id="{00000000-0008-0000-0A00-0000BB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00" name="CaixaDeTexto 699">
          <a:extLst>
            <a:ext uri="{FF2B5EF4-FFF2-40B4-BE49-F238E27FC236}">
              <a16:creationId xmlns:a16="http://schemas.microsoft.com/office/drawing/2014/main" id="{00000000-0008-0000-0A00-0000BC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1" name="CaixaDeTexto 700">
          <a:extLst>
            <a:ext uri="{FF2B5EF4-FFF2-40B4-BE49-F238E27FC236}">
              <a16:creationId xmlns:a16="http://schemas.microsoft.com/office/drawing/2014/main" id="{00000000-0008-0000-0A00-0000BD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2" name="CaixaDeTexto 701">
          <a:extLst>
            <a:ext uri="{FF2B5EF4-FFF2-40B4-BE49-F238E27FC236}">
              <a16:creationId xmlns:a16="http://schemas.microsoft.com/office/drawing/2014/main" id="{00000000-0008-0000-0A00-0000BE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3" name="CaixaDeTexto 702">
          <a:extLst>
            <a:ext uri="{FF2B5EF4-FFF2-40B4-BE49-F238E27FC236}">
              <a16:creationId xmlns:a16="http://schemas.microsoft.com/office/drawing/2014/main" id="{00000000-0008-0000-0A00-0000BF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4" name="CaixaDeTexto 703">
          <a:extLst>
            <a:ext uri="{FF2B5EF4-FFF2-40B4-BE49-F238E27FC236}">
              <a16:creationId xmlns:a16="http://schemas.microsoft.com/office/drawing/2014/main" id="{00000000-0008-0000-0A00-0000C0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5" name="CaixaDeTexto 704">
          <a:extLst>
            <a:ext uri="{FF2B5EF4-FFF2-40B4-BE49-F238E27FC236}">
              <a16:creationId xmlns:a16="http://schemas.microsoft.com/office/drawing/2014/main" id="{00000000-0008-0000-0A00-0000C1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6" name="CaixaDeTexto 705">
          <a:extLst>
            <a:ext uri="{FF2B5EF4-FFF2-40B4-BE49-F238E27FC236}">
              <a16:creationId xmlns:a16="http://schemas.microsoft.com/office/drawing/2014/main" id="{00000000-0008-0000-0A00-0000C2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7" name="CaixaDeTexto 706">
          <a:extLst>
            <a:ext uri="{FF2B5EF4-FFF2-40B4-BE49-F238E27FC236}">
              <a16:creationId xmlns:a16="http://schemas.microsoft.com/office/drawing/2014/main" id="{00000000-0008-0000-0A00-0000C3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8" name="CaixaDeTexto 707">
          <a:extLst>
            <a:ext uri="{FF2B5EF4-FFF2-40B4-BE49-F238E27FC236}">
              <a16:creationId xmlns:a16="http://schemas.microsoft.com/office/drawing/2014/main" id="{00000000-0008-0000-0A00-0000C4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09" name="CaixaDeTexto 708">
          <a:extLst>
            <a:ext uri="{FF2B5EF4-FFF2-40B4-BE49-F238E27FC236}">
              <a16:creationId xmlns:a16="http://schemas.microsoft.com/office/drawing/2014/main" id="{00000000-0008-0000-0A00-0000C5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10" name="CaixaDeTexto 709">
          <a:extLst>
            <a:ext uri="{FF2B5EF4-FFF2-40B4-BE49-F238E27FC236}">
              <a16:creationId xmlns:a16="http://schemas.microsoft.com/office/drawing/2014/main" id="{00000000-0008-0000-0A00-0000C6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11" name="CaixaDeTexto 710">
          <a:extLst>
            <a:ext uri="{FF2B5EF4-FFF2-40B4-BE49-F238E27FC236}">
              <a16:creationId xmlns:a16="http://schemas.microsoft.com/office/drawing/2014/main" id="{00000000-0008-0000-0A00-0000C7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12" name="CaixaDeTexto 711">
          <a:extLst>
            <a:ext uri="{FF2B5EF4-FFF2-40B4-BE49-F238E27FC236}">
              <a16:creationId xmlns:a16="http://schemas.microsoft.com/office/drawing/2014/main" id="{00000000-0008-0000-0A00-0000C8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13" name="CaixaDeTexto 712">
          <a:extLst>
            <a:ext uri="{FF2B5EF4-FFF2-40B4-BE49-F238E27FC236}">
              <a16:creationId xmlns:a16="http://schemas.microsoft.com/office/drawing/2014/main" id="{00000000-0008-0000-0A00-0000C9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14" name="CaixaDeTexto 713">
          <a:extLst>
            <a:ext uri="{FF2B5EF4-FFF2-40B4-BE49-F238E27FC236}">
              <a16:creationId xmlns:a16="http://schemas.microsoft.com/office/drawing/2014/main" id="{00000000-0008-0000-0A00-0000CA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15" name="CaixaDeTexto 714">
          <a:extLst>
            <a:ext uri="{FF2B5EF4-FFF2-40B4-BE49-F238E27FC236}">
              <a16:creationId xmlns:a16="http://schemas.microsoft.com/office/drawing/2014/main" id="{00000000-0008-0000-0A00-0000CB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16" name="CaixaDeTexto 715">
          <a:extLst>
            <a:ext uri="{FF2B5EF4-FFF2-40B4-BE49-F238E27FC236}">
              <a16:creationId xmlns:a16="http://schemas.microsoft.com/office/drawing/2014/main" id="{00000000-0008-0000-0A00-0000CC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17" name="CaixaDeTexto 716">
          <a:extLst>
            <a:ext uri="{FF2B5EF4-FFF2-40B4-BE49-F238E27FC236}">
              <a16:creationId xmlns:a16="http://schemas.microsoft.com/office/drawing/2014/main" id="{00000000-0008-0000-0A00-0000CD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18" name="CaixaDeTexto 717">
          <a:extLst>
            <a:ext uri="{FF2B5EF4-FFF2-40B4-BE49-F238E27FC236}">
              <a16:creationId xmlns:a16="http://schemas.microsoft.com/office/drawing/2014/main" id="{00000000-0008-0000-0A00-0000CE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19" name="CaixaDeTexto 718">
          <a:extLst>
            <a:ext uri="{FF2B5EF4-FFF2-40B4-BE49-F238E27FC236}">
              <a16:creationId xmlns:a16="http://schemas.microsoft.com/office/drawing/2014/main" id="{00000000-0008-0000-0A00-0000CF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20" name="CaixaDeTexto 719">
          <a:extLst>
            <a:ext uri="{FF2B5EF4-FFF2-40B4-BE49-F238E27FC236}">
              <a16:creationId xmlns:a16="http://schemas.microsoft.com/office/drawing/2014/main" id="{00000000-0008-0000-0A00-0000D0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21" name="CaixaDeTexto 720">
          <a:extLst>
            <a:ext uri="{FF2B5EF4-FFF2-40B4-BE49-F238E27FC236}">
              <a16:creationId xmlns:a16="http://schemas.microsoft.com/office/drawing/2014/main" id="{00000000-0008-0000-0A00-0000D1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22" name="CaixaDeTexto 721">
          <a:extLst>
            <a:ext uri="{FF2B5EF4-FFF2-40B4-BE49-F238E27FC236}">
              <a16:creationId xmlns:a16="http://schemas.microsoft.com/office/drawing/2014/main" id="{00000000-0008-0000-0A00-0000D2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23" name="CaixaDeTexto 722">
          <a:extLst>
            <a:ext uri="{FF2B5EF4-FFF2-40B4-BE49-F238E27FC236}">
              <a16:creationId xmlns:a16="http://schemas.microsoft.com/office/drawing/2014/main" id="{00000000-0008-0000-0A00-0000D3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24" name="CaixaDeTexto 723">
          <a:extLst>
            <a:ext uri="{FF2B5EF4-FFF2-40B4-BE49-F238E27FC236}">
              <a16:creationId xmlns:a16="http://schemas.microsoft.com/office/drawing/2014/main" id="{00000000-0008-0000-0A00-0000D4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25" name="CaixaDeTexto 724">
          <a:extLst>
            <a:ext uri="{FF2B5EF4-FFF2-40B4-BE49-F238E27FC236}">
              <a16:creationId xmlns:a16="http://schemas.microsoft.com/office/drawing/2014/main" id="{00000000-0008-0000-0A00-0000D5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26" name="CaixaDeTexto 725">
          <a:extLst>
            <a:ext uri="{FF2B5EF4-FFF2-40B4-BE49-F238E27FC236}">
              <a16:creationId xmlns:a16="http://schemas.microsoft.com/office/drawing/2014/main" id="{00000000-0008-0000-0A00-0000D6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27" name="CaixaDeTexto 726">
          <a:extLst>
            <a:ext uri="{FF2B5EF4-FFF2-40B4-BE49-F238E27FC236}">
              <a16:creationId xmlns:a16="http://schemas.microsoft.com/office/drawing/2014/main" id="{00000000-0008-0000-0A00-0000D7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28" name="CaixaDeTexto 727">
          <a:extLst>
            <a:ext uri="{FF2B5EF4-FFF2-40B4-BE49-F238E27FC236}">
              <a16:creationId xmlns:a16="http://schemas.microsoft.com/office/drawing/2014/main" id="{00000000-0008-0000-0A00-0000D8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29" name="CaixaDeTexto 728">
          <a:extLst>
            <a:ext uri="{FF2B5EF4-FFF2-40B4-BE49-F238E27FC236}">
              <a16:creationId xmlns:a16="http://schemas.microsoft.com/office/drawing/2014/main" id="{00000000-0008-0000-0A00-0000D9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30" name="CaixaDeTexto 729">
          <a:extLst>
            <a:ext uri="{FF2B5EF4-FFF2-40B4-BE49-F238E27FC236}">
              <a16:creationId xmlns:a16="http://schemas.microsoft.com/office/drawing/2014/main" id="{00000000-0008-0000-0A00-0000DA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31" name="CaixaDeTexto 730">
          <a:extLst>
            <a:ext uri="{FF2B5EF4-FFF2-40B4-BE49-F238E27FC236}">
              <a16:creationId xmlns:a16="http://schemas.microsoft.com/office/drawing/2014/main" id="{00000000-0008-0000-0A00-0000DB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32" name="CaixaDeTexto 731">
          <a:extLst>
            <a:ext uri="{FF2B5EF4-FFF2-40B4-BE49-F238E27FC236}">
              <a16:creationId xmlns:a16="http://schemas.microsoft.com/office/drawing/2014/main" id="{00000000-0008-0000-0A00-0000DC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33" name="CaixaDeTexto 732">
          <a:extLst>
            <a:ext uri="{FF2B5EF4-FFF2-40B4-BE49-F238E27FC236}">
              <a16:creationId xmlns:a16="http://schemas.microsoft.com/office/drawing/2014/main" id="{00000000-0008-0000-0A00-0000DD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34" name="CaixaDeTexto 733">
          <a:extLst>
            <a:ext uri="{FF2B5EF4-FFF2-40B4-BE49-F238E27FC236}">
              <a16:creationId xmlns:a16="http://schemas.microsoft.com/office/drawing/2014/main" id="{00000000-0008-0000-0A00-0000DE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35" name="CaixaDeTexto 734">
          <a:extLst>
            <a:ext uri="{FF2B5EF4-FFF2-40B4-BE49-F238E27FC236}">
              <a16:creationId xmlns:a16="http://schemas.microsoft.com/office/drawing/2014/main" id="{00000000-0008-0000-0A00-0000DF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36" name="CaixaDeTexto 735">
          <a:extLst>
            <a:ext uri="{FF2B5EF4-FFF2-40B4-BE49-F238E27FC236}">
              <a16:creationId xmlns:a16="http://schemas.microsoft.com/office/drawing/2014/main" id="{00000000-0008-0000-0A00-0000E0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37" name="CaixaDeTexto 736">
          <a:extLst>
            <a:ext uri="{FF2B5EF4-FFF2-40B4-BE49-F238E27FC236}">
              <a16:creationId xmlns:a16="http://schemas.microsoft.com/office/drawing/2014/main" id="{00000000-0008-0000-0A00-0000E1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38" name="CaixaDeTexto 737">
          <a:extLst>
            <a:ext uri="{FF2B5EF4-FFF2-40B4-BE49-F238E27FC236}">
              <a16:creationId xmlns:a16="http://schemas.microsoft.com/office/drawing/2014/main" id="{00000000-0008-0000-0A00-0000E2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39" name="CaixaDeTexto 738">
          <a:extLst>
            <a:ext uri="{FF2B5EF4-FFF2-40B4-BE49-F238E27FC236}">
              <a16:creationId xmlns:a16="http://schemas.microsoft.com/office/drawing/2014/main" id="{00000000-0008-0000-0A00-0000E3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0" name="CaixaDeTexto 739">
          <a:extLst>
            <a:ext uri="{FF2B5EF4-FFF2-40B4-BE49-F238E27FC236}">
              <a16:creationId xmlns:a16="http://schemas.microsoft.com/office/drawing/2014/main" id="{00000000-0008-0000-0A00-0000E4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1" name="CaixaDeTexto 740">
          <a:extLst>
            <a:ext uri="{FF2B5EF4-FFF2-40B4-BE49-F238E27FC236}">
              <a16:creationId xmlns:a16="http://schemas.microsoft.com/office/drawing/2014/main" id="{00000000-0008-0000-0A00-0000E5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2" name="CaixaDeTexto 741">
          <a:extLst>
            <a:ext uri="{FF2B5EF4-FFF2-40B4-BE49-F238E27FC236}">
              <a16:creationId xmlns:a16="http://schemas.microsoft.com/office/drawing/2014/main" id="{00000000-0008-0000-0A00-0000E6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3" name="CaixaDeTexto 742">
          <a:extLst>
            <a:ext uri="{FF2B5EF4-FFF2-40B4-BE49-F238E27FC236}">
              <a16:creationId xmlns:a16="http://schemas.microsoft.com/office/drawing/2014/main" id="{00000000-0008-0000-0A00-0000E7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4" name="CaixaDeTexto 743">
          <a:extLst>
            <a:ext uri="{FF2B5EF4-FFF2-40B4-BE49-F238E27FC236}">
              <a16:creationId xmlns:a16="http://schemas.microsoft.com/office/drawing/2014/main" id="{00000000-0008-0000-0A00-0000E8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5" name="CaixaDeTexto 744">
          <a:extLst>
            <a:ext uri="{FF2B5EF4-FFF2-40B4-BE49-F238E27FC236}">
              <a16:creationId xmlns:a16="http://schemas.microsoft.com/office/drawing/2014/main" id="{00000000-0008-0000-0A00-0000E9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6" name="CaixaDeTexto 745">
          <a:extLst>
            <a:ext uri="{FF2B5EF4-FFF2-40B4-BE49-F238E27FC236}">
              <a16:creationId xmlns:a16="http://schemas.microsoft.com/office/drawing/2014/main" id="{00000000-0008-0000-0A00-0000EA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7" name="CaixaDeTexto 746">
          <a:extLst>
            <a:ext uri="{FF2B5EF4-FFF2-40B4-BE49-F238E27FC236}">
              <a16:creationId xmlns:a16="http://schemas.microsoft.com/office/drawing/2014/main" id="{00000000-0008-0000-0A00-0000EB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48" name="CaixaDeTexto 747">
          <a:extLst>
            <a:ext uri="{FF2B5EF4-FFF2-40B4-BE49-F238E27FC236}">
              <a16:creationId xmlns:a16="http://schemas.microsoft.com/office/drawing/2014/main" id="{00000000-0008-0000-0A00-0000EC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49" name="CaixaDeTexto 748">
          <a:extLst>
            <a:ext uri="{FF2B5EF4-FFF2-40B4-BE49-F238E27FC236}">
              <a16:creationId xmlns:a16="http://schemas.microsoft.com/office/drawing/2014/main" id="{00000000-0008-0000-0A00-0000ED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50" name="CaixaDeTexto 749">
          <a:extLst>
            <a:ext uri="{FF2B5EF4-FFF2-40B4-BE49-F238E27FC236}">
              <a16:creationId xmlns:a16="http://schemas.microsoft.com/office/drawing/2014/main" id="{00000000-0008-0000-0A00-0000EE02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51" name="CaixaDeTexto 750">
          <a:extLst>
            <a:ext uri="{FF2B5EF4-FFF2-40B4-BE49-F238E27FC236}">
              <a16:creationId xmlns:a16="http://schemas.microsoft.com/office/drawing/2014/main" id="{00000000-0008-0000-0A00-0000EF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52" name="CaixaDeTexto 751">
          <a:extLst>
            <a:ext uri="{FF2B5EF4-FFF2-40B4-BE49-F238E27FC236}">
              <a16:creationId xmlns:a16="http://schemas.microsoft.com/office/drawing/2014/main" id="{00000000-0008-0000-0A00-0000F0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53" name="CaixaDeTexto 752">
          <a:extLst>
            <a:ext uri="{FF2B5EF4-FFF2-40B4-BE49-F238E27FC236}">
              <a16:creationId xmlns:a16="http://schemas.microsoft.com/office/drawing/2014/main" id="{00000000-0008-0000-0A00-0000F1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54" name="CaixaDeTexto 753">
          <a:extLst>
            <a:ext uri="{FF2B5EF4-FFF2-40B4-BE49-F238E27FC236}">
              <a16:creationId xmlns:a16="http://schemas.microsoft.com/office/drawing/2014/main" id="{00000000-0008-0000-0A00-0000F202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55" name="CaixaDeTexto 754">
          <a:extLst>
            <a:ext uri="{FF2B5EF4-FFF2-40B4-BE49-F238E27FC236}">
              <a16:creationId xmlns:a16="http://schemas.microsoft.com/office/drawing/2014/main" id="{00000000-0008-0000-0A00-0000F3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56" name="CaixaDeTexto 755">
          <a:extLst>
            <a:ext uri="{FF2B5EF4-FFF2-40B4-BE49-F238E27FC236}">
              <a16:creationId xmlns:a16="http://schemas.microsoft.com/office/drawing/2014/main" id="{00000000-0008-0000-0A00-0000F4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57" name="CaixaDeTexto 756">
          <a:extLst>
            <a:ext uri="{FF2B5EF4-FFF2-40B4-BE49-F238E27FC236}">
              <a16:creationId xmlns:a16="http://schemas.microsoft.com/office/drawing/2014/main" id="{00000000-0008-0000-0A00-0000F5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58" name="CaixaDeTexto 757">
          <a:extLst>
            <a:ext uri="{FF2B5EF4-FFF2-40B4-BE49-F238E27FC236}">
              <a16:creationId xmlns:a16="http://schemas.microsoft.com/office/drawing/2014/main" id="{00000000-0008-0000-0A00-0000F602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59" name="CaixaDeTexto 758">
          <a:extLst>
            <a:ext uri="{FF2B5EF4-FFF2-40B4-BE49-F238E27FC236}">
              <a16:creationId xmlns:a16="http://schemas.microsoft.com/office/drawing/2014/main" id="{00000000-0008-0000-0A00-0000F7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60" name="CaixaDeTexto 759">
          <a:extLst>
            <a:ext uri="{FF2B5EF4-FFF2-40B4-BE49-F238E27FC236}">
              <a16:creationId xmlns:a16="http://schemas.microsoft.com/office/drawing/2014/main" id="{00000000-0008-0000-0A00-0000F8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61" name="CaixaDeTexto 760">
          <a:extLst>
            <a:ext uri="{FF2B5EF4-FFF2-40B4-BE49-F238E27FC236}">
              <a16:creationId xmlns:a16="http://schemas.microsoft.com/office/drawing/2014/main" id="{00000000-0008-0000-0A00-0000F9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62" name="CaixaDeTexto 761">
          <a:extLst>
            <a:ext uri="{FF2B5EF4-FFF2-40B4-BE49-F238E27FC236}">
              <a16:creationId xmlns:a16="http://schemas.microsoft.com/office/drawing/2014/main" id="{00000000-0008-0000-0A00-0000FA02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63" name="CaixaDeTexto 762">
          <a:extLst>
            <a:ext uri="{FF2B5EF4-FFF2-40B4-BE49-F238E27FC236}">
              <a16:creationId xmlns:a16="http://schemas.microsoft.com/office/drawing/2014/main" id="{00000000-0008-0000-0A00-0000FB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64" name="CaixaDeTexto 763">
          <a:extLst>
            <a:ext uri="{FF2B5EF4-FFF2-40B4-BE49-F238E27FC236}">
              <a16:creationId xmlns:a16="http://schemas.microsoft.com/office/drawing/2014/main" id="{00000000-0008-0000-0A00-0000FC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65" name="CaixaDeTexto 764">
          <a:extLst>
            <a:ext uri="{FF2B5EF4-FFF2-40B4-BE49-F238E27FC236}">
              <a16:creationId xmlns:a16="http://schemas.microsoft.com/office/drawing/2014/main" id="{00000000-0008-0000-0A00-0000FD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66" name="CaixaDeTexto 765">
          <a:extLst>
            <a:ext uri="{FF2B5EF4-FFF2-40B4-BE49-F238E27FC236}">
              <a16:creationId xmlns:a16="http://schemas.microsoft.com/office/drawing/2014/main" id="{00000000-0008-0000-0A00-0000FE02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67" name="CaixaDeTexto 766">
          <a:extLst>
            <a:ext uri="{FF2B5EF4-FFF2-40B4-BE49-F238E27FC236}">
              <a16:creationId xmlns:a16="http://schemas.microsoft.com/office/drawing/2014/main" id="{00000000-0008-0000-0A00-0000FF02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68" name="CaixaDeTexto 767">
          <a:extLst>
            <a:ext uri="{FF2B5EF4-FFF2-40B4-BE49-F238E27FC236}">
              <a16:creationId xmlns:a16="http://schemas.microsoft.com/office/drawing/2014/main" id="{00000000-0008-0000-0A00-00000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69" name="CaixaDeTexto 768">
          <a:extLst>
            <a:ext uri="{FF2B5EF4-FFF2-40B4-BE49-F238E27FC236}">
              <a16:creationId xmlns:a16="http://schemas.microsoft.com/office/drawing/2014/main" id="{00000000-0008-0000-0A00-000001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70" name="CaixaDeTexto 769">
          <a:extLst>
            <a:ext uri="{FF2B5EF4-FFF2-40B4-BE49-F238E27FC236}">
              <a16:creationId xmlns:a16="http://schemas.microsoft.com/office/drawing/2014/main" id="{00000000-0008-0000-0A00-000002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71" name="CaixaDeTexto 770">
          <a:extLst>
            <a:ext uri="{FF2B5EF4-FFF2-40B4-BE49-F238E27FC236}">
              <a16:creationId xmlns:a16="http://schemas.microsoft.com/office/drawing/2014/main" id="{00000000-0008-0000-0A00-000003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72" name="CaixaDeTexto 771">
          <a:extLst>
            <a:ext uri="{FF2B5EF4-FFF2-40B4-BE49-F238E27FC236}">
              <a16:creationId xmlns:a16="http://schemas.microsoft.com/office/drawing/2014/main" id="{00000000-0008-0000-0A00-000004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3" name="CaixaDeTexto 772">
          <a:extLst>
            <a:ext uri="{FF2B5EF4-FFF2-40B4-BE49-F238E27FC236}">
              <a16:creationId xmlns:a16="http://schemas.microsoft.com/office/drawing/2014/main" id="{00000000-0008-0000-0A00-000005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4" name="CaixaDeTexto 773">
          <a:extLst>
            <a:ext uri="{FF2B5EF4-FFF2-40B4-BE49-F238E27FC236}">
              <a16:creationId xmlns:a16="http://schemas.microsoft.com/office/drawing/2014/main" id="{00000000-0008-0000-0A00-000006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5" name="CaixaDeTexto 774">
          <a:extLst>
            <a:ext uri="{FF2B5EF4-FFF2-40B4-BE49-F238E27FC236}">
              <a16:creationId xmlns:a16="http://schemas.microsoft.com/office/drawing/2014/main" id="{00000000-0008-0000-0A00-00000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6" name="CaixaDeTexto 775">
          <a:extLst>
            <a:ext uri="{FF2B5EF4-FFF2-40B4-BE49-F238E27FC236}">
              <a16:creationId xmlns:a16="http://schemas.microsoft.com/office/drawing/2014/main" id="{00000000-0008-0000-0A00-00000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7" name="CaixaDeTexto 776">
          <a:extLst>
            <a:ext uri="{FF2B5EF4-FFF2-40B4-BE49-F238E27FC236}">
              <a16:creationId xmlns:a16="http://schemas.microsoft.com/office/drawing/2014/main" id="{00000000-0008-0000-0A00-000009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8" name="CaixaDeTexto 777">
          <a:extLst>
            <a:ext uri="{FF2B5EF4-FFF2-40B4-BE49-F238E27FC236}">
              <a16:creationId xmlns:a16="http://schemas.microsoft.com/office/drawing/2014/main" id="{00000000-0008-0000-0A00-00000A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79" name="CaixaDeTexto 778">
          <a:extLst>
            <a:ext uri="{FF2B5EF4-FFF2-40B4-BE49-F238E27FC236}">
              <a16:creationId xmlns:a16="http://schemas.microsoft.com/office/drawing/2014/main" id="{00000000-0008-0000-0A00-00000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80" name="CaixaDeTexto 779">
          <a:extLst>
            <a:ext uri="{FF2B5EF4-FFF2-40B4-BE49-F238E27FC236}">
              <a16:creationId xmlns:a16="http://schemas.microsoft.com/office/drawing/2014/main" id="{00000000-0008-0000-0A00-00000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81" name="CaixaDeTexto 780">
          <a:extLst>
            <a:ext uri="{FF2B5EF4-FFF2-40B4-BE49-F238E27FC236}">
              <a16:creationId xmlns:a16="http://schemas.microsoft.com/office/drawing/2014/main" id="{00000000-0008-0000-0A00-00000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82" name="CaixaDeTexto 781">
          <a:extLst>
            <a:ext uri="{FF2B5EF4-FFF2-40B4-BE49-F238E27FC236}">
              <a16:creationId xmlns:a16="http://schemas.microsoft.com/office/drawing/2014/main" id="{00000000-0008-0000-0A00-00000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83" name="CaixaDeTexto 782">
          <a:extLst>
            <a:ext uri="{FF2B5EF4-FFF2-40B4-BE49-F238E27FC236}">
              <a16:creationId xmlns:a16="http://schemas.microsoft.com/office/drawing/2014/main" id="{00000000-0008-0000-0A00-00000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784" name="CaixaDeTexto 783">
          <a:extLst>
            <a:ext uri="{FF2B5EF4-FFF2-40B4-BE49-F238E27FC236}">
              <a16:creationId xmlns:a16="http://schemas.microsoft.com/office/drawing/2014/main" id="{00000000-0008-0000-0A00-00001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85" name="CaixaDeTexto 784">
          <a:extLst>
            <a:ext uri="{FF2B5EF4-FFF2-40B4-BE49-F238E27FC236}">
              <a16:creationId xmlns:a16="http://schemas.microsoft.com/office/drawing/2014/main" id="{00000000-0008-0000-0A00-000011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786" name="CaixaDeTexto 785">
          <a:extLst>
            <a:ext uri="{FF2B5EF4-FFF2-40B4-BE49-F238E27FC236}">
              <a16:creationId xmlns:a16="http://schemas.microsoft.com/office/drawing/2014/main" id="{00000000-0008-0000-0A00-000012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87" name="CaixaDeTexto 786">
          <a:extLst>
            <a:ext uri="{FF2B5EF4-FFF2-40B4-BE49-F238E27FC236}">
              <a16:creationId xmlns:a16="http://schemas.microsoft.com/office/drawing/2014/main" id="{00000000-0008-0000-0A00-000013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88" name="CaixaDeTexto 787">
          <a:extLst>
            <a:ext uri="{FF2B5EF4-FFF2-40B4-BE49-F238E27FC236}">
              <a16:creationId xmlns:a16="http://schemas.microsoft.com/office/drawing/2014/main" id="{00000000-0008-0000-0A00-000014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89" name="CaixaDeTexto 788">
          <a:extLst>
            <a:ext uri="{FF2B5EF4-FFF2-40B4-BE49-F238E27FC236}">
              <a16:creationId xmlns:a16="http://schemas.microsoft.com/office/drawing/2014/main" id="{00000000-0008-0000-0A00-000015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790" name="CaixaDeTexto 789">
          <a:extLst>
            <a:ext uri="{FF2B5EF4-FFF2-40B4-BE49-F238E27FC236}">
              <a16:creationId xmlns:a16="http://schemas.microsoft.com/office/drawing/2014/main" id="{00000000-0008-0000-0A00-000016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91" name="CaixaDeTexto 790">
          <a:extLst>
            <a:ext uri="{FF2B5EF4-FFF2-40B4-BE49-F238E27FC236}">
              <a16:creationId xmlns:a16="http://schemas.microsoft.com/office/drawing/2014/main" id="{00000000-0008-0000-0A00-000017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92" name="CaixaDeTexto 791">
          <a:extLst>
            <a:ext uri="{FF2B5EF4-FFF2-40B4-BE49-F238E27FC236}">
              <a16:creationId xmlns:a16="http://schemas.microsoft.com/office/drawing/2014/main" id="{00000000-0008-0000-0A00-000018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93" name="CaixaDeTexto 792">
          <a:extLst>
            <a:ext uri="{FF2B5EF4-FFF2-40B4-BE49-F238E27FC236}">
              <a16:creationId xmlns:a16="http://schemas.microsoft.com/office/drawing/2014/main" id="{00000000-0008-0000-0A00-000019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794" name="CaixaDeTexto 793">
          <a:extLst>
            <a:ext uri="{FF2B5EF4-FFF2-40B4-BE49-F238E27FC236}">
              <a16:creationId xmlns:a16="http://schemas.microsoft.com/office/drawing/2014/main" id="{00000000-0008-0000-0A00-00001A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95" name="CaixaDeTexto 794">
          <a:extLst>
            <a:ext uri="{FF2B5EF4-FFF2-40B4-BE49-F238E27FC236}">
              <a16:creationId xmlns:a16="http://schemas.microsoft.com/office/drawing/2014/main" id="{00000000-0008-0000-0A00-00001B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96" name="CaixaDeTexto 795">
          <a:extLst>
            <a:ext uri="{FF2B5EF4-FFF2-40B4-BE49-F238E27FC236}">
              <a16:creationId xmlns:a16="http://schemas.microsoft.com/office/drawing/2014/main" id="{00000000-0008-0000-0A00-00001C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97" name="CaixaDeTexto 796">
          <a:extLst>
            <a:ext uri="{FF2B5EF4-FFF2-40B4-BE49-F238E27FC236}">
              <a16:creationId xmlns:a16="http://schemas.microsoft.com/office/drawing/2014/main" id="{00000000-0008-0000-0A00-00001D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798" name="CaixaDeTexto 797">
          <a:extLst>
            <a:ext uri="{FF2B5EF4-FFF2-40B4-BE49-F238E27FC236}">
              <a16:creationId xmlns:a16="http://schemas.microsoft.com/office/drawing/2014/main" id="{00000000-0008-0000-0A00-00001E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799" name="CaixaDeTexto 798">
          <a:extLst>
            <a:ext uri="{FF2B5EF4-FFF2-40B4-BE49-F238E27FC236}">
              <a16:creationId xmlns:a16="http://schemas.microsoft.com/office/drawing/2014/main" id="{00000000-0008-0000-0A00-00001F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0" name="CaixaDeTexto 799">
          <a:extLst>
            <a:ext uri="{FF2B5EF4-FFF2-40B4-BE49-F238E27FC236}">
              <a16:creationId xmlns:a16="http://schemas.microsoft.com/office/drawing/2014/main" id="{00000000-0008-0000-0A00-000020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1" name="CaixaDeTexto 800">
          <a:extLst>
            <a:ext uri="{FF2B5EF4-FFF2-40B4-BE49-F238E27FC236}">
              <a16:creationId xmlns:a16="http://schemas.microsoft.com/office/drawing/2014/main" id="{00000000-0008-0000-0A00-000021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2" name="CaixaDeTexto 801">
          <a:extLst>
            <a:ext uri="{FF2B5EF4-FFF2-40B4-BE49-F238E27FC236}">
              <a16:creationId xmlns:a16="http://schemas.microsoft.com/office/drawing/2014/main" id="{00000000-0008-0000-0A00-000022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03" name="CaixaDeTexto 802">
          <a:extLst>
            <a:ext uri="{FF2B5EF4-FFF2-40B4-BE49-F238E27FC236}">
              <a16:creationId xmlns:a16="http://schemas.microsoft.com/office/drawing/2014/main" id="{00000000-0008-0000-0A00-00002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04" name="CaixaDeTexto 803">
          <a:extLst>
            <a:ext uri="{FF2B5EF4-FFF2-40B4-BE49-F238E27FC236}">
              <a16:creationId xmlns:a16="http://schemas.microsoft.com/office/drawing/2014/main" id="{00000000-0008-0000-0A00-00002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5" name="CaixaDeTexto 804">
          <a:extLst>
            <a:ext uri="{FF2B5EF4-FFF2-40B4-BE49-F238E27FC236}">
              <a16:creationId xmlns:a16="http://schemas.microsoft.com/office/drawing/2014/main" id="{00000000-0008-0000-0A00-000025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6" name="CaixaDeTexto 805">
          <a:extLst>
            <a:ext uri="{FF2B5EF4-FFF2-40B4-BE49-F238E27FC236}">
              <a16:creationId xmlns:a16="http://schemas.microsoft.com/office/drawing/2014/main" id="{00000000-0008-0000-0A00-000026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7" name="CaixaDeTexto 806">
          <a:extLst>
            <a:ext uri="{FF2B5EF4-FFF2-40B4-BE49-F238E27FC236}">
              <a16:creationId xmlns:a16="http://schemas.microsoft.com/office/drawing/2014/main" id="{00000000-0008-0000-0A00-000027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08" name="CaixaDeTexto 807">
          <a:extLst>
            <a:ext uri="{FF2B5EF4-FFF2-40B4-BE49-F238E27FC236}">
              <a16:creationId xmlns:a16="http://schemas.microsoft.com/office/drawing/2014/main" id="{00000000-0008-0000-0A00-000028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09" name="CaixaDeTexto 808">
          <a:extLst>
            <a:ext uri="{FF2B5EF4-FFF2-40B4-BE49-F238E27FC236}">
              <a16:creationId xmlns:a16="http://schemas.microsoft.com/office/drawing/2014/main" id="{00000000-0008-0000-0A00-000029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0" name="CaixaDeTexto 809">
          <a:extLst>
            <a:ext uri="{FF2B5EF4-FFF2-40B4-BE49-F238E27FC236}">
              <a16:creationId xmlns:a16="http://schemas.microsoft.com/office/drawing/2014/main" id="{00000000-0008-0000-0A00-00002A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1" name="CaixaDeTexto 810">
          <a:extLst>
            <a:ext uri="{FF2B5EF4-FFF2-40B4-BE49-F238E27FC236}">
              <a16:creationId xmlns:a16="http://schemas.microsoft.com/office/drawing/2014/main" id="{00000000-0008-0000-0A00-00002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2" name="CaixaDeTexto 811">
          <a:extLst>
            <a:ext uri="{FF2B5EF4-FFF2-40B4-BE49-F238E27FC236}">
              <a16:creationId xmlns:a16="http://schemas.microsoft.com/office/drawing/2014/main" id="{00000000-0008-0000-0A00-00002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3" name="CaixaDeTexto 812">
          <a:extLst>
            <a:ext uri="{FF2B5EF4-FFF2-40B4-BE49-F238E27FC236}">
              <a16:creationId xmlns:a16="http://schemas.microsoft.com/office/drawing/2014/main" id="{00000000-0008-0000-0A00-00002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4" name="CaixaDeTexto 813">
          <a:extLst>
            <a:ext uri="{FF2B5EF4-FFF2-40B4-BE49-F238E27FC236}">
              <a16:creationId xmlns:a16="http://schemas.microsoft.com/office/drawing/2014/main" id="{00000000-0008-0000-0A00-00002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5" name="CaixaDeTexto 814">
          <a:extLst>
            <a:ext uri="{FF2B5EF4-FFF2-40B4-BE49-F238E27FC236}">
              <a16:creationId xmlns:a16="http://schemas.microsoft.com/office/drawing/2014/main" id="{00000000-0008-0000-0A00-00002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6" name="CaixaDeTexto 815">
          <a:extLst>
            <a:ext uri="{FF2B5EF4-FFF2-40B4-BE49-F238E27FC236}">
              <a16:creationId xmlns:a16="http://schemas.microsoft.com/office/drawing/2014/main" id="{00000000-0008-0000-0A00-00003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7" name="CaixaDeTexto 816">
          <a:extLst>
            <a:ext uri="{FF2B5EF4-FFF2-40B4-BE49-F238E27FC236}">
              <a16:creationId xmlns:a16="http://schemas.microsoft.com/office/drawing/2014/main" id="{00000000-0008-0000-0A00-000031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8" name="CaixaDeTexto 817">
          <a:extLst>
            <a:ext uri="{FF2B5EF4-FFF2-40B4-BE49-F238E27FC236}">
              <a16:creationId xmlns:a16="http://schemas.microsoft.com/office/drawing/2014/main" id="{00000000-0008-0000-0A00-000032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19" name="CaixaDeTexto 818">
          <a:extLst>
            <a:ext uri="{FF2B5EF4-FFF2-40B4-BE49-F238E27FC236}">
              <a16:creationId xmlns:a16="http://schemas.microsoft.com/office/drawing/2014/main" id="{00000000-0008-0000-0A00-00003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20" name="CaixaDeTexto 819">
          <a:extLst>
            <a:ext uri="{FF2B5EF4-FFF2-40B4-BE49-F238E27FC236}">
              <a16:creationId xmlns:a16="http://schemas.microsoft.com/office/drawing/2014/main" id="{00000000-0008-0000-0A00-00003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821" name="CaixaDeTexto 820">
          <a:extLst>
            <a:ext uri="{FF2B5EF4-FFF2-40B4-BE49-F238E27FC236}">
              <a16:creationId xmlns:a16="http://schemas.microsoft.com/office/drawing/2014/main" id="{00000000-0008-0000-0A00-000035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822" name="CaixaDeTexto 821">
          <a:extLst>
            <a:ext uri="{FF2B5EF4-FFF2-40B4-BE49-F238E27FC236}">
              <a16:creationId xmlns:a16="http://schemas.microsoft.com/office/drawing/2014/main" id="{00000000-0008-0000-0A00-000036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23" name="CaixaDeTexto 822">
          <a:extLst>
            <a:ext uri="{FF2B5EF4-FFF2-40B4-BE49-F238E27FC236}">
              <a16:creationId xmlns:a16="http://schemas.microsoft.com/office/drawing/2014/main" id="{00000000-0008-0000-0A00-000037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24" name="CaixaDeTexto 823">
          <a:extLst>
            <a:ext uri="{FF2B5EF4-FFF2-40B4-BE49-F238E27FC236}">
              <a16:creationId xmlns:a16="http://schemas.microsoft.com/office/drawing/2014/main" id="{00000000-0008-0000-0A00-000038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25" name="CaixaDeTexto 824">
          <a:extLst>
            <a:ext uri="{FF2B5EF4-FFF2-40B4-BE49-F238E27FC236}">
              <a16:creationId xmlns:a16="http://schemas.microsoft.com/office/drawing/2014/main" id="{00000000-0008-0000-0A00-000039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26" name="CaixaDeTexto 825">
          <a:extLst>
            <a:ext uri="{FF2B5EF4-FFF2-40B4-BE49-F238E27FC236}">
              <a16:creationId xmlns:a16="http://schemas.microsoft.com/office/drawing/2014/main" id="{00000000-0008-0000-0A00-00003A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27" name="CaixaDeTexto 826">
          <a:extLst>
            <a:ext uri="{FF2B5EF4-FFF2-40B4-BE49-F238E27FC236}">
              <a16:creationId xmlns:a16="http://schemas.microsoft.com/office/drawing/2014/main" id="{00000000-0008-0000-0A00-00003B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28" name="CaixaDeTexto 827">
          <a:extLst>
            <a:ext uri="{FF2B5EF4-FFF2-40B4-BE49-F238E27FC236}">
              <a16:creationId xmlns:a16="http://schemas.microsoft.com/office/drawing/2014/main" id="{00000000-0008-0000-0A00-00003C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29" name="CaixaDeTexto 828">
          <a:extLst>
            <a:ext uri="{FF2B5EF4-FFF2-40B4-BE49-F238E27FC236}">
              <a16:creationId xmlns:a16="http://schemas.microsoft.com/office/drawing/2014/main" id="{00000000-0008-0000-0A00-00003D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30" name="CaixaDeTexto 829">
          <a:extLst>
            <a:ext uri="{FF2B5EF4-FFF2-40B4-BE49-F238E27FC236}">
              <a16:creationId xmlns:a16="http://schemas.microsoft.com/office/drawing/2014/main" id="{00000000-0008-0000-0A00-00003E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31" name="CaixaDeTexto 830">
          <a:extLst>
            <a:ext uri="{FF2B5EF4-FFF2-40B4-BE49-F238E27FC236}">
              <a16:creationId xmlns:a16="http://schemas.microsoft.com/office/drawing/2014/main" id="{00000000-0008-0000-0A00-00003F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32" name="CaixaDeTexto 831">
          <a:extLst>
            <a:ext uri="{FF2B5EF4-FFF2-40B4-BE49-F238E27FC236}">
              <a16:creationId xmlns:a16="http://schemas.microsoft.com/office/drawing/2014/main" id="{00000000-0008-0000-0A00-000040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33" name="CaixaDeTexto 832">
          <a:extLst>
            <a:ext uri="{FF2B5EF4-FFF2-40B4-BE49-F238E27FC236}">
              <a16:creationId xmlns:a16="http://schemas.microsoft.com/office/drawing/2014/main" id="{00000000-0008-0000-0A00-000041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34" name="CaixaDeTexto 833">
          <a:extLst>
            <a:ext uri="{FF2B5EF4-FFF2-40B4-BE49-F238E27FC236}">
              <a16:creationId xmlns:a16="http://schemas.microsoft.com/office/drawing/2014/main" id="{00000000-0008-0000-0A00-000042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35" name="CaixaDeTexto 834">
          <a:extLst>
            <a:ext uri="{FF2B5EF4-FFF2-40B4-BE49-F238E27FC236}">
              <a16:creationId xmlns:a16="http://schemas.microsoft.com/office/drawing/2014/main" id="{00000000-0008-0000-0A00-000043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36" name="CaixaDeTexto 835">
          <a:extLst>
            <a:ext uri="{FF2B5EF4-FFF2-40B4-BE49-F238E27FC236}">
              <a16:creationId xmlns:a16="http://schemas.microsoft.com/office/drawing/2014/main" id="{00000000-0008-0000-0A00-000044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37" name="CaixaDeTexto 836">
          <a:extLst>
            <a:ext uri="{FF2B5EF4-FFF2-40B4-BE49-F238E27FC236}">
              <a16:creationId xmlns:a16="http://schemas.microsoft.com/office/drawing/2014/main" id="{00000000-0008-0000-0A00-000045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38" name="CaixaDeTexto 837">
          <a:extLst>
            <a:ext uri="{FF2B5EF4-FFF2-40B4-BE49-F238E27FC236}">
              <a16:creationId xmlns:a16="http://schemas.microsoft.com/office/drawing/2014/main" id="{00000000-0008-0000-0A00-000046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39" name="CaixaDeTexto 838">
          <a:extLst>
            <a:ext uri="{FF2B5EF4-FFF2-40B4-BE49-F238E27FC236}">
              <a16:creationId xmlns:a16="http://schemas.microsoft.com/office/drawing/2014/main" id="{00000000-0008-0000-0A00-00004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0" name="CaixaDeTexto 839">
          <a:extLst>
            <a:ext uri="{FF2B5EF4-FFF2-40B4-BE49-F238E27FC236}">
              <a16:creationId xmlns:a16="http://schemas.microsoft.com/office/drawing/2014/main" id="{00000000-0008-0000-0A00-00004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41" name="CaixaDeTexto 840">
          <a:extLst>
            <a:ext uri="{FF2B5EF4-FFF2-40B4-BE49-F238E27FC236}">
              <a16:creationId xmlns:a16="http://schemas.microsoft.com/office/drawing/2014/main" id="{00000000-0008-0000-0A00-000049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42" name="CaixaDeTexto 841">
          <a:extLst>
            <a:ext uri="{FF2B5EF4-FFF2-40B4-BE49-F238E27FC236}">
              <a16:creationId xmlns:a16="http://schemas.microsoft.com/office/drawing/2014/main" id="{00000000-0008-0000-0A00-00004A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43" name="CaixaDeTexto 842">
          <a:extLst>
            <a:ext uri="{FF2B5EF4-FFF2-40B4-BE49-F238E27FC236}">
              <a16:creationId xmlns:a16="http://schemas.microsoft.com/office/drawing/2014/main" id="{00000000-0008-0000-0A00-00004B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44" name="CaixaDeTexto 843">
          <a:extLst>
            <a:ext uri="{FF2B5EF4-FFF2-40B4-BE49-F238E27FC236}">
              <a16:creationId xmlns:a16="http://schemas.microsoft.com/office/drawing/2014/main" id="{00000000-0008-0000-0A00-00004C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5" name="CaixaDeTexto 844">
          <a:extLst>
            <a:ext uri="{FF2B5EF4-FFF2-40B4-BE49-F238E27FC236}">
              <a16:creationId xmlns:a16="http://schemas.microsoft.com/office/drawing/2014/main" id="{00000000-0008-0000-0A00-00004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6" name="CaixaDeTexto 845">
          <a:extLst>
            <a:ext uri="{FF2B5EF4-FFF2-40B4-BE49-F238E27FC236}">
              <a16:creationId xmlns:a16="http://schemas.microsoft.com/office/drawing/2014/main" id="{00000000-0008-0000-0A00-00004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7" name="CaixaDeTexto 846">
          <a:extLst>
            <a:ext uri="{FF2B5EF4-FFF2-40B4-BE49-F238E27FC236}">
              <a16:creationId xmlns:a16="http://schemas.microsoft.com/office/drawing/2014/main" id="{00000000-0008-0000-0A00-00004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8" name="CaixaDeTexto 847">
          <a:extLst>
            <a:ext uri="{FF2B5EF4-FFF2-40B4-BE49-F238E27FC236}">
              <a16:creationId xmlns:a16="http://schemas.microsoft.com/office/drawing/2014/main" id="{00000000-0008-0000-0A00-00005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49" name="CaixaDeTexto 848">
          <a:extLst>
            <a:ext uri="{FF2B5EF4-FFF2-40B4-BE49-F238E27FC236}">
              <a16:creationId xmlns:a16="http://schemas.microsoft.com/office/drawing/2014/main" id="{00000000-0008-0000-0A00-000051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0" name="CaixaDeTexto 849">
          <a:extLst>
            <a:ext uri="{FF2B5EF4-FFF2-40B4-BE49-F238E27FC236}">
              <a16:creationId xmlns:a16="http://schemas.microsoft.com/office/drawing/2014/main" id="{00000000-0008-0000-0A00-000052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1" name="CaixaDeTexto 850">
          <a:extLst>
            <a:ext uri="{FF2B5EF4-FFF2-40B4-BE49-F238E27FC236}">
              <a16:creationId xmlns:a16="http://schemas.microsoft.com/office/drawing/2014/main" id="{00000000-0008-0000-0A00-00005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2" name="CaixaDeTexto 851">
          <a:extLst>
            <a:ext uri="{FF2B5EF4-FFF2-40B4-BE49-F238E27FC236}">
              <a16:creationId xmlns:a16="http://schemas.microsoft.com/office/drawing/2014/main" id="{00000000-0008-0000-0A00-00005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3" name="CaixaDeTexto 852">
          <a:extLst>
            <a:ext uri="{FF2B5EF4-FFF2-40B4-BE49-F238E27FC236}">
              <a16:creationId xmlns:a16="http://schemas.microsoft.com/office/drawing/2014/main" id="{00000000-0008-0000-0A00-000055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4" name="CaixaDeTexto 853">
          <a:extLst>
            <a:ext uri="{FF2B5EF4-FFF2-40B4-BE49-F238E27FC236}">
              <a16:creationId xmlns:a16="http://schemas.microsoft.com/office/drawing/2014/main" id="{00000000-0008-0000-0A00-000056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5" name="CaixaDeTexto 854">
          <a:extLst>
            <a:ext uri="{FF2B5EF4-FFF2-40B4-BE49-F238E27FC236}">
              <a16:creationId xmlns:a16="http://schemas.microsoft.com/office/drawing/2014/main" id="{00000000-0008-0000-0A00-00005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56" name="CaixaDeTexto 855">
          <a:extLst>
            <a:ext uri="{FF2B5EF4-FFF2-40B4-BE49-F238E27FC236}">
              <a16:creationId xmlns:a16="http://schemas.microsoft.com/office/drawing/2014/main" id="{00000000-0008-0000-0A00-00005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857" name="CaixaDeTexto 856">
          <a:extLst>
            <a:ext uri="{FF2B5EF4-FFF2-40B4-BE49-F238E27FC236}">
              <a16:creationId xmlns:a16="http://schemas.microsoft.com/office/drawing/2014/main" id="{00000000-0008-0000-0A00-000059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858" name="CaixaDeTexto 857">
          <a:extLst>
            <a:ext uri="{FF2B5EF4-FFF2-40B4-BE49-F238E27FC236}">
              <a16:creationId xmlns:a16="http://schemas.microsoft.com/office/drawing/2014/main" id="{00000000-0008-0000-0A00-00005A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59" name="CaixaDeTexto 858">
          <a:extLst>
            <a:ext uri="{FF2B5EF4-FFF2-40B4-BE49-F238E27FC236}">
              <a16:creationId xmlns:a16="http://schemas.microsoft.com/office/drawing/2014/main" id="{00000000-0008-0000-0A00-00005B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60" name="CaixaDeTexto 859">
          <a:extLst>
            <a:ext uri="{FF2B5EF4-FFF2-40B4-BE49-F238E27FC236}">
              <a16:creationId xmlns:a16="http://schemas.microsoft.com/office/drawing/2014/main" id="{00000000-0008-0000-0A00-00005C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61" name="CaixaDeTexto 860">
          <a:extLst>
            <a:ext uri="{FF2B5EF4-FFF2-40B4-BE49-F238E27FC236}">
              <a16:creationId xmlns:a16="http://schemas.microsoft.com/office/drawing/2014/main" id="{00000000-0008-0000-0A00-00005D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862" name="CaixaDeTexto 861">
          <a:extLst>
            <a:ext uri="{FF2B5EF4-FFF2-40B4-BE49-F238E27FC236}">
              <a16:creationId xmlns:a16="http://schemas.microsoft.com/office/drawing/2014/main" id="{00000000-0008-0000-0A00-00005E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63" name="CaixaDeTexto 862">
          <a:extLst>
            <a:ext uri="{FF2B5EF4-FFF2-40B4-BE49-F238E27FC236}">
              <a16:creationId xmlns:a16="http://schemas.microsoft.com/office/drawing/2014/main" id="{00000000-0008-0000-0A00-00005F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64" name="CaixaDeTexto 863">
          <a:extLst>
            <a:ext uri="{FF2B5EF4-FFF2-40B4-BE49-F238E27FC236}">
              <a16:creationId xmlns:a16="http://schemas.microsoft.com/office/drawing/2014/main" id="{00000000-0008-0000-0A00-000060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65" name="CaixaDeTexto 864">
          <a:extLst>
            <a:ext uri="{FF2B5EF4-FFF2-40B4-BE49-F238E27FC236}">
              <a16:creationId xmlns:a16="http://schemas.microsoft.com/office/drawing/2014/main" id="{00000000-0008-0000-0A00-000061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866" name="CaixaDeTexto 865">
          <a:extLst>
            <a:ext uri="{FF2B5EF4-FFF2-40B4-BE49-F238E27FC236}">
              <a16:creationId xmlns:a16="http://schemas.microsoft.com/office/drawing/2014/main" id="{00000000-0008-0000-0A00-000062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67" name="CaixaDeTexto 866">
          <a:extLst>
            <a:ext uri="{FF2B5EF4-FFF2-40B4-BE49-F238E27FC236}">
              <a16:creationId xmlns:a16="http://schemas.microsoft.com/office/drawing/2014/main" id="{00000000-0008-0000-0A00-000063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68" name="CaixaDeTexto 867">
          <a:extLst>
            <a:ext uri="{FF2B5EF4-FFF2-40B4-BE49-F238E27FC236}">
              <a16:creationId xmlns:a16="http://schemas.microsoft.com/office/drawing/2014/main" id="{00000000-0008-0000-0A00-000064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69" name="CaixaDeTexto 868">
          <a:extLst>
            <a:ext uri="{FF2B5EF4-FFF2-40B4-BE49-F238E27FC236}">
              <a16:creationId xmlns:a16="http://schemas.microsoft.com/office/drawing/2014/main" id="{00000000-0008-0000-0A00-000065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870" name="CaixaDeTexto 869">
          <a:extLst>
            <a:ext uri="{FF2B5EF4-FFF2-40B4-BE49-F238E27FC236}">
              <a16:creationId xmlns:a16="http://schemas.microsoft.com/office/drawing/2014/main" id="{00000000-0008-0000-0A00-000066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1" name="CaixaDeTexto 870">
          <a:extLst>
            <a:ext uri="{FF2B5EF4-FFF2-40B4-BE49-F238E27FC236}">
              <a16:creationId xmlns:a16="http://schemas.microsoft.com/office/drawing/2014/main" id="{00000000-0008-0000-0A00-000067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2" name="CaixaDeTexto 871">
          <a:extLst>
            <a:ext uri="{FF2B5EF4-FFF2-40B4-BE49-F238E27FC236}">
              <a16:creationId xmlns:a16="http://schemas.microsoft.com/office/drawing/2014/main" id="{00000000-0008-0000-0A00-000068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3" name="CaixaDeTexto 872">
          <a:extLst>
            <a:ext uri="{FF2B5EF4-FFF2-40B4-BE49-F238E27FC236}">
              <a16:creationId xmlns:a16="http://schemas.microsoft.com/office/drawing/2014/main" id="{00000000-0008-0000-0A00-000069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4" name="CaixaDeTexto 873">
          <a:extLst>
            <a:ext uri="{FF2B5EF4-FFF2-40B4-BE49-F238E27FC236}">
              <a16:creationId xmlns:a16="http://schemas.microsoft.com/office/drawing/2014/main" id="{00000000-0008-0000-0A00-00006A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75" name="CaixaDeTexto 874">
          <a:extLst>
            <a:ext uri="{FF2B5EF4-FFF2-40B4-BE49-F238E27FC236}">
              <a16:creationId xmlns:a16="http://schemas.microsoft.com/office/drawing/2014/main" id="{00000000-0008-0000-0A00-00006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76" name="CaixaDeTexto 875">
          <a:extLst>
            <a:ext uri="{FF2B5EF4-FFF2-40B4-BE49-F238E27FC236}">
              <a16:creationId xmlns:a16="http://schemas.microsoft.com/office/drawing/2014/main" id="{00000000-0008-0000-0A00-00006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7" name="CaixaDeTexto 876">
          <a:extLst>
            <a:ext uri="{FF2B5EF4-FFF2-40B4-BE49-F238E27FC236}">
              <a16:creationId xmlns:a16="http://schemas.microsoft.com/office/drawing/2014/main" id="{00000000-0008-0000-0A00-00006D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8" name="CaixaDeTexto 877">
          <a:extLst>
            <a:ext uri="{FF2B5EF4-FFF2-40B4-BE49-F238E27FC236}">
              <a16:creationId xmlns:a16="http://schemas.microsoft.com/office/drawing/2014/main" id="{00000000-0008-0000-0A00-00006E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79" name="CaixaDeTexto 878">
          <a:extLst>
            <a:ext uri="{FF2B5EF4-FFF2-40B4-BE49-F238E27FC236}">
              <a16:creationId xmlns:a16="http://schemas.microsoft.com/office/drawing/2014/main" id="{00000000-0008-0000-0A00-00006F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880" name="CaixaDeTexto 879">
          <a:extLst>
            <a:ext uri="{FF2B5EF4-FFF2-40B4-BE49-F238E27FC236}">
              <a16:creationId xmlns:a16="http://schemas.microsoft.com/office/drawing/2014/main" id="{00000000-0008-0000-0A00-000070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1" name="CaixaDeTexto 880">
          <a:extLst>
            <a:ext uri="{FF2B5EF4-FFF2-40B4-BE49-F238E27FC236}">
              <a16:creationId xmlns:a16="http://schemas.microsoft.com/office/drawing/2014/main" id="{00000000-0008-0000-0A00-000071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2" name="CaixaDeTexto 881">
          <a:extLst>
            <a:ext uri="{FF2B5EF4-FFF2-40B4-BE49-F238E27FC236}">
              <a16:creationId xmlns:a16="http://schemas.microsoft.com/office/drawing/2014/main" id="{00000000-0008-0000-0A00-000072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3" name="CaixaDeTexto 882">
          <a:extLst>
            <a:ext uri="{FF2B5EF4-FFF2-40B4-BE49-F238E27FC236}">
              <a16:creationId xmlns:a16="http://schemas.microsoft.com/office/drawing/2014/main" id="{00000000-0008-0000-0A00-00007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4" name="CaixaDeTexto 883">
          <a:extLst>
            <a:ext uri="{FF2B5EF4-FFF2-40B4-BE49-F238E27FC236}">
              <a16:creationId xmlns:a16="http://schemas.microsoft.com/office/drawing/2014/main" id="{00000000-0008-0000-0A00-00007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5" name="CaixaDeTexto 884">
          <a:extLst>
            <a:ext uri="{FF2B5EF4-FFF2-40B4-BE49-F238E27FC236}">
              <a16:creationId xmlns:a16="http://schemas.microsoft.com/office/drawing/2014/main" id="{00000000-0008-0000-0A00-000075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6" name="CaixaDeTexto 885">
          <a:extLst>
            <a:ext uri="{FF2B5EF4-FFF2-40B4-BE49-F238E27FC236}">
              <a16:creationId xmlns:a16="http://schemas.microsoft.com/office/drawing/2014/main" id="{00000000-0008-0000-0A00-000076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7" name="CaixaDeTexto 886">
          <a:extLst>
            <a:ext uri="{FF2B5EF4-FFF2-40B4-BE49-F238E27FC236}">
              <a16:creationId xmlns:a16="http://schemas.microsoft.com/office/drawing/2014/main" id="{00000000-0008-0000-0A00-00007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8" name="CaixaDeTexto 887">
          <a:extLst>
            <a:ext uri="{FF2B5EF4-FFF2-40B4-BE49-F238E27FC236}">
              <a16:creationId xmlns:a16="http://schemas.microsoft.com/office/drawing/2014/main" id="{00000000-0008-0000-0A00-00007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89" name="CaixaDeTexto 888">
          <a:extLst>
            <a:ext uri="{FF2B5EF4-FFF2-40B4-BE49-F238E27FC236}">
              <a16:creationId xmlns:a16="http://schemas.microsoft.com/office/drawing/2014/main" id="{00000000-0008-0000-0A00-000079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90" name="CaixaDeTexto 889">
          <a:extLst>
            <a:ext uri="{FF2B5EF4-FFF2-40B4-BE49-F238E27FC236}">
              <a16:creationId xmlns:a16="http://schemas.microsoft.com/office/drawing/2014/main" id="{00000000-0008-0000-0A00-00007A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91" name="CaixaDeTexto 890">
          <a:extLst>
            <a:ext uri="{FF2B5EF4-FFF2-40B4-BE49-F238E27FC236}">
              <a16:creationId xmlns:a16="http://schemas.microsoft.com/office/drawing/2014/main" id="{00000000-0008-0000-0A00-00007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892" name="CaixaDeTexto 891">
          <a:extLst>
            <a:ext uri="{FF2B5EF4-FFF2-40B4-BE49-F238E27FC236}">
              <a16:creationId xmlns:a16="http://schemas.microsoft.com/office/drawing/2014/main" id="{00000000-0008-0000-0A00-00007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893" name="CaixaDeTexto 892">
          <a:extLst>
            <a:ext uri="{FF2B5EF4-FFF2-40B4-BE49-F238E27FC236}">
              <a16:creationId xmlns:a16="http://schemas.microsoft.com/office/drawing/2014/main" id="{00000000-0008-0000-0A00-00007D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894" name="CaixaDeTexto 893">
          <a:extLst>
            <a:ext uri="{FF2B5EF4-FFF2-40B4-BE49-F238E27FC236}">
              <a16:creationId xmlns:a16="http://schemas.microsoft.com/office/drawing/2014/main" id="{00000000-0008-0000-0A00-00007E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895" name="CaixaDeTexto 894">
          <a:extLst>
            <a:ext uri="{FF2B5EF4-FFF2-40B4-BE49-F238E27FC236}">
              <a16:creationId xmlns:a16="http://schemas.microsoft.com/office/drawing/2014/main" id="{00000000-0008-0000-0A00-00007F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896" name="CaixaDeTexto 895">
          <a:extLst>
            <a:ext uri="{FF2B5EF4-FFF2-40B4-BE49-F238E27FC236}">
              <a16:creationId xmlns:a16="http://schemas.microsoft.com/office/drawing/2014/main" id="{00000000-0008-0000-0A00-000080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897" name="CaixaDeTexto 896">
          <a:extLst>
            <a:ext uri="{FF2B5EF4-FFF2-40B4-BE49-F238E27FC236}">
              <a16:creationId xmlns:a16="http://schemas.microsoft.com/office/drawing/2014/main" id="{00000000-0008-0000-0A00-000081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898" name="CaixaDeTexto 897">
          <a:extLst>
            <a:ext uri="{FF2B5EF4-FFF2-40B4-BE49-F238E27FC236}">
              <a16:creationId xmlns:a16="http://schemas.microsoft.com/office/drawing/2014/main" id="{00000000-0008-0000-0A00-000082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899" name="CaixaDeTexto 898">
          <a:extLst>
            <a:ext uri="{FF2B5EF4-FFF2-40B4-BE49-F238E27FC236}">
              <a16:creationId xmlns:a16="http://schemas.microsoft.com/office/drawing/2014/main" id="{00000000-0008-0000-0A00-000083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00" name="CaixaDeTexto 899">
          <a:extLst>
            <a:ext uri="{FF2B5EF4-FFF2-40B4-BE49-F238E27FC236}">
              <a16:creationId xmlns:a16="http://schemas.microsoft.com/office/drawing/2014/main" id="{00000000-0008-0000-0A00-000084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01" name="CaixaDeTexto 900">
          <a:extLst>
            <a:ext uri="{FF2B5EF4-FFF2-40B4-BE49-F238E27FC236}">
              <a16:creationId xmlns:a16="http://schemas.microsoft.com/office/drawing/2014/main" id="{00000000-0008-0000-0A00-000085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02" name="CaixaDeTexto 901">
          <a:extLst>
            <a:ext uri="{FF2B5EF4-FFF2-40B4-BE49-F238E27FC236}">
              <a16:creationId xmlns:a16="http://schemas.microsoft.com/office/drawing/2014/main" id="{00000000-0008-0000-0A00-000086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03" name="CaixaDeTexto 902">
          <a:extLst>
            <a:ext uri="{FF2B5EF4-FFF2-40B4-BE49-F238E27FC236}">
              <a16:creationId xmlns:a16="http://schemas.microsoft.com/office/drawing/2014/main" id="{00000000-0008-0000-0A00-000087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04" name="CaixaDeTexto 903">
          <a:extLst>
            <a:ext uri="{FF2B5EF4-FFF2-40B4-BE49-F238E27FC236}">
              <a16:creationId xmlns:a16="http://schemas.microsoft.com/office/drawing/2014/main" id="{00000000-0008-0000-0A00-000088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05" name="CaixaDeTexto 904">
          <a:extLst>
            <a:ext uri="{FF2B5EF4-FFF2-40B4-BE49-F238E27FC236}">
              <a16:creationId xmlns:a16="http://schemas.microsoft.com/office/drawing/2014/main" id="{00000000-0008-0000-0A00-000089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06" name="CaixaDeTexto 905">
          <a:extLst>
            <a:ext uri="{FF2B5EF4-FFF2-40B4-BE49-F238E27FC236}">
              <a16:creationId xmlns:a16="http://schemas.microsoft.com/office/drawing/2014/main" id="{00000000-0008-0000-0A00-00008A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07" name="CaixaDeTexto 906">
          <a:extLst>
            <a:ext uri="{FF2B5EF4-FFF2-40B4-BE49-F238E27FC236}">
              <a16:creationId xmlns:a16="http://schemas.microsoft.com/office/drawing/2014/main" id="{00000000-0008-0000-0A00-00008B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08" name="CaixaDeTexto 907">
          <a:extLst>
            <a:ext uri="{FF2B5EF4-FFF2-40B4-BE49-F238E27FC236}">
              <a16:creationId xmlns:a16="http://schemas.microsoft.com/office/drawing/2014/main" id="{00000000-0008-0000-0A00-00008C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09" name="CaixaDeTexto 908">
          <a:extLst>
            <a:ext uri="{FF2B5EF4-FFF2-40B4-BE49-F238E27FC236}">
              <a16:creationId xmlns:a16="http://schemas.microsoft.com/office/drawing/2014/main" id="{00000000-0008-0000-0A00-00008D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10" name="CaixaDeTexto 909">
          <a:extLst>
            <a:ext uri="{FF2B5EF4-FFF2-40B4-BE49-F238E27FC236}">
              <a16:creationId xmlns:a16="http://schemas.microsoft.com/office/drawing/2014/main" id="{00000000-0008-0000-0A00-00008E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1" name="CaixaDeTexto 910">
          <a:extLst>
            <a:ext uri="{FF2B5EF4-FFF2-40B4-BE49-F238E27FC236}">
              <a16:creationId xmlns:a16="http://schemas.microsoft.com/office/drawing/2014/main" id="{00000000-0008-0000-0A00-00008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2" name="CaixaDeTexto 911">
          <a:extLst>
            <a:ext uri="{FF2B5EF4-FFF2-40B4-BE49-F238E27FC236}">
              <a16:creationId xmlns:a16="http://schemas.microsoft.com/office/drawing/2014/main" id="{00000000-0008-0000-0A00-00009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13" name="CaixaDeTexto 912">
          <a:extLst>
            <a:ext uri="{FF2B5EF4-FFF2-40B4-BE49-F238E27FC236}">
              <a16:creationId xmlns:a16="http://schemas.microsoft.com/office/drawing/2014/main" id="{00000000-0008-0000-0A00-000091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14" name="CaixaDeTexto 913">
          <a:extLst>
            <a:ext uri="{FF2B5EF4-FFF2-40B4-BE49-F238E27FC236}">
              <a16:creationId xmlns:a16="http://schemas.microsoft.com/office/drawing/2014/main" id="{00000000-0008-0000-0A00-000092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15" name="CaixaDeTexto 914">
          <a:extLst>
            <a:ext uri="{FF2B5EF4-FFF2-40B4-BE49-F238E27FC236}">
              <a16:creationId xmlns:a16="http://schemas.microsoft.com/office/drawing/2014/main" id="{00000000-0008-0000-0A00-000093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16" name="CaixaDeTexto 915">
          <a:extLst>
            <a:ext uri="{FF2B5EF4-FFF2-40B4-BE49-F238E27FC236}">
              <a16:creationId xmlns:a16="http://schemas.microsoft.com/office/drawing/2014/main" id="{00000000-0008-0000-0A00-000094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7" name="CaixaDeTexto 916">
          <a:extLst>
            <a:ext uri="{FF2B5EF4-FFF2-40B4-BE49-F238E27FC236}">
              <a16:creationId xmlns:a16="http://schemas.microsoft.com/office/drawing/2014/main" id="{00000000-0008-0000-0A00-000095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8" name="CaixaDeTexto 917">
          <a:extLst>
            <a:ext uri="{FF2B5EF4-FFF2-40B4-BE49-F238E27FC236}">
              <a16:creationId xmlns:a16="http://schemas.microsoft.com/office/drawing/2014/main" id="{00000000-0008-0000-0A00-000096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19" name="CaixaDeTexto 918">
          <a:extLst>
            <a:ext uri="{FF2B5EF4-FFF2-40B4-BE49-F238E27FC236}">
              <a16:creationId xmlns:a16="http://schemas.microsoft.com/office/drawing/2014/main" id="{00000000-0008-0000-0A00-00009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0" name="CaixaDeTexto 919">
          <a:extLst>
            <a:ext uri="{FF2B5EF4-FFF2-40B4-BE49-F238E27FC236}">
              <a16:creationId xmlns:a16="http://schemas.microsoft.com/office/drawing/2014/main" id="{00000000-0008-0000-0A00-00009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1" name="CaixaDeTexto 920">
          <a:extLst>
            <a:ext uri="{FF2B5EF4-FFF2-40B4-BE49-F238E27FC236}">
              <a16:creationId xmlns:a16="http://schemas.microsoft.com/office/drawing/2014/main" id="{00000000-0008-0000-0A00-000099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2" name="CaixaDeTexto 921">
          <a:extLst>
            <a:ext uri="{FF2B5EF4-FFF2-40B4-BE49-F238E27FC236}">
              <a16:creationId xmlns:a16="http://schemas.microsoft.com/office/drawing/2014/main" id="{00000000-0008-0000-0A00-00009A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3" name="CaixaDeTexto 922">
          <a:extLst>
            <a:ext uri="{FF2B5EF4-FFF2-40B4-BE49-F238E27FC236}">
              <a16:creationId xmlns:a16="http://schemas.microsoft.com/office/drawing/2014/main" id="{00000000-0008-0000-0A00-00009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4" name="CaixaDeTexto 923">
          <a:extLst>
            <a:ext uri="{FF2B5EF4-FFF2-40B4-BE49-F238E27FC236}">
              <a16:creationId xmlns:a16="http://schemas.microsoft.com/office/drawing/2014/main" id="{00000000-0008-0000-0A00-00009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5" name="CaixaDeTexto 924">
          <a:extLst>
            <a:ext uri="{FF2B5EF4-FFF2-40B4-BE49-F238E27FC236}">
              <a16:creationId xmlns:a16="http://schemas.microsoft.com/office/drawing/2014/main" id="{00000000-0008-0000-0A00-00009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6" name="CaixaDeTexto 925">
          <a:extLst>
            <a:ext uri="{FF2B5EF4-FFF2-40B4-BE49-F238E27FC236}">
              <a16:creationId xmlns:a16="http://schemas.microsoft.com/office/drawing/2014/main" id="{00000000-0008-0000-0A00-00009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7" name="CaixaDeTexto 926">
          <a:extLst>
            <a:ext uri="{FF2B5EF4-FFF2-40B4-BE49-F238E27FC236}">
              <a16:creationId xmlns:a16="http://schemas.microsoft.com/office/drawing/2014/main" id="{00000000-0008-0000-0A00-00009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28" name="CaixaDeTexto 927">
          <a:extLst>
            <a:ext uri="{FF2B5EF4-FFF2-40B4-BE49-F238E27FC236}">
              <a16:creationId xmlns:a16="http://schemas.microsoft.com/office/drawing/2014/main" id="{00000000-0008-0000-0A00-0000A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929" name="CaixaDeTexto 928">
          <a:extLst>
            <a:ext uri="{FF2B5EF4-FFF2-40B4-BE49-F238E27FC236}">
              <a16:creationId xmlns:a16="http://schemas.microsoft.com/office/drawing/2014/main" id="{00000000-0008-0000-0A00-0000A1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930" name="CaixaDeTexto 929">
          <a:extLst>
            <a:ext uri="{FF2B5EF4-FFF2-40B4-BE49-F238E27FC236}">
              <a16:creationId xmlns:a16="http://schemas.microsoft.com/office/drawing/2014/main" id="{00000000-0008-0000-0A00-0000A2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31" name="CaixaDeTexto 930">
          <a:extLst>
            <a:ext uri="{FF2B5EF4-FFF2-40B4-BE49-F238E27FC236}">
              <a16:creationId xmlns:a16="http://schemas.microsoft.com/office/drawing/2014/main" id="{00000000-0008-0000-0A00-0000A3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32" name="CaixaDeTexto 931">
          <a:extLst>
            <a:ext uri="{FF2B5EF4-FFF2-40B4-BE49-F238E27FC236}">
              <a16:creationId xmlns:a16="http://schemas.microsoft.com/office/drawing/2014/main" id="{00000000-0008-0000-0A00-0000A4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33" name="CaixaDeTexto 932">
          <a:extLst>
            <a:ext uri="{FF2B5EF4-FFF2-40B4-BE49-F238E27FC236}">
              <a16:creationId xmlns:a16="http://schemas.microsoft.com/office/drawing/2014/main" id="{00000000-0008-0000-0A00-0000A5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34" name="CaixaDeTexto 933">
          <a:extLst>
            <a:ext uri="{FF2B5EF4-FFF2-40B4-BE49-F238E27FC236}">
              <a16:creationId xmlns:a16="http://schemas.microsoft.com/office/drawing/2014/main" id="{00000000-0008-0000-0A00-0000A6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35" name="CaixaDeTexto 934">
          <a:extLst>
            <a:ext uri="{FF2B5EF4-FFF2-40B4-BE49-F238E27FC236}">
              <a16:creationId xmlns:a16="http://schemas.microsoft.com/office/drawing/2014/main" id="{00000000-0008-0000-0A00-0000A7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36" name="CaixaDeTexto 935">
          <a:extLst>
            <a:ext uri="{FF2B5EF4-FFF2-40B4-BE49-F238E27FC236}">
              <a16:creationId xmlns:a16="http://schemas.microsoft.com/office/drawing/2014/main" id="{00000000-0008-0000-0A00-0000A8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37" name="CaixaDeTexto 936">
          <a:extLst>
            <a:ext uri="{FF2B5EF4-FFF2-40B4-BE49-F238E27FC236}">
              <a16:creationId xmlns:a16="http://schemas.microsoft.com/office/drawing/2014/main" id="{00000000-0008-0000-0A00-0000A9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38" name="CaixaDeTexto 937">
          <a:extLst>
            <a:ext uri="{FF2B5EF4-FFF2-40B4-BE49-F238E27FC236}">
              <a16:creationId xmlns:a16="http://schemas.microsoft.com/office/drawing/2014/main" id="{00000000-0008-0000-0A00-0000AA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39" name="CaixaDeTexto 938">
          <a:extLst>
            <a:ext uri="{FF2B5EF4-FFF2-40B4-BE49-F238E27FC236}">
              <a16:creationId xmlns:a16="http://schemas.microsoft.com/office/drawing/2014/main" id="{00000000-0008-0000-0A00-0000AB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40" name="CaixaDeTexto 939">
          <a:extLst>
            <a:ext uri="{FF2B5EF4-FFF2-40B4-BE49-F238E27FC236}">
              <a16:creationId xmlns:a16="http://schemas.microsoft.com/office/drawing/2014/main" id="{00000000-0008-0000-0A00-0000AC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41" name="CaixaDeTexto 940">
          <a:extLst>
            <a:ext uri="{FF2B5EF4-FFF2-40B4-BE49-F238E27FC236}">
              <a16:creationId xmlns:a16="http://schemas.microsoft.com/office/drawing/2014/main" id="{00000000-0008-0000-0A00-0000AD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42" name="CaixaDeTexto 941">
          <a:extLst>
            <a:ext uri="{FF2B5EF4-FFF2-40B4-BE49-F238E27FC236}">
              <a16:creationId xmlns:a16="http://schemas.microsoft.com/office/drawing/2014/main" id="{00000000-0008-0000-0A00-0000AE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43" name="CaixaDeTexto 942">
          <a:extLst>
            <a:ext uri="{FF2B5EF4-FFF2-40B4-BE49-F238E27FC236}">
              <a16:creationId xmlns:a16="http://schemas.microsoft.com/office/drawing/2014/main" id="{00000000-0008-0000-0A00-0000AF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44" name="CaixaDeTexto 943">
          <a:extLst>
            <a:ext uri="{FF2B5EF4-FFF2-40B4-BE49-F238E27FC236}">
              <a16:creationId xmlns:a16="http://schemas.microsoft.com/office/drawing/2014/main" id="{00000000-0008-0000-0A00-0000B0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45" name="CaixaDeTexto 944">
          <a:extLst>
            <a:ext uri="{FF2B5EF4-FFF2-40B4-BE49-F238E27FC236}">
              <a16:creationId xmlns:a16="http://schemas.microsoft.com/office/drawing/2014/main" id="{00000000-0008-0000-0A00-0000B1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46" name="CaixaDeTexto 945">
          <a:extLst>
            <a:ext uri="{FF2B5EF4-FFF2-40B4-BE49-F238E27FC236}">
              <a16:creationId xmlns:a16="http://schemas.microsoft.com/office/drawing/2014/main" id="{00000000-0008-0000-0A00-0000B2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47" name="CaixaDeTexto 946">
          <a:extLst>
            <a:ext uri="{FF2B5EF4-FFF2-40B4-BE49-F238E27FC236}">
              <a16:creationId xmlns:a16="http://schemas.microsoft.com/office/drawing/2014/main" id="{00000000-0008-0000-0A00-0000B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48" name="CaixaDeTexto 947">
          <a:extLst>
            <a:ext uri="{FF2B5EF4-FFF2-40B4-BE49-F238E27FC236}">
              <a16:creationId xmlns:a16="http://schemas.microsoft.com/office/drawing/2014/main" id="{00000000-0008-0000-0A00-0000B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49" name="CaixaDeTexto 948">
          <a:extLst>
            <a:ext uri="{FF2B5EF4-FFF2-40B4-BE49-F238E27FC236}">
              <a16:creationId xmlns:a16="http://schemas.microsoft.com/office/drawing/2014/main" id="{00000000-0008-0000-0A00-0000B5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50" name="CaixaDeTexto 949">
          <a:extLst>
            <a:ext uri="{FF2B5EF4-FFF2-40B4-BE49-F238E27FC236}">
              <a16:creationId xmlns:a16="http://schemas.microsoft.com/office/drawing/2014/main" id="{00000000-0008-0000-0A00-0000B6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51" name="CaixaDeTexto 950">
          <a:extLst>
            <a:ext uri="{FF2B5EF4-FFF2-40B4-BE49-F238E27FC236}">
              <a16:creationId xmlns:a16="http://schemas.microsoft.com/office/drawing/2014/main" id="{00000000-0008-0000-0A00-0000B7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52" name="CaixaDeTexto 951">
          <a:extLst>
            <a:ext uri="{FF2B5EF4-FFF2-40B4-BE49-F238E27FC236}">
              <a16:creationId xmlns:a16="http://schemas.microsoft.com/office/drawing/2014/main" id="{00000000-0008-0000-0A00-0000B8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3" name="CaixaDeTexto 952">
          <a:extLst>
            <a:ext uri="{FF2B5EF4-FFF2-40B4-BE49-F238E27FC236}">
              <a16:creationId xmlns:a16="http://schemas.microsoft.com/office/drawing/2014/main" id="{00000000-0008-0000-0A00-0000B9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4" name="CaixaDeTexto 953">
          <a:extLst>
            <a:ext uri="{FF2B5EF4-FFF2-40B4-BE49-F238E27FC236}">
              <a16:creationId xmlns:a16="http://schemas.microsoft.com/office/drawing/2014/main" id="{00000000-0008-0000-0A00-0000BA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5" name="CaixaDeTexto 954">
          <a:extLst>
            <a:ext uri="{FF2B5EF4-FFF2-40B4-BE49-F238E27FC236}">
              <a16:creationId xmlns:a16="http://schemas.microsoft.com/office/drawing/2014/main" id="{00000000-0008-0000-0A00-0000B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6" name="CaixaDeTexto 955">
          <a:extLst>
            <a:ext uri="{FF2B5EF4-FFF2-40B4-BE49-F238E27FC236}">
              <a16:creationId xmlns:a16="http://schemas.microsoft.com/office/drawing/2014/main" id="{00000000-0008-0000-0A00-0000B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7" name="CaixaDeTexto 956">
          <a:extLst>
            <a:ext uri="{FF2B5EF4-FFF2-40B4-BE49-F238E27FC236}">
              <a16:creationId xmlns:a16="http://schemas.microsoft.com/office/drawing/2014/main" id="{00000000-0008-0000-0A00-0000B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8" name="CaixaDeTexto 957">
          <a:extLst>
            <a:ext uri="{FF2B5EF4-FFF2-40B4-BE49-F238E27FC236}">
              <a16:creationId xmlns:a16="http://schemas.microsoft.com/office/drawing/2014/main" id="{00000000-0008-0000-0A00-0000B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59" name="CaixaDeTexto 958">
          <a:extLst>
            <a:ext uri="{FF2B5EF4-FFF2-40B4-BE49-F238E27FC236}">
              <a16:creationId xmlns:a16="http://schemas.microsoft.com/office/drawing/2014/main" id="{00000000-0008-0000-0A00-0000B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0" name="CaixaDeTexto 959">
          <a:extLst>
            <a:ext uri="{FF2B5EF4-FFF2-40B4-BE49-F238E27FC236}">
              <a16:creationId xmlns:a16="http://schemas.microsoft.com/office/drawing/2014/main" id="{00000000-0008-0000-0A00-0000C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1" name="CaixaDeTexto 960">
          <a:extLst>
            <a:ext uri="{FF2B5EF4-FFF2-40B4-BE49-F238E27FC236}">
              <a16:creationId xmlns:a16="http://schemas.microsoft.com/office/drawing/2014/main" id="{00000000-0008-0000-0A00-0000C1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2" name="CaixaDeTexto 961">
          <a:extLst>
            <a:ext uri="{FF2B5EF4-FFF2-40B4-BE49-F238E27FC236}">
              <a16:creationId xmlns:a16="http://schemas.microsoft.com/office/drawing/2014/main" id="{00000000-0008-0000-0A00-0000C2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3" name="CaixaDeTexto 962">
          <a:extLst>
            <a:ext uri="{FF2B5EF4-FFF2-40B4-BE49-F238E27FC236}">
              <a16:creationId xmlns:a16="http://schemas.microsoft.com/office/drawing/2014/main" id="{00000000-0008-0000-0A00-0000C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64" name="CaixaDeTexto 963">
          <a:extLst>
            <a:ext uri="{FF2B5EF4-FFF2-40B4-BE49-F238E27FC236}">
              <a16:creationId xmlns:a16="http://schemas.microsoft.com/office/drawing/2014/main" id="{00000000-0008-0000-0A00-0000C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965" name="CaixaDeTexto 964">
          <a:extLst>
            <a:ext uri="{FF2B5EF4-FFF2-40B4-BE49-F238E27FC236}">
              <a16:creationId xmlns:a16="http://schemas.microsoft.com/office/drawing/2014/main" id="{00000000-0008-0000-0A00-0000C5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966" name="CaixaDeTexto 965">
          <a:extLst>
            <a:ext uri="{FF2B5EF4-FFF2-40B4-BE49-F238E27FC236}">
              <a16:creationId xmlns:a16="http://schemas.microsoft.com/office/drawing/2014/main" id="{00000000-0008-0000-0A00-0000C6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67" name="CaixaDeTexto 966">
          <a:extLst>
            <a:ext uri="{FF2B5EF4-FFF2-40B4-BE49-F238E27FC236}">
              <a16:creationId xmlns:a16="http://schemas.microsoft.com/office/drawing/2014/main" id="{00000000-0008-0000-0A00-0000C7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68" name="CaixaDeTexto 967">
          <a:extLst>
            <a:ext uri="{FF2B5EF4-FFF2-40B4-BE49-F238E27FC236}">
              <a16:creationId xmlns:a16="http://schemas.microsoft.com/office/drawing/2014/main" id="{00000000-0008-0000-0A00-0000C8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69" name="CaixaDeTexto 968">
          <a:extLst>
            <a:ext uri="{FF2B5EF4-FFF2-40B4-BE49-F238E27FC236}">
              <a16:creationId xmlns:a16="http://schemas.microsoft.com/office/drawing/2014/main" id="{00000000-0008-0000-0A00-0000C9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970" name="CaixaDeTexto 969">
          <a:extLst>
            <a:ext uri="{FF2B5EF4-FFF2-40B4-BE49-F238E27FC236}">
              <a16:creationId xmlns:a16="http://schemas.microsoft.com/office/drawing/2014/main" id="{00000000-0008-0000-0A00-0000CA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71" name="CaixaDeTexto 970">
          <a:extLst>
            <a:ext uri="{FF2B5EF4-FFF2-40B4-BE49-F238E27FC236}">
              <a16:creationId xmlns:a16="http://schemas.microsoft.com/office/drawing/2014/main" id="{00000000-0008-0000-0A00-0000CB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72" name="CaixaDeTexto 971">
          <a:extLst>
            <a:ext uri="{FF2B5EF4-FFF2-40B4-BE49-F238E27FC236}">
              <a16:creationId xmlns:a16="http://schemas.microsoft.com/office/drawing/2014/main" id="{00000000-0008-0000-0A00-0000CC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73" name="CaixaDeTexto 972">
          <a:extLst>
            <a:ext uri="{FF2B5EF4-FFF2-40B4-BE49-F238E27FC236}">
              <a16:creationId xmlns:a16="http://schemas.microsoft.com/office/drawing/2014/main" id="{00000000-0008-0000-0A00-0000CD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974" name="CaixaDeTexto 973">
          <a:extLst>
            <a:ext uri="{FF2B5EF4-FFF2-40B4-BE49-F238E27FC236}">
              <a16:creationId xmlns:a16="http://schemas.microsoft.com/office/drawing/2014/main" id="{00000000-0008-0000-0A00-0000CE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75" name="CaixaDeTexto 974">
          <a:extLst>
            <a:ext uri="{FF2B5EF4-FFF2-40B4-BE49-F238E27FC236}">
              <a16:creationId xmlns:a16="http://schemas.microsoft.com/office/drawing/2014/main" id="{00000000-0008-0000-0A00-0000CF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76" name="CaixaDeTexto 975">
          <a:extLst>
            <a:ext uri="{FF2B5EF4-FFF2-40B4-BE49-F238E27FC236}">
              <a16:creationId xmlns:a16="http://schemas.microsoft.com/office/drawing/2014/main" id="{00000000-0008-0000-0A00-0000D0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77" name="CaixaDeTexto 976">
          <a:extLst>
            <a:ext uri="{FF2B5EF4-FFF2-40B4-BE49-F238E27FC236}">
              <a16:creationId xmlns:a16="http://schemas.microsoft.com/office/drawing/2014/main" id="{00000000-0008-0000-0A00-0000D1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978" name="CaixaDeTexto 977">
          <a:extLst>
            <a:ext uri="{FF2B5EF4-FFF2-40B4-BE49-F238E27FC236}">
              <a16:creationId xmlns:a16="http://schemas.microsoft.com/office/drawing/2014/main" id="{00000000-0008-0000-0A00-0000D2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79" name="CaixaDeTexto 978">
          <a:extLst>
            <a:ext uri="{FF2B5EF4-FFF2-40B4-BE49-F238E27FC236}">
              <a16:creationId xmlns:a16="http://schemas.microsoft.com/office/drawing/2014/main" id="{00000000-0008-0000-0A00-0000D3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0" name="CaixaDeTexto 979">
          <a:extLst>
            <a:ext uri="{FF2B5EF4-FFF2-40B4-BE49-F238E27FC236}">
              <a16:creationId xmlns:a16="http://schemas.microsoft.com/office/drawing/2014/main" id="{00000000-0008-0000-0A00-0000D4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1" name="CaixaDeTexto 980">
          <a:extLst>
            <a:ext uri="{FF2B5EF4-FFF2-40B4-BE49-F238E27FC236}">
              <a16:creationId xmlns:a16="http://schemas.microsoft.com/office/drawing/2014/main" id="{00000000-0008-0000-0A00-0000D5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2" name="CaixaDeTexto 981">
          <a:extLst>
            <a:ext uri="{FF2B5EF4-FFF2-40B4-BE49-F238E27FC236}">
              <a16:creationId xmlns:a16="http://schemas.microsoft.com/office/drawing/2014/main" id="{00000000-0008-0000-0A00-0000D6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83" name="CaixaDeTexto 982">
          <a:extLst>
            <a:ext uri="{FF2B5EF4-FFF2-40B4-BE49-F238E27FC236}">
              <a16:creationId xmlns:a16="http://schemas.microsoft.com/office/drawing/2014/main" id="{00000000-0008-0000-0A00-0000D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84" name="CaixaDeTexto 983">
          <a:extLst>
            <a:ext uri="{FF2B5EF4-FFF2-40B4-BE49-F238E27FC236}">
              <a16:creationId xmlns:a16="http://schemas.microsoft.com/office/drawing/2014/main" id="{00000000-0008-0000-0A00-0000D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5" name="CaixaDeTexto 984">
          <a:extLst>
            <a:ext uri="{FF2B5EF4-FFF2-40B4-BE49-F238E27FC236}">
              <a16:creationId xmlns:a16="http://schemas.microsoft.com/office/drawing/2014/main" id="{00000000-0008-0000-0A00-0000D9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6" name="CaixaDeTexto 985">
          <a:extLst>
            <a:ext uri="{FF2B5EF4-FFF2-40B4-BE49-F238E27FC236}">
              <a16:creationId xmlns:a16="http://schemas.microsoft.com/office/drawing/2014/main" id="{00000000-0008-0000-0A00-0000DA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7" name="CaixaDeTexto 986">
          <a:extLst>
            <a:ext uri="{FF2B5EF4-FFF2-40B4-BE49-F238E27FC236}">
              <a16:creationId xmlns:a16="http://schemas.microsoft.com/office/drawing/2014/main" id="{00000000-0008-0000-0A00-0000DB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988" name="CaixaDeTexto 987">
          <a:extLst>
            <a:ext uri="{FF2B5EF4-FFF2-40B4-BE49-F238E27FC236}">
              <a16:creationId xmlns:a16="http://schemas.microsoft.com/office/drawing/2014/main" id="{00000000-0008-0000-0A00-0000DC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89" name="CaixaDeTexto 988">
          <a:extLst>
            <a:ext uri="{FF2B5EF4-FFF2-40B4-BE49-F238E27FC236}">
              <a16:creationId xmlns:a16="http://schemas.microsoft.com/office/drawing/2014/main" id="{00000000-0008-0000-0A00-0000DD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0" name="CaixaDeTexto 989">
          <a:extLst>
            <a:ext uri="{FF2B5EF4-FFF2-40B4-BE49-F238E27FC236}">
              <a16:creationId xmlns:a16="http://schemas.microsoft.com/office/drawing/2014/main" id="{00000000-0008-0000-0A00-0000DE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1" name="CaixaDeTexto 990">
          <a:extLst>
            <a:ext uri="{FF2B5EF4-FFF2-40B4-BE49-F238E27FC236}">
              <a16:creationId xmlns:a16="http://schemas.microsoft.com/office/drawing/2014/main" id="{00000000-0008-0000-0A00-0000DF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2" name="CaixaDeTexto 991">
          <a:extLst>
            <a:ext uri="{FF2B5EF4-FFF2-40B4-BE49-F238E27FC236}">
              <a16:creationId xmlns:a16="http://schemas.microsoft.com/office/drawing/2014/main" id="{00000000-0008-0000-0A00-0000E0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3" name="CaixaDeTexto 992">
          <a:extLst>
            <a:ext uri="{FF2B5EF4-FFF2-40B4-BE49-F238E27FC236}">
              <a16:creationId xmlns:a16="http://schemas.microsoft.com/office/drawing/2014/main" id="{00000000-0008-0000-0A00-0000E1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4" name="CaixaDeTexto 993">
          <a:extLst>
            <a:ext uri="{FF2B5EF4-FFF2-40B4-BE49-F238E27FC236}">
              <a16:creationId xmlns:a16="http://schemas.microsoft.com/office/drawing/2014/main" id="{00000000-0008-0000-0A00-0000E2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5" name="CaixaDeTexto 994">
          <a:extLst>
            <a:ext uri="{FF2B5EF4-FFF2-40B4-BE49-F238E27FC236}">
              <a16:creationId xmlns:a16="http://schemas.microsoft.com/office/drawing/2014/main" id="{00000000-0008-0000-0A00-0000E3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6" name="CaixaDeTexto 995">
          <a:extLst>
            <a:ext uri="{FF2B5EF4-FFF2-40B4-BE49-F238E27FC236}">
              <a16:creationId xmlns:a16="http://schemas.microsoft.com/office/drawing/2014/main" id="{00000000-0008-0000-0A00-0000E4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7" name="CaixaDeTexto 996">
          <a:extLst>
            <a:ext uri="{FF2B5EF4-FFF2-40B4-BE49-F238E27FC236}">
              <a16:creationId xmlns:a16="http://schemas.microsoft.com/office/drawing/2014/main" id="{00000000-0008-0000-0A00-0000E5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8" name="CaixaDeTexto 997">
          <a:extLst>
            <a:ext uri="{FF2B5EF4-FFF2-40B4-BE49-F238E27FC236}">
              <a16:creationId xmlns:a16="http://schemas.microsoft.com/office/drawing/2014/main" id="{00000000-0008-0000-0A00-0000E6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999" name="CaixaDeTexto 998">
          <a:extLst>
            <a:ext uri="{FF2B5EF4-FFF2-40B4-BE49-F238E27FC236}">
              <a16:creationId xmlns:a16="http://schemas.microsoft.com/office/drawing/2014/main" id="{00000000-0008-0000-0A00-0000E7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00" name="CaixaDeTexto 999">
          <a:extLst>
            <a:ext uri="{FF2B5EF4-FFF2-40B4-BE49-F238E27FC236}">
              <a16:creationId xmlns:a16="http://schemas.microsoft.com/office/drawing/2014/main" id="{00000000-0008-0000-0A00-0000E8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01" name="CaixaDeTexto 1000">
          <a:extLst>
            <a:ext uri="{FF2B5EF4-FFF2-40B4-BE49-F238E27FC236}">
              <a16:creationId xmlns:a16="http://schemas.microsoft.com/office/drawing/2014/main" id="{00000000-0008-0000-0A00-0000E9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02" name="CaixaDeTexto 1001">
          <a:extLst>
            <a:ext uri="{FF2B5EF4-FFF2-40B4-BE49-F238E27FC236}">
              <a16:creationId xmlns:a16="http://schemas.microsoft.com/office/drawing/2014/main" id="{00000000-0008-0000-0A00-0000EA03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03" name="CaixaDeTexto 1002">
          <a:extLst>
            <a:ext uri="{FF2B5EF4-FFF2-40B4-BE49-F238E27FC236}">
              <a16:creationId xmlns:a16="http://schemas.microsoft.com/office/drawing/2014/main" id="{00000000-0008-0000-0A00-0000EB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04" name="CaixaDeTexto 1003">
          <a:extLst>
            <a:ext uri="{FF2B5EF4-FFF2-40B4-BE49-F238E27FC236}">
              <a16:creationId xmlns:a16="http://schemas.microsoft.com/office/drawing/2014/main" id="{00000000-0008-0000-0A00-0000EC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05" name="CaixaDeTexto 1004">
          <a:extLst>
            <a:ext uri="{FF2B5EF4-FFF2-40B4-BE49-F238E27FC236}">
              <a16:creationId xmlns:a16="http://schemas.microsoft.com/office/drawing/2014/main" id="{00000000-0008-0000-0A00-0000ED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06" name="CaixaDeTexto 1005">
          <a:extLst>
            <a:ext uri="{FF2B5EF4-FFF2-40B4-BE49-F238E27FC236}">
              <a16:creationId xmlns:a16="http://schemas.microsoft.com/office/drawing/2014/main" id="{00000000-0008-0000-0A00-0000EE03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07" name="CaixaDeTexto 1006">
          <a:extLst>
            <a:ext uri="{FF2B5EF4-FFF2-40B4-BE49-F238E27FC236}">
              <a16:creationId xmlns:a16="http://schemas.microsoft.com/office/drawing/2014/main" id="{00000000-0008-0000-0A00-0000EF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08" name="CaixaDeTexto 1007">
          <a:extLst>
            <a:ext uri="{FF2B5EF4-FFF2-40B4-BE49-F238E27FC236}">
              <a16:creationId xmlns:a16="http://schemas.microsoft.com/office/drawing/2014/main" id="{00000000-0008-0000-0A00-0000F0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09" name="CaixaDeTexto 1008">
          <a:extLst>
            <a:ext uri="{FF2B5EF4-FFF2-40B4-BE49-F238E27FC236}">
              <a16:creationId xmlns:a16="http://schemas.microsoft.com/office/drawing/2014/main" id="{00000000-0008-0000-0A00-0000F1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10" name="CaixaDeTexto 1009">
          <a:extLst>
            <a:ext uri="{FF2B5EF4-FFF2-40B4-BE49-F238E27FC236}">
              <a16:creationId xmlns:a16="http://schemas.microsoft.com/office/drawing/2014/main" id="{00000000-0008-0000-0A00-0000F203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11" name="CaixaDeTexto 1010">
          <a:extLst>
            <a:ext uri="{FF2B5EF4-FFF2-40B4-BE49-F238E27FC236}">
              <a16:creationId xmlns:a16="http://schemas.microsoft.com/office/drawing/2014/main" id="{00000000-0008-0000-0A00-0000F3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12" name="CaixaDeTexto 1011">
          <a:extLst>
            <a:ext uri="{FF2B5EF4-FFF2-40B4-BE49-F238E27FC236}">
              <a16:creationId xmlns:a16="http://schemas.microsoft.com/office/drawing/2014/main" id="{00000000-0008-0000-0A00-0000F4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13" name="CaixaDeTexto 1012">
          <a:extLst>
            <a:ext uri="{FF2B5EF4-FFF2-40B4-BE49-F238E27FC236}">
              <a16:creationId xmlns:a16="http://schemas.microsoft.com/office/drawing/2014/main" id="{00000000-0008-0000-0A00-0000F5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14" name="CaixaDeTexto 1013">
          <a:extLst>
            <a:ext uri="{FF2B5EF4-FFF2-40B4-BE49-F238E27FC236}">
              <a16:creationId xmlns:a16="http://schemas.microsoft.com/office/drawing/2014/main" id="{00000000-0008-0000-0A00-0000F603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15" name="CaixaDeTexto 1014">
          <a:extLst>
            <a:ext uri="{FF2B5EF4-FFF2-40B4-BE49-F238E27FC236}">
              <a16:creationId xmlns:a16="http://schemas.microsoft.com/office/drawing/2014/main" id="{00000000-0008-0000-0A00-0000F7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16" name="CaixaDeTexto 1015">
          <a:extLst>
            <a:ext uri="{FF2B5EF4-FFF2-40B4-BE49-F238E27FC236}">
              <a16:creationId xmlns:a16="http://schemas.microsoft.com/office/drawing/2014/main" id="{00000000-0008-0000-0A00-0000F8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17" name="CaixaDeTexto 1016">
          <a:extLst>
            <a:ext uri="{FF2B5EF4-FFF2-40B4-BE49-F238E27FC236}">
              <a16:creationId xmlns:a16="http://schemas.microsoft.com/office/drawing/2014/main" id="{00000000-0008-0000-0A00-0000F9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18" name="CaixaDeTexto 1017">
          <a:extLst>
            <a:ext uri="{FF2B5EF4-FFF2-40B4-BE49-F238E27FC236}">
              <a16:creationId xmlns:a16="http://schemas.microsoft.com/office/drawing/2014/main" id="{00000000-0008-0000-0A00-0000FA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19" name="CaixaDeTexto 1018">
          <a:extLst>
            <a:ext uri="{FF2B5EF4-FFF2-40B4-BE49-F238E27FC236}">
              <a16:creationId xmlns:a16="http://schemas.microsoft.com/office/drawing/2014/main" id="{00000000-0008-0000-0A00-0000FB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0" name="CaixaDeTexto 1019">
          <a:extLst>
            <a:ext uri="{FF2B5EF4-FFF2-40B4-BE49-F238E27FC236}">
              <a16:creationId xmlns:a16="http://schemas.microsoft.com/office/drawing/2014/main" id="{00000000-0008-0000-0A00-0000FC03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21" name="CaixaDeTexto 1020">
          <a:extLst>
            <a:ext uri="{FF2B5EF4-FFF2-40B4-BE49-F238E27FC236}">
              <a16:creationId xmlns:a16="http://schemas.microsoft.com/office/drawing/2014/main" id="{00000000-0008-0000-0A00-0000FD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22" name="CaixaDeTexto 1021">
          <a:extLst>
            <a:ext uri="{FF2B5EF4-FFF2-40B4-BE49-F238E27FC236}">
              <a16:creationId xmlns:a16="http://schemas.microsoft.com/office/drawing/2014/main" id="{00000000-0008-0000-0A00-0000FE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23" name="CaixaDeTexto 1022">
          <a:extLst>
            <a:ext uri="{FF2B5EF4-FFF2-40B4-BE49-F238E27FC236}">
              <a16:creationId xmlns:a16="http://schemas.microsoft.com/office/drawing/2014/main" id="{00000000-0008-0000-0A00-0000FF03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24" name="CaixaDeTexto 1023">
          <a:extLst>
            <a:ext uri="{FF2B5EF4-FFF2-40B4-BE49-F238E27FC236}">
              <a16:creationId xmlns:a16="http://schemas.microsoft.com/office/drawing/2014/main" id="{00000000-0008-0000-0A00-000000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5" name="CaixaDeTexto 1024">
          <a:extLst>
            <a:ext uri="{FF2B5EF4-FFF2-40B4-BE49-F238E27FC236}">
              <a16:creationId xmlns:a16="http://schemas.microsoft.com/office/drawing/2014/main" id="{00000000-0008-0000-0A00-000001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6" name="CaixaDeTexto 1025">
          <a:extLst>
            <a:ext uri="{FF2B5EF4-FFF2-40B4-BE49-F238E27FC236}">
              <a16:creationId xmlns:a16="http://schemas.microsoft.com/office/drawing/2014/main" id="{00000000-0008-0000-0A00-000002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7" name="CaixaDeTexto 1026">
          <a:extLst>
            <a:ext uri="{FF2B5EF4-FFF2-40B4-BE49-F238E27FC236}">
              <a16:creationId xmlns:a16="http://schemas.microsoft.com/office/drawing/2014/main" id="{00000000-0008-0000-0A00-00000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8" name="CaixaDeTexto 1027">
          <a:extLst>
            <a:ext uri="{FF2B5EF4-FFF2-40B4-BE49-F238E27FC236}">
              <a16:creationId xmlns:a16="http://schemas.microsoft.com/office/drawing/2014/main" id="{00000000-0008-0000-0A00-00000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29" name="CaixaDeTexto 1028">
          <a:extLst>
            <a:ext uri="{FF2B5EF4-FFF2-40B4-BE49-F238E27FC236}">
              <a16:creationId xmlns:a16="http://schemas.microsoft.com/office/drawing/2014/main" id="{00000000-0008-0000-0A00-000005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0" name="CaixaDeTexto 1029">
          <a:extLst>
            <a:ext uri="{FF2B5EF4-FFF2-40B4-BE49-F238E27FC236}">
              <a16:creationId xmlns:a16="http://schemas.microsoft.com/office/drawing/2014/main" id="{00000000-0008-0000-0A00-000006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1" name="CaixaDeTexto 1030">
          <a:extLst>
            <a:ext uri="{FF2B5EF4-FFF2-40B4-BE49-F238E27FC236}">
              <a16:creationId xmlns:a16="http://schemas.microsoft.com/office/drawing/2014/main" id="{00000000-0008-0000-0A00-00000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2" name="CaixaDeTexto 1031">
          <a:extLst>
            <a:ext uri="{FF2B5EF4-FFF2-40B4-BE49-F238E27FC236}">
              <a16:creationId xmlns:a16="http://schemas.microsoft.com/office/drawing/2014/main" id="{00000000-0008-0000-0A00-00000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3" name="CaixaDeTexto 1032">
          <a:extLst>
            <a:ext uri="{FF2B5EF4-FFF2-40B4-BE49-F238E27FC236}">
              <a16:creationId xmlns:a16="http://schemas.microsoft.com/office/drawing/2014/main" id="{00000000-0008-0000-0A00-00000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4" name="CaixaDeTexto 1033">
          <a:extLst>
            <a:ext uri="{FF2B5EF4-FFF2-40B4-BE49-F238E27FC236}">
              <a16:creationId xmlns:a16="http://schemas.microsoft.com/office/drawing/2014/main" id="{00000000-0008-0000-0A00-00000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5" name="CaixaDeTexto 1034">
          <a:extLst>
            <a:ext uri="{FF2B5EF4-FFF2-40B4-BE49-F238E27FC236}">
              <a16:creationId xmlns:a16="http://schemas.microsoft.com/office/drawing/2014/main" id="{00000000-0008-0000-0A00-00000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36" name="CaixaDeTexto 1035">
          <a:extLst>
            <a:ext uri="{FF2B5EF4-FFF2-40B4-BE49-F238E27FC236}">
              <a16:creationId xmlns:a16="http://schemas.microsoft.com/office/drawing/2014/main" id="{00000000-0008-0000-0A00-00000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37" name="CaixaDeTexto 1036">
          <a:extLst>
            <a:ext uri="{FF2B5EF4-FFF2-40B4-BE49-F238E27FC236}">
              <a16:creationId xmlns:a16="http://schemas.microsoft.com/office/drawing/2014/main" id="{00000000-0008-0000-0A00-00000D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38" name="CaixaDeTexto 1037">
          <a:extLst>
            <a:ext uri="{FF2B5EF4-FFF2-40B4-BE49-F238E27FC236}">
              <a16:creationId xmlns:a16="http://schemas.microsoft.com/office/drawing/2014/main" id="{00000000-0008-0000-0A00-00000E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39" name="CaixaDeTexto 1038">
          <a:extLst>
            <a:ext uri="{FF2B5EF4-FFF2-40B4-BE49-F238E27FC236}">
              <a16:creationId xmlns:a16="http://schemas.microsoft.com/office/drawing/2014/main" id="{00000000-0008-0000-0A00-00000F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40" name="CaixaDeTexto 1039">
          <a:extLst>
            <a:ext uri="{FF2B5EF4-FFF2-40B4-BE49-F238E27FC236}">
              <a16:creationId xmlns:a16="http://schemas.microsoft.com/office/drawing/2014/main" id="{00000000-0008-0000-0A00-000010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41" name="CaixaDeTexto 1040">
          <a:extLst>
            <a:ext uri="{FF2B5EF4-FFF2-40B4-BE49-F238E27FC236}">
              <a16:creationId xmlns:a16="http://schemas.microsoft.com/office/drawing/2014/main" id="{00000000-0008-0000-0A00-000011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42" name="CaixaDeTexto 1041">
          <a:extLst>
            <a:ext uri="{FF2B5EF4-FFF2-40B4-BE49-F238E27FC236}">
              <a16:creationId xmlns:a16="http://schemas.microsoft.com/office/drawing/2014/main" id="{00000000-0008-0000-0A00-000012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43" name="CaixaDeTexto 1042">
          <a:extLst>
            <a:ext uri="{FF2B5EF4-FFF2-40B4-BE49-F238E27FC236}">
              <a16:creationId xmlns:a16="http://schemas.microsoft.com/office/drawing/2014/main" id="{00000000-0008-0000-0A00-000013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44" name="CaixaDeTexto 1043">
          <a:extLst>
            <a:ext uri="{FF2B5EF4-FFF2-40B4-BE49-F238E27FC236}">
              <a16:creationId xmlns:a16="http://schemas.microsoft.com/office/drawing/2014/main" id="{00000000-0008-0000-0A00-000014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45" name="CaixaDeTexto 1044">
          <a:extLst>
            <a:ext uri="{FF2B5EF4-FFF2-40B4-BE49-F238E27FC236}">
              <a16:creationId xmlns:a16="http://schemas.microsoft.com/office/drawing/2014/main" id="{00000000-0008-0000-0A00-000015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46" name="CaixaDeTexto 1045">
          <a:extLst>
            <a:ext uri="{FF2B5EF4-FFF2-40B4-BE49-F238E27FC236}">
              <a16:creationId xmlns:a16="http://schemas.microsoft.com/office/drawing/2014/main" id="{00000000-0008-0000-0A00-000016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47" name="CaixaDeTexto 1046">
          <a:extLst>
            <a:ext uri="{FF2B5EF4-FFF2-40B4-BE49-F238E27FC236}">
              <a16:creationId xmlns:a16="http://schemas.microsoft.com/office/drawing/2014/main" id="{00000000-0008-0000-0A00-000017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48" name="CaixaDeTexto 1047">
          <a:extLst>
            <a:ext uri="{FF2B5EF4-FFF2-40B4-BE49-F238E27FC236}">
              <a16:creationId xmlns:a16="http://schemas.microsoft.com/office/drawing/2014/main" id="{00000000-0008-0000-0A00-000018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49" name="CaixaDeTexto 1048">
          <a:extLst>
            <a:ext uri="{FF2B5EF4-FFF2-40B4-BE49-F238E27FC236}">
              <a16:creationId xmlns:a16="http://schemas.microsoft.com/office/drawing/2014/main" id="{00000000-0008-0000-0A00-000019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50" name="CaixaDeTexto 1049">
          <a:extLst>
            <a:ext uri="{FF2B5EF4-FFF2-40B4-BE49-F238E27FC236}">
              <a16:creationId xmlns:a16="http://schemas.microsoft.com/office/drawing/2014/main" id="{00000000-0008-0000-0A00-00001A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1" name="CaixaDeTexto 1050">
          <a:extLst>
            <a:ext uri="{FF2B5EF4-FFF2-40B4-BE49-F238E27FC236}">
              <a16:creationId xmlns:a16="http://schemas.microsoft.com/office/drawing/2014/main" id="{00000000-0008-0000-0A00-00001B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2" name="CaixaDeTexto 1051">
          <a:extLst>
            <a:ext uri="{FF2B5EF4-FFF2-40B4-BE49-F238E27FC236}">
              <a16:creationId xmlns:a16="http://schemas.microsoft.com/office/drawing/2014/main" id="{00000000-0008-0000-0A00-00001C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3" name="CaixaDeTexto 1052">
          <a:extLst>
            <a:ext uri="{FF2B5EF4-FFF2-40B4-BE49-F238E27FC236}">
              <a16:creationId xmlns:a16="http://schemas.microsoft.com/office/drawing/2014/main" id="{00000000-0008-0000-0A00-00001D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4" name="CaixaDeTexto 1053">
          <a:extLst>
            <a:ext uri="{FF2B5EF4-FFF2-40B4-BE49-F238E27FC236}">
              <a16:creationId xmlns:a16="http://schemas.microsoft.com/office/drawing/2014/main" id="{00000000-0008-0000-0A00-00001E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55" name="CaixaDeTexto 1054">
          <a:extLst>
            <a:ext uri="{FF2B5EF4-FFF2-40B4-BE49-F238E27FC236}">
              <a16:creationId xmlns:a16="http://schemas.microsoft.com/office/drawing/2014/main" id="{00000000-0008-0000-0A00-00001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56" name="CaixaDeTexto 1055">
          <a:extLst>
            <a:ext uri="{FF2B5EF4-FFF2-40B4-BE49-F238E27FC236}">
              <a16:creationId xmlns:a16="http://schemas.microsoft.com/office/drawing/2014/main" id="{00000000-0008-0000-0A00-00002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7" name="CaixaDeTexto 1056">
          <a:extLst>
            <a:ext uri="{FF2B5EF4-FFF2-40B4-BE49-F238E27FC236}">
              <a16:creationId xmlns:a16="http://schemas.microsoft.com/office/drawing/2014/main" id="{00000000-0008-0000-0A00-000021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8" name="CaixaDeTexto 1057">
          <a:extLst>
            <a:ext uri="{FF2B5EF4-FFF2-40B4-BE49-F238E27FC236}">
              <a16:creationId xmlns:a16="http://schemas.microsoft.com/office/drawing/2014/main" id="{00000000-0008-0000-0A00-000022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59" name="CaixaDeTexto 1058">
          <a:extLst>
            <a:ext uri="{FF2B5EF4-FFF2-40B4-BE49-F238E27FC236}">
              <a16:creationId xmlns:a16="http://schemas.microsoft.com/office/drawing/2014/main" id="{00000000-0008-0000-0A00-000023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60" name="CaixaDeTexto 1059">
          <a:extLst>
            <a:ext uri="{FF2B5EF4-FFF2-40B4-BE49-F238E27FC236}">
              <a16:creationId xmlns:a16="http://schemas.microsoft.com/office/drawing/2014/main" id="{00000000-0008-0000-0A00-000024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1" name="CaixaDeTexto 1060">
          <a:extLst>
            <a:ext uri="{FF2B5EF4-FFF2-40B4-BE49-F238E27FC236}">
              <a16:creationId xmlns:a16="http://schemas.microsoft.com/office/drawing/2014/main" id="{00000000-0008-0000-0A00-000025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2" name="CaixaDeTexto 1061">
          <a:extLst>
            <a:ext uri="{FF2B5EF4-FFF2-40B4-BE49-F238E27FC236}">
              <a16:creationId xmlns:a16="http://schemas.microsoft.com/office/drawing/2014/main" id="{00000000-0008-0000-0A00-000026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3" name="CaixaDeTexto 1062">
          <a:extLst>
            <a:ext uri="{FF2B5EF4-FFF2-40B4-BE49-F238E27FC236}">
              <a16:creationId xmlns:a16="http://schemas.microsoft.com/office/drawing/2014/main" id="{00000000-0008-0000-0A00-00002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4" name="CaixaDeTexto 1063">
          <a:extLst>
            <a:ext uri="{FF2B5EF4-FFF2-40B4-BE49-F238E27FC236}">
              <a16:creationId xmlns:a16="http://schemas.microsoft.com/office/drawing/2014/main" id="{00000000-0008-0000-0A00-00002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5" name="CaixaDeTexto 1064">
          <a:extLst>
            <a:ext uri="{FF2B5EF4-FFF2-40B4-BE49-F238E27FC236}">
              <a16:creationId xmlns:a16="http://schemas.microsoft.com/office/drawing/2014/main" id="{00000000-0008-0000-0A00-00002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6" name="CaixaDeTexto 1065">
          <a:extLst>
            <a:ext uri="{FF2B5EF4-FFF2-40B4-BE49-F238E27FC236}">
              <a16:creationId xmlns:a16="http://schemas.microsoft.com/office/drawing/2014/main" id="{00000000-0008-0000-0A00-00002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7" name="CaixaDeTexto 1066">
          <a:extLst>
            <a:ext uri="{FF2B5EF4-FFF2-40B4-BE49-F238E27FC236}">
              <a16:creationId xmlns:a16="http://schemas.microsoft.com/office/drawing/2014/main" id="{00000000-0008-0000-0A00-00002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8" name="CaixaDeTexto 1067">
          <a:extLst>
            <a:ext uri="{FF2B5EF4-FFF2-40B4-BE49-F238E27FC236}">
              <a16:creationId xmlns:a16="http://schemas.microsoft.com/office/drawing/2014/main" id="{00000000-0008-0000-0A00-00002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69" name="CaixaDeTexto 1068">
          <a:extLst>
            <a:ext uri="{FF2B5EF4-FFF2-40B4-BE49-F238E27FC236}">
              <a16:creationId xmlns:a16="http://schemas.microsoft.com/office/drawing/2014/main" id="{00000000-0008-0000-0A00-00002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70" name="CaixaDeTexto 1069">
          <a:extLst>
            <a:ext uri="{FF2B5EF4-FFF2-40B4-BE49-F238E27FC236}">
              <a16:creationId xmlns:a16="http://schemas.microsoft.com/office/drawing/2014/main" id="{00000000-0008-0000-0A00-00002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71" name="CaixaDeTexto 1070">
          <a:extLst>
            <a:ext uri="{FF2B5EF4-FFF2-40B4-BE49-F238E27FC236}">
              <a16:creationId xmlns:a16="http://schemas.microsoft.com/office/drawing/2014/main" id="{00000000-0008-0000-0A00-00002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72" name="CaixaDeTexto 1071">
          <a:extLst>
            <a:ext uri="{FF2B5EF4-FFF2-40B4-BE49-F238E27FC236}">
              <a16:creationId xmlns:a16="http://schemas.microsoft.com/office/drawing/2014/main" id="{00000000-0008-0000-0A00-00003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73" name="CaixaDeTexto 1072">
          <a:extLst>
            <a:ext uri="{FF2B5EF4-FFF2-40B4-BE49-F238E27FC236}">
              <a16:creationId xmlns:a16="http://schemas.microsoft.com/office/drawing/2014/main" id="{00000000-0008-0000-0A00-000031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074" name="CaixaDeTexto 1073">
          <a:extLst>
            <a:ext uri="{FF2B5EF4-FFF2-40B4-BE49-F238E27FC236}">
              <a16:creationId xmlns:a16="http://schemas.microsoft.com/office/drawing/2014/main" id="{00000000-0008-0000-0A00-000032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75" name="CaixaDeTexto 1074">
          <a:extLst>
            <a:ext uri="{FF2B5EF4-FFF2-40B4-BE49-F238E27FC236}">
              <a16:creationId xmlns:a16="http://schemas.microsoft.com/office/drawing/2014/main" id="{00000000-0008-0000-0A00-000033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76" name="CaixaDeTexto 1075">
          <a:extLst>
            <a:ext uri="{FF2B5EF4-FFF2-40B4-BE49-F238E27FC236}">
              <a16:creationId xmlns:a16="http://schemas.microsoft.com/office/drawing/2014/main" id="{00000000-0008-0000-0A00-000034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77" name="CaixaDeTexto 1076">
          <a:extLst>
            <a:ext uri="{FF2B5EF4-FFF2-40B4-BE49-F238E27FC236}">
              <a16:creationId xmlns:a16="http://schemas.microsoft.com/office/drawing/2014/main" id="{00000000-0008-0000-0A00-000035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078" name="CaixaDeTexto 1077">
          <a:extLst>
            <a:ext uri="{FF2B5EF4-FFF2-40B4-BE49-F238E27FC236}">
              <a16:creationId xmlns:a16="http://schemas.microsoft.com/office/drawing/2014/main" id="{00000000-0008-0000-0A00-000036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79" name="CaixaDeTexto 1078">
          <a:extLst>
            <a:ext uri="{FF2B5EF4-FFF2-40B4-BE49-F238E27FC236}">
              <a16:creationId xmlns:a16="http://schemas.microsoft.com/office/drawing/2014/main" id="{00000000-0008-0000-0A00-000037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80" name="CaixaDeTexto 1079">
          <a:extLst>
            <a:ext uri="{FF2B5EF4-FFF2-40B4-BE49-F238E27FC236}">
              <a16:creationId xmlns:a16="http://schemas.microsoft.com/office/drawing/2014/main" id="{00000000-0008-0000-0A00-000038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81" name="CaixaDeTexto 1080">
          <a:extLst>
            <a:ext uri="{FF2B5EF4-FFF2-40B4-BE49-F238E27FC236}">
              <a16:creationId xmlns:a16="http://schemas.microsoft.com/office/drawing/2014/main" id="{00000000-0008-0000-0A00-000039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082" name="CaixaDeTexto 1081">
          <a:extLst>
            <a:ext uri="{FF2B5EF4-FFF2-40B4-BE49-F238E27FC236}">
              <a16:creationId xmlns:a16="http://schemas.microsoft.com/office/drawing/2014/main" id="{00000000-0008-0000-0A00-00003A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83" name="CaixaDeTexto 1082">
          <a:extLst>
            <a:ext uri="{FF2B5EF4-FFF2-40B4-BE49-F238E27FC236}">
              <a16:creationId xmlns:a16="http://schemas.microsoft.com/office/drawing/2014/main" id="{00000000-0008-0000-0A00-00003B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84" name="CaixaDeTexto 1083">
          <a:extLst>
            <a:ext uri="{FF2B5EF4-FFF2-40B4-BE49-F238E27FC236}">
              <a16:creationId xmlns:a16="http://schemas.microsoft.com/office/drawing/2014/main" id="{00000000-0008-0000-0A00-00003C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85" name="CaixaDeTexto 1084">
          <a:extLst>
            <a:ext uri="{FF2B5EF4-FFF2-40B4-BE49-F238E27FC236}">
              <a16:creationId xmlns:a16="http://schemas.microsoft.com/office/drawing/2014/main" id="{00000000-0008-0000-0A00-00003D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086" name="CaixaDeTexto 1085">
          <a:extLst>
            <a:ext uri="{FF2B5EF4-FFF2-40B4-BE49-F238E27FC236}">
              <a16:creationId xmlns:a16="http://schemas.microsoft.com/office/drawing/2014/main" id="{00000000-0008-0000-0A00-00003E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87" name="CaixaDeTexto 1086">
          <a:extLst>
            <a:ext uri="{FF2B5EF4-FFF2-40B4-BE49-F238E27FC236}">
              <a16:creationId xmlns:a16="http://schemas.microsoft.com/office/drawing/2014/main" id="{00000000-0008-0000-0A00-00003F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88" name="CaixaDeTexto 1087">
          <a:extLst>
            <a:ext uri="{FF2B5EF4-FFF2-40B4-BE49-F238E27FC236}">
              <a16:creationId xmlns:a16="http://schemas.microsoft.com/office/drawing/2014/main" id="{00000000-0008-0000-0A00-000040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89" name="CaixaDeTexto 1088">
          <a:extLst>
            <a:ext uri="{FF2B5EF4-FFF2-40B4-BE49-F238E27FC236}">
              <a16:creationId xmlns:a16="http://schemas.microsoft.com/office/drawing/2014/main" id="{00000000-0008-0000-0A00-000041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90" name="CaixaDeTexto 1089">
          <a:extLst>
            <a:ext uri="{FF2B5EF4-FFF2-40B4-BE49-F238E27FC236}">
              <a16:creationId xmlns:a16="http://schemas.microsoft.com/office/drawing/2014/main" id="{00000000-0008-0000-0A00-000042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91" name="CaixaDeTexto 1090">
          <a:extLst>
            <a:ext uri="{FF2B5EF4-FFF2-40B4-BE49-F238E27FC236}">
              <a16:creationId xmlns:a16="http://schemas.microsoft.com/office/drawing/2014/main" id="{00000000-0008-0000-0A00-00004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92" name="CaixaDeTexto 1091">
          <a:extLst>
            <a:ext uri="{FF2B5EF4-FFF2-40B4-BE49-F238E27FC236}">
              <a16:creationId xmlns:a16="http://schemas.microsoft.com/office/drawing/2014/main" id="{00000000-0008-0000-0A00-00004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93" name="CaixaDeTexto 1092">
          <a:extLst>
            <a:ext uri="{FF2B5EF4-FFF2-40B4-BE49-F238E27FC236}">
              <a16:creationId xmlns:a16="http://schemas.microsoft.com/office/drawing/2014/main" id="{00000000-0008-0000-0A00-000045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94" name="CaixaDeTexto 1093">
          <a:extLst>
            <a:ext uri="{FF2B5EF4-FFF2-40B4-BE49-F238E27FC236}">
              <a16:creationId xmlns:a16="http://schemas.microsoft.com/office/drawing/2014/main" id="{00000000-0008-0000-0A00-000046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95" name="CaixaDeTexto 1094">
          <a:extLst>
            <a:ext uri="{FF2B5EF4-FFF2-40B4-BE49-F238E27FC236}">
              <a16:creationId xmlns:a16="http://schemas.microsoft.com/office/drawing/2014/main" id="{00000000-0008-0000-0A00-000047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096" name="CaixaDeTexto 1095">
          <a:extLst>
            <a:ext uri="{FF2B5EF4-FFF2-40B4-BE49-F238E27FC236}">
              <a16:creationId xmlns:a16="http://schemas.microsoft.com/office/drawing/2014/main" id="{00000000-0008-0000-0A00-000048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97" name="CaixaDeTexto 1096">
          <a:extLst>
            <a:ext uri="{FF2B5EF4-FFF2-40B4-BE49-F238E27FC236}">
              <a16:creationId xmlns:a16="http://schemas.microsoft.com/office/drawing/2014/main" id="{00000000-0008-0000-0A00-00004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98" name="CaixaDeTexto 1097">
          <a:extLst>
            <a:ext uri="{FF2B5EF4-FFF2-40B4-BE49-F238E27FC236}">
              <a16:creationId xmlns:a16="http://schemas.microsoft.com/office/drawing/2014/main" id="{00000000-0008-0000-0A00-00004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099" name="CaixaDeTexto 1098">
          <a:extLst>
            <a:ext uri="{FF2B5EF4-FFF2-40B4-BE49-F238E27FC236}">
              <a16:creationId xmlns:a16="http://schemas.microsoft.com/office/drawing/2014/main" id="{00000000-0008-0000-0A00-00004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0" name="CaixaDeTexto 1099">
          <a:extLst>
            <a:ext uri="{FF2B5EF4-FFF2-40B4-BE49-F238E27FC236}">
              <a16:creationId xmlns:a16="http://schemas.microsoft.com/office/drawing/2014/main" id="{00000000-0008-0000-0A00-00004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1" name="CaixaDeTexto 1100">
          <a:extLst>
            <a:ext uri="{FF2B5EF4-FFF2-40B4-BE49-F238E27FC236}">
              <a16:creationId xmlns:a16="http://schemas.microsoft.com/office/drawing/2014/main" id="{00000000-0008-0000-0A00-00004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2" name="CaixaDeTexto 1101">
          <a:extLst>
            <a:ext uri="{FF2B5EF4-FFF2-40B4-BE49-F238E27FC236}">
              <a16:creationId xmlns:a16="http://schemas.microsoft.com/office/drawing/2014/main" id="{00000000-0008-0000-0A00-00004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3" name="CaixaDeTexto 1102">
          <a:extLst>
            <a:ext uri="{FF2B5EF4-FFF2-40B4-BE49-F238E27FC236}">
              <a16:creationId xmlns:a16="http://schemas.microsoft.com/office/drawing/2014/main" id="{00000000-0008-0000-0A00-00004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4" name="CaixaDeTexto 1103">
          <a:extLst>
            <a:ext uri="{FF2B5EF4-FFF2-40B4-BE49-F238E27FC236}">
              <a16:creationId xmlns:a16="http://schemas.microsoft.com/office/drawing/2014/main" id="{00000000-0008-0000-0A00-00005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5" name="CaixaDeTexto 1104">
          <a:extLst>
            <a:ext uri="{FF2B5EF4-FFF2-40B4-BE49-F238E27FC236}">
              <a16:creationId xmlns:a16="http://schemas.microsoft.com/office/drawing/2014/main" id="{00000000-0008-0000-0A00-000051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6" name="CaixaDeTexto 1105">
          <a:extLst>
            <a:ext uri="{FF2B5EF4-FFF2-40B4-BE49-F238E27FC236}">
              <a16:creationId xmlns:a16="http://schemas.microsoft.com/office/drawing/2014/main" id="{00000000-0008-0000-0A00-000052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7" name="CaixaDeTexto 1106">
          <a:extLst>
            <a:ext uri="{FF2B5EF4-FFF2-40B4-BE49-F238E27FC236}">
              <a16:creationId xmlns:a16="http://schemas.microsoft.com/office/drawing/2014/main" id="{00000000-0008-0000-0A00-00005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108" name="CaixaDeTexto 1107">
          <a:extLst>
            <a:ext uri="{FF2B5EF4-FFF2-40B4-BE49-F238E27FC236}">
              <a16:creationId xmlns:a16="http://schemas.microsoft.com/office/drawing/2014/main" id="{00000000-0008-0000-0A00-00005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09" name="CaixaDeTexto 1108">
          <a:extLst>
            <a:ext uri="{FF2B5EF4-FFF2-40B4-BE49-F238E27FC236}">
              <a16:creationId xmlns:a16="http://schemas.microsoft.com/office/drawing/2014/main" id="{00000000-0008-0000-0A00-000055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10" name="CaixaDeTexto 1109">
          <a:extLst>
            <a:ext uri="{FF2B5EF4-FFF2-40B4-BE49-F238E27FC236}">
              <a16:creationId xmlns:a16="http://schemas.microsoft.com/office/drawing/2014/main" id="{00000000-0008-0000-0A00-000056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11" name="CaixaDeTexto 1110">
          <a:extLst>
            <a:ext uri="{FF2B5EF4-FFF2-40B4-BE49-F238E27FC236}">
              <a16:creationId xmlns:a16="http://schemas.microsoft.com/office/drawing/2014/main" id="{00000000-0008-0000-0A00-000057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12" name="CaixaDeTexto 1111">
          <a:extLst>
            <a:ext uri="{FF2B5EF4-FFF2-40B4-BE49-F238E27FC236}">
              <a16:creationId xmlns:a16="http://schemas.microsoft.com/office/drawing/2014/main" id="{00000000-0008-0000-0A00-000058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13" name="CaixaDeTexto 1112">
          <a:extLst>
            <a:ext uri="{FF2B5EF4-FFF2-40B4-BE49-F238E27FC236}">
              <a16:creationId xmlns:a16="http://schemas.microsoft.com/office/drawing/2014/main" id="{00000000-0008-0000-0A00-000059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14" name="CaixaDeTexto 1113">
          <a:extLst>
            <a:ext uri="{FF2B5EF4-FFF2-40B4-BE49-F238E27FC236}">
              <a16:creationId xmlns:a16="http://schemas.microsoft.com/office/drawing/2014/main" id="{00000000-0008-0000-0A00-00005A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15" name="CaixaDeTexto 1114">
          <a:extLst>
            <a:ext uri="{FF2B5EF4-FFF2-40B4-BE49-F238E27FC236}">
              <a16:creationId xmlns:a16="http://schemas.microsoft.com/office/drawing/2014/main" id="{00000000-0008-0000-0A00-00005B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16" name="CaixaDeTexto 1115">
          <a:extLst>
            <a:ext uri="{FF2B5EF4-FFF2-40B4-BE49-F238E27FC236}">
              <a16:creationId xmlns:a16="http://schemas.microsoft.com/office/drawing/2014/main" id="{00000000-0008-0000-0A00-00005C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17" name="CaixaDeTexto 1116">
          <a:extLst>
            <a:ext uri="{FF2B5EF4-FFF2-40B4-BE49-F238E27FC236}">
              <a16:creationId xmlns:a16="http://schemas.microsoft.com/office/drawing/2014/main" id="{00000000-0008-0000-0A00-00005D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18" name="CaixaDeTexto 1117">
          <a:extLst>
            <a:ext uri="{FF2B5EF4-FFF2-40B4-BE49-F238E27FC236}">
              <a16:creationId xmlns:a16="http://schemas.microsoft.com/office/drawing/2014/main" id="{00000000-0008-0000-0A00-00005E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19" name="CaixaDeTexto 1118">
          <a:extLst>
            <a:ext uri="{FF2B5EF4-FFF2-40B4-BE49-F238E27FC236}">
              <a16:creationId xmlns:a16="http://schemas.microsoft.com/office/drawing/2014/main" id="{00000000-0008-0000-0A00-00005F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20" name="CaixaDeTexto 1119">
          <a:extLst>
            <a:ext uri="{FF2B5EF4-FFF2-40B4-BE49-F238E27FC236}">
              <a16:creationId xmlns:a16="http://schemas.microsoft.com/office/drawing/2014/main" id="{00000000-0008-0000-0A00-000060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21" name="CaixaDeTexto 1120">
          <a:extLst>
            <a:ext uri="{FF2B5EF4-FFF2-40B4-BE49-F238E27FC236}">
              <a16:creationId xmlns:a16="http://schemas.microsoft.com/office/drawing/2014/main" id="{00000000-0008-0000-0A00-000061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22" name="CaixaDeTexto 1121">
          <a:extLst>
            <a:ext uri="{FF2B5EF4-FFF2-40B4-BE49-F238E27FC236}">
              <a16:creationId xmlns:a16="http://schemas.microsoft.com/office/drawing/2014/main" id="{00000000-0008-0000-0A00-000062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3" name="CaixaDeTexto 1122">
          <a:extLst>
            <a:ext uri="{FF2B5EF4-FFF2-40B4-BE49-F238E27FC236}">
              <a16:creationId xmlns:a16="http://schemas.microsoft.com/office/drawing/2014/main" id="{00000000-0008-0000-0A00-000063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4" name="CaixaDeTexto 1123">
          <a:extLst>
            <a:ext uri="{FF2B5EF4-FFF2-40B4-BE49-F238E27FC236}">
              <a16:creationId xmlns:a16="http://schemas.microsoft.com/office/drawing/2014/main" id="{00000000-0008-0000-0A00-000064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5" name="CaixaDeTexto 1124">
          <a:extLst>
            <a:ext uri="{FF2B5EF4-FFF2-40B4-BE49-F238E27FC236}">
              <a16:creationId xmlns:a16="http://schemas.microsoft.com/office/drawing/2014/main" id="{00000000-0008-0000-0A00-000065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6" name="CaixaDeTexto 1125">
          <a:extLst>
            <a:ext uri="{FF2B5EF4-FFF2-40B4-BE49-F238E27FC236}">
              <a16:creationId xmlns:a16="http://schemas.microsoft.com/office/drawing/2014/main" id="{00000000-0008-0000-0A00-000066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27" name="CaixaDeTexto 1126">
          <a:extLst>
            <a:ext uri="{FF2B5EF4-FFF2-40B4-BE49-F238E27FC236}">
              <a16:creationId xmlns:a16="http://schemas.microsoft.com/office/drawing/2014/main" id="{00000000-0008-0000-0A00-00006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28" name="CaixaDeTexto 1127">
          <a:extLst>
            <a:ext uri="{FF2B5EF4-FFF2-40B4-BE49-F238E27FC236}">
              <a16:creationId xmlns:a16="http://schemas.microsoft.com/office/drawing/2014/main" id="{00000000-0008-0000-0A00-00006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29" name="CaixaDeTexto 1128">
          <a:extLst>
            <a:ext uri="{FF2B5EF4-FFF2-40B4-BE49-F238E27FC236}">
              <a16:creationId xmlns:a16="http://schemas.microsoft.com/office/drawing/2014/main" id="{00000000-0008-0000-0A00-000069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30" name="CaixaDeTexto 1129">
          <a:extLst>
            <a:ext uri="{FF2B5EF4-FFF2-40B4-BE49-F238E27FC236}">
              <a16:creationId xmlns:a16="http://schemas.microsoft.com/office/drawing/2014/main" id="{00000000-0008-0000-0A00-00006A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31" name="CaixaDeTexto 1130">
          <a:extLst>
            <a:ext uri="{FF2B5EF4-FFF2-40B4-BE49-F238E27FC236}">
              <a16:creationId xmlns:a16="http://schemas.microsoft.com/office/drawing/2014/main" id="{00000000-0008-0000-0A00-00006B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32" name="CaixaDeTexto 1131">
          <a:extLst>
            <a:ext uri="{FF2B5EF4-FFF2-40B4-BE49-F238E27FC236}">
              <a16:creationId xmlns:a16="http://schemas.microsoft.com/office/drawing/2014/main" id="{00000000-0008-0000-0A00-00006C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3" name="CaixaDeTexto 1132">
          <a:extLst>
            <a:ext uri="{FF2B5EF4-FFF2-40B4-BE49-F238E27FC236}">
              <a16:creationId xmlns:a16="http://schemas.microsoft.com/office/drawing/2014/main" id="{00000000-0008-0000-0A00-00006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4" name="CaixaDeTexto 1133">
          <a:extLst>
            <a:ext uri="{FF2B5EF4-FFF2-40B4-BE49-F238E27FC236}">
              <a16:creationId xmlns:a16="http://schemas.microsoft.com/office/drawing/2014/main" id="{00000000-0008-0000-0A00-00006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5" name="CaixaDeTexto 1134">
          <a:extLst>
            <a:ext uri="{FF2B5EF4-FFF2-40B4-BE49-F238E27FC236}">
              <a16:creationId xmlns:a16="http://schemas.microsoft.com/office/drawing/2014/main" id="{00000000-0008-0000-0A00-00006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6" name="CaixaDeTexto 1135">
          <a:extLst>
            <a:ext uri="{FF2B5EF4-FFF2-40B4-BE49-F238E27FC236}">
              <a16:creationId xmlns:a16="http://schemas.microsoft.com/office/drawing/2014/main" id="{00000000-0008-0000-0A00-00007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7" name="CaixaDeTexto 1136">
          <a:extLst>
            <a:ext uri="{FF2B5EF4-FFF2-40B4-BE49-F238E27FC236}">
              <a16:creationId xmlns:a16="http://schemas.microsoft.com/office/drawing/2014/main" id="{00000000-0008-0000-0A00-000071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8" name="CaixaDeTexto 1137">
          <a:extLst>
            <a:ext uri="{FF2B5EF4-FFF2-40B4-BE49-F238E27FC236}">
              <a16:creationId xmlns:a16="http://schemas.microsoft.com/office/drawing/2014/main" id="{00000000-0008-0000-0A00-000072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39" name="CaixaDeTexto 1138">
          <a:extLst>
            <a:ext uri="{FF2B5EF4-FFF2-40B4-BE49-F238E27FC236}">
              <a16:creationId xmlns:a16="http://schemas.microsoft.com/office/drawing/2014/main" id="{00000000-0008-0000-0A00-00007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40" name="CaixaDeTexto 1139">
          <a:extLst>
            <a:ext uri="{FF2B5EF4-FFF2-40B4-BE49-F238E27FC236}">
              <a16:creationId xmlns:a16="http://schemas.microsoft.com/office/drawing/2014/main" id="{00000000-0008-0000-0A00-00007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41" name="CaixaDeTexto 1140">
          <a:extLst>
            <a:ext uri="{FF2B5EF4-FFF2-40B4-BE49-F238E27FC236}">
              <a16:creationId xmlns:a16="http://schemas.microsoft.com/office/drawing/2014/main" id="{00000000-0008-0000-0A00-000075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42" name="CaixaDeTexto 1141">
          <a:extLst>
            <a:ext uri="{FF2B5EF4-FFF2-40B4-BE49-F238E27FC236}">
              <a16:creationId xmlns:a16="http://schemas.microsoft.com/office/drawing/2014/main" id="{00000000-0008-0000-0A00-000076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43" name="CaixaDeTexto 1142">
          <a:extLst>
            <a:ext uri="{FF2B5EF4-FFF2-40B4-BE49-F238E27FC236}">
              <a16:creationId xmlns:a16="http://schemas.microsoft.com/office/drawing/2014/main" id="{00000000-0008-0000-0A00-00007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44" name="CaixaDeTexto 1143">
          <a:extLst>
            <a:ext uri="{FF2B5EF4-FFF2-40B4-BE49-F238E27FC236}">
              <a16:creationId xmlns:a16="http://schemas.microsoft.com/office/drawing/2014/main" id="{00000000-0008-0000-0A00-00007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45" name="CaixaDeTexto 1144">
          <a:extLst>
            <a:ext uri="{FF2B5EF4-FFF2-40B4-BE49-F238E27FC236}">
              <a16:creationId xmlns:a16="http://schemas.microsoft.com/office/drawing/2014/main" id="{00000000-0008-0000-0A00-000079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46" name="CaixaDeTexto 1145">
          <a:extLst>
            <a:ext uri="{FF2B5EF4-FFF2-40B4-BE49-F238E27FC236}">
              <a16:creationId xmlns:a16="http://schemas.microsoft.com/office/drawing/2014/main" id="{00000000-0008-0000-0A00-00007A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47" name="CaixaDeTexto 1146">
          <a:extLst>
            <a:ext uri="{FF2B5EF4-FFF2-40B4-BE49-F238E27FC236}">
              <a16:creationId xmlns:a16="http://schemas.microsoft.com/office/drawing/2014/main" id="{00000000-0008-0000-0A00-00007B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48" name="CaixaDeTexto 1147">
          <a:extLst>
            <a:ext uri="{FF2B5EF4-FFF2-40B4-BE49-F238E27FC236}">
              <a16:creationId xmlns:a16="http://schemas.microsoft.com/office/drawing/2014/main" id="{00000000-0008-0000-0A00-00007C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49" name="CaixaDeTexto 1148">
          <a:extLst>
            <a:ext uri="{FF2B5EF4-FFF2-40B4-BE49-F238E27FC236}">
              <a16:creationId xmlns:a16="http://schemas.microsoft.com/office/drawing/2014/main" id="{00000000-0008-0000-0A00-00007D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50" name="CaixaDeTexto 1149">
          <a:extLst>
            <a:ext uri="{FF2B5EF4-FFF2-40B4-BE49-F238E27FC236}">
              <a16:creationId xmlns:a16="http://schemas.microsoft.com/office/drawing/2014/main" id="{00000000-0008-0000-0A00-00007E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51" name="CaixaDeTexto 1150">
          <a:extLst>
            <a:ext uri="{FF2B5EF4-FFF2-40B4-BE49-F238E27FC236}">
              <a16:creationId xmlns:a16="http://schemas.microsoft.com/office/drawing/2014/main" id="{00000000-0008-0000-0A00-00007F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52" name="CaixaDeTexto 1151">
          <a:extLst>
            <a:ext uri="{FF2B5EF4-FFF2-40B4-BE49-F238E27FC236}">
              <a16:creationId xmlns:a16="http://schemas.microsoft.com/office/drawing/2014/main" id="{00000000-0008-0000-0A00-000080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53" name="CaixaDeTexto 1152">
          <a:extLst>
            <a:ext uri="{FF2B5EF4-FFF2-40B4-BE49-F238E27FC236}">
              <a16:creationId xmlns:a16="http://schemas.microsoft.com/office/drawing/2014/main" id="{00000000-0008-0000-0A00-000081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54" name="CaixaDeTexto 1153">
          <a:extLst>
            <a:ext uri="{FF2B5EF4-FFF2-40B4-BE49-F238E27FC236}">
              <a16:creationId xmlns:a16="http://schemas.microsoft.com/office/drawing/2014/main" id="{00000000-0008-0000-0A00-000082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55" name="CaixaDeTexto 1154">
          <a:extLst>
            <a:ext uri="{FF2B5EF4-FFF2-40B4-BE49-F238E27FC236}">
              <a16:creationId xmlns:a16="http://schemas.microsoft.com/office/drawing/2014/main" id="{00000000-0008-0000-0A00-000083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56" name="CaixaDeTexto 1155">
          <a:extLst>
            <a:ext uri="{FF2B5EF4-FFF2-40B4-BE49-F238E27FC236}">
              <a16:creationId xmlns:a16="http://schemas.microsoft.com/office/drawing/2014/main" id="{00000000-0008-0000-0A00-000084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57" name="CaixaDeTexto 1156">
          <a:extLst>
            <a:ext uri="{FF2B5EF4-FFF2-40B4-BE49-F238E27FC236}">
              <a16:creationId xmlns:a16="http://schemas.microsoft.com/office/drawing/2014/main" id="{00000000-0008-0000-0A00-000085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58" name="CaixaDeTexto 1157">
          <a:extLst>
            <a:ext uri="{FF2B5EF4-FFF2-40B4-BE49-F238E27FC236}">
              <a16:creationId xmlns:a16="http://schemas.microsoft.com/office/drawing/2014/main" id="{00000000-0008-0000-0A00-000086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59" name="CaixaDeTexto 1158">
          <a:extLst>
            <a:ext uri="{FF2B5EF4-FFF2-40B4-BE49-F238E27FC236}">
              <a16:creationId xmlns:a16="http://schemas.microsoft.com/office/drawing/2014/main" id="{00000000-0008-0000-0A00-000087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0" name="CaixaDeTexto 1159">
          <a:extLst>
            <a:ext uri="{FF2B5EF4-FFF2-40B4-BE49-F238E27FC236}">
              <a16:creationId xmlns:a16="http://schemas.microsoft.com/office/drawing/2014/main" id="{00000000-0008-0000-0A00-000088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1" name="CaixaDeTexto 1160">
          <a:extLst>
            <a:ext uri="{FF2B5EF4-FFF2-40B4-BE49-F238E27FC236}">
              <a16:creationId xmlns:a16="http://schemas.microsoft.com/office/drawing/2014/main" id="{00000000-0008-0000-0A00-000089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2" name="CaixaDeTexto 1161">
          <a:extLst>
            <a:ext uri="{FF2B5EF4-FFF2-40B4-BE49-F238E27FC236}">
              <a16:creationId xmlns:a16="http://schemas.microsoft.com/office/drawing/2014/main" id="{00000000-0008-0000-0A00-00008A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63" name="CaixaDeTexto 1162">
          <a:extLst>
            <a:ext uri="{FF2B5EF4-FFF2-40B4-BE49-F238E27FC236}">
              <a16:creationId xmlns:a16="http://schemas.microsoft.com/office/drawing/2014/main" id="{00000000-0008-0000-0A00-00008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64" name="CaixaDeTexto 1163">
          <a:extLst>
            <a:ext uri="{FF2B5EF4-FFF2-40B4-BE49-F238E27FC236}">
              <a16:creationId xmlns:a16="http://schemas.microsoft.com/office/drawing/2014/main" id="{00000000-0008-0000-0A00-00008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5" name="CaixaDeTexto 1164">
          <a:extLst>
            <a:ext uri="{FF2B5EF4-FFF2-40B4-BE49-F238E27FC236}">
              <a16:creationId xmlns:a16="http://schemas.microsoft.com/office/drawing/2014/main" id="{00000000-0008-0000-0A00-00008D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6" name="CaixaDeTexto 1165">
          <a:extLst>
            <a:ext uri="{FF2B5EF4-FFF2-40B4-BE49-F238E27FC236}">
              <a16:creationId xmlns:a16="http://schemas.microsoft.com/office/drawing/2014/main" id="{00000000-0008-0000-0A00-00008E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7" name="CaixaDeTexto 1166">
          <a:extLst>
            <a:ext uri="{FF2B5EF4-FFF2-40B4-BE49-F238E27FC236}">
              <a16:creationId xmlns:a16="http://schemas.microsoft.com/office/drawing/2014/main" id="{00000000-0008-0000-0A00-00008F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68" name="CaixaDeTexto 1167">
          <a:extLst>
            <a:ext uri="{FF2B5EF4-FFF2-40B4-BE49-F238E27FC236}">
              <a16:creationId xmlns:a16="http://schemas.microsoft.com/office/drawing/2014/main" id="{00000000-0008-0000-0A00-000090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69" name="CaixaDeTexto 1168">
          <a:extLst>
            <a:ext uri="{FF2B5EF4-FFF2-40B4-BE49-F238E27FC236}">
              <a16:creationId xmlns:a16="http://schemas.microsoft.com/office/drawing/2014/main" id="{00000000-0008-0000-0A00-000091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0" name="CaixaDeTexto 1169">
          <a:extLst>
            <a:ext uri="{FF2B5EF4-FFF2-40B4-BE49-F238E27FC236}">
              <a16:creationId xmlns:a16="http://schemas.microsoft.com/office/drawing/2014/main" id="{00000000-0008-0000-0A00-000092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1" name="CaixaDeTexto 1170">
          <a:extLst>
            <a:ext uri="{FF2B5EF4-FFF2-40B4-BE49-F238E27FC236}">
              <a16:creationId xmlns:a16="http://schemas.microsoft.com/office/drawing/2014/main" id="{00000000-0008-0000-0A00-00009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2" name="CaixaDeTexto 1171">
          <a:extLst>
            <a:ext uri="{FF2B5EF4-FFF2-40B4-BE49-F238E27FC236}">
              <a16:creationId xmlns:a16="http://schemas.microsoft.com/office/drawing/2014/main" id="{00000000-0008-0000-0A00-00009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3" name="CaixaDeTexto 1172">
          <a:extLst>
            <a:ext uri="{FF2B5EF4-FFF2-40B4-BE49-F238E27FC236}">
              <a16:creationId xmlns:a16="http://schemas.microsoft.com/office/drawing/2014/main" id="{00000000-0008-0000-0A00-000095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4" name="CaixaDeTexto 1173">
          <a:extLst>
            <a:ext uri="{FF2B5EF4-FFF2-40B4-BE49-F238E27FC236}">
              <a16:creationId xmlns:a16="http://schemas.microsoft.com/office/drawing/2014/main" id="{00000000-0008-0000-0A00-000096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5" name="CaixaDeTexto 1174">
          <a:extLst>
            <a:ext uri="{FF2B5EF4-FFF2-40B4-BE49-F238E27FC236}">
              <a16:creationId xmlns:a16="http://schemas.microsoft.com/office/drawing/2014/main" id="{00000000-0008-0000-0A00-00009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6" name="CaixaDeTexto 1175">
          <a:extLst>
            <a:ext uri="{FF2B5EF4-FFF2-40B4-BE49-F238E27FC236}">
              <a16:creationId xmlns:a16="http://schemas.microsoft.com/office/drawing/2014/main" id="{00000000-0008-0000-0A00-00009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7" name="CaixaDeTexto 1176">
          <a:extLst>
            <a:ext uri="{FF2B5EF4-FFF2-40B4-BE49-F238E27FC236}">
              <a16:creationId xmlns:a16="http://schemas.microsoft.com/office/drawing/2014/main" id="{00000000-0008-0000-0A00-00009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8" name="CaixaDeTexto 1177">
          <a:extLst>
            <a:ext uri="{FF2B5EF4-FFF2-40B4-BE49-F238E27FC236}">
              <a16:creationId xmlns:a16="http://schemas.microsoft.com/office/drawing/2014/main" id="{00000000-0008-0000-0A00-00009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79" name="CaixaDeTexto 1178">
          <a:extLst>
            <a:ext uri="{FF2B5EF4-FFF2-40B4-BE49-F238E27FC236}">
              <a16:creationId xmlns:a16="http://schemas.microsoft.com/office/drawing/2014/main" id="{00000000-0008-0000-0A00-00009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80" name="CaixaDeTexto 1179">
          <a:extLst>
            <a:ext uri="{FF2B5EF4-FFF2-40B4-BE49-F238E27FC236}">
              <a16:creationId xmlns:a16="http://schemas.microsoft.com/office/drawing/2014/main" id="{00000000-0008-0000-0A00-00009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81" name="CaixaDeTexto 1180">
          <a:extLst>
            <a:ext uri="{FF2B5EF4-FFF2-40B4-BE49-F238E27FC236}">
              <a16:creationId xmlns:a16="http://schemas.microsoft.com/office/drawing/2014/main" id="{00000000-0008-0000-0A00-00009D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182" name="CaixaDeTexto 1181">
          <a:extLst>
            <a:ext uri="{FF2B5EF4-FFF2-40B4-BE49-F238E27FC236}">
              <a16:creationId xmlns:a16="http://schemas.microsoft.com/office/drawing/2014/main" id="{00000000-0008-0000-0A00-00009E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83" name="CaixaDeTexto 1182">
          <a:extLst>
            <a:ext uri="{FF2B5EF4-FFF2-40B4-BE49-F238E27FC236}">
              <a16:creationId xmlns:a16="http://schemas.microsoft.com/office/drawing/2014/main" id="{00000000-0008-0000-0A00-00009F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84" name="CaixaDeTexto 1183">
          <a:extLst>
            <a:ext uri="{FF2B5EF4-FFF2-40B4-BE49-F238E27FC236}">
              <a16:creationId xmlns:a16="http://schemas.microsoft.com/office/drawing/2014/main" id="{00000000-0008-0000-0A00-0000A0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85" name="CaixaDeTexto 1184">
          <a:extLst>
            <a:ext uri="{FF2B5EF4-FFF2-40B4-BE49-F238E27FC236}">
              <a16:creationId xmlns:a16="http://schemas.microsoft.com/office/drawing/2014/main" id="{00000000-0008-0000-0A00-0000A1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186" name="CaixaDeTexto 1185">
          <a:extLst>
            <a:ext uri="{FF2B5EF4-FFF2-40B4-BE49-F238E27FC236}">
              <a16:creationId xmlns:a16="http://schemas.microsoft.com/office/drawing/2014/main" id="{00000000-0008-0000-0A00-0000A2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87" name="CaixaDeTexto 1186">
          <a:extLst>
            <a:ext uri="{FF2B5EF4-FFF2-40B4-BE49-F238E27FC236}">
              <a16:creationId xmlns:a16="http://schemas.microsoft.com/office/drawing/2014/main" id="{00000000-0008-0000-0A00-0000A3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88" name="CaixaDeTexto 1187">
          <a:extLst>
            <a:ext uri="{FF2B5EF4-FFF2-40B4-BE49-F238E27FC236}">
              <a16:creationId xmlns:a16="http://schemas.microsoft.com/office/drawing/2014/main" id="{00000000-0008-0000-0A00-0000A4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89" name="CaixaDeTexto 1188">
          <a:extLst>
            <a:ext uri="{FF2B5EF4-FFF2-40B4-BE49-F238E27FC236}">
              <a16:creationId xmlns:a16="http://schemas.microsoft.com/office/drawing/2014/main" id="{00000000-0008-0000-0A00-0000A5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190" name="CaixaDeTexto 1189">
          <a:extLst>
            <a:ext uri="{FF2B5EF4-FFF2-40B4-BE49-F238E27FC236}">
              <a16:creationId xmlns:a16="http://schemas.microsoft.com/office/drawing/2014/main" id="{00000000-0008-0000-0A00-0000A6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91" name="CaixaDeTexto 1190">
          <a:extLst>
            <a:ext uri="{FF2B5EF4-FFF2-40B4-BE49-F238E27FC236}">
              <a16:creationId xmlns:a16="http://schemas.microsoft.com/office/drawing/2014/main" id="{00000000-0008-0000-0A00-0000A7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92" name="CaixaDeTexto 1191">
          <a:extLst>
            <a:ext uri="{FF2B5EF4-FFF2-40B4-BE49-F238E27FC236}">
              <a16:creationId xmlns:a16="http://schemas.microsoft.com/office/drawing/2014/main" id="{00000000-0008-0000-0A00-0000A8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93" name="CaixaDeTexto 1192">
          <a:extLst>
            <a:ext uri="{FF2B5EF4-FFF2-40B4-BE49-F238E27FC236}">
              <a16:creationId xmlns:a16="http://schemas.microsoft.com/office/drawing/2014/main" id="{00000000-0008-0000-0A00-0000A9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194" name="CaixaDeTexto 1193">
          <a:extLst>
            <a:ext uri="{FF2B5EF4-FFF2-40B4-BE49-F238E27FC236}">
              <a16:creationId xmlns:a16="http://schemas.microsoft.com/office/drawing/2014/main" id="{00000000-0008-0000-0A00-0000AA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95" name="CaixaDeTexto 1194">
          <a:extLst>
            <a:ext uri="{FF2B5EF4-FFF2-40B4-BE49-F238E27FC236}">
              <a16:creationId xmlns:a16="http://schemas.microsoft.com/office/drawing/2014/main" id="{00000000-0008-0000-0A00-0000AB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96" name="CaixaDeTexto 1195">
          <a:extLst>
            <a:ext uri="{FF2B5EF4-FFF2-40B4-BE49-F238E27FC236}">
              <a16:creationId xmlns:a16="http://schemas.microsoft.com/office/drawing/2014/main" id="{00000000-0008-0000-0A00-0000AC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97" name="CaixaDeTexto 1196">
          <a:extLst>
            <a:ext uri="{FF2B5EF4-FFF2-40B4-BE49-F238E27FC236}">
              <a16:creationId xmlns:a16="http://schemas.microsoft.com/office/drawing/2014/main" id="{00000000-0008-0000-0A00-0000AD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198" name="CaixaDeTexto 1197">
          <a:extLst>
            <a:ext uri="{FF2B5EF4-FFF2-40B4-BE49-F238E27FC236}">
              <a16:creationId xmlns:a16="http://schemas.microsoft.com/office/drawing/2014/main" id="{00000000-0008-0000-0A00-0000AE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199" name="CaixaDeTexto 1198">
          <a:extLst>
            <a:ext uri="{FF2B5EF4-FFF2-40B4-BE49-F238E27FC236}">
              <a16:creationId xmlns:a16="http://schemas.microsoft.com/office/drawing/2014/main" id="{00000000-0008-0000-0A00-0000A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0" name="CaixaDeTexto 1199">
          <a:extLst>
            <a:ext uri="{FF2B5EF4-FFF2-40B4-BE49-F238E27FC236}">
              <a16:creationId xmlns:a16="http://schemas.microsoft.com/office/drawing/2014/main" id="{00000000-0008-0000-0A00-0000B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01" name="CaixaDeTexto 1200">
          <a:extLst>
            <a:ext uri="{FF2B5EF4-FFF2-40B4-BE49-F238E27FC236}">
              <a16:creationId xmlns:a16="http://schemas.microsoft.com/office/drawing/2014/main" id="{00000000-0008-0000-0A00-0000B1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02" name="CaixaDeTexto 1201">
          <a:extLst>
            <a:ext uri="{FF2B5EF4-FFF2-40B4-BE49-F238E27FC236}">
              <a16:creationId xmlns:a16="http://schemas.microsoft.com/office/drawing/2014/main" id="{00000000-0008-0000-0A00-0000B2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03" name="CaixaDeTexto 1202">
          <a:extLst>
            <a:ext uri="{FF2B5EF4-FFF2-40B4-BE49-F238E27FC236}">
              <a16:creationId xmlns:a16="http://schemas.microsoft.com/office/drawing/2014/main" id="{00000000-0008-0000-0A00-0000B3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04" name="CaixaDeTexto 1203">
          <a:extLst>
            <a:ext uri="{FF2B5EF4-FFF2-40B4-BE49-F238E27FC236}">
              <a16:creationId xmlns:a16="http://schemas.microsoft.com/office/drawing/2014/main" id="{00000000-0008-0000-0A00-0000B4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5" name="CaixaDeTexto 1204">
          <a:extLst>
            <a:ext uri="{FF2B5EF4-FFF2-40B4-BE49-F238E27FC236}">
              <a16:creationId xmlns:a16="http://schemas.microsoft.com/office/drawing/2014/main" id="{00000000-0008-0000-0A00-0000B5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6" name="CaixaDeTexto 1205">
          <a:extLst>
            <a:ext uri="{FF2B5EF4-FFF2-40B4-BE49-F238E27FC236}">
              <a16:creationId xmlns:a16="http://schemas.microsoft.com/office/drawing/2014/main" id="{00000000-0008-0000-0A00-0000B6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7" name="CaixaDeTexto 1206">
          <a:extLst>
            <a:ext uri="{FF2B5EF4-FFF2-40B4-BE49-F238E27FC236}">
              <a16:creationId xmlns:a16="http://schemas.microsoft.com/office/drawing/2014/main" id="{00000000-0008-0000-0A00-0000B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8" name="CaixaDeTexto 1207">
          <a:extLst>
            <a:ext uri="{FF2B5EF4-FFF2-40B4-BE49-F238E27FC236}">
              <a16:creationId xmlns:a16="http://schemas.microsoft.com/office/drawing/2014/main" id="{00000000-0008-0000-0A00-0000B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09" name="CaixaDeTexto 1208">
          <a:extLst>
            <a:ext uri="{FF2B5EF4-FFF2-40B4-BE49-F238E27FC236}">
              <a16:creationId xmlns:a16="http://schemas.microsoft.com/office/drawing/2014/main" id="{00000000-0008-0000-0A00-0000B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0" name="CaixaDeTexto 1209">
          <a:extLst>
            <a:ext uri="{FF2B5EF4-FFF2-40B4-BE49-F238E27FC236}">
              <a16:creationId xmlns:a16="http://schemas.microsoft.com/office/drawing/2014/main" id="{00000000-0008-0000-0A00-0000B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1" name="CaixaDeTexto 1210">
          <a:extLst>
            <a:ext uri="{FF2B5EF4-FFF2-40B4-BE49-F238E27FC236}">
              <a16:creationId xmlns:a16="http://schemas.microsoft.com/office/drawing/2014/main" id="{00000000-0008-0000-0A00-0000B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2" name="CaixaDeTexto 1211">
          <a:extLst>
            <a:ext uri="{FF2B5EF4-FFF2-40B4-BE49-F238E27FC236}">
              <a16:creationId xmlns:a16="http://schemas.microsoft.com/office/drawing/2014/main" id="{00000000-0008-0000-0A00-0000B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3" name="CaixaDeTexto 1212">
          <a:extLst>
            <a:ext uri="{FF2B5EF4-FFF2-40B4-BE49-F238E27FC236}">
              <a16:creationId xmlns:a16="http://schemas.microsoft.com/office/drawing/2014/main" id="{00000000-0008-0000-0A00-0000B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4" name="CaixaDeTexto 1213">
          <a:extLst>
            <a:ext uri="{FF2B5EF4-FFF2-40B4-BE49-F238E27FC236}">
              <a16:creationId xmlns:a16="http://schemas.microsoft.com/office/drawing/2014/main" id="{00000000-0008-0000-0A00-0000B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5" name="CaixaDeTexto 1214">
          <a:extLst>
            <a:ext uri="{FF2B5EF4-FFF2-40B4-BE49-F238E27FC236}">
              <a16:creationId xmlns:a16="http://schemas.microsoft.com/office/drawing/2014/main" id="{00000000-0008-0000-0A00-0000B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16" name="CaixaDeTexto 1215">
          <a:extLst>
            <a:ext uri="{FF2B5EF4-FFF2-40B4-BE49-F238E27FC236}">
              <a16:creationId xmlns:a16="http://schemas.microsoft.com/office/drawing/2014/main" id="{00000000-0008-0000-0A00-0000C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17" name="CaixaDeTexto 1216">
          <a:extLst>
            <a:ext uri="{FF2B5EF4-FFF2-40B4-BE49-F238E27FC236}">
              <a16:creationId xmlns:a16="http://schemas.microsoft.com/office/drawing/2014/main" id="{00000000-0008-0000-0A00-0000C1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18" name="CaixaDeTexto 1217">
          <a:extLst>
            <a:ext uri="{FF2B5EF4-FFF2-40B4-BE49-F238E27FC236}">
              <a16:creationId xmlns:a16="http://schemas.microsoft.com/office/drawing/2014/main" id="{00000000-0008-0000-0A00-0000C2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19" name="CaixaDeTexto 1218">
          <a:extLst>
            <a:ext uri="{FF2B5EF4-FFF2-40B4-BE49-F238E27FC236}">
              <a16:creationId xmlns:a16="http://schemas.microsoft.com/office/drawing/2014/main" id="{00000000-0008-0000-0A00-0000C3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20" name="CaixaDeTexto 1219">
          <a:extLst>
            <a:ext uri="{FF2B5EF4-FFF2-40B4-BE49-F238E27FC236}">
              <a16:creationId xmlns:a16="http://schemas.microsoft.com/office/drawing/2014/main" id="{00000000-0008-0000-0A00-0000C4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21" name="CaixaDeTexto 1220">
          <a:extLst>
            <a:ext uri="{FF2B5EF4-FFF2-40B4-BE49-F238E27FC236}">
              <a16:creationId xmlns:a16="http://schemas.microsoft.com/office/drawing/2014/main" id="{00000000-0008-0000-0A00-0000C5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22" name="CaixaDeTexto 1221">
          <a:extLst>
            <a:ext uri="{FF2B5EF4-FFF2-40B4-BE49-F238E27FC236}">
              <a16:creationId xmlns:a16="http://schemas.microsoft.com/office/drawing/2014/main" id="{00000000-0008-0000-0A00-0000C6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23" name="CaixaDeTexto 1222">
          <a:extLst>
            <a:ext uri="{FF2B5EF4-FFF2-40B4-BE49-F238E27FC236}">
              <a16:creationId xmlns:a16="http://schemas.microsoft.com/office/drawing/2014/main" id="{00000000-0008-0000-0A00-0000C7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24" name="CaixaDeTexto 1223">
          <a:extLst>
            <a:ext uri="{FF2B5EF4-FFF2-40B4-BE49-F238E27FC236}">
              <a16:creationId xmlns:a16="http://schemas.microsoft.com/office/drawing/2014/main" id="{00000000-0008-0000-0A00-0000C8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25" name="CaixaDeTexto 1224">
          <a:extLst>
            <a:ext uri="{FF2B5EF4-FFF2-40B4-BE49-F238E27FC236}">
              <a16:creationId xmlns:a16="http://schemas.microsoft.com/office/drawing/2014/main" id="{00000000-0008-0000-0A00-0000C9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26" name="CaixaDeTexto 1225">
          <a:extLst>
            <a:ext uri="{FF2B5EF4-FFF2-40B4-BE49-F238E27FC236}">
              <a16:creationId xmlns:a16="http://schemas.microsoft.com/office/drawing/2014/main" id="{00000000-0008-0000-0A00-0000CA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27" name="CaixaDeTexto 1226">
          <a:extLst>
            <a:ext uri="{FF2B5EF4-FFF2-40B4-BE49-F238E27FC236}">
              <a16:creationId xmlns:a16="http://schemas.microsoft.com/office/drawing/2014/main" id="{00000000-0008-0000-0A00-0000CB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28" name="CaixaDeTexto 1227">
          <a:extLst>
            <a:ext uri="{FF2B5EF4-FFF2-40B4-BE49-F238E27FC236}">
              <a16:creationId xmlns:a16="http://schemas.microsoft.com/office/drawing/2014/main" id="{00000000-0008-0000-0A00-0000CC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29" name="CaixaDeTexto 1228">
          <a:extLst>
            <a:ext uri="{FF2B5EF4-FFF2-40B4-BE49-F238E27FC236}">
              <a16:creationId xmlns:a16="http://schemas.microsoft.com/office/drawing/2014/main" id="{00000000-0008-0000-0A00-0000CD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30" name="CaixaDeTexto 1229">
          <a:extLst>
            <a:ext uri="{FF2B5EF4-FFF2-40B4-BE49-F238E27FC236}">
              <a16:creationId xmlns:a16="http://schemas.microsoft.com/office/drawing/2014/main" id="{00000000-0008-0000-0A00-0000CE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1" name="CaixaDeTexto 1230">
          <a:extLst>
            <a:ext uri="{FF2B5EF4-FFF2-40B4-BE49-F238E27FC236}">
              <a16:creationId xmlns:a16="http://schemas.microsoft.com/office/drawing/2014/main" id="{00000000-0008-0000-0A00-0000CF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2" name="CaixaDeTexto 1231">
          <a:extLst>
            <a:ext uri="{FF2B5EF4-FFF2-40B4-BE49-F238E27FC236}">
              <a16:creationId xmlns:a16="http://schemas.microsoft.com/office/drawing/2014/main" id="{00000000-0008-0000-0A00-0000D0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3" name="CaixaDeTexto 1232">
          <a:extLst>
            <a:ext uri="{FF2B5EF4-FFF2-40B4-BE49-F238E27FC236}">
              <a16:creationId xmlns:a16="http://schemas.microsoft.com/office/drawing/2014/main" id="{00000000-0008-0000-0A00-0000D1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4" name="CaixaDeTexto 1233">
          <a:extLst>
            <a:ext uri="{FF2B5EF4-FFF2-40B4-BE49-F238E27FC236}">
              <a16:creationId xmlns:a16="http://schemas.microsoft.com/office/drawing/2014/main" id="{00000000-0008-0000-0A00-0000D2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35" name="CaixaDeTexto 1234">
          <a:extLst>
            <a:ext uri="{FF2B5EF4-FFF2-40B4-BE49-F238E27FC236}">
              <a16:creationId xmlns:a16="http://schemas.microsoft.com/office/drawing/2014/main" id="{00000000-0008-0000-0A00-0000D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36" name="CaixaDeTexto 1235">
          <a:extLst>
            <a:ext uri="{FF2B5EF4-FFF2-40B4-BE49-F238E27FC236}">
              <a16:creationId xmlns:a16="http://schemas.microsoft.com/office/drawing/2014/main" id="{00000000-0008-0000-0A00-0000D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7" name="CaixaDeTexto 1236">
          <a:extLst>
            <a:ext uri="{FF2B5EF4-FFF2-40B4-BE49-F238E27FC236}">
              <a16:creationId xmlns:a16="http://schemas.microsoft.com/office/drawing/2014/main" id="{00000000-0008-0000-0A00-0000D5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8" name="CaixaDeTexto 1237">
          <a:extLst>
            <a:ext uri="{FF2B5EF4-FFF2-40B4-BE49-F238E27FC236}">
              <a16:creationId xmlns:a16="http://schemas.microsoft.com/office/drawing/2014/main" id="{00000000-0008-0000-0A00-0000D6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39" name="CaixaDeTexto 1238">
          <a:extLst>
            <a:ext uri="{FF2B5EF4-FFF2-40B4-BE49-F238E27FC236}">
              <a16:creationId xmlns:a16="http://schemas.microsoft.com/office/drawing/2014/main" id="{00000000-0008-0000-0A00-0000D7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40" name="CaixaDeTexto 1239">
          <a:extLst>
            <a:ext uri="{FF2B5EF4-FFF2-40B4-BE49-F238E27FC236}">
              <a16:creationId xmlns:a16="http://schemas.microsoft.com/office/drawing/2014/main" id="{00000000-0008-0000-0A00-0000D8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1" name="CaixaDeTexto 1240">
          <a:extLst>
            <a:ext uri="{FF2B5EF4-FFF2-40B4-BE49-F238E27FC236}">
              <a16:creationId xmlns:a16="http://schemas.microsoft.com/office/drawing/2014/main" id="{00000000-0008-0000-0A00-0000D9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2" name="CaixaDeTexto 1241">
          <a:extLst>
            <a:ext uri="{FF2B5EF4-FFF2-40B4-BE49-F238E27FC236}">
              <a16:creationId xmlns:a16="http://schemas.microsoft.com/office/drawing/2014/main" id="{00000000-0008-0000-0A00-0000DA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3" name="CaixaDeTexto 1242">
          <a:extLst>
            <a:ext uri="{FF2B5EF4-FFF2-40B4-BE49-F238E27FC236}">
              <a16:creationId xmlns:a16="http://schemas.microsoft.com/office/drawing/2014/main" id="{00000000-0008-0000-0A00-0000DB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4" name="CaixaDeTexto 1243">
          <a:extLst>
            <a:ext uri="{FF2B5EF4-FFF2-40B4-BE49-F238E27FC236}">
              <a16:creationId xmlns:a16="http://schemas.microsoft.com/office/drawing/2014/main" id="{00000000-0008-0000-0A00-0000DC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5" name="CaixaDeTexto 1244">
          <a:extLst>
            <a:ext uri="{FF2B5EF4-FFF2-40B4-BE49-F238E27FC236}">
              <a16:creationId xmlns:a16="http://schemas.microsoft.com/office/drawing/2014/main" id="{00000000-0008-0000-0A00-0000D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6" name="CaixaDeTexto 1245">
          <a:extLst>
            <a:ext uri="{FF2B5EF4-FFF2-40B4-BE49-F238E27FC236}">
              <a16:creationId xmlns:a16="http://schemas.microsoft.com/office/drawing/2014/main" id="{00000000-0008-0000-0A00-0000D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7" name="CaixaDeTexto 1246">
          <a:extLst>
            <a:ext uri="{FF2B5EF4-FFF2-40B4-BE49-F238E27FC236}">
              <a16:creationId xmlns:a16="http://schemas.microsoft.com/office/drawing/2014/main" id="{00000000-0008-0000-0A00-0000D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8" name="CaixaDeTexto 1247">
          <a:extLst>
            <a:ext uri="{FF2B5EF4-FFF2-40B4-BE49-F238E27FC236}">
              <a16:creationId xmlns:a16="http://schemas.microsoft.com/office/drawing/2014/main" id="{00000000-0008-0000-0A00-0000E0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49" name="CaixaDeTexto 1248">
          <a:extLst>
            <a:ext uri="{FF2B5EF4-FFF2-40B4-BE49-F238E27FC236}">
              <a16:creationId xmlns:a16="http://schemas.microsoft.com/office/drawing/2014/main" id="{00000000-0008-0000-0A00-0000E1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50" name="CaixaDeTexto 1249">
          <a:extLst>
            <a:ext uri="{FF2B5EF4-FFF2-40B4-BE49-F238E27FC236}">
              <a16:creationId xmlns:a16="http://schemas.microsoft.com/office/drawing/2014/main" id="{00000000-0008-0000-0A00-0000E2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51" name="CaixaDeTexto 1250">
          <a:extLst>
            <a:ext uri="{FF2B5EF4-FFF2-40B4-BE49-F238E27FC236}">
              <a16:creationId xmlns:a16="http://schemas.microsoft.com/office/drawing/2014/main" id="{00000000-0008-0000-0A00-0000E3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52" name="CaixaDeTexto 1251">
          <a:extLst>
            <a:ext uri="{FF2B5EF4-FFF2-40B4-BE49-F238E27FC236}">
              <a16:creationId xmlns:a16="http://schemas.microsoft.com/office/drawing/2014/main" id="{00000000-0008-0000-0A00-0000E4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53" name="CaixaDeTexto 1252">
          <a:extLst>
            <a:ext uri="{FF2B5EF4-FFF2-40B4-BE49-F238E27FC236}">
              <a16:creationId xmlns:a16="http://schemas.microsoft.com/office/drawing/2014/main" id="{00000000-0008-0000-0A00-0000E5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54" name="CaixaDeTexto 1253">
          <a:extLst>
            <a:ext uri="{FF2B5EF4-FFF2-40B4-BE49-F238E27FC236}">
              <a16:creationId xmlns:a16="http://schemas.microsoft.com/office/drawing/2014/main" id="{00000000-0008-0000-0A00-0000E604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55" name="CaixaDeTexto 1254">
          <a:extLst>
            <a:ext uri="{FF2B5EF4-FFF2-40B4-BE49-F238E27FC236}">
              <a16:creationId xmlns:a16="http://schemas.microsoft.com/office/drawing/2014/main" id="{00000000-0008-0000-0A00-0000E7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56" name="CaixaDeTexto 1255">
          <a:extLst>
            <a:ext uri="{FF2B5EF4-FFF2-40B4-BE49-F238E27FC236}">
              <a16:creationId xmlns:a16="http://schemas.microsoft.com/office/drawing/2014/main" id="{00000000-0008-0000-0A00-0000E8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57" name="CaixaDeTexto 1256">
          <a:extLst>
            <a:ext uri="{FF2B5EF4-FFF2-40B4-BE49-F238E27FC236}">
              <a16:creationId xmlns:a16="http://schemas.microsoft.com/office/drawing/2014/main" id="{00000000-0008-0000-0A00-0000E9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58" name="CaixaDeTexto 1257">
          <a:extLst>
            <a:ext uri="{FF2B5EF4-FFF2-40B4-BE49-F238E27FC236}">
              <a16:creationId xmlns:a16="http://schemas.microsoft.com/office/drawing/2014/main" id="{00000000-0008-0000-0A00-0000EA04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59" name="CaixaDeTexto 1258">
          <a:extLst>
            <a:ext uri="{FF2B5EF4-FFF2-40B4-BE49-F238E27FC236}">
              <a16:creationId xmlns:a16="http://schemas.microsoft.com/office/drawing/2014/main" id="{00000000-0008-0000-0A00-0000EB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60" name="CaixaDeTexto 1259">
          <a:extLst>
            <a:ext uri="{FF2B5EF4-FFF2-40B4-BE49-F238E27FC236}">
              <a16:creationId xmlns:a16="http://schemas.microsoft.com/office/drawing/2014/main" id="{00000000-0008-0000-0A00-0000EC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61" name="CaixaDeTexto 1260">
          <a:extLst>
            <a:ext uri="{FF2B5EF4-FFF2-40B4-BE49-F238E27FC236}">
              <a16:creationId xmlns:a16="http://schemas.microsoft.com/office/drawing/2014/main" id="{00000000-0008-0000-0A00-0000ED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62" name="CaixaDeTexto 1261">
          <a:extLst>
            <a:ext uri="{FF2B5EF4-FFF2-40B4-BE49-F238E27FC236}">
              <a16:creationId xmlns:a16="http://schemas.microsoft.com/office/drawing/2014/main" id="{00000000-0008-0000-0A00-0000EE04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63" name="CaixaDeTexto 1262">
          <a:extLst>
            <a:ext uri="{FF2B5EF4-FFF2-40B4-BE49-F238E27FC236}">
              <a16:creationId xmlns:a16="http://schemas.microsoft.com/office/drawing/2014/main" id="{00000000-0008-0000-0A00-0000EF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64" name="CaixaDeTexto 1263">
          <a:extLst>
            <a:ext uri="{FF2B5EF4-FFF2-40B4-BE49-F238E27FC236}">
              <a16:creationId xmlns:a16="http://schemas.microsoft.com/office/drawing/2014/main" id="{00000000-0008-0000-0A00-0000F0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65" name="CaixaDeTexto 1264">
          <a:extLst>
            <a:ext uri="{FF2B5EF4-FFF2-40B4-BE49-F238E27FC236}">
              <a16:creationId xmlns:a16="http://schemas.microsoft.com/office/drawing/2014/main" id="{00000000-0008-0000-0A00-0000F1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66" name="CaixaDeTexto 1265">
          <a:extLst>
            <a:ext uri="{FF2B5EF4-FFF2-40B4-BE49-F238E27FC236}">
              <a16:creationId xmlns:a16="http://schemas.microsoft.com/office/drawing/2014/main" id="{00000000-0008-0000-0A00-0000F204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67" name="CaixaDeTexto 1266">
          <a:extLst>
            <a:ext uri="{FF2B5EF4-FFF2-40B4-BE49-F238E27FC236}">
              <a16:creationId xmlns:a16="http://schemas.microsoft.com/office/drawing/2014/main" id="{00000000-0008-0000-0A00-0000F3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68" name="CaixaDeTexto 1267">
          <a:extLst>
            <a:ext uri="{FF2B5EF4-FFF2-40B4-BE49-F238E27FC236}">
              <a16:creationId xmlns:a16="http://schemas.microsoft.com/office/drawing/2014/main" id="{00000000-0008-0000-0A00-0000F4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69" name="CaixaDeTexto 1268">
          <a:extLst>
            <a:ext uri="{FF2B5EF4-FFF2-40B4-BE49-F238E27FC236}">
              <a16:creationId xmlns:a16="http://schemas.microsoft.com/office/drawing/2014/main" id="{00000000-0008-0000-0A00-0000F5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70" name="CaixaDeTexto 1269">
          <a:extLst>
            <a:ext uri="{FF2B5EF4-FFF2-40B4-BE49-F238E27FC236}">
              <a16:creationId xmlns:a16="http://schemas.microsoft.com/office/drawing/2014/main" id="{00000000-0008-0000-0A00-0000F6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1" name="CaixaDeTexto 1270">
          <a:extLst>
            <a:ext uri="{FF2B5EF4-FFF2-40B4-BE49-F238E27FC236}">
              <a16:creationId xmlns:a16="http://schemas.microsoft.com/office/drawing/2014/main" id="{00000000-0008-0000-0A00-0000F7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2" name="CaixaDeTexto 1271">
          <a:extLst>
            <a:ext uri="{FF2B5EF4-FFF2-40B4-BE49-F238E27FC236}">
              <a16:creationId xmlns:a16="http://schemas.microsoft.com/office/drawing/2014/main" id="{00000000-0008-0000-0A00-0000F8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73" name="CaixaDeTexto 1272">
          <a:extLst>
            <a:ext uri="{FF2B5EF4-FFF2-40B4-BE49-F238E27FC236}">
              <a16:creationId xmlns:a16="http://schemas.microsoft.com/office/drawing/2014/main" id="{00000000-0008-0000-0A00-0000F9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74" name="CaixaDeTexto 1273">
          <a:extLst>
            <a:ext uri="{FF2B5EF4-FFF2-40B4-BE49-F238E27FC236}">
              <a16:creationId xmlns:a16="http://schemas.microsoft.com/office/drawing/2014/main" id="{00000000-0008-0000-0A00-0000FA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75" name="CaixaDeTexto 1274">
          <a:extLst>
            <a:ext uri="{FF2B5EF4-FFF2-40B4-BE49-F238E27FC236}">
              <a16:creationId xmlns:a16="http://schemas.microsoft.com/office/drawing/2014/main" id="{00000000-0008-0000-0A00-0000FB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276" name="CaixaDeTexto 1275">
          <a:extLst>
            <a:ext uri="{FF2B5EF4-FFF2-40B4-BE49-F238E27FC236}">
              <a16:creationId xmlns:a16="http://schemas.microsoft.com/office/drawing/2014/main" id="{00000000-0008-0000-0A00-0000FC04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7" name="CaixaDeTexto 1276">
          <a:extLst>
            <a:ext uri="{FF2B5EF4-FFF2-40B4-BE49-F238E27FC236}">
              <a16:creationId xmlns:a16="http://schemas.microsoft.com/office/drawing/2014/main" id="{00000000-0008-0000-0A00-0000FD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8" name="CaixaDeTexto 1277">
          <a:extLst>
            <a:ext uri="{FF2B5EF4-FFF2-40B4-BE49-F238E27FC236}">
              <a16:creationId xmlns:a16="http://schemas.microsoft.com/office/drawing/2014/main" id="{00000000-0008-0000-0A00-0000FE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79" name="CaixaDeTexto 1278">
          <a:extLst>
            <a:ext uri="{FF2B5EF4-FFF2-40B4-BE49-F238E27FC236}">
              <a16:creationId xmlns:a16="http://schemas.microsoft.com/office/drawing/2014/main" id="{00000000-0008-0000-0A00-0000FF04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0" name="CaixaDeTexto 1279">
          <a:extLst>
            <a:ext uri="{FF2B5EF4-FFF2-40B4-BE49-F238E27FC236}">
              <a16:creationId xmlns:a16="http://schemas.microsoft.com/office/drawing/2014/main" id="{00000000-0008-0000-0A00-000000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1" name="CaixaDeTexto 1280">
          <a:extLst>
            <a:ext uri="{FF2B5EF4-FFF2-40B4-BE49-F238E27FC236}">
              <a16:creationId xmlns:a16="http://schemas.microsoft.com/office/drawing/2014/main" id="{00000000-0008-0000-0A00-000001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2" name="CaixaDeTexto 1281">
          <a:extLst>
            <a:ext uri="{FF2B5EF4-FFF2-40B4-BE49-F238E27FC236}">
              <a16:creationId xmlns:a16="http://schemas.microsoft.com/office/drawing/2014/main" id="{00000000-0008-0000-0A00-000002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3" name="CaixaDeTexto 1282">
          <a:extLst>
            <a:ext uri="{FF2B5EF4-FFF2-40B4-BE49-F238E27FC236}">
              <a16:creationId xmlns:a16="http://schemas.microsoft.com/office/drawing/2014/main" id="{00000000-0008-0000-0A00-000003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4" name="CaixaDeTexto 1283">
          <a:extLst>
            <a:ext uri="{FF2B5EF4-FFF2-40B4-BE49-F238E27FC236}">
              <a16:creationId xmlns:a16="http://schemas.microsoft.com/office/drawing/2014/main" id="{00000000-0008-0000-0A00-000004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5" name="CaixaDeTexto 1284">
          <a:extLst>
            <a:ext uri="{FF2B5EF4-FFF2-40B4-BE49-F238E27FC236}">
              <a16:creationId xmlns:a16="http://schemas.microsoft.com/office/drawing/2014/main" id="{00000000-0008-0000-0A00-000005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6" name="CaixaDeTexto 1285">
          <a:extLst>
            <a:ext uri="{FF2B5EF4-FFF2-40B4-BE49-F238E27FC236}">
              <a16:creationId xmlns:a16="http://schemas.microsoft.com/office/drawing/2014/main" id="{00000000-0008-0000-0A00-000006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7" name="CaixaDeTexto 1286">
          <a:extLst>
            <a:ext uri="{FF2B5EF4-FFF2-40B4-BE49-F238E27FC236}">
              <a16:creationId xmlns:a16="http://schemas.microsoft.com/office/drawing/2014/main" id="{00000000-0008-0000-0A00-000007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288" name="CaixaDeTexto 1287">
          <a:extLst>
            <a:ext uri="{FF2B5EF4-FFF2-40B4-BE49-F238E27FC236}">
              <a16:creationId xmlns:a16="http://schemas.microsoft.com/office/drawing/2014/main" id="{00000000-0008-0000-0A00-000008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89" name="CaixaDeTexto 1288">
          <a:extLst>
            <a:ext uri="{FF2B5EF4-FFF2-40B4-BE49-F238E27FC236}">
              <a16:creationId xmlns:a16="http://schemas.microsoft.com/office/drawing/2014/main" id="{00000000-0008-0000-0A00-00000905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290" name="CaixaDeTexto 1289">
          <a:extLst>
            <a:ext uri="{FF2B5EF4-FFF2-40B4-BE49-F238E27FC236}">
              <a16:creationId xmlns:a16="http://schemas.microsoft.com/office/drawing/2014/main" id="{00000000-0008-0000-0A00-00000A050000}"/>
            </a:ext>
          </a:extLst>
        </xdr:cNvPr>
        <xdr:cNvSpPr txBox="1"/>
      </xdr:nvSpPr>
      <xdr:spPr>
        <a:xfrm>
          <a:off x="45815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91" name="CaixaDeTexto 1290">
          <a:extLst>
            <a:ext uri="{FF2B5EF4-FFF2-40B4-BE49-F238E27FC236}">
              <a16:creationId xmlns:a16="http://schemas.microsoft.com/office/drawing/2014/main" id="{00000000-0008-0000-0A00-00000B05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92" name="CaixaDeTexto 1291">
          <a:extLst>
            <a:ext uri="{FF2B5EF4-FFF2-40B4-BE49-F238E27FC236}">
              <a16:creationId xmlns:a16="http://schemas.microsoft.com/office/drawing/2014/main" id="{00000000-0008-0000-0A00-00000C05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93" name="CaixaDeTexto 1292">
          <a:extLst>
            <a:ext uri="{FF2B5EF4-FFF2-40B4-BE49-F238E27FC236}">
              <a16:creationId xmlns:a16="http://schemas.microsoft.com/office/drawing/2014/main" id="{00000000-0008-0000-0A00-00000D05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294" name="CaixaDeTexto 1293">
          <a:extLst>
            <a:ext uri="{FF2B5EF4-FFF2-40B4-BE49-F238E27FC236}">
              <a16:creationId xmlns:a16="http://schemas.microsoft.com/office/drawing/2014/main" id="{00000000-0008-0000-0A00-00000E050000}"/>
            </a:ext>
          </a:extLst>
        </xdr:cNvPr>
        <xdr:cNvSpPr txBox="1"/>
      </xdr:nvSpPr>
      <xdr:spPr>
        <a:xfrm>
          <a:off x="501015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95" name="CaixaDeTexto 1294">
          <a:extLst>
            <a:ext uri="{FF2B5EF4-FFF2-40B4-BE49-F238E27FC236}">
              <a16:creationId xmlns:a16="http://schemas.microsoft.com/office/drawing/2014/main" id="{00000000-0008-0000-0A00-00000F05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96" name="CaixaDeTexto 1295">
          <a:extLst>
            <a:ext uri="{FF2B5EF4-FFF2-40B4-BE49-F238E27FC236}">
              <a16:creationId xmlns:a16="http://schemas.microsoft.com/office/drawing/2014/main" id="{00000000-0008-0000-0A00-00001005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97" name="CaixaDeTexto 1296">
          <a:extLst>
            <a:ext uri="{FF2B5EF4-FFF2-40B4-BE49-F238E27FC236}">
              <a16:creationId xmlns:a16="http://schemas.microsoft.com/office/drawing/2014/main" id="{00000000-0008-0000-0A00-00001105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298" name="CaixaDeTexto 1297">
          <a:extLst>
            <a:ext uri="{FF2B5EF4-FFF2-40B4-BE49-F238E27FC236}">
              <a16:creationId xmlns:a16="http://schemas.microsoft.com/office/drawing/2014/main" id="{00000000-0008-0000-0A00-000012050000}"/>
            </a:ext>
          </a:extLst>
        </xdr:cNvPr>
        <xdr:cNvSpPr txBox="1"/>
      </xdr:nvSpPr>
      <xdr:spPr>
        <a:xfrm>
          <a:off x="54483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299" name="CaixaDeTexto 1298">
          <a:extLst>
            <a:ext uri="{FF2B5EF4-FFF2-40B4-BE49-F238E27FC236}">
              <a16:creationId xmlns:a16="http://schemas.microsoft.com/office/drawing/2014/main" id="{00000000-0008-0000-0A00-00001305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300" name="CaixaDeTexto 1299">
          <a:extLst>
            <a:ext uri="{FF2B5EF4-FFF2-40B4-BE49-F238E27FC236}">
              <a16:creationId xmlns:a16="http://schemas.microsoft.com/office/drawing/2014/main" id="{00000000-0008-0000-0A00-00001405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301" name="CaixaDeTexto 1300">
          <a:extLst>
            <a:ext uri="{FF2B5EF4-FFF2-40B4-BE49-F238E27FC236}">
              <a16:creationId xmlns:a16="http://schemas.microsoft.com/office/drawing/2014/main" id="{00000000-0008-0000-0A00-00001505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302" name="CaixaDeTexto 1301">
          <a:extLst>
            <a:ext uri="{FF2B5EF4-FFF2-40B4-BE49-F238E27FC236}">
              <a16:creationId xmlns:a16="http://schemas.microsoft.com/office/drawing/2014/main" id="{00000000-0008-0000-0A00-000016050000}"/>
            </a:ext>
          </a:extLst>
        </xdr:cNvPr>
        <xdr:cNvSpPr txBox="1"/>
      </xdr:nvSpPr>
      <xdr:spPr>
        <a:xfrm>
          <a:off x="585787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03" name="CaixaDeTexto 1302">
          <a:extLst>
            <a:ext uri="{FF2B5EF4-FFF2-40B4-BE49-F238E27FC236}">
              <a16:creationId xmlns:a16="http://schemas.microsoft.com/office/drawing/2014/main" id="{00000000-0008-0000-0A00-000017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04" name="CaixaDeTexto 1303">
          <a:extLst>
            <a:ext uri="{FF2B5EF4-FFF2-40B4-BE49-F238E27FC236}">
              <a16:creationId xmlns:a16="http://schemas.microsoft.com/office/drawing/2014/main" id="{00000000-0008-0000-0A00-000018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05" name="CaixaDeTexto 1304">
          <a:extLst>
            <a:ext uri="{FF2B5EF4-FFF2-40B4-BE49-F238E27FC236}">
              <a16:creationId xmlns:a16="http://schemas.microsoft.com/office/drawing/2014/main" id="{00000000-0008-0000-0A00-000019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06" name="CaixaDeTexto 1305">
          <a:extLst>
            <a:ext uri="{FF2B5EF4-FFF2-40B4-BE49-F238E27FC236}">
              <a16:creationId xmlns:a16="http://schemas.microsoft.com/office/drawing/2014/main" id="{00000000-0008-0000-0A00-00001A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07" name="CaixaDeTexto 1306">
          <a:extLst>
            <a:ext uri="{FF2B5EF4-FFF2-40B4-BE49-F238E27FC236}">
              <a16:creationId xmlns:a16="http://schemas.microsoft.com/office/drawing/2014/main" id="{00000000-0008-0000-0A00-00001B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08" name="CaixaDeTexto 1307">
          <a:extLst>
            <a:ext uri="{FF2B5EF4-FFF2-40B4-BE49-F238E27FC236}">
              <a16:creationId xmlns:a16="http://schemas.microsoft.com/office/drawing/2014/main" id="{00000000-0008-0000-0A00-00001C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09" name="CaixaDeTexto 1308">
          <a:extLst>
            <a:ext uri="{FF2B5EF4-FFF2-40B4-BE49-F238E27FC236}">
              <a16:creationId xmlns:a16="http://schemas.microsoft.com/office/drawing/2014/main" id="{00000000-0008-0000-0A00-00001D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10" name="CaixaDeTexto 1309">
          <a:extLst>
            <a:ext uri="{FF2B5EF4-FFF2-40B4-BE49-F238E27FC236}">
              <a16:creationId xmlns:a16="http://schemas.microsoft.com/office/drawing/2014/main" id="{00000000-0008-0000-0A00-00001E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11" name="CaixaDeTexto 1310">
          <a:extLst>
            <a:ext uri="{FF2B5EF4-FFF2-40B4-BE49-F238E27FC236}">
              <a16:creationId xmlns:a16="http://schemas.microsoft.com/office/drawing/2014/main" id="{00000000-0008-0000-0A00-00001F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312" name="CaixaDeTexto 1311">
          <a:extLst>
            <a:ext uri="{FF2B5EF4-FFF2-40B4-BE49-F238E27FC236}">
              <a16:creationId xmlns:a16="http://schemas.microsoft.com/office/drawing/2014/main" id="{00000000-0008-0000-0A00-000020050000}"/>
            </a:ext>
          </a:extLst>
        </xdr:cNvPr>
        <xdr:cNvSpPr txBox="1"/>
      </xdr:nvSpPr>
      <xdr:spPr>
        <a:xfrm>
          <a:off x="6296025"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3" name="CaixaDeTexto 1312">
          <a:extLst>
            <a:ext uri="{FF2B5EF4-FFF2-40B4-BE49-F238E27FC236}">
              <a16:creationId xmlns:a16="http://schemas.microsoft.com/office/drawing/2014/main" id="{00000000-0008-0000-0A00-000021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4" name="CaixaDeTexto 1313">
          <a:extLst>
            <a:ext uri="{FF2B5EF4-FFF2-40B4-BE49-F238E27FC236}">
              <a16:creationId xmlns:a16="http://schemas.microsoft.com/office/drawing/2014/main" id="{00000000-0008-0000-0A00-000022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5" name="CaixaDeTexto 1314">
          <a:extLst>
            <a:ext uri="{FF2B5EF4-FFF2-40B4-BE49-F238E27FC236}">
              <a16:creationId xmlns:a16="http://schemas.microsoft.com/office/drawing/2014/main" id="{00000000-0008-0000-0A00-000023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6" name="CaixaDeTexto 1315">
          <a:extLst>
            <a:ext uri="{FF2B5EF4-FFF2-40B4-BE49-F238E27FC236}">
              <a16:creationId xmlns:a16="http://schemas.microsoft.com/office/drawing/2014/main" id="{00000000-0008-0000-0A00-000024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7" name="CaixaDeTexto 1316">
          <a:extLst>
            <a:ext uri="{FF2B5EF4-FFF2-40B4-BE49-F238E27FC236}">
              <a16:creationId xmlns:a16="http://schemas.microsoft.com/office/drawing/2014/main" id="{00000000-0008-0000-0A00-000025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8" name="CaixaDeTexto 1317">
          <a:extLst>
            <a:ext uri="{FF2B5EF4-FFF2-40B4-BE49-F238E27FC236}">
              <a16:creationId xmlns:a16="http://schemas.microsoft.com/office/drawing/2014/main" id="{00000000-0008-0000-0A00-000026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19" name="CaixaDeTexto 1318">
          <a:extLst>
            <a:ext uri="{FF2B5EF4-FFF2-40B4-BE49-F238E27FC236}">
              <a16:creationId xmlns:a16="http://schemas.microsoft.com/office/drawing/2014/main" id="{00000000-0008-0000-0A00-000027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0" name="CaixaDeTexto 1319">
          <a:extLst>
            <a:ext uri="{FF2B5EF4-FFF2-40B4-BE49-F238E27FC236}">
              <a16:creationId xmlns:a16="http://schemas.microsoft.com/office/drawing/2014/main" id="{00000000-0008-0000-0A00-000028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1" name="CaixaDeTexto 1320">
          <a:extLst>
            <a:ext uri="{FF2B5EF4-FFF2-40B4-BE49-F238E27FC236}">
              <a16:creationId xmlns:a16="http://schemas.microsoft.com/office/drawing/2014/main" id="{00000000-0008-0000-0A00-000029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2" name="CaixaDeTexto 1321">
          <a:extLst>
            <a:ext uri="{FF2B5EF4-FFF2-40B4-BE49-F238E27FC236}">
              <a16:creationId xmlns:a16="http://schemas.microsoft.com/office/drawing/2014/main" id="{00000000-0008-0000-0A00-00002A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3" name="CaixaDeTexto 1322">
          <a:extLst>
            <a:ext uri="{FF2B5EF4-FFF2-40B4-BE49-F238E27FC236}">
              <a16:creationId xmlns:a16="http://schemas.microsoft.com/office/drawing/2014/main" id="{00000000-0008-0000-0A00-00002B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324" name="CaixaDeTexto 1323">
          <a:extLst>
            <a:ext uri="{FF2B5EF4-FFF2-40B4-BE49-F238E27FC236}">
              <a16:creationId xmlns:a16="http://schemas.microsoft.com/office/drawing/2014/main" id="{00000000-0008-0000-0A00-00002C050000}"/>
            </a:ext>
          </a:extLst>
        </xdr:cNvPr>
        <xdr:cNvSpPr txBox="1"/>
      </xdr:nvSpPr>
      <xdr:spPr>
        <a:xfrm>
          <a:off x="6743700" y="6103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xdr:row>
      <xdr:rowOff>85725</xdr:rowOff>
    </xdr:from>
    <xdr:ext cx="184731" cy="264560"/>
    <xdr:sp macro="" textlink="">
      <xdr:nvSpPr>
        <xdr:cNvPr id="1325" name="CaixaDeTexto 1324">
          <a:extLst>
            <a:ext uri="{FF2B5EF4-FFF2-40B4-BE49-F238E27FC236}">
              <a16:creationId xmlns:a16="http://schemas.microsoft.com/office/drawing/2014/main" id="{00000000-0008-0000-0A00-00002D050000}"/>
            </a:ext>
          </a:extLst>
        </xdr:cNvPr>
        <xdr:cNvSpPr txBox="1"/>
      </xdr:nvSpPr>
      <xdr:spPr>
        <a:xfrm>
          <a:off x="4333875" y="885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266700</xdr:colOff>
      <xdr:row>3</xdr:row>
      <xdr:rowOff>85725</xdr:rowOff>
    </xdr:from>
    <xdr:to>
      <xdr:col>3</xdr:col>
      <xdr:colOff>5958</xdr:colOff>
      <xdr:row>7</xdr:row>
      <xdr:rowOff>0</xdr:rowOff>
    </xdr:to>
    <xdr:pic>
      <xdr:nvPicPr>
        <xdr:cNvPr id="1326" name="Imagem 1325">
          <a:extLst>
            <a:ext uri="{FF2B5EF4-FFF2-40B4-BE49-F238E27FC236}">
              <a16:creationId xmlns:a16="http://schemas.microsoft.com/office/drawing/2014/main" id="{00000000-0008-0000-0A00-00002E05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038475" y="685800"/>
          <a:ext cx="1158483" cy="676275"/>
        </a:xfrm>
        <a:prstGeom prst="rect">
          <a:avLst/>
        </a:prstGeom>
      </xdr:spPr>
    </xdr:pic>
    <xdr:clientData/>
  </xdr:twoCellAnchor>
  <xdr:twoCellAnchor editAs="oneCell">
    <xdr:from>
      <xdr:col>11</xdr:col>
      <xdr:colOff>38100</xdr:colOff>
      <xdr:row>2</xdr:row>
      <xdr:rowOff>133351</xdr:rowOff>
    </xdr:from>
    <xdr:to>
      <xdr:col>13</xdr:col>
      <xdr:colOff>114300</xdr:colOff>
      <xdr:row>7</xdr:row>
      <xdr:rowOff>98747</xdr:rowOff>
    </xdr:to>
    <xdr:pic>
      <xdr:nvPicPr>
        <xdr:cNvPr id="1327" name="Imagem 1326">
          <a:extLst>
            <a:ext uri="{FF2B5EF4-FFF2-40B4-BE49-F238E27FC236}">
              <a16:creationId xmlns:a16="http://schemas.microsoft.com/office/drawing/2014/main" id="{00000000-0008-0000-0A00-00002F05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810500" y="523876"/>
          <a:ext cx="971550" cy="936946"/>
        </a:xfrm>
        <a:prstGeom prst="rect">
          <a:avLst/>
        </a:prstGeom>
      </xdr:spPr>
    </xdr:pic>
    <xdr:clientData/>
  </xdr:twoCellAnchor>
  <xdr:oneCellAnchor>
    <xdr:from>
      <xdr:col>4</xdr:col>
      <xdr:colOff>628650</xdr:colOff>
      <xdr:row>104</xdr:row>
      <xdr:rowOff>0</xdr:rowOff>
    </xdr:from>
    <xdr:ext cx="184731" cy="264560"/>
    <xdr:sp macro="" textlink="">
      <xdr:nvSpPr>
        <xdr:cNvPr id="1328" name="CaixaDeTexto 1327">
          <a:extLst>
            <a:ext uri="{FF2B5EF4-FFF2-40B4-BE49-F238E27FC236}">
              <a16:creationId xmlns:a16="http://schemas.microsoft.com/office/drawing/2014/main" id="{00000000-0008-0000-0A00-000030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329" name="CaixaDeTexto 1328">
          <a:extLst>
            <a:ext uri="{FF2B5EF4-FFF2-40B4-BE49-F238E27FC236}">
              <a16:creationId xmlns:a16="http://schemas.microsoft.com/office/drawing/2014/main" id="{00000000-0008-0000-0A00-000031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30" name="CaixaDeTexto 1329">
          <a:extLst>
            <a:ext uri="{FF2B5EF4-FFF2-40B4-BE49-F238E27FC236}">
              <a16:creationId xmlns:a16="http://schemas.microsoft.com/office/drawing/2014/main" id="{00000000-0008-0000-0A00-000032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31" name="CaixaDeTexto 1330">
          <a:extLst>
            <a:ext uri="{FF2B5EF4-FFF2-40B4-BE49-F238E27FC236}">
              <a16:creationId xmlns:a16="http://schemas.microsoft.com/office/drawing/2014/main" id="{00000000-0008-0000-0A00-000033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32" name="CaixaDeTexto 1331">
          <a:extLst>
            <a:ext uri="{FF2B5EF4-FFF2-40B4-BE49-F238E27FC236}">
              <a16:creationId xmlns:a16="http://schemas.microsoft.com/office/drawing/2014/main" id="{00000000-0008-0000-0A00-000034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33" name="CaixaDeTexto 1332">
          <a:extLst>
            <a:ext uri="{FF2B5EF4-FFF2-40B4-BE49-F238E27FC236}">
              <a16:creationId xmlns:a16="http://schemas.microsoft.com/office/drawing/2014/main" id="{00000000-0008-0000-0A00-000035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34" name="CaixaDeTexto 1333">
          <a:extLst>
            <a:ext uri="{FF2B5EF4-FFF2-40B4-BE49-F238E27FC236}">
              <a16:creationId xmlns:a16="http://schemas.microsoft.com/office/drawing/2014/main" id="{00000000-0008-0000-0A00-000036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35" name="CaixaDeTexto 1334">
          <a:extLst>
            <a:ext uri="{FF2B5EF4-FFF2-40B4-BE49-F238E27FC236}">
              <a16:creationId xmlns:a16="http://schemas.microsoft.com/office/drawing/2014/main" id="{00000000-0008-0000-0A00-000037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36" name="CaixaDeTexto 1335">
          <a:extLst>
            <a:ext uri="{FF2B5EF4-FFF2-40B4-BE49-F238E27FC236}">
              <a16:creationId xmlns:a16="http://schemas.microsoft.com/office/drawing/2014/main" id="{00000000-0008-0000-0A00-000038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37" name="CaixaDeTexto 1336">
          <a:extLst>
            <a:ext uri="{FF2B5EF4-FFF2-40B4-BE49-F238E27FC236}">
              <a16:creationId xmlns:a16="http://schemas.microsoft.com/office/drawing/2014/main" id="{00000000-0008-0000-0A00-000039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38" name="CaixaDeTexto 1337">
          <a:extLst>
            <a:ext uri="{FF2B5EF4-FFF2-40B4-BE49-F238E27FC236}">
              <a16:creationId xmlns:a16="http://schemas.microsoft.com/office/drawing/2014/main" id="{00000000-0008-0000-0A00-00003A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39" name="CaixaDeTexto 1338">
          <a:extLst>
            <a:ext uri="{FF2B5EF4-FFF2-40B4-BE49-F238E27FC236}">
              <a16:creationId xmlns:a16="http://schemas.microsoft.com/office/drawing/2014/main" id="{00000000-0008-0000-0A00-00003B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40" name="CaixaDeTexto 1339">
          <a:extLst>
            <a:ext uri="{FF2B5EF4-FFF2-40B4-BE49-F238E27FC236}">
              <a16:creationId xmlns:a16="http://schemas.microsoft.com/office/drawing/2014/main" id="{00000000-0008-0000-0A00-00003C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41" name="CaixaDeTexto 1340">
          <a:extLst>
            <a:ext uri="{FF2B5EF4-FFF2-40B4-BE49-F238E27FC236}">
              <a16:creationId xmlns:a16="http://schemas.microsoft.com/office/drawing/2014/main" id="{00000000-0008-0000-0A00-00003D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2" name="CaixaDeTexto 1341">
          <a:extLst>
            <a:ext uri="{FF2B5EF4-FFF2-40B4-BE49-F238E27FC236}">
              <a16:creationId xmlns:a16="http://schemas.microsoft.com/office/drawing/2014/main" id="{00000000-0008-0000-0A00-00003E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3" name="CaixaDeTexto 1342">
          <a:extLst>
            <a:ext uri="{FF2B5EF4-FFF2-40B4-BE49-F238E27FC236}">
              <a16:creationId xmlns:a16="http://schemas.microsoft.com/office/drawing/2014/main" id="{00000000-0008-0000-0A00-00003F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4" name="CaixaDeTexto 1343">
          <a:extLst>
            <a:ext uri="{FF2B5EF4-FFF2-40B4-BE49-F238E27FC236}">
              <a16:creationId xmlns:a16="http://schemas.microsoft.com/office/drawing/2014/main" id="{00000000-0008-0000-0A00-000040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5" name="CaixaDeTexto 1344">
          <a:extLst>
            <a:ext uri="{FF2B5EF4-FFF2-40B4-BE49-F238E27FC236}">
              <a16:creationId xmlns:a16="http://schemas.microsoft.com/office/drawing/2014/main" id="{00000000-0008-0000-0A00-000041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46" name="CaixaDeTexto 1345">
          <a:extLst>
            <a:ext uri="{FF2B5EF4-FFF2-40B4-BE49-F238E27FC236}">
              <a16:creationId xmlns:a16="http://schemas.microsoft.com/office/drawing/2014/main" id="{00000000-0008-0000-0A00-00004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47" name="CaixaDeTexto 1346">
          <a:extLst>
            <a:ext uri="{FF2B5EF4-FFF2-40B4-BE49-F238E27FC236}">
              <a16:creationId xmlns:a16="http://schemas.microsoft.com/office/drawing/2014/main" id="{00000000-0008-0000-0A00-00004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8" name="CaixaDeTexto 1347">
          <a:extLst>
            <a:ext uri="{FF2B5EF4-FFF2-40B4-BE49-F238E27FC236}">
              <a16:creationId xmlns:a16="http://schemas.microsoft.com/office/drawing/2014/main" id="{00000000-0008-0000-0A00-000044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49" name="CaixaDeTexto 1348">
          <a:extLst>
            <a:ext uri="{FF2B5EF4-FFF2-40B4-BE49-F238E27FC236}">
              <a16:creationId xmlns:a16="http://schemas.microsoft.com/office/drawing/2014/main" id="{00000000-0008-0000-0A00-000045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50" name="CaixaDeTexto 1349">
          <a:extLst>
            <a:ext uri="{FF2B5EF4-FFF2-40B4-BE49-F238E27FC236}">
              <a16:creationId xmlns:a16="http://schemas.microsoft.com/office/drawing/2014/main" id="{00000000-0008-0000-0A00-000046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51" name="CaixaDeTexto 1350">
          <a:extLst>
            <a:ext uri="{FF2B5EF4-FFF2-40B4-BE49-F238E27FC236}">
              <a16:creationId xmlns:a16="http://schemas.microsoft.com/office/drawing/2014/main" id="{00000000-0008-0000-0A00-000047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2" name="CaixaDeTexto 1351">
          <a:extLst>
            <a:ext uri="{FF2B5EF4-FFF2-40B4-BE49-F238E27FC236}">
              <a16:creationId xmlns:a16="http://schemas.microsoft.com/office/drawing/2014/main" id="{00000000-0008-0000-0A00-000048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3" name="CaixaDeTexto 1352">
          <a:extLst>
            <a:ext uri="{FF2B5EF4-FFF2-40B4-BE49-F238E27FC236}">
              <a16:creationId xmlns:a16="http://schemas.microsoft.com/office/drawing/2014/main" id="{00000000-0008-0000-0A00-000049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4" name="CaixaDeTexto 1353">
          <a:extLst>
            <a:ext uri="{FF2B5EF4-FFF2-40B4-BE49-F238E27FC236}">
              <a16:creationId xmlns:a16="http://schemas.microsoft.com/office/drawing/2014/main" id="{00000000-0008-0000-0A00-00004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5" name="CaixaDeTexto 1354">
          <a:extLst>
            <a:ext uri="{FF2B5EF4-FFF2-40B4-BE49-F238E27FC236}">
              <a16:creationId xmlns:a16="http://schemas.microsoft.com/office/drawing/2014/main" id="{00000000-0008-0000-0A00-00004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6" name="CaixaDeTexto 1355">
          <a:extLst>
            <a:ext uri="{FF2B5EF4-FFF2-40B4-BE49-F238E27FC236}">
              <a16:creationId xmlns:a16="http://schemas.microsoft.com/office/drawing/2014/main" id="{00000000-0008-0000-0A00-00004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7" name="CaixaDeTexto 1356">
          <a:extLst>
            <a:ext uri="{FF2B5EF4-FFF2-40B4-BE49-F238E27FC236}">
              <a16:creationId xmlns:a16="http://schemas.microsoft.com/office/drawing/2014/main" id="{00000000-0008-0000-0A00-00004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8" name="CaixaDeTexto 1357">
          <a:extLst>
            <a:ext uri="{FF2B5EF4-FFF2-40B4-BE49-F238E27FC236}">
              <a16:creationId xmlns:a16="http://schemas.microsoft.com/office/drawing/2014/main" id="{00000000-0008-0000-0A00-00004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59" name="CaixaDeTexto 1358">
          <a:extLst>
            <a:ext uri="{FF2B5EF4-FFF2-40B4-BE49-F238E27FC236}">
              <a16:creationId xmlns:a16="http://schemas.microsoft.com/office/drawing/2014/main" id="{00000000-0008-0000-0A00-00004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60" name="CaixaDeTexto 1359">
          <a:extLst>
            <a:ext uri="{FF2B5EF4-FFF2-40B4-BE49-F238E27FC236}">
              <a16:creationId xmlns:a16="http://schemas.microsoft.com/office/drawing/2014/main" id="{00000000-0008-0000-0A00-000050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61" name="CaixaDeTexto 1360">
          <a:extLst>
            <a:ext uri="{FF2B5EF4-FFF2-40B4-BE49-F238E27FC236}">
              <a16:creationId xmlns:a16="http://schemas.microsoft.com/office/drawing/2014/main" id="{00000000-0008-0000-0A00-000051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62" name="CaixaDeTexto 1361">
          <a:extLst>
            <a:ext uri="{FF2B5EF4-FFF2-40B4-BE49-F238E27FC236}">
              <a16:creationId xmlns:a16="http://schemas.microsoft.com/office/drawing/2014/main" id="{00000000-0008-0000-0A00-00005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63" name="CaixaDeTexto 1362">
          <a:extLst>
            <a:ext uri="{FF2B5EF4-FFF2-40B4-BE49-F238E27FC236}">
              <a16:creationId xmlns:a16="http://schemas.microsoft.com/office/drawing/2014/main" id="{00000000-0008-0000-0A00-00005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364" name="CaixaDeTexto 1363">
          <a:extLst>
            <a:ext uri="{FF2B5EF4-FFF2-40B4-BE49-F238E27FC236}">
              <a16:creationId xmlns:a16="http://schemas.microsoft.com/office/drawing/2014/main" id="{00000000-0008-0000-0A00-000054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365" name="CaixaDeTexto 1364">
          <a:extLst>
            <a:ext uri="{FF2B5EF4-FFF2-40B4-BE49-F238E27FC236}">
              <a16:creationId xmlns:a16="http://schemas.microsoft.com/office/drawing/2014/main" id="{00000000-0008-0000-0A00-000055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66" name="CaixaDeTexto 1365">
          <a:extLst>
            <a:ext uri="{FF2B5EF4-FFF2-40B4-BE49-F238E27FC236}">
              <a16:creationId xmlns:a16="http://schemas.microsoft.com/office/drawing/2014/main" id="{00000000-0008-0000-0A00-000056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67" name="CaixaDeTexto 1366">
          <a:extLst>
            <a:ext uri="{FF2B5EF4-FFF2-40B4-BE49-F238E27FC236}">
              <a16:creationId xmlns:a16="http://schemas.microsoft.com/office/drawing/2014/main" id="{00000000-0008-0000-0A00-000057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68" name="CaixaDeTexto 1367">
          <a:extLst>
            <a:ext uri="{FF2B5EF4-FFF2-40B4-BE49-F238E27FC236}">
              <a16:creationId xmlns:a16="http://schemas.microsoft.com/office/drawing/2014/main" id="{00000000-0008-0000-0A00-000058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369" name="CaixaDeTexto 1368">
          <a:extLst>
            <a:ext uri="{FF2B5EF4-FFF2-40B4-BE49-F238E27FC236}">
              <a16:creationId xmlns:a16="http://schemas.microsoft.com/office/drawing/2014/main" id="{00000000-0008-0000-0A00-000059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70" name="CaixaDeTexto 1369">
          <a:extLst>
            <a:ext uri="{FF2B5EF4-FFF2-40B4-BE49-F238E27FC236}">
              <a16:creationId xmlns:a16="http://schemas.microsoft.com/office/drawing/2014/main" id="{00000000-0008-0000-0A00-00005A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71" name="CaixaDeTexto 1370">
          <a:extLst>
            <a:ext uri="{FF2B5EF4-FFF2-40B4-BE49-F238E27FC236}">
              <a16:creationId xmlns:a16="http://schemas.microsoft.com/office/drawing/2014/main" id="{00000000-0008-0000-0A00-00005B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72" name="CaixaDeTexto 1371">
          <a:extLst>
            <a:ext uri="{FF2B5EF4-FFF2-40B4-BE49-F238E27FC236}">
              <a16:creationId xmlns:a16="http://schemas.microsoft.com/office/drawing/2014/main" id="{00000000-0008-0000-0A00-00005C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373" name="CaixaDeTexto 1372">
          <a:extLst>
            <a:ext uri="{FF2B5EF4-FFF2-40B4-BE49-F238E27FC236}">
              <a16:creationId xmlns:a16="http://schemas.microsoft.com/office/drawing/2014/main" id="{00000000-0008-0000-0A00-00005D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74" name="CaixaDeTexto 1373">
          <a:extLst>
            <a:ext uri="{FF2B5EF4-FFF2-40B4-BE49-F238E27FC236}">
              <a16:creationId xmlns:a16="http://schemas.microsoft.com/office/drawing/2014/main" id="{00000000-0008-0000-0A00-00005E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75" name="CaixaDeTexto 1374">
          <a:extLst>
            <a:ext uri="{FF2B5EF4-FFF2-40B4-BE49-F238E27FC236}">
              <a16:creationId xmlns:a16="http://schemas.microsoft.com/office/drawing/2014/main" id="{00000000-0008-0000-0A00-00005F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76" name="CaixaDeTexto 1375">
          <a:extLst>
            <a:ext uri="{FF2B5EF4-FFF2-40B4-BE49-F238E27FC236}">
              <a16:creationId xmlns:a16="http://schemas.microsoft.com/office/drawing/2014/main" id="{00000000-0008-0000-0A00-000060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377" name="CaixaDeTexto 1376">
          <a:extLst>
            <a:ext uri="{FF2B5EF4-FFF2-40B4-BE49-F238E27FC236}">
              <a16:creationId xmlns:a16="http://schemas.microsoft.com/office/drawing/2014/main" id="{00000000-0008-0000-0A00-000061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78" name="CaixaDeTexto 1377">
          <a:extLst>
            <a:ext uri="{FF2B5EF4-FFF2-40B4-BE49-F238E27FC236}">
              <a16:creationId xmlns:a16="http://schemas.microsoft.com/office/drawing/2014/main" id="{00000000-0008-0000-0A00-00006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79" name="CaixaDeTexto 1378">
          <a:extLst>
            <a:ext uri="{FF2B5EF4-FFF2-40B4-BE49-F238E27FC236}">
              <a16:creationId xmlns:a16="http://schemas.microsoft.com/office/drawing/2014/main" id="{00000000-0008-0000-0A00-00006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0" name="CaixaDeTexto 1379">
          <a:extLst>
            <a:ext uri="{FF2B5EF4-FFF2-40B4-BE49-F238E27FC236}">
              <a16:creationId xmlns:a16="http://schemas.microsoft.com/office/drawing/2014/main" id="{00000000-0008-0000-0A00-000064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1" name="CaixaDeTexto 1380">
          <a:extLst>
            <a:ext uri="{FF2B5EF4-FFF2-40B4-BE49-F238E27FC236}">
              <a16:creationId xmlns:a16="http://schemas.microsoft.com/office/drawing/2014/main" id="{00000000-0008-0000-0A00-000065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82" name="CaixaDeTexto 1381">
          <a:extLst>
            <a:ext uri="{FF2B5EF4-FFF2-40B4-BE49-F238E27FC236}">
              <a16:creationId xmlns:a16="http://schemas.microsoft.com/office/drawing/2014/main" id="{00000000-0008-0000-0A00-00006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83" name="CaixaDeTexto 1382">
          <a:extLst>
            <a:ext uri="{FF2B5EF4-FFF2-40B4-BE49-F238E27FC236}">
              <a16:creationId xmlns:a16="http://schemas.microsoft.com/office/drawing/2014/main" id="{00000000-0008-0000-0A00-00006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4" name="CaixaDeTexto 1383">
          <a:extLst>
            <a:ext uri="{FF2B5EF4-FFF2-40B4-BE49-F238E27FC236}">
              <a16:creationId xmlns:a16="http://schemas.microsoft.com/office/drawing/2014/main" id="{00000000-0008-0000-0A00-000068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5" name="CaixaDeTexto 1384">
          <a:extLst>
            <a:ext uri="{FF2B5EF4-FFF2-40B4-BE49-F238E27FC236}">
              <a16:creationId xmlns:a16="http://schemas.microsoft.com/office/drawing/2014/main" id="{00000000-0008-0000-0A00-000069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6" name="CaixaDeTexto 1385">
          <a:extLst>
            <a:ext uri="{FF2B5EF4-FFF2-40B4-BE49-F238E27FC236}">
              <a16:creationId xmlns:a16="http://schemas.microsoft.com/office/drawing/2014/main" id="{00000000-0008-0000-0A00-00006A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387" name="CaixaDeTexto 1386">
          <a:extLst>
            <a:ext uri="{FF2B5EF4-FFF2-40B4-BE49-F238E27FC236}">
              <a16:creationId xmlns:a16="http://schemas.microsoft.com/office/drawing/2014/main" id="{00000000-0008-0000-0A00-00006B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88" name="CaixaDeTexto 1387">
          <a:extLst>
            <a:ext uri="{FF2B5EF4-FFF2-40B4-BE49-F238E27FC236}">
              <a16:creationId xmlns:a16="http://schemas.microsoft.com/office/drawing/2014/main" id="{00000000-0008-0000-0A00-00006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89" name="CaixaDeTexto 1388">
          <a:extLst>
            <a:ext uri="{FF2B5EF4-FFF2-40B4-BE49-F238E27FC236}">
              <a16:creationId xmlns:a16="http://schemas.microsoft.com/office/drawing/2014/main" id="{00000000-0008-0000-0A00-00006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0" name="CaixaDeTexto 1389">
          <a:extLst>
            <a:ext uri="{FF2B5EF4-FFF2-40B4-BE49-F238E27FC236}">
              <a16:creationId xmlns:a16="http://schemas.microsoft.com/office/drawing/2014/main" id="{00000000-0008-0000-0A00-00006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1" name="CaixaDeTexto 1390">
          <a:extLst>
            <a:ext uri="{FF2B5EF4-FFF2-40B4-BE49-F238E27FC236}">
              <a16:creationId xmlns:a16="http://schemas.microsoft.com/office/drawing/2014/main" id="{00000000-0008-0000-0A00-00006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2" name="CaixaDeTexto 1391">
          <a:extLst>
            <a:ext uri="{FF2B5EF4-FFF2-40B4-BE49-F238E27FC236}">
              <a16:creationId xmlns:a16="http://schemas.microsoft.com/office/drawing/2014/main" id="{00000000-0008-0000-0A00-000070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3" name="CaixaDeTexto 1392">
          <a:extLst>
            <a:ext uri="{FF2B5EF4-FFF2-40B4-BE49-F238E27FC236}">
              <a16:creationId xmlns:a16="http://schemas.microsoft.com/office/drawing/2014/main" id="{00000000-0008-0000-0A00-000071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4" name="CaixaDeTexto 1393">
          <a:extLst>
            <a:ext uri="{FF2B5EF4-FFF2-40B4-BE49-F238E27FC236}">
              <a16:creationId xmlns:a16="http://schemas.microsoft.com/office/drawing/2014/main" id="{00000000-0008-0000-0A00-00007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5" name="CaixaDeTexto 1394">
          <a:extLst>
            <a:ext uri="{FF2B5EF4-FFF2-40B4-BE49-F238E27FC236}">
              <a16:creationId xmlns:a16="http://schemas.microsoft.com/office/drawing/2014/main" id="{00000000-0008-0000-0A00-00007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6" name="CaixaDeTexto 1395">
          <a:extLst>
            <a:ext uri="{FF2B5EF4-FFF2-40B4-BE49-F238E27FC236}">
              <a16:creationId xmlns:a16="http://schemas.microsoft.com/office/drawing/2014/main" id="{00000000-0008-0000-0A00-000074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7" name="CaixaDeTexto 1396">
          <a:extLst>
            <a:ext uri="{FF2B5EF4-FFF2-40B4-BE49-F238E27FC236}">
              <a16:creationId xmlns:a16="http://schemas.microsoft.com/office/drawing/2014/main" id="{00000000-0008-0000-0A00-000075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8" name="CaixaDeTexto 1397">
          <a:extLst>
            <a:ext uri="{FF2B5EF4-FFF2-40B4-BE49-F238E27FC236}">
              <a16:creationId xmlns:a16="http://schemas.microsoft.com/office/drawing/2014/main" id="{00000000-0008-0000-0A00-00007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399" name="CaixaDeTexto 1398">
          <a:extLst>
            <a:ext uri="{FF2B5EF4-FFF2-40B4-BE49-F238E27FC236}">
              <a16:creationId xmlns:a16="http://schemas.microsoft.com/office/drawing/2014/main" id="{00000000-0008-0000-0A00-00007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00" name="CaixaDeTexto 1399">
          <a:extLst>
            <a:ext uri="{FF2B5EF4-FFF2-40B4-BE49-F238E27FC236}">
              <a16:creationId xmlns:a16="http://schemas.microsoft.com/office/drawing/2014/main" id="{00000000-0008-0000-0A00-000078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01" name="CaixaDeTexto 1400">
          <a:extLst>
            <a:ext uri="{FF2B5EF4-FFF2-40B4-BE49-F238E27FC236}">
              <a16:creationId xmlns:a16="http://schemas.microsoft.com/office/drawing/2014/main" id="{00000000-0008-0000-0A00-000079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02" name="CaixaDeTexto 1401">
          <a:extLst>
            <a:ext uri="{FF2B5EF4-FFF2-40B4-BE49-F238E27FC236}">
              <a16:creationId xmlns:a16="http://schemas.microsoft.com/office/drawing/2014/main" id="{00000000-0008-0000-0A00-00007A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03" name="CaixaDeTexto 1402">
          <a:extLst>
            <a:ext uri="{FF2B5EF4-FFF2-40B4-BE49-F238E27FC236}">
              <a16:creationId xmlns:a16="http://schemas.microsoft.com/office/drawing/2014/main" id="{00000000-0008-0000-0A00-00007B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04" name="CaixaDeTexto 1403">
          <a:extLst>
            <a:ext uri="{FF2B5EF4-FFF2-40B4-BE49-F238E27FC236}">
              <a16:creationId xmlns:a16="http://schemas.microsoft.com/office/drawing/2014/main" id="{00000000-0008-0000-0A00-00007C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05" name="CaixaDeTexto 1404">
          <a:extLst>
            <a:ext uri="{FF2B5EF4-FFF2-40B4-BE49-F238E27FC236}">
              <a16:creationId xmlns:a16="http://schemas.microsoft.com/office/drawing/2014/main" id="{00000000-0008-0000-0A00-00007D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06" name="CaixaDeTexto 1405">
          <a:extLst>
            <a:ext uri="{FF2B5EF4-FFF2-40B4-BE49-F238E27FC236}">
              <a16:creationId xmlns:a16="http://schemas.microsoft.com/office/drawing/2014/main" id="{00000000-0008-0000-0A00-00007E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07" name="CaixaDeTexto 1406">
          <a:extLst>
            <a:ext uri="{FF2B5EF4-FFF2-40B4-BE49-F238E27FC236}">
              <a16:creationId xmlns:a16="http://schemas.microsoft.com/office/drawing/2014/main" id="{00000000-0008-0000-0A00-00007F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08" name="CaixaDeTexto 1407">
          <a:extLst>
            <a:ext uri="{FF2B5EF4-FFF2-40B4-BE49-F238E27FC236}">
              <a16:creationId xmlns:a16="http://schemas.microsoft.com/office/drawing/2014/main" id="{00000000-0008-0000-0A00-000080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09" name="CaixaDeTexto 1408">
          <a:extLst>
            <a:ext uri="{FF2B5EF4-FFF2-40B4-BE49-F238E27FC236}">
              <a16:creationId xmlns:a16="http://schemas.microsoft.com/office/drawing/2014/main" id="{00000000-0008-0000-0A00-000081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10" name="CaixaDeTexto 1409">
          <a:extLst>
            <a:ext uri="{FF2B5EF4-FFF2-40B4-BE49-F238E27FC236}">
              <a16:creationId xmlns:a16="http://schemas.microsoft.com/office/drawing/2014/main" id="{00000000-0008-0000-0A00-000082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11" name="CaixaDeTexto 1410">
          <a:extLst>
            <a:ext uri="{FF2B5EF4-FFF2-40B4-BE49-F238E27FC236}">
              <a16:creationId xmlns:a16="http://schemas.microsoft.com/office/drawing/2014/main" id="{00000000-0008-0000-0A00-000083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12" name="CaixaDeTexto 1411">
          <a:extLst>
            <a:ext uri="{FF2B5EF4-FFF2-40B4-BE49-F238E27FC236}">
              <a16:creationId xmlns:a16="http://schemas.microsoft.com/office/drawing/2014/main" id="{00000000-0008-0000-0A00-000084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13" name="CaixaDeTexto 1412">
          <a:extLst>
            <a:ext uri="{FF2B5EF4-FFF2-40B4-BE49-F238E27FC236}">
              <a16:creationId xmlns:a16="http://schemas.microsoft.com/office/drawing/2014/main" id="{00000000-0008-0000-0A00-000085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14" name="CaixaDeTexto 1413">
          <a:extLst>
            <a:ext uri="{FF2B5EF4-FFF2-40B4-BE49-F238E27FC236}">
              <a16:creationId xmlns:a16="http://schemas.microsoft.com/office/drawing/2014/main" id="{00000000-0008-0000-0A00-000086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15" name="CaixaDeTexto 1414">
          <a:extLst>
            <a:ext uri="{FF2B5EF4-FFF2-40B4-BE49-F238E27FC236}">
              <a16:creationId xmlns:a16="http://schemas.microsoft.com/office/drawing/2014/main" id="{00000000-0008-0000-0A00-000087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16" name="CaixaDeTexto 1415">
          <a:extLst>
            <a:ext uri="{FF2B5EF4-FFF2-40B4-BE49-F238E27FC236}">
              <a16:creationId xmlns:a16="http://schemas.microsoft.com/office/drawing/2014/main" id="{00000000-0008-0000-0A00-000088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17" name="CaixaDeTexto 1416">
          <a:extLst>
            <a:ext uri="{FF2B5EF4-FFF2-40B4-BE49-F238E27FC236}">
              <a16:creationId xmlns:a16="http://schemas.microsoft.com/office/drawing/2014/main" id="{00000000-0008-0000-0A00-000089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18" name="CaixaDeTexto 1417">
          <a:extLst>
            <a:ext uri="{FF2B5EF4-FFF2-40B4-BE49-F238E27FC236}">
              <a16:creationId xmlns:a16="http://schemas.microsoft.com/office/drawing/2014/main" id="{00000000-0008-0000-0A00-00008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19" name="CaixaDeTexto 1418">
          <a:extLst>
            <a:ext uri="{FF2B5EF4-FFF2-40B4-BE49-F238E27FC236}">
              <a16:creationId xmlns:a16="http://schemas.microsoft.com/office/drawing/2014/main" id="{00000000-0008-0000-0A00-00008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20" name="CaixaDeTexto 1419">
          <a:extLst>
            <a:ext uri="{FF2B5EF4-FFF2-40B4-BE49-F238E27FC236}">
              <a16:creationId xmlns:a16="http://schemas.microsoft.com/office/drawing/2014/main" id="{00000000-0008-0000-0A00-00008C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21" name="CaixaDeTexto 1420">
          <a:extLst>
            <a:ext uri="{FF2B5EF4-FFF2-40B4-BE49-F238E27FC236}">
              <a16:creationId xmlns:a16="http://schemas.microsoft.com/office/drawing/2014/main" id="{00000000-0008-0000-0A00-00008D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22" name="CaixaDeTexto 1421">
          <a:extLst>
            <a:ext uri="{FF2B5EF4-FFF2-40B4-BE49-F238E27FC236}">
              <a16:creationId xmlns:a16="http://schemas.microsoft.com/office/drawing/2014/main" id="{00000000-0008-0000-0A00-00008E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23" name="CaixaDeTexto 1422">
          <a:extLst>
            <a:ext uri="{FF2B5EF4-FFF2-40B4-BE49-F238E27FC236}">
              <a16:creationId xmlns:a16="http://schemas.microsoft.com/office/drawing/2014/main" id="{00000000-0008-0000-0A00-00008F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4" name="CaixaDeTexto 1423">
          <a:extLst>
            <a:ext uri="{FF2B5EF4-FFF2-40B4-BE49-F238E27FC236}">
              <a16:creationId xmlns:a16="http://schemas.microsoft.com/office/drawing/2014/main" id="{00000000-0008-0000-0A00-000090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5" name="CaixaDeTexto 1424">
          <a:extLst>
            <a:ext uri="{FF2B5EF4-FFF2-40B4-BE49-F238E27FC236}">
              <a16:creationId xmlns:a16="http://schemas.microsoft.com/office/drawing/2014/main" id="{00000000-0008-0000-0A00-000091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6" name="CaixaDeTexto 1425">
          <a:extLst>
            <a:ext uri="{FF2B5EF4-FFF2-40B4-BE49-F238E27FC236}">
              <a16:creationId xmlns:a16="http://schemas.microsoft.com/office/drawing/2014/main" id="{00000000-0008-0000-0A00-00009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7" name="CaixaDeTexto 1426">
          <a:extLst>
            <a:ext uri="{FF2B5EF4-FFF2-40B4-BE49-F238E27FC236}">
              <a16:creationId xmlns:a16="http://schemas.microsoft.com/office/drawing/2014/main" id="{00000000-0008-0000-0A00-00009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8" name="CaixaDeTexto 1427">
          <a:extLst>
            <a:ext uri="{FF2B5EF4-FFF2-40B4-BE49-F238E27FC236}">
              <a16:creationId xmlns:a16="http://schemas.microsoft.com/office/drawing/2014/main" id="{00000000-0008-0000-0A00-000094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29" name="CaixaDeTexto 1428">
          <a:extLst>
            <a:ext uri="{FF2B5EF4-FFF2-40B4-BE49-F238E27FC236}">
              <a16:creationId xmlns:a16="http://schemas.microsoft.com/office/drawing/2014/main" id="{00000000-0008-0000-0A00-000095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0" name="CaixaDeTexto 1429">
          <a:extLst>
            <a:ext uri="{FF2B5EF4-FFF2-40B4-BE49-F238E27FC236}">
              <a16:creationId xmlns:a16="http://schemas.microsoft.com/office/drawing/2014/main" id="{00000000-0008-0000-0A00-00009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1" name="CaixaDeTexto 1430">
          <a:extLst>
            <a:ext uri="{FF2B5EF4-FFF2-40B4-BE49-F238E27FC236}">
              <a16:creationId xmlns:a16="http://schemas.microsoft.com/office/drawing/2014/main" id="{00000000-0008-0000-0A00-00009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2" name="CaixaDeTexto 1431">
          <a:extLst>
            <a:ext uri="{FF2B5EF4-FFF2-40B4-BE49-F238E27FC236}">
              <a16:creationId xmlns:a16="http://schemas.microsoft.com/office/drawing/2014/main" id="{00000000-0008-0000-0A00-000098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3" name="CaixaDeTexto 1432">
          <a:extLst>
            <a:ext uri="{FF2B5EF4-FFF2-40B4-BE49-F238E27FC236}">
              <a16:creationId xmlns:a16="http://schemas.microsoft.com/office/drawing/2014/main" id="{00000000-0008-0000-0A00-000099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4" name="CaixaDeTexto 1433">
          <a:extLst>
            <a:ext uri="{FF2B5EF4-FFF2-40B4-BE49-F238E27FC236}">
              <a16:creationId xmlns:a16="http://schemas.microsoft.com/office/drawing/2014/main" id="{00000000-0008-0000-0A00-00009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35" name="CaixaDeTexto 1434">
          <a:extLst>
            <a:ext uri="{FF2B5EF4-FFF2-40B4-BE49-F238E27FC236}">
              <a16:creationId xmlns:a16="http://schemas.microsoft.com/office/drawing/2014/main" id="{00000000-0008-0000-0A00-00009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36" name="CaixaDeTexto 1435">
          <a:extLst>
            <a:ext uri="{FF2B5EF4-FFF2-40B4-BE49-F238E27FC236}">
              <a16:creationId xmlns:a16="http://schemas.microsoft.com/office/drawing/2014/main" id="{00000000-0008-0000-0A00-00009C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37" name="CaixaDeTexto 1436">
          <a:extLst>
            <a:ext uri="{FF2B5EF4-FFF2-40B4-BE49-F238E27FC236}">
              <a16:creationId xmlns:a16="http://schemas.microsoft.com/office/drawing/2014/main" id="{00000000-0008-0000-0A00-00009D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38" name="CaixaDeTexto 1437">
          <a:extLst>
            <a:ext uri="{FF2B5EF4-FFF2-40B4-BE49-F238E27FC236}">
              <a16:creationId xmlns:a16="http://schemas.microsoft.com/office/drawing/2014/main" id="{00000000-0008-0000-0A00-00009E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39" name="CaixaDeTexto 1438">
          <a:extLst>
            <a:ext uri="{FF2B5EF4-FFF2-40B4-BE49-F238E27FC236}">
              <a16:creationId xmlns:a16="http://schemas.microsoft.com/office/drawing/2014/main" id="{00000000-0008-0000-0A00-00009F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40" name="CaixaDeTexto 1439">
          <a:extLst>
            <a:ext uri="{FF2B5EF4-FFF2-40B4-BE49-F238E27FC236}">
              <a16:creationId xmlns:a16="http://schemas.microsoft.com/office/drawing/2014/main" id="{00000000-0008-0000-0A00-0000A0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41" name="CaixaDeTexto 1440">
          <a:extLst>
            <a:ext uri="{FF2B5EF4-FFF2-40B4-BE49-F238E27FC236}">
              <a16:creationId xmlns:a16="http://schemas.microsoft.com/office/drawing/2014/main" id="{00000000-0008-0000-0A00-0000A1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42" name="CaixaDeTexto 1441">
          <a:extLst>
            <a:ext uri="{FF2B5EF4-FFF2-40B4-BE49-F238E27FC236}">
              <a16:creationId xmlns:a16="http://schemas.microsoft.com/office/drawing/2014/main" id="{00000000-0008-0000-0A00-0000A2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43" name="CaixaDeTexto 1442">
          <a:extLst>
            <a:ext uri="{FF2B5EF4-FFF2-40B4-BE49-F238E27FC236}">
              <a16:creationId xmlns:a16="http://schemas.microsoft.com/office/drawing/2014/main" id="{00000000-0008-0000-0A00-0000A3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44" name="CaixaDeTexto 1443">
          <a:extLst>
            <a:ext uri="{FF2B5EF4-FFF2-40B4-BE49-F238E27FC236}">
              <a16:creationId xmlns:a16="http://schemas.microsoft.com/office/drawing/2014/main" id="{00000000-0008-0000-0A00-0000A4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45" name="CaixaDeTexto 1444">
          <a:extLst>
            <a:ext uri="{FF2B5EF4-FFF2-40B4-BE49-F238E27FC236}">
              <a16:creationId xmlns:a16="http://schemas.microsoft.com/office/drawing/2014/main" id="{00000000-0008-0000-0A00-0000A5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46" name="CaixaDeTexto 1445">
          <a:extLst>
            <a:ext uri="{FF2B5EF4-FFF2-40B4-BE49-F238E27FC236}">
              <a16:creationId xmlns:a16="http://schemas.microsoft.com/office/drawing/2014/main" id="{00000000-0008-0000-0A00-0000A6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47" name="CaixaDeTexto 1446">
          <a:extLst>
            <a:ext uri="{FF2B5EF4-FFF2-40B4-BE49-F238E27FC236}">
              <a16:creationId xmlns:a16="http://schemas.microsoft.com/office/drawing/2014/main" id="{00000000-0008-0000-0A00-0000A7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48" name="CaixaDeTexto 1447">
          <a:extLst>
            <a:ext uri="{FF2B5EF4-FFF2-40B4-BE49-F238E27FC236}">
              <a16:creationId xmlns:a16="http://schemas.microsoft.com/office/drawing/2014/main" id="{00000000-0008-0000-0A00-0000A8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49" name="CaixaDeTexto 1448">
          <a:extLst>
            <a:ext uri="{FF2B5EF4-FFF2-40B4-BE49-F238E27FC236}">
              <a16:creationId xmlns:a16="http://schemas.microsoft.com/office/drawing/2014/main" id="{00000000-0008-0000-0A00-0000A9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0" name="CaixaDeTexto 1449">
          <a:extLst>
            <a:ext uri="{FF2B5EF4-FFF2-40B4-BE49-F238E27FC236}">
              <a16:creationId xmlns:a16="http://schemas.microsoft.com/office/drawing/2014/main" id="{00000000-0008-0000-0A00-0000AA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1" name="CaixaDeTexto 1450">
          <a:extLst>
            <a:ext uri="{FF2B5EF4-FFF2-40B4-BE49-F238E27FC236}">
              <a16:creationId xmlns:a16="http://schemas.microsoft.com/office/drawing/2014/main" id="{00000000-0008-0000-0A00-0000AB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2" name="CaixaDeTexto 1451">
          <a:extLst>
            <a:ext uri="{FF2B5EF4-FFF2-40B4-BE49-F238E27FC236}">
              <a16:creationId xmlns:a16="http://schemas.microsoft.com/office/drawing/2014/main" id="{00000000-0008-0000-0A00-0000AC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3" name="CaixaDeTexto 1452">
          <a:extLst>
            <a:ext uri="{FF2B5EF4-FFF2-40B4-BE49-F238E27FC236}">
              <a16:creationId xmlns:a16="http://schemas.microsoft.com/office/drawing/2014/main" id="{00000000-0008-0000-0A00-0000AD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54" name="CaixaDeTexto 1453">
          <a:extLst>
            <a:ext uri="{FF2B5EF4-FFF2-40B4-BE49-F238E27FC236}">
              <a16:creationId xmlns:a16="http://schemas.microsoft.com/office/drawing/2014/main" id="{00000000-0008-0000-0A00-0000A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55" name="CaixaDeTexto 1454">
          <a:extLst>
            <a:ext uri="{FF2B5EF4-FFF2-40B4-BE49-F238E27FC236}">
              <a16:creationId xmlns:a16="http://schemas.microsoft.com/office/drawing/2014/main" id="{00000000-0008-0000-0A00-0000A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6" name="CaixaDeTexto 1455">
          <a:extLst>
            <a:ext uri="{FF2B5EF4-FFF2-40B4-BE49-F238E27FC236}">
              <a16:creationId xmlns:a16="http://schemas.microsoft.com/office/drawing/2014/main" id="{00000000-0008-0000-0A00-0000B0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7" name="CaixaDeTexto 1456">
          <a:extLst>
            <a:ext uri="{FF2B5EF4-FFF2-40B4-BE49-F238E27FC236}">
              <a16:creationId xmlns:a16="http://schemas.microsoft.com/office/drawing/2014/main" id="{00000000-0008-0000-0A00-0000B1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8" name="CaixaDeTexto 1457">
          <a:extLst>
            <a:ext uri="{FF2B5EF4-FFF2-40B4-BE49-F238E27FC236}">
              <a16:creationId xmlns:a16="http://schemas.microsoft.com/office/drawing/2014/main" id="{00000000-0008-0000-0A00-0000B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59" name="CaixaDeTexto 1458">
          <a:extLst>
            <a:ext uri="{FF2B5EF4-FFF2-40B4-BE49-F238E27FC236}">
              <a16:creationId xmlns:a16="http://schemas.microsoft.com/office/drawing/2014/main" id="{00000000-0008-0000-0A00-0000B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0" name="CaixaDeTexto 1459">
          <a:extLst>
            <a:ext uri="{FF2B5EF4-FFF2-40B4-BE49-F238E27FC236}">
              <a16:creationId xmlns:a16="http://schemas.microsoft.com/office/drawing/2014/main" id="{00000000-0008-0000-0A00-0000B4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1" name="CaixaDeTexto 1460">
          <a:extLst>
            <a:ext uri="{FF2B5EF4-FFF2-40B4-BE49-F238E27FC236}">
              <a16:creationId xmlns:a16="http://schemas.microsoft.com/office/drawing/2014/main" id="{00000000-0008-0000-0A00-0000B5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2" name="CaixaDeTexto 1461">
          <a:extLst>
            <a:ext uri="{FF2B5EF4-FFF2-40B4-BE49-F238E27FC236}">
              <a16:creationId xmlns:a16="http://schemas.microsoft.com/office/drawing/2014/main" id="{00000000-0008-0000-0A00-0000B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3" name="CaixaDeTexto 1462">
          <a:extLst>
            <a:ext uri="{FF2B5EF4-FFF2-40B4-BE49-F238E27FC236}">
              <a16:creationId xmlns:a16="http://schemas.microsoft.com/office/drawing/2014/main" id="{00000000-0008-0000-0A00-0000B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4" name="CaixaDeTexto 1463">
          <a:extLst>
            <a:ext uri="{FF2B5EF4-FFF2-40B4-BE49-F238E27FC236}">
              <a16:creationId xmlns:a16="http://schemas.microsoft.com/office/drawing/2014/main" id="{00000000-0008-0000-0A00-0000B8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5" name="CaixaDeTexto 1464">
          <a:extLst>
            <a:ext uri="{FF2B5EF4-FFF2-40B4-BE49-F238E27FC236}">
              <a16:creationId xmlns:a16="http://schemas.microsoft.com/office/drawing/2014/main" id="{00000000-0008-0000-0A00-0000B9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6" name="CaixaDeTexto 1465">
          <a:extLst>
            <a:ext uri="{FF2B5EF4-FFF2-40B4-BE49-F238E27FC236}">
              <a16:creationId xmlns:a16="http://schemas.microsoft.com/office/drawing/2014/main" id="{00000000-0008-0000-0A00-0000B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7" name="CaixaDeTexto 1466">
          <a:extLst>
            <a:ext uri="{FF2B5EF4-FFF2-40B4-BE49-F238E27FC236}">
              <a16:creationId xmlns:a16="http://schemas.microsoft.com/office/drawing/2014/main" id="{00000000-0008-0000-0A00-0000B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8" name="CaixaDeTexto 1467">
          <a:extLst>
            <a:ext uri="{FF2B5EF4-FFF2-40B4-BE49-F238E27FC236}">
              <a16:creationId xmlns:a16="http://schemas.microsoft.com/office/drawing/2014/main" id="{00000000-0008-0000-0A00-0000B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69" name="CaixaDeTexto 1468">
          <a:extLst>
            <a:ext uri="{FF2B5EF4-FFF2-40B4-BE49-F238E27FC236}">
              <a16:creationId xmlns:a16="http://schemas.microsoft.com/office/drawing/2014/main" id="{00000000-0008-0000-0A00-0000B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70" name="CaixaDeTexto 1469">
          <a:extLst>
            <a:ext uri="{FF2B5EF4-FFF2-40B4-BE49-F238E27FC236}">
              <a16:creationId xmlns:a16="http://schemas.microsoft.com/office/drawing/2014/main" id="{00000000-0008-0000-0A00-0000B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71" name="CaixaDeTexto 1470">
          <a:extLst>
            <a:ext uri="{FF2B5EF4-FFF2-40B4-BE49-F238E27FC236}">
              <a16:creationId xmlns:a16="http://schemas.microsoft.com/office/drawing/2014/main" id="{00000000-0008-0000-0A00-0000B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72" name="CaixaDeTexto 1471">
          <a:extLst>
            <a:ext uri="{FF2B5EF4-FFF2-40B4-BE49-F238E27FC236}">
              <a16:creationId xmlns:a16="http://schemas.microsoft.com/office/drawing/2014/main" id="{00000000-0008-0000-0A00-0000C0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473" name="CaixaDeTexto 1472">
          <a:extLst>
            <a:ext uri="{FF2B5EF4-FFF2-40B4-BE49-F238E27FC236}">
              <a16:creationId xmlns:a16="http://schemas.microsoft.com/office/drawing/2014/main" id="{00000000-0008-0000-0A00-0000C1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74" name="CaixaDeTexto 1473">
          <a:extLst>
            <a:ext uri="{FF2B5EF4-FFF2-40B4-BE49-F238E27FC236}">
              <a16:creationId xmlns:a16="http://schemas.microsoft.com/office/drawing/2014/main" id="{00000000-0008-0000-0A00-0000C2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75" name="CaixaDeTexto 1474">
          <a:extLst>
            <a:ext uri="{FF2B5EF4-FFF2-40B4-BE49-F238E27FC236}">
              <a16:creationId xmlns:a16="http://schemas.microsoft.com/office/drawing/2014/main" id="{00000000-0008-0000-0A00-0000C3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76" name="CaixaDeTexto 1475">
          <a:extLst>
            <a:ext uri="{FF2B5EF4-FFF2-40B4-BE49-F238E27FC236}">
              <a16:creationId xmlns:a16="http://schemas.microsoft.com/office/drawing/2014/main" id="{00000000-0008-0000-0A00-0000C4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477" name="CaixaDeTexto 1476">
          <a:extLst>
            <a:ext uri="{FF2B5EF4-FFF2-40B4-BE49-F238E27FC236}">
              <a16:creationId xmlns:a16="http://schemas.microsoft.com/office/drawing/2014/main" id="{00000000-0008-0000-0A00-0000C5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78" name="CaixaDeTexto 1477">
          <a:extLst>
            <a:ext uri="{FF2B5EF4-FFF2-40B4-BE49-F238E27FC236}">
              <a16:creationId xmlns:a16="http://schemas.microsoft.com/office/drawing/2014/main" id="{00000000-0008-0000-0A00-0000C6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79" name="CaixaDeTexto 1478">
          <a:extLst>
            <a:ext uri="{FF2B5EF4-FFF2-40B4-BE49-F238E27FC236}">
              <a16:creationId xmlns:a16="http://schemas.microsoft.com/office/drawing/2014/main" id="{00000000-0008-0000-0A00-0000C7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80" name="CaixaDeTexto 1479">
          <a:extLst>
            <a:ext uri="{FF2B5EF4-FFF2-40B4-BE49-F238E27FC236}">
              <a16:creationId xmlns:a16="http://schemas.microsoft.com/office/drawing/2014/main" id="{00000000-0008-0000-0A00-0000C8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481" name="CaixaDeTexto 1480">
          <a:extLst>
            <a:ext uri="{FF2B5EF4-FFF2-40B4-BE49-F238E27FC236}">
              <a16:creationId xmlns:a16="http://schemas.microsoft.com/office/drawing/2014/main" id="{00000000-0008-0000-0A00-0000C9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82" name="CaixaDeTexto 1481">
          <a:extLst>
            <a:ext uri="{FF2B5EF4-FFF2-40B4-BE49-F238E27FC236}">
              <a16:creationId xmlns:a16="http://schemas.microsoft.com/office/drawing/2014/main" id="{00000000-0008-0000-0A00-0000CA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83" name="CaixaDeTexto 1482">
          <a:extLst>
            <a:ext uri="{FF2B5EF4-FFF2-40B4-BE49-F238E27FC236}">
              <a16:creationId xmlns:a16="http://schemas.microsoft.com/office/drawing/2014/main" id="{00000000-0008-0000-0A00-0000CB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84" name="CaixaDeTexto 1483">
          <a:extLst>
            <a:ext uri="{FF2B5EF4-FFF2-40B4-BE49-F238E27FC236}">
              <a16:creationId xmlns:a16="http://schemas.microsoft.com/office/drawing/2014/main" id="{00000000-0008-0000-0A00-0000CC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485" name="CaixaDeTexto 1484">
          <a:extLst>
            <a:ext uri="{FF2B5EF4-FFF2-40B4-BE49-F238E27FC236}">
              <a16:creationId xmlns:a16="http://schemas.microsoft.com/office/drawing/2014/main" id="{00000000-0008-0000-0A00-0000CD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86" name="CaixaDeTexto 1485">
          <a:extLst>
            <a:ext uri="{FF2B5EF4-FFF2-40B4-BE49-F238E27FC236}">
              <a16:creationId xmlns:a16="http://schemas.microsoft.com/office/drawing/2014/main" id="{00000000-0008-0000-0A00-0000CE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87" name="CaixaDeTexto 1486">
          <a:extLst>
            <a:ext uri="{FF2B5EF4-FFF2-40B4-BE49-F238E27FC236}">
              <a16:creationId xmlns:a16="http://schemas.microsoft.com/office/drawing/2014/main" id="{00000000-0008-0000-0A00-0000CF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88" name="CaixaDeTexto 1487">
          <a:extLst>
            <a:ext uri="{FF2B5EF4-FFF2-40B4-BE49-F238E27FC236}">
              <a16:creationId xmlns:a16="http://schemas.microsoft.com/office/drawing/2014/main" id="{00000000-0008-0000-0A00-0000D0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89" name="CaixaDeTexto 1488">
          <a:extLst>
            <a:ext uri="{FF2B5EF4-FFF2-40B4-BE49-F238E27FC236}">
              <a16:creationId xmlns:a16="http://schemas.microsoft.com/office/drawing/2014/main" id="{00000000-0008-0000-0A00-0000D1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0" name="CaixaDeTexto 1489">
          <a:extLst>
            <a:ext uri="{FF2B5EF4-FFF2-40B4-BE49-F238E27FC236}">
              <a16:creationId xmlns:a16="http://schemas.microsoft.com/office/drawing/2014/main" id="{00000000-0008-0000-0A00-0000D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1" name="CaixaDeTexto 1490">
          <a:extLst>
            <a:ext uri="{FF2B5EF4-FFF2-40B4-BE49-F238E27FC236}">
              <a16:creationId xmlns:a16="http://schemas.microsoft.com/office/drawing/2014/main" id="{00000000-0008-0000-0A00-0000D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92" name="CaixaDeTexto 1491">
          <a:extLst>
            <a:ext uri="{FF2B5EF4-FFF2-40B4-BE49-F238E27FC236}">
              <a16:creationId xmlns:a16="http://schemas.microsoft.com/office/drawing/2014/main" id="{00000000-0008-0000-0A00-0000D4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93" name="CaixaDeTexto 1492">
          <a:extLst>
            <a:ext uri="{FF2B5EF4-FFF2-40B4-BE49-F238E27FC236}">
              <a16:creationId xmlns:a16="http://schemas.microsoft.com/office/drawing/2014/main" id="{00000000-0008-0000-0A00-0000D5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94" name="CaixaDeTexto 1493">
          <a:extLst>
            <a:ext uri="{FF2B5EF4-FFF2-40B4-BE49-F238E27FC236}">
              <a16:creationId xmlns:a16="http://schemas.microsoft.com/office/drawing/2014/main" id="{00000000-0008-0000-0A00-0000D6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495" name="CaixaDeTexto 1494">
          <a:extLst>
            <a:ext uri="{FF2B5EF4-FFF2-40B4-BE49-F238E27FC236}">
              <a16:creationId xmlns:a16="http://schemas.microsoft.com/office/drawing/2014/main" id="{00000000-0008-0000-0A00-0000D7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6" name="CaixaDeTexto 1495">
          <a:extLst>
            <a:ext uri="{FF2B5EF4-FFF2-40B4-BE49-F238E27FC236}">
              <a16:creationId xmlns:a16="http://schemas.microsoft.com/office/drawing/2014/main" id="{00000000-0008-0000-0A00-0000D8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7" name="CaixaDeTexto 1496">
          <a:extLst>
            <a:ext uri="{FF2B5EF4-FFF2-40B4-BE49-F238E27FC236}">
              <a16:creationId xmlns:a16="http://schemas.microsoft.com/office/drawing/2014/main" id="{00000000-0008-0000-0A00-0000D9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8" name="CaixaDeTexto 1497">
          <a:extLst>
            <a:ext uri="{FF2B5EF4-FFF2-40B4-BE49-F238E27FC236}">
              <a16:creationId xmlns:a16="http://schemas.microsoft.com/office/drawing/2014/main" id="{00000000-0008-0000-0A00-0000DA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499" name="CaixaDeTexto 1498">
          <a:extLst>
            <a:ext uri="{FF2B5EF4-FFF2-40B4-BE49-F238E27FC236}">
              <a16:creationId xmlns:a16="http://schemas.microsoft.com/office/drawing/2014/main" id="{00000000-0008-0000-0A00-0000DB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0" name="CaixaDeTexto 1499">
          <a:extLst>
            <a:ext uri="{FF2B5EF4-FFF2-40B4-BE49-F238E27FC236}">
              <a16:creationId xmlns:a16="http://schemas.microsoft.com/office/drawing/2014/main" id="{00000000-0008-0000-0A00-0000D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1" name="CaixaDeTexto 1500">
          <a:extLst>
            <a:ext uri="{FF2B5EF4-FFF2-40B4-BE49-F238E27FC236}">
              <a16:creationId xmlns:a16="http://schemas.microsoft.com/office/drawing/2014/main" id="{00000000-0008-0000-0A00-0000D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2" name="CaixaDeTexto 1501">
          <a:extLst>
            <a:ext uri="{FF2B5EF4-FFF2-40B4-BE49-F238E27FC236}">
              <a16:creationId xmlns:a16="http://schemas.microsoft.com/office/drawing/2014/main" id="{00000000-0008-0000-0A00-0000D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3" name="CaixaDeTexto 1502">
          <a:extLst>
            <a:ext uri="{FF2B5EF4-FFF2-40B4-BE49-F238E27FC236}">
              <a16:creationId xmlns:a16="http://schemas.microsoft.com/office/drawing/2014/main" id="{00000000-0008-0000-0A00-0000D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4" name="CaixaDeTexto 1503">
          <a:extLst>
            <a:ext uri="{FF2B5EF4-FFF2-40B4-BE49-F238E27FC236}">
              <a16:creationId xmlns:a16="http://schemas.microsoft.com/office/drawing/2014/main" id="{00000000-0008-0000-0A00-0000E0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5" name="CaixaDeTexto 1504">
          <a:extLst>
            <a:ext uri="{FF2B5EF4-FFF2-40B4-BE49-F238E27FC236}">
              <a16:creationId xmlns:a16="http://schemas.microsoft.com/office/drawing/2014/main" id="{00000000-0008-0000-0A00-0000E1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6" name="CaixaDeTexto 1505">
          <a:extLst>
            <a:ext uri="{FF2B5EF4-FFF2-40B4-BE49-F238E27FC236}">
              <a16:creationId xmlns:a16="http://schemas.microsoft.com/office/drawing/2014/main" id="{00000000-0008-0000-0A00-0000E2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07" name="CaixaDeTexto 1506">
          <a:extLst>
            <a:ext uri="{FF2B5EF4-FFF2-40B4-BE49-F238E27FC236}">
              <a16:creationId xmlns:a16="http://schemas.microsoft.com/office/drawing/2014/main" id="{00000000-0008-0000-0A00-0000E3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08" name="CaixaDeTexto 1507">
          <a:extLst>
            <a:ext uri="{FF2B5EF4-FFF2-40B4-BE49-F238E27FC236}">
              <a16:creationId xmlns:a16="http://schemas.microsoft.com/office/drawing/2014/main" id="{00000000-0008-0000-0A00-0000E4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09" name="CaixaDeTexto 1508">
          <a:extLst>
            <a:ext uri="{FF2B5EF4-FFF2-40B4-BE49-F238E27FC236}">
              <a16:creationId xmlns:a16="http://schemas.microsoft.com/office/drawing/2014/main" id="{00000000-0008-0000-0A00-0000E505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10" name="CaixaDeTexto 1509">
          <a:extLst>
            <a:ext uri="{FF2B5EF4-FFF2-40B4-BE49-F238E27FC236}">
              <a16:creationId xmlns:a16="http://schemas.microsoft.com/office/drawing/2014/main" id="{00000000-0008-0000-0A00-0000E6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11" name="CaixaDeTexto 1510">
          <a:extLst>
            <a:ext uri="{FF2B5EF4-FFF2-40B4-BE49-F238E27FC236}">
              <a16:creationId xmlns:a16="http://schemas.microsoft.com/office/drawing/2014/main" id="{00000000-0008-0000-0A00-0000E7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12" name="CaixaDeTexto 1511">
          <a:extLst>
            <a:ext uri="{FF2B5EF4-FFF2-40B4-BE49-F238E27FC236}">
              <a16:creationId xmlns:a16="http://schemas.microsoft.com/office/drawing/2014/main" id="{00000000-0008-0000-0A00-0000E8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13" name="CaixaDeTexto 1512">
          <a:extLst>
            <a:ext uri="{FF2B5EF4-FFF2-40B4-BE49-F238E27FC236}">
              <a16:creationId xmlns:a16="http://schemas.microsoft.com/office/drawing/2014/main" id="{00000000-0008-0000-0A00-0000E905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14" name="CaixaDeTexto 1513">
          <a:extLst>
            <a:ext uri="{FF2B5EF4-FFF2-40B4-BE49-F238E27FC236}">
              <a16:creationId xmlns:a16="http://schemas.microsoft.com/office/drawing/2014/main" id="{00000000-0008-0000-0A00-0000EA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15" name="CaixaDeTexto 1514">
          <a:extLst>
            <a:ext uri="{FF2B5EF4-FFF2-40B4-BE49-F238E27FC236}">
              <a16:creationId xmlns:a16="http://schemas.microsoft.com/office/drawing/2014/main" id="{00000000-0008-0000-0A00-0000EB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16" name="CaixaDeTexto 1515">
          <a:extLst>
            <a:ext uri="{FF2B5EF4-FFF2-40B4-BE49-F238E27FC236}">
              <a16:creationId xmlns:a16="http://schemas.microsoft.com/office/drawing/2014/main" id="{00000000-0008-0000-0A00-0000EC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17" name="CaixaDeTexto 1516">
          <a:extLst>
            <a:ext uri="{FF2B5EF4-FFF2-40B4-BE49-F238E27FC236}">
              <a16:creationId xmlns:a16="http://schemas.microsoft.com/office/drawing/2014/main" id="{00000000-0008-0000-0A00-0000ED05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18" name="CaixaDeTexto 1517">
          <a:extLst>
            <a:ext uri="{FF2B5EF4-FFF2-40B4-BE49-F238E27FC236}">
              <a16:creationId xmlns:a16="http://schemas.microsoft.com/office/drawing/2014/main" id="{00000000-0008-0000-0A00-0000EE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19" name="CaixaDeTexto 1518">
          <a:extLst>
            <a:ext uri="{FF2B5EF4-FFF2-40B4-BE49-F238E27FC236}">
              <a16:creationId xmlns:a16="http://schemas.microsoft.com/office/drawing/2014/main" id="{00000000-0008-0000-0A00-0000EF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20" name="CaixaDeTexto 1519">
          <a:extLst>
            <a:ext uri="{FF2B5EF4-FFF2-40B4-BE49-F238E27FC236}">
              <a16:creationId xmlns:a16="http://schemas.microsoft.com/office/drawing/2014/main" id="{00000000-0008-0000-0A00-0000F0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21" name="CaixaDeTexto 1520">
          <a:extLst>
            <a:ext uri="{FF2B5EF4-FFF2-40B4-BE49-F238E27FC236}">
              <a16:creationId xmlns:a16="http://schemas.microsoft.com/office/drawing/2014/main" id="{00000000-0008-0000-0A00-0000F105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2" name="CaixaDeTexto 1521">
          <a:extLst>
            <a:ext uri="{FF2B5EF4-FFF2-40B4-BE49-F238E27FC236}">
              <a16:creationId xmlns:a16="http://schemas.microsoft.com/office/drawing/2014/main" id="{00000000-0008-0000-0A00-0000F2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3" name="CaixaDeTexto 1522">
          <a:extLst>
            <a:ext uri="{FF2B5EF4-FFF2-40B4-BE49-F238E27FC236}">
              <a16:creationId xmlns:a16="http://schemas.microsoft.com/office/drawing/2014/main" id="{00000000-0008-0000-0A00-0000F3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4" name="CaixaDeTexto 1523">
          <a:extLst>
            <a:ext uri="{FF2B5EF4-FFF2-40B4-BE49-F238E27FC236}">
              <a16:creationId xmlns:a16="http://schemas.microsoft.com/office/drawing/2014/main" id="{00000000-0008-0000-0A00-0000F4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5" name="CaixaDeTexto 1524">
          <a:extLst>
            <a:ext uri="{FF2B5EF4-FFF2-40B4-BE49-F238E27FC236}">
              <a16:creationId xmlns:a16="http://schemas.microsoft.com/office/drawing/2014/main" id="{00000000-0008-0000-0A00-0000F5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26" name="CaixaDeTexto 1525">
          <a:extLst>
            <a:ext uri="{FF2B5EF4-FFF2-40B4-BE49-F238E27FC236}">
              <a16:creationId xmlns:a16="http://schemas.microsoft.com/office/drawing/2014/main" id="{00000000-0008-0000-0A00-0000F6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27" name="CaixaDeTexto 1526">
          <a:extLst>
            <a:ext uri="{FF2B5EF4-FFF2-40B4-BE49-F238E27FC236}">
              <a16:creationId xmlns:a16="http://schemas.microsoft.com/office/drawing/2014/main" id="{00000000-0008-0000-0A00-0000F7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8" name="CaixaDeTexto 1527">
          <a:extLst>
            <a:ext uri="{FF2B5EF4-FFF2-40B4-BE49-F238E27FC236}">
              <a16:creationId xmlns:a16="http://schemas.microsoft.com/office/drawing/2014/main" id="{00000000-0008-0000-0A00-0000F8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29" name="CaixaDeTexto 1528">
          <a:extLst>
            <a:ext uri="{FF2B5EF4-FFF2-40B4-BE49-F238E27FC236}">
              <a16:creationId xmlns:a16="http://schemas.microsoft.com/office/drawing/2014/main" id="{00000000-0008-0000-0A00-0000F9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30" name="CaixaDeTexto 1529">
          <a:extLst>
            <a:ext uri="{FF2B5EF4-FFF2-40B4-BE49-F238E27FC236}">
              <a16:creationId xmlns:a16="http://schemas.microsoft.com/office/drawing/2014/main" id="{00000000-0008-0000-0A00-0000FA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31" name="CaixaDeTexto 1530">
          <a:extLst>
            <a:ext uri="{FF2B5EF4-FFF2-40B4-BE49-F238E27FC236}">
              <a16:creationId xmlns:a16="http://schemas.microsoft.com/office/drawing/2014/main" id="{00000000-0008-0000-0A00-0000FB05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2" name="CaixaDeTexto 1531">
          <a:extLst>
            <a:ext uri="{FF2B5EF4-FFF2-40B4-BE49-F238E27FC236}">
              <a16:creationId xmlns:a16="http://schemas.microsoft.com/office/drawing/2014/main" id="{00000000-0008-0000-0A00-0000FC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3" name="CaixaDeTexto 1532">
          <a:extLst>
            <a:ext uri="{FF2B5EF4-FFF2-40B4-BE49-F238E27FC236}">
              <a16:creationId xmlns:a16="http://schemas.microsoft.com/office/drawing/2014/main" id="{00000000-0008-0000-0A00-0000FD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4" name="CaixaDeTexto 1533">
          <a:extLst>
            <a:ext uri="{FF2B5EF4-FFF2-40B4-BE49-F238E27FC236}">
              <a16:creationId xmlns:a16="http://schemas.microsoft.com/office/drawing/2014/main" id="{00000000-0008-0000-0A00-0000FE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5" name="CaixaDeTexto 1534">
          <a:extLst>
            <a:ext uri="{FF2B5EF4-FFF2-40B4-BE49-F238E27FC236}">
              <a16:creationId xmlns:a16="http://schemas.microsoft.com/office/drawing/2014/main" id="{00000000-0008-0000-0A00-0000FF05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6" name="CaixaDeTexto 1535">
          <a:extLst>
            <a:ext uri="{FF2B5EF4-FFF2-40B4-BE49-F238E27FC236}">
              <a16:creationId xmlns:a16="http://schemas.microsoft.com/office/drawing/2014/main" id="{00000000-0008-0000-0A00-000000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7" name="CaixaDeTexto 1536">
          <a:extLst>
            <a:ext uri="{FF2B5EF4-FFF2-40B4-BE49-F238E27FC236}">
              <a16:creationId xmlns:a16="http://schemas.microsoft.com/office/drawing/2014/main" id="{00000000-0008-0000-0A00-000001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8" name="CaixaDeTexto 1537">
          <a:extLst>
            <a:ext uri="{FF2B5EF4-FFF2-40B4-BE49-F238E27FC236}">
              <a16:creationId xmlns:a16="http://schemas.microsoft.com/office/drawing/2014/main" id="{00000000-0008-0000-0A00-00000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39" name="CaixaDeTexto 1538">
          <a:extLst>
            <a:ext uri="{FF2B5EF4-FFF2-40B4-BE49-F238E27FC236}">
              <a16:creationId xmlns:a16="http://schemas.microsoft.com/office/drawing/2014/main" id="{00000000-0008-0000-0A00-00000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40" name="CaixaDeTexto 1539">
          <a:extLst>
            <a:ext uri="{FF2B5EF4-FFF2-40B4-BE49-F238E27FC236}">
              <a16:creationId xmlns:a16="http://schemas.microsoft.com/office/drawing/2014/main" id="{00000000-0008-0000-0A00-000004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41" name="CaixaDeTexto 1540">
          <a:extLst>
            <a:ext uri="{FF2B5EF4-FFF2-40B4-BE49-F238E27FC236}">
              <a16:creationId xmlns:a16="http://schemas.microsoft.com/office/drawing/2014/main" id="{00000000-0008-0000-0A00-000005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42" name="CaixaDeTexto 1541">
          <a:extLst>
            <a:ext uri="{FF2B5EF4-FFF2-40B4-BE49-F238E27FC236}">
              <a16:creationId xmlns:a16="http://schemas.microsoft.com/office/drawing/2014/main" id="{00000000-0008-0000-0A00-00000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104</xdr:row>
      <xdr:rowOff>0</xdr:rowOff>
    </xdr:from>
    <xdr:ext cx="184731" cy="264560"/>
    <xdr:sp macro="" textlink="">
      <xdr:nvSpPr>
        <xdr:cNvPr id="1543" name="CaixaDeTexto 1542">
          <a:extLst>
            <a:ext uri="{FF2B5EF4-FFF2-40B4-BE49-F238E27FC236}">
              <a16:creationId xmlns:a16="http://schemas.microsoft.com/office/drawing/2014/main" id="{00000000-0008-0000-0A00-00000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104</xdr:row>
      <xdr:rowOff>0</xdr:rowOff>
    </xdr:from>
    <xdr:ext cx="184731" cy="264560"/>
    <xdr:sp macro="" textlink="">
      <xdr:nvSpPr>
        <xdr:cNvPr id="1544" name="CaixaDeTexto 1543">
          <a:extLst>
            <a:ext uri="{FF2B5EF4-FFF2-40B4-BE49-F238E27FC236}">
              <a16:creationId xmlns:a16="http://schemas.microsoft.com/office/drawing/2014/main" id="{00000000-0008-0000-0A00-00000806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104</xdr:row>
      <xdr:rowOff>0</xdr:rowOff>
    </xdr:from>
    <xdr:ext cx="184731" cy="264560"/>
    <xdr:sp macro="" textlink="">
      <xdr:nvSpPr>
        <xdr:cNvPr id="1545" name="CaixaDeTexto 1544">
          <a:extLst>
            <a:ext uri="{FF2B5EF4-FFF2-40B4-BE49-F238E27FC236}">
              <a16:creationId xmlns:a16="http://schemas.microsoft.com/office/drawing/2014/main" id="{00000000-0008-0000-0A00-00000906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46" name="CaixaDeTexto 1545">
          <a:extLst>
            <a:ext uri="{FF2B5EF4-FFF2-40B4-BE49-F238E27FC236}">
              <a16:creationId xmlns:a16="http://schemas.microsoft.com/office/drawing/2014/main" id="{00000000-0008-0000-0A00-00000A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47" name="CaixaDeTexto 1546">
          <a:extLst>
            <a:ext uri="{FF2B5EF4-FFF2-40B4-BE49-F238E27FC236}">
              <a16:creationId xmlns:a16="http://schemas.microsoft.com/office/drawing/2014/main" id="{00000000-0008-0000-0A00-00000B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48" name="CaixaDeTexto 1547">
          <a:extLst>
            <a:ext uri="{FF2B5EF4-FFF2-40B4-BE49-F238E27FC236}">
              <a16:creationId xmlns:a16="http://schemas.microsoft.com/office/drawing/2014/main" id="{00000000-0008-0000-0A00-00000C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104</xdr:row>
      <xdr:rowOff>0</xdr:rowOff>
    </xdr:from>
    <xdr:ext cx="184731" cy="264560"/>
    <xdr:sp macro="" textlink="">
      <xdr:nvSpPr>
        <xdr:cNvPr id="1549" name="CaixaDeTexto 1548">
          <a:extLst>
            <a:ext uri="{FF2B5EF4-FFF2-40B4-BE49-F238E27FC236}">
              <a16:creationId xmlns:a16="http://schemas.microsoft.com/office/drawing/2014/main" id="{00000000-0008-0000-0A00-00000D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50" name="CaixaDeTexto 1549">
          <a:extLst>
            <a:ext uri="{FF2B5EF4-FFF2-40B4-BE49-F238E27FC236}">
              <a16:creationId xmlns:a16="http://schemas.microsoft.com/office/drawing/2014/main" id="{00000000-0008-0000-0A00-00000E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51" name="CaixaDeTexto 1550">
          <a:extLst>
            <a:ext uri="{FF2B5EF4-FFF2-40B4-BE49-F238E27FC236}">
              <a16:creationId xmlns:a16="http://schemas.microsoft.com/office/drawing/2014/main" id="{00000000-0008-0000-0A00-00000F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52" name="CaixaDeTexto 1551">
          <a:extLst>
            <a:ext uri="{FF2B5EF4-FFF2-40B4-BE49-F238E27FC236}">
              <a16:creationId xmlns:a16="http://schemas.microsoft.com/office/drawing/2014/main" id="{00000000-0008-0000-0A00-000010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xdr:row>
      <xdr:rowOff>0</xdr:rowOff>
    </xdr:from>
    <xdr:ext cx="184731" cy="264560"/>
    <xdr:sp macro="" textlink="">
      <xdr:nvSpPr>
        <xdr:cNvPr id="1553" name="CaixaDeTexto 1552">
          <a:extLst>
            <a:ext uri="{FF2B5EF4-FFF2-40B4-BE49-F238E27FC236}">
              <a16:creationId xmlns:a16="http://schemas.microsoft.com/office/drawing/2014/main" id="{00000000-0008-0000-0A00-000011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54" name="CaixaDeTexto 1553">
          <a:extLst>
            <a:ext uri="{FF2B5EF4-FFF2-40B4-BE49-F238E27FC236}">
              <a16:creationId xmlns:a16="http://schemas.microsoft.com/office/drawing/2014/main" id="{00000000-0008-0000-0A00-000012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55" name="CaixaDeTexto 1554">
          <a:extLst>
            <a:ext uri="{FF2B5EF4-FFF2-40B4-BE49-F238E27FC236}">
              <a16:creationId xmlns:a16="http://schemas.microsoft.com/office/drawing/2014/main" id="{00000000-0008-0000-0A00-000013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56" name="CaixaDeTexto 1555">
          <a:extLst>
            <a:ext uri="{FF2B5EF4-FFF2-40B4-BE49-F238E27FC236}">
              <a16:creationId xmlns:a16="http://schemas.microsoft.com/office/drawing/2014/main" id="{00000000-0008-0000-0A00-000014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104</xdr:row>
      <xdr:rowOff>0</xdr:rowOff>
    </xdr:from>
    <xdr:ext cx="184731" cy="264560"/>
    <xdr:sp macro="" textlink="">
      <xdr:nvSpPr>
        <xdr:cNvPr id="1557" name="CaixaDeTexto 1556">
          <a:extLst>
            <a:ext uri="{FF2B5EF4-FFF2-40B4-BE49-F238E27FC236}">
              <a16:creationId xmlns:a16="http://schemas.microsoft.com/office/drawing/2014/main" id="{00000000-0008-0000-0A00-000015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58" name="CaixaDeTexto 1557">
          <a:extLst>
            <a:ext uri="{FF2B5EF4-FFF2-40B4-BE49-F238E27FC236}">
              <a16:creationId xmlns:a16="http://schemas.microsoft.com/office/drawing/2014/main" id="{00000000-0008-0000-0A00-000016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59" name="CaixaDeTexto 1558">
          <a:extLst>
            <a:ext uri="{FF2B5EF4-FFF2-40B4-BE49-F238E27FC236}">
              <a16:creationId xmlns:a16="http://schemas.microsoft.com/office/drawing/2014/main" id="{00000000-0008-0000-0A00-000017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0" name="CaixaDeTexto 1559">
          <a:extLst>
            <a:ext uri="{FF2B5EF4-FFF2-40B4-BE49-F238E27FC236}">
              <a16:creationId xmlns:a16="http://schemas.microsoft.com/office/drawing/2014/main" id="{00000000-0008-0000-0A00-000018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1" name="CaixaDeTexto 1560">
          <a:extLst>
            <a:ext uri="{FF2B5EF4-FFF2-40B4-BE49-F238E27FC236}">
              <a16:creationId xmlns:a16="http://schemas.microsoft.com/office/drawing/2014/main" id="{00000000-0008-0000-0A00-000019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62" name="CaixaDeTexto 1561">
          <a:extLst>
            <a:ext uri="{FF2B5EF4-FFF2-40B4-BE49-F238E27FC236}">
              <a16:creationId xmlns:a16="http://schemas.microsoft.com/office/drawing/2014/main" id="{00000000-0008-0000-0A00-00001A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63" name="CaixaDeTexto 1562">
          <a:extLst>
            <a:ext uri="{FF2B5EF4-FFF2-40B4-BE49-F238E27FC236}">
              <a16:creationId xmlns:a16="http://schemas.microsoft.com/office/drawing/2014/main" id="{00000000-0008-0000-0A00-00001B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4" name="CaixaDeTexto 1563">
          <a:extLst>
            <a:ext uri="{FF2B5EF4-FFF2-40B4-BE49-F238E27FC236}">
              <a16:creationId xmlns:a16="http://schemas.microsoft.com/office/drawing/2014/main" id="{00000000-0008-0000-0A00-00001C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5" name="CaixaDeTexto 1564">
          <a:extLst>
            <a:ext uri="{FF2B5EF4-FFF2-40B4-BE49-F238E27FC236}">
              <a16:creationId xmlns:a16="http://schemas.microsoft.com/office/drawing/2014/main" id="{00000000-0008-0000-0A00-00001D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6" name="CaixaDeTexto 1565">
          <a:extLst>
            <a:ext uri="{FF2B5EF4-FFF2-40B4-BE49-F238E27FC236}">
              <a16:creationId xmlns:a16="http://schemas.microsoft.com/office/drawing/2014/main" id="{00000000-0008-0000-0A00-00001E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104</xdr:row>
      <xdr:rowOff>0</xdr:rowOff>
    </xdr:from>
    <xdr:ext cx="184731" cy="264560"/>
    <xdr:sp macro="" textlink="">
      <xdr:nvSpPr>
        <xdr:cNvPr id="1567" name="CaixaDeTexto 1566">
          <a:extLst>
            <a:ext uri="{FF2B5EF4-FFF2-40B4-BE49-F238E27FC236}">
              <a16:creationId xmlns:a16="http://schemas.microsoft.com/office/drawing/2014/main" id="{00000000-0008-0000-0A00-00001F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68" name="CaixaDeTexto 1567">
          <a:extLst>
            <a:ext uri="{FF2B5EF4-FFF2-40B4-BE49-F238E27FC236}">
              <a16:creationId xmlns:a16="http://schemas.microsoft.com/office/drawing/2014/main" id="{00000000-0008-0000-0A00-000020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69" name="CaixaDeTexto 1568">
          <a:extLst>
            <a:ext uri="{FF2B5EF4-FFF2-40B4-BE49-F238E27FC236}">
              <a16:creationId xmlns:a16="http://schemas.microsoft.com/office/drawing/2014/main" id="{00000000-0008-0000-0A00-000021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0" name="CaixaDeTexto 1569">
          <a:extLst>
            <a:ext uri="{FF2B5EF4-FFF2-40B4-BE49-F238E27FC236}">
              <a16:creationId xmlns:a16="http://schemas.microsoft.com/office/drawing/2014/main" id="{00000000-0008-0000-0A00-000022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1" name="CaixaDeTexto 1570">
          <a:extLst>
            <a:ext uri="{FF2B5EF4-FFF2-40B4-BE49-F238E27FC236}">
              <a16:creationId xmlns:a16="http://schemas.microsoft.com/office/drawing/2014/main" id="{00000000-0008-0000-0A00-000023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2" name="CaixaDeTexto 1571">
          <a:extLst>
            <a:ext uri="{FF2B5EF4-FFF2-40B4-BE49-F238E27FC236}">
              <a16:creationId xmlns:a16="http://schemas.microsoft.com/office/drawing/2014/main" id="{00000000-0008-0000-0A00-000024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3" name="CaixaDeTexto 1572">
          <a:extLst>
            <a:ext uri="{FF2B5EF4-FFF2-40B4-BE49-F238E27FC236}">
              <a16:creationId xmlns:a16="http://schemas.microsoft.com/office/drawing/2014/main" id="{00000000-0008-0000-0A00-000025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4" name="CaixaDeTexto 1573">
          <a:extLst>
            <a:ext uri="{FF2B5EF4-FFF2-40B4-BE49-F238E27FC236}">
              <a16:creationId xmlns:a16="http://schemas.microsoft.com/office/drawing/2014/main" id="{00000000-0008-0000-0A00-000026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5" name="CaixaDeTexto 1574">
          <a:extLst>
            <a:ext uri="{FF2B5EF4-FFF2-40B4-BE49-F238E27FC236}">
              <a16:creationId xmlns:a16="http://schemas.microsoft.com/office/drawing/2014/main" id="{00000000-0008-0000-0A00-000027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6" name="CaixaDeTexto 1575">
          <a:extLst>
            <a:ext uri="{FF2B5EF4-FFF2-40B4-BE49-F238E27FC236}">
              <a16:creationId xmlns:a16="http://schemas.microsoft.com/office/drawing/2014/main" id="{00000000-0008-0000-0A00-000028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7" name="CaixaDeTexto 1576">
          <a:extLst>
            <a:ext uri="{FF2B5EF4-FFF2-40B4-BE49-F238E27FC236}">
              <a16:creationId xmlns:a16="http://schemas.microsoft.com/office/drawing/2014/main" id="{00000000-0008-0000-0A00-000029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8" name="CaixaDeTexto 1577">
          <a:extLst>
            <a:ext uri="{FF2B5EF4-FFF2-40B4-BE49-F238E27FC236}">
              <a16:creationId xmlns:a16="http://schemas.microsoft.com/office/drawing/2014/main" id="{00000000-0008-0000-0A00-00002A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104</xdr:row>
      <xdr:rowOff>0</xdr:rowOff>
    </xdr:from>
    <xdr:ext cx="184731" cy="264560"/>
    <xdr:sp macro="" textlink="">
      <xdr:nvSpPr>
        <xdr:cNvPr id="1579" name="CaixaDeTexto 1578">
          <a:extLst>
            <a:ext uri="{FF2B5EF4-FFF2-40B4-BE49-F238E27FC236}">
              <a16:creationId xmlns:a16="http://schemas.microsoft.com/office/drawing/2014/main" id="{00000000-0008-0000-0A00-00002B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580" name="CaixaDeTexto 1579">
          <a:extLst>
            <a:ext uri="{FF2B5EF4-FFF2-40B4-BE49-F238E27FC236}">
              <a16:creationId xmlns:a16="http://schemas.microsoft.com/office/drawing/2014/main" id="{00000000-0008-0000-0A00-00002C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581" name="CaixaDeTexto 1580">
          <a:extLst>
            <a:ext uri="{FF2B5EF4-FFF2-40B4-BE49-F238E27FC236}">
              <a16:creationId xmlns:a16="http://schemas.microsoft.com/office/drawing/2014/main" id="{00000000-0008-0000-0A00-00002D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582" name="CaixaDeTexto 1581">
          <a:extLst>
            <a:ext uri="{FF2B5EF4-FFF2-40B4-BE49-F238E27FC236}">
              <a16:creationId xmlns:a16="http://schemas.microsoft.com/office/drawing/2014/main" id="{00000000-0008-0000-0A00-00002E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583" name="CaixaDeTexto 1582">
          <a:extLst>
            <a:ext uri="{FF2B5EF4-FFF2-40B4-BE49-F238E27FC236}">
              <a16:creationId xmlns:a16="http://schemas.microsoft.com/office/drawing/2014/main" id="{00000000-0008-0000-0A00-00002F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584" name="CaixaDeTexto 1583">
          <a:extLst>
            <a:ext uri="{FF2B5EF4-FFF2-40B4-BE49-F238E27FC236}">
              <a16:creationId xmlns:a16="http://schemas.microsoft.com/office/drawing/2014/main" id="{00000000-0008-0000-0A00-000030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585" name="CaixaDeTexto 1584">
          <a:extLst>
            <a:ext uri="{FF2B5EF4-FFF2-40B4-BE49-F238E27FC236}">
              <a16:creationId xmlns:a16="http://schemas.microsoft.com/office/drawing/2014/main" id="{00000000-0008-0000-0A00-000031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586" name="CaixaDeTexto 1585">
          <a:extLst>
            <a:ext uri="{FF2B5EF4-FFF2-40B4-BE49-F238E27FC236}">
              <a16:creationId xmlns:a16="http://schemas.microsoft.com/office/drawing/2014/main" id="{00000000-0008-0000-0A00-000032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587" name="CaixaDeTexto 1586">
          <a:extLst>
            <a:ext uri="{FF2B5EF4-FFF2-40B4-BE49-F238E27FC236}">
              <a16:creationId xmlns:a16="http://schemas.microsoft.com/office/drawing/2014/main" id="{00000000-0008-0000-0A00-000033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588" name="CaixaDeTexto 1587">
          <a:extLst>
            <a:ext uri="{FF2B5EF4-FFF2-40B4-BE49-F238E27FC236}">
              <a16:creationId xmlns:a16="http://schemas.microsoft.com/office/drawing/2014/main" id="{00000000-0008-0000-0A00-000034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589" name="CaixaDeTexto 1588">
          <a:extLst>
            <a:ext uri="{FF2B5EF4-FFF2-40B4-BE49-F238E27FC236}">
              <a16:creationId xmlns:a16="http://schemas.microsoft.com/office/drawing/2014/main" id="{00000000-0008-0000-0A00-000035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590" name="CaixaDeTexto 1589">
          <a:extLst>
            <a:ext uri="{FF2B5EF4-FFF2-40B4-BE49-F238E27FC236}">
              <a16:creationId xmlns:a16="http://schemas.microsoft.com/office/drawing/2014/main" id="{00000000-0008-0000-0A00-000036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591" name="CaixaDeTexto 1590">
          <a:extLst>
            <a:ext uri="{FF2B5EF4-FFF2-40B4-BE49-F238E27FC236}">
              <a16:creationId xmlns:a16="http://schemas.microsoft.com/office/drawing/2014/main" id="{00000000-0008-0000-0A00-000037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592" name="CaixaDeTexto 1591">
          <a:extLst>
            <a:ext uri="{FF2B5EF4-FFF2-40B4-BE49-F238E27FC236}">
              <a16:creationId xmlns:a16="http://schemas.microsoft.com/office/drawing/2014/main" id="{00000000-0008-0000-0A00-000038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593" name="CaixaDeTexto 1592">
          <a:extLst>
            <a:ext uri="{FF2B5EF4-FFF2-40B4-BE49-F238E27FC236}">
              <a16:creationId xmlns:a16="http://schemas.microsoft.com/office/drawing/2014/main" id="{00000000-0008-0000-0A00-000039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594" name="CaixaDeTexto 1593">
          <a:extLst>
            <a:ext uri="{FF2B5EF4-FFF2-40B4-BE49-F238E27FC236}">
              <a16:creationId xmlns:a16="http://schemas.microsoft.com/office/drawing/2014/main" id="{00000000-0008-0000-0A00-00003A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595" name="CaixaDeTexto 1594">
          <a:extLst>
            <a:ext uri="{FF2B5EF4-FFF2-40B4-BE49-F238E27FC236}">
              <a16:creationId xmlns:a16="http://schemas.microsoft.com/office/drawing/2014/main" id="{00000000-0008-0000-0A00-00003B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596" name="CaixaDeTexto 1595">
          <a:extLst>
            <a:ext uri="{FF2B5EF4-FFF2-40B4-BE49-F238E27FC236}">
              <a16:creationId xmlns:a16="http://schemas.microsoft.com/office/drawing/2014/main" id="{00000000-0008-0000-0A00-00003C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597" name="CaixaDeTexto 1596">
          <a:extLst>
            <a:ext uri="{FF2B5EF4-FFF2-40B4-BE49-F238E27FC236}">
              <a16:creationId xmlns:a16="http://schemas.microsoft.com/office/drawing/2014/main" id="{00000000-0008-0000-0A00-00003D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598" name="CaixaDeTexto 1597">
          <a:extLst>
            <a:ext uri="{FF2B5EF4-FFF2-40B4-BE49-F238E27FC236}">
              <a16:creationId xmlns:a16="http://schemas.microsoft.com/office/drawing/2014/main" id="{00000000-0008-0000-0A00-00003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599" name="CaixaDeTexto 1598">
          <a:extLst>
            <a:ext uri="{FF2B5EF4-FFF2-40B4-BE49-F238E27FC236}">
              <a16:creationId xmlns:a16="http://schemas.microsoft.com/office/drawing/2014/main" id="{00000000-0008-0000-0A00-00003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00" name="CaixaDeTexto 1599">
          <a:extLst>
            <a:ext uri="{FF2B5EF4-FFF2-40B4-BE49-F238E27FC236}">
              <a16:creationId xmlns:a16="http://schemas.microsoft.com/office/drawing/2014/main" id="{00000000-0008-0000-0A00-000040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01" name="CaixaDeTexto 1600">
          <a:extLst>
            <a:ext uri="{FF2B5EF4-FFF2-40B4-BE49-F238E27FC236}">
              <a16:creationId xmlns:a16="http://schemas.microsoft.com/office/drawing/2014/main" id="{00000000-0008-0000-0A00-000041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02" name="CaixaDeTexto 1601">
          <a:extLst>
            <a:ext uri="{FF2B5EF4-FFF2-40B4-BE49-F238E27FC236}">
              <a16:creationId xmlns:a16="http://schemas.microsoft.com/office/drawing/2014/main" id="{00000000-0008-0000-0A00-000042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03" name="CaixaDeTexto 1602">
          <a:extLst>
            <a:ext uri="{FF2B5EF4-FFF2-40B4-BE49-F238E27FC236}">
              <a16:creationId xmlns:a16="http://schemas.microsoft.com/office/drawing/2014/main" id="{00000000-0008-0000-0A00-000043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4" name="CaixaDeTexto 1603">
          <a:extLst>
            <a:ext uri="{FF2B5EF4-FFF2-40B4-BE49-F238E27FC236}">
              <a16:creationId xmlns:a16="http://schemas.microsoft.com/office/drawing/2014/main" id="{00000000-0008-0000-0A00-000044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5" name="CaixaDeTexto 1604">
          <a:extLst>
            <a:ext uri="{FF2B5EF4-FFF2-40B4-BE49-F238E27FC236}">
              <a16:creationId xmlns:a16="http://schemas.microsoft.com/office/drawing/2014/main" id="{00000000-0008-0000-0A00-000045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6" name="CaixaDeTexto 1605">
          <a:extLst>
            <a:ext uri="{FF2B5EF4-FFF2-40B4-BE49-F238E27FC236}">
              <a16:creationId xmlns:a16="http://schemas.microsoft.com/office/drawing/2014/main" id="{00000000-0008-0000-0A00-00004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7" name="CaixaDeTexto 1606">
          <a:extLst>
            <a:ext uri="{FF2B5EF4-FFF2-40B4-BE49-F238E27FC236}">
              <a16:creationId xmlns:a16="http://schemas.microsoft.com/office/drawing/2014/main" id="{00000000-0008-0000-0A00-00004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8" name="CaixaDeTexto 1607">
          <a:extLst>
            <a:ext uri="{FF2B5EF4-FFF2-40B4-BE49-F238E27FC236}">
              <a16:creationId xmlns:a16="http://schemas.microsoft.com/office/drawing/2014/main" id="{00000000-0008-0000-0A00-000048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09" name="CaixaDeTexto 1608">
          <a:extLst>
            <a:ext uri="{FF2B5EF4-FFF2-40B4-BE49-F238E27FC236}">
              <a16:creationId xmlns:a16="http://schemas.microsoft.com/office/drawing/2014/main" id="{00000000-0008-0000-0A00-000049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0" name="CaixaDeTexto 1609">
          <a:extLst>
            <a:ext uri="{FF2B5EF4-FFF2-40B4-BE49-F238E27FC236}">
              <a16:creationId xmlns:a16="http://schemas.microsoft.com/office/drawing/2014/main" id="{00000000-0008-0000-0A00-00004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1" name="CaixaDeTexto 1610">
          <a:extLst>
            <a:ext uri="{FF2B5EF4-FFF2-40B4-BE49-F238E27FC236}">
              <a16:creationId xmlns:a16="http://schemas.microsoft.com/office/drawing/2014/main" id="{00000000-0008-0000-0A00-00004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2" name="CaixaDeTexto 1611">
          <a:extLst>
            <a:ext uri="{FF2B5EF4-FFF2-40B4-BE49-F238E27FC236}">
              <a16:creationId xmlns:a16="http://schemas.microsoft.com/office/drawing/2014/main" id="{00000000-0008-0000-0A00-00004C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3" name="CaixaDeTexto 1612">
          <a:extLst>
            <a:ext uri="{FF2B5EF4-FFF2-40B4-BE49-F238E27FC236}">
              <a16:creationId xmlns:a16="http://schemas.microsoft.com/office/drawing/2014/main" id="{00000000-0008-0000-0A00-00004D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4" name="CaixaDeTexto 1613">
          <a:extLst>
            <a:ext uri="{FF2B5EF4-FFF2-40B4-BE49-F238E27FC236}">
              <a16:creationId xmlns:a16="http://schemas.microsoft.com/office/drawing/2014/main" id="{00000000-0008-0000-0A00-00004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15" name="CaixaDeTexto 1614">
          <a:extLst>
            <a:ext uri="{FF2B5EF4-FFF2-40B4-BE49-F238E27FC236}">
              <a16:creationId xmlns:a16="http://schemas.microsoft.com/office/drawing/2014/main" id="{00000000-0008-0000-0A00-00004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16" name="CaixaDeTexto 1615">
          <a:extLst>
            <a:ext uri="{FF2B5EF4-FFF2-40B4-BE49-F238E27FC236}">
              <a16:creationId xmlns:a16="http://schemas.microsoft.com/office/drawing/2014/main" id="{00000000-0008-0000-0A00-000050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17" name="CaixaDeTexto 1616">
          <a:extLst>
            <a:ext uri="{FF2B5EF4-FFF2-40B4-BE49-F238E27FC236}">
              <a16:creationId xmlns:a16="http://schemas.microsoft.com/office/drawing/2014/main" id="{00000000-0008-0000-0A00-000051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18" name="CaixaDeTexto 1617">
          <a:extLst>
            <a:ext uri="{FF2B5EF4-FFF2-40B4-BE49-F238E27FC236}">
              <a16:creationId xmlns:a16="http://schemas.microsoft.com/office/drawing/2014/main" id="{00000000-0008-0000-0A00-000052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19" name="CaixaDeTexto 1618">
          <a:extLst>
            <a:ext uri="{FF2B5EF4-FFF2-40B4-BE49-F238E27FC236}">
              <a16:creationId xmlns:a16="http://schemas.microsoft.com/office/drawing/2014/main" id="{00000000-0008-0000-0A00-000053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20" name="CaixaDeTexto 1619">
          <a:extLst>
            <a:ext uri="{FF2B5EF4-FFF2-40B4-BE49-F238E27FC236}">
              <a16:creationId xmlns:a16="http://schemas.microsoft.com/office/drawing/2014/main" id="{00000000-0008-0000-0A00-000054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21" name="CaixaDeTexto 1620">
          <a:extLst>
            <a:ext uri="{FF2B5EF4-FFF2-40B4-BE49-F238E27FC236}">
              <a16:creationId xmlns:a16="http://schemas.microsoft.com/office/drawing/2014/main" id="{00000000-0008-0000-0A00-000055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22" name="CaixaDeTexto 1621">
          <a:extLst>
            <a:ext uri="{FF2B5EF4-FFF2-40B4-BE49-F238E27FC236}">
              <a16:creationId xmlns:a16="http://schemas.microsoft.com/office/drawing/2014/main" id="{00000000-0008-0000-0A00-000056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23" name="CaixaDeTexto 1622">
          <a:extLst>
            <a:ext uri="{FF2B5EF4-FFF2-40B4-BE49-F238E27FC236}">
              <a16:creationId xmlns:a16="http://schemas.microsoft.com/office/drawing/2014/main" id="{00000000-0008-0000-0A00-000057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24" name="CaixaDeTexto 1623">
          <a:extLst>
            <a:ext uri="{FF2B5EF4-FFF2-40B4-BE49-F238E27FC236}">
              <a16:creationId xmlns:a16="http://schemas.microsoft.com/office/drawing/2014/main" id="{00000000-0008-0000-0A00-000058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25" name="CaixaDeTexto 1624">
          <a:extLst>
            <a:ext uri="{FF2B5EF4-FFF2-40B4-BE49-F238E27FC236}">
              <a16:creationId xmlns:a16="http://schemas.microsoft.com/office/drawing/2014/main" id="{00000000-0008-0000-0A00-000059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26" name="CaixaDeTexto 1625">
          <a:extLst>
            <a:ext uri="{FF2B5EF4-FFF2-40B4-BE49-F238E27FC236}">
              <a16:creationId xmlns:a16="http://schemas.microsoft.com/office/drawing/2014/main" id="{00000000-0008-0000-0A00-00005A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27" name="CaixaDeTexto 1626">
          <a:extLst>
            <a:ext uri="{FF2B5EF4-FFF2-40B4-BE49-F238E27FC236}">
              <a16:creationId xmlns:a16="http://schemas.microsoft.com/office/drawing/2014/main" id="{00000000-0008-0000-0A00-00005B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28" name="CaixaDeTexto 1627">
          <a:extLst>
            <a:ext uri="{FF2B5EF4-FFF2-40B4-BE49-F238E27FC236}">
              <a16:creationId xmlns:a16="http://schemas.microsoft.com/office/drawing/2014/main" id="{00000000-0008-0000-0A00-00005C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29" name="CaixaDeTexto 1628">
          <a:extLst>
            <a:ext uri="{FF2B5EF4-FFF2-40B4-BE49-F238E27FC236}">
              <a16:creationId xmlns:a16="http://schemas.microsoft.com/office/drawing/2014/main" id="{00000000-0008-0000-0A00-00005D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0" name="CaixaDeTexto 1629">
          <a:extLst>
            <a:ext uri="{FF2B5EF4-FFF2-40B4-BE49-F238E27FC236}">
              <a16:creationId xmlns:a16="http://schemas.microsoft.com/office/drawing/2014/main" id="{00000000-0008-0000-0A00-00005E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1" name="CaixaDeTexto 1630">
          <a:extLst>
            <a:ext uri="{FF2B5EF4-FFF2-40B4-BE49-F238E27FC236}">
              <a16:creationId xmlns:a16="http://schemas.microsoft.com/office/drawing/2014/main" id="{00000000-0008-0000-0A00-00005F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2" name="CaixaDeTexto 1631">
          <a:extLst>
            <a:ext uri="{FF2B5EF4-FFF2-40B4-BE49-F238E27FC236}">
              <a16:creationId xmlns:a16="http://schemas.microsoft.com/office/drawing/2014/main" id="{00000000-0008-0000-0A00-000060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3" name="CaixaDeTexto 1632">
          <a:extLst>
            <a:ext uri="{FF2B5EF4-FFF2-40B4-BE49-F238E27FC236}">
              <a16:creationId xmlns:a16="http://schemas.microsoft.com/office/drawing/2014/main" id="{00000000-0008-0000-0A00-000061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34" name="CaixaDeTexto 1633">
          <a:extLst>
            <a:ext uri="{FF2B5EF4-FFF2-40B4-BE49-F238E27FC236}">
              <a16:creationId xmlns:a16="http://schemas.microsoft.com/office/drawing/2014/main" id="{00000000-0008-0000-0A00-00006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35" name="CaixaDeTexto 1634">
          <a:extLst>
            <a:ext uri="{FF2B5EF4-FFF2-40B4-BE49-F238E27FC236}">
              <a16:creationId xmlns:a16="http://schemas.microsoft.com/office/drawing/2014/main" id="{00000000-0008-0000-0A00-00006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6" name="CaixaDeTexto 1635">
          <a:extLst>
            <a:ext uri="{FF2B5EF4-FFF2-40B4-BE49-F238E27FC236}">
              <a16:creationId xmlns:a16="http://schemas.microsoft.com/office/drawing/2014/main" id="{00000000-0008-0000-0A00-000064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7" name="CaixaDeTexto 1636">
          <a:extLst>
            <a:ext uri="{FF2B5EF4-FFF2-40B4-BE49-F238E27FC236}">
              <a16:creationId xmlns:a16="http://schemas.microsoft.com/office/drawing/2014/main" id="{00000000-0008-0000-0A00-000065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8" name="CaixaDeTexto 1637">
          <a:extLst>
            <a:ext uri="{FF2B5EF4-FFF2-40B4-BE49-F238E27FC236}">
              <a16:creationId xmlns:a16="http://schemas.microsoft.com/office/drawing/2014/main" id="{00000000-0008-0000-0A00-000066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39" name="CaixaDeTexto 1638">
          <a:extLst>
            <a:ext uri="{FF2B5EF4-FFF2-40B4-BE49-F238E27FC236}">
              <a16:creationId xmlns:a16="http://schemas.microsoft.com/office/drawing/2014/main" id="{00000000-0008-0000-0A00-000067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0" name="CaixaDeTexto 1639">
          <a:extLst>
            <a:ext uri="{FF2B5EF4-FFF2-40B4-BE49-F238E27FC236}">
              <a16:creationId xmlns:a16="http://schemas.microsoft.com/office/drawing/2014/main" id="{00000000-0008-0000-0A00-000068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1" name="CaixaDeTexto 1640">
          <a:extLst>
            <a:ext uri="{FF2B5EF4-FFF2-40B4-BE49-F238E27FC236}">
              <a16:creationId xmlns:a16="http://schemas.microsoft.com/office/drawing/2014/main" id="{00000000-0008-0000-0A00-000069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2" name="CaixaDeTexto 1641">
          <a:extLst>
            <a:ext uri="{FF2B5EF4-FFF2-40B4-BE49-F238E27FC236}">
              <a16:creationId xmlns:a16="http://schemas.microsoft.com/office/drawing/2014/main" id="{00000000-0008-0000-0A00-00006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3" name="CaixaDeTexto 1642">
          <a:extLst>
            <a:ext uri="{FF2B5EF4-FFF2-40B4-BE49-F238E27FC236}">
              <a16:creationId xmlns:a16="http://schemas.microsoft.com/office/drawing/2014/main" id="{00000000-0008-0000-0A00-00006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4" name="CaixaDeTexto 1643">
          <a:extLst>
            <a:ext uri="{FF2B5EF4-FFF2-40B4-BE49-F238E27FC236}">
              <a16:creationId xmlns:a16="http://schemas.microsoft.com/office/drawing/2014/main" id="{00000000-0008-0000-0A00-00006C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5" name="CaixaDeTexto 1644">
          <a:extLst>
            <a:ext uri="{FF2B5EF4-FFF2-40B4-BE49-F238E27FC236}">
              <a16:creationId xmlns:a16="http://schemas.microsoft.com/office/drawing/2014/main" id="{00000000-0008-0000-0A00-00006D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6" name="CaixaDeTexto 1645">
          <a:extLst>
            <a:ext uri="{FF2B5EF4-FFF2-40B4-BE49-F238E27FC236}">
              <a16:creationId xmlns:a16="http://schemas.microsoft.com/office/drawing/2014/main" id="{00000000-0008-0000-0A00-00006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7" name="CaixaDeTexto 1646">
          <a:extLst>
            <a:ext uri="{FF2B5EF4-FFF2-40B4-BE49-F238E27FC236}">
              <a16:creationId xmlns:a16="http://schemas.microsoft.com/office/drawing/2014/main" id="{00000000-0008-0000-0A00-00006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8" name="CaixaDeTexto 1647">
          <a:extLst>
            <a:ext uri="{FF2B5EF4-FFF2-40B4-BE49-F238E27FC236}">
              <a16:creationId xmlns:a16="http://schemas.microsoft.com/office/drawing/2014/main" id="{00000000-0008-0000-0A00-000070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49" name="CaixaDeTexto 1648">
          <a:extLst>
            <a:ext uri="{FF2B5EF4-FFF2-40B4-BE49-F238E27FC236}">
              <a16:creationId xmlns:a16="http://schemas.microsoft.com/office/drawing/2014/main" id="{00000000-0008-0000-0A00-000071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50" name="CaixaDeTexto 1649">
          <a:extLst>
            <a:ext uri="{FF2B5EF4-FFF2-40B4-BE49-F238E27FC236}">
              <a16:creationId xmlns:a16="http://schemas.microsoft.com/office/drawing/2014/main" id="{00000000-0008-0000-0A00-00007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51" name="CaixaDeTexto 1650">
          <a:extLst>
            <a:ext uri="{FF2B5EF4-FFF2-40B4-BE49-F238E27FC236}">
              <a16:creationId xmlns:a16="http://schemas.microsoft.com/office/drawing/2014/main" id="{00000000-0008-0000-0A00-00007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52" name="CaixaDeTexto 1651">
          <a:extLst>
            <a:ext uri="{FF2B5EF4-FFF2-40B4-BE49-F238E27FC236}">
              <a16:creationId xmlns:a16="http://schemas.microsoft.com/office/drawing/2014/main" id="{00000000-0008-0000-0A00-000074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53" name="CaixaDeTexto 1652">
          <a:extLst>
            <a:ext uri="{FF2B5EF4-FFF2-40B4-BE49-F238E27FC236}">
              <a16:creationId xmlns:a16="http://schemas.microsoft.com/office/drawing/2014/main" id="{00000000-0008-0000-0A00-000075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54" name="CaixaDeTexto 1653">
          <a:extLst>
            <a:ext uri="{FF2B5EF4-FFF2-40B4-BE49-F238E27FC236}">
              <a16:creationId xmlns:a16="http://schemas.microsoft.com/office/drawing/2014/main" id="{00000000-0008-0000-0A00-000076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55" name="CaixaDeTexto 1654">
          <a:extLst>
            <a:ext uri="{FF2B5EF4-FFF2-40B4-BE49-F238E27FC236}">
              <a16:creationId xmlns:a16="http://schemas.microsoft.com/office/drawing/2014/main" id="{00000000-0008-0000-0A00-000077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56" name="CaixaDeTexto 1655">
          <a:extLst>
            <a:ext uri="{FF2B5EF4-FFF2-40B4-BE49-F238E27FC236}">
              <a16:creationId xmlns:a16="http://schemas.microsoft.com/office/drawing/2014/main" id="{00000000-0008-0000-0A00-000078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57" name="CaixaDeTexto 1656">
          <a:extLst>
            <a:ext uri="{FF2B5EF4-FFF2-40B4-BE49-F238E27FC236}">
              <a16:creationId xmlns:a16="http://schemas.microsoft.com/office/drawing/2014/main" id="{00000000-0008-0000-0A00-000079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58" name="CaixaDeTexto 1657">
          <a:extLst>
            <a:ext uri="{FF2B5EF4-FFF2-40B4-BE49-F238E27FC236}">
              <a16:creationId xmlns:a16="http://schemas.microsoft.com/office/drawing/2014/main" id="{00000000-0008-0000-0A00-00007A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59" name="CaixaDeTexto 1658">
          <a:extLst>
            <a:ext uri="{FF2B5EF4-FFF2-40B4-BE49-F238E27FC236}">
              <a16:creationId xmlns:a16="http://schemas.microsoft.com/office/drawing/2014/main" id="{00000000-0008-0000-0A00-00007B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60" name="CaixaDeTexto 1659">
          <a:extLst>
            <a:ext uri="{FF2B5EF4-FFF2-40B4-BE49-F238E27FC236}">
              <a16:creationId xmlns:a16="http://schemas.microsoft.com/office/drawing/2014/main" id="{00000000-0008-0000-0A00-00007C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61" name="CaixaDeTexto 1660">
          <a:extLst>
            <a:ext uri="{FF2B5EF4-FFF2-40B4-BE49-F238E27FC236}">
              <a16:creationId xmlns:a16="http://schemas.microsoft.com/office/drawing/2014/main" id="{00000000-0008-0000-0A00-00007D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62" name="CaixaDeTexto 1661">
          <a:extLst>
            <a:ext uri="{FF2B5EF4-FFF2-40B4-BE49-F238E27FC236}">
              <a16:creationId xmlns:a16="http://schemas.microsoft.com/office/drawing/2014/main" id="{00000000-0008-0000-0A00-00007E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63" name="CaixaDeTexto 1662">
          <a:extLst>
            <a:ext uri="{FF2B5EF4-FFF2-40B4-BE49-F238E27FC236}">
              <a16:creationId xmlns:a16="http://schemas.microsoft.com/office/drawing/2014/main" id="{00000000-0008-0000-0A00-00007F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64" name="CaixaDeTexto 1663">
          <a:extLst>
            <a:ext uri="{FF2B5EF4-FFF2-40B4-BE49-F238E27FC236}">
              <a16:creationId xmlns:a16="http://schemas.microsoft.com/office/drawing/2014/main" id="{00000000-0008-0000-0A00-000080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65" name="CaixaDeTexto 1664">
          <a:extLst>
            <a:ext uri="{FF2B5EF4-FFF2-40B4-BE49-F238E27FC236}">
              <a16:creationId xmlns:a16="http://schemas.microsoft.com/office/drawing/2014/main" id="{00000000-0008-0000-0A00-000081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66" name="CaixaDeTexto 1665">
          <a:extLst>
            <a:ext uri="{FF2B5EF4-FFF2-40B4-BE49-F238E27FC236}">
              <a16:creationId xmlns:a16="http://schemas.microsoft.com/office/drawing/2014/main" id="{00000000-0008-0000-0A00-000082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67" name="CaixaDeTexto 1666">
          <a:extLst>
            <a:ext uri="{FF2B5EF4-FFF2-40B4-BE49-F238E27FC236}">
              <a16:creationId xmlns:a16="http://schemas.microsoft.com/office/drawing/2014/main" id="{00000000-0008-0000-0A00-000083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68" name="CaixaDeTexto 1667">
          <a:extLst>
            <a:ext uri="{FF2B5EF4-FFF2-40B4-BE49-F238E27FC236}">
              <a16:creationId xmlns:a16="http://schemas.microsoft.com/office/drawing/2014/main" id="{00000000-0008-0000-0A00-000084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69" name="CaixaDeTexto 1668">
          <a:extLst>
            <a:ext uri="{FF2B5EF4-FFF2-40B4-BE49-F238E27FC236}">
              <a16:creationId xmlns:a16="http://schemas.microsoft.com/office/drawing/2014/main" id="{00000000-0008-0000-0A00-000085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0" name="CaixaDeTexto 1669">
          <a:extLst>
            <a:ext uri="{FF2B5EF4-FFF2-40B4-BE49-F238E27FC236}">
              <a16:creationId xmlns:a16="http://schemas.microsoft.com/office/drawing/2014/main" id="{00000000-0008-0000-0A00-00008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1" name="CaixaDeTexto 1670">
          <a:extLst>
            <a:ext uri="{FF2B5EF4-FFF2-40B4-BE49-F238E27FC236}">
              <a16:creationId xmlns:a16="http://schemas.microsoft.com/office/drawing/2014/main" id="{00000000-0008-0000-0A00-00008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72" name="CaixaDeTexto 1671">
          <a:extLst>
            <a:ext uri="{FF2B5EF4-FFF2-40B4-BE49-F238E27FC236}">
              <a16:creationId xmlns:a16="http://schemas.microsoft.com/office/drawing/2014/main" id="{00000000-0008-0000-0A00-000088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73" name="CaixaDeTexto 1672">
          <a:extLst>
            <a:ext uri="{FF2B5EF4-FFF2-40B4-BE49-F238E27FC236}">
              <a16:creationId xmlns:a16="http://schemas.microsoft.com/office/drawing/2014/main" id="{00000000-0008-0000-0A00-000089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74" name="CaixaDeTexto 1673">
          <a:extLst>
            <a:ext uri="{FF2B5EF4-FFF2-40B4-BE49-F238E27FC236}">
              <a16:creationId xmlns:a16="http://schemas.microsoft.com/office/drawing/2014/main" id="{00000000-0008-0000-0A00-00008A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675" name="CaixaDeTexto 1674">
          <a:extLst>
            <a:ext uri="{FF2B5EF4-FFF2-40B4-BE49-F238E27FC236}">
              <a16:creationId xmlns:a16="http://schemas.microsoft.com/office/drawing/2014/main" id="{00000000-0008-0000-0A00-00008B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6" name="CaixaDeTexto 1675">
          <a:extLst>
            <a:ext uri="{FF2B5EF4-FFF2-40B4-BE49-F238E27FC236}">
              <a16:creationId xmlns:a16="http://schemas.microsoft.com/office/drawing/2014/main" id="{00000000-0008-0000-0A00-00008C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7" name="CaixaDeTexto 1676">
          <a:extLst>
            <a:ext uri="{FF2B5EF4-FFF2-40B4-BE49-F238E27FC236}">
              <a16:creationId xmlns:a16="http://schemas.microsoft.com/office/drawing/2014/main" id="{00000000-0008-0000-0A00-00008D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8" name="CaixaDeTexto 1677">
          <a:extLst>
            <a:ext uri="{FF2B5EF4-FFF2-40B4-BE49-F238E27FC236}">
              <a16:creationId xmlns:a16="http://schemas.microsoft.com/office/drawing/2014/main" id="{00000000-0008-0000-0A00-00008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79" name="CaixaDeTexto 1678">
          <a:extLst>
            <a:ext uri="{FF2B5EF4-FFF2-40B4-BE49-F238E27FC236}">
              <a16:creationId xmlns:a16="http://schemas.microsoft.com/office/drawing/2014/main" id="{00000000-0008-0000-0A00-00008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0" name="CaixaDeTexto 1679">
          <a:extLst>
            <a:ext uri="{FF2B5EF4-FFF2-40B4-BE49-F238E27FC236}">
              <a16:creationId xmlns:a16="http://schemas.microsoft.com/office/drawing/2014/main" id="{00000000-0008-0000-0A00-000090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1" name="CaixaDeTexto 1680">
          <a:extLst>
            <a:ext uri="{FF2B5EF4-FFF2-40B4-BE49-F238E27FC236}">
              <a16:creationId xmlns:a16="http://schemas.microsoft.com/office/drawing/2014/main" id="{00000000-0008-0000-0A00-000091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2" name="CaixaDeTexto 1681">
          <a:extLst>
            <a:ext uri="{FF2B5EF4-FFF2-40B4-BE49-F238E27FC236}">
              <a16:creationId xmlns:a16="http://schemas.microsoft.com/office/drawing/2014/main" id="{00000000-0008-0000-0A00-00009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3" name="CaixaDeTexto 1682">
          <a:extLst>
            <a:ext uri="{FF2B5EF4-FFF2-40B4-BE49-F238E27FC236}">
              <a16:creationId xmlns:a16="http://schemas.microsoft.com/office/drawing/2014/main" id="{00000000-0008-0000-0A00-00009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4" name="CaixaDeTexto 1683">
          <a:extLst>
            <a:ext uri="{FF2B5EF4-FFF2-40B4-BE49-F238E27FC236}">
              <a16:creationId xmlns:a16="http://schemas.microsoft.com/office/drawing/2014/main" id="{00000000-0008-0000-0A00-000094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5" name="CaixaDeTexto 1684">
          <a:extLst>
            <a:ext uri="{FF2B5EF4-FFF2-40B4-BE49-F238E27FC236}">
              <a16:creationId xmlns:a16="http://schemas.microsoft.com/office/drawing/2014/main" id="{00000000-0008-0000-0A00-000095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6" name="CaixaDeTexto 1685">
          <a:extLst>
            <a:ext uri="{FF2B5EF4-FFF2-40B4-BE49-F238E27FC236}">
              <a16:creationId xmlns:a16="http://schemas.microsoft.com/office/drawing/2014/main" id="{00000000-0008-0000-0A00-00009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687" name="CaixaDeTexto 1686">
          <a:extLst>
            <a:ext uri="{FF2B5EF4-FFF2-40B4-BE49-F238E27FC236}">
              <a16:creationId xmlns:a16="http://schemas.microsoft.com/office/drawing/2014/main" id="{00000000-0008-0000-0A00-00009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88" name="CaixaDeTexto 1687">
          <a:extLst>
            <a:ext uri="{FF2B5EF4-FFF2-40B4-BE49-F238E27FC236}">
              <a16:creationId xmlns:a16="http://schemas.microsoft.com/office/drawing/2014/main" id="{00000000-0008-0000-0A00-000098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689" name="CaixaDeTexto 1688">
          <a:extLst>
            <a:ext uri="{FF2B5EF4-FFF2-40B4-BE49-F238E27FC236}">
              <a16:creationId xmlns:a16="http://schemas.microsoft.com/office/drawing/2014/main" id="{00000000-0008-0000-0A00-000099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90" name="CaixaDeTexto 1689">
          <a:extLst>
            <a:ext uri="{FF2B5EF4-FFF2-40B4-BE49-F238E27FC236}">
              <a16:creationId xmlns:a16="http://schemas.microsoft.com/office/drawing/2014/main" id="{00000000-0008-0000-0A00-00009A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91" name="CaixaDeTexto 1690">
          <a:extLst>
            <a:ext uri="{FF2B5EF4-FFF2-40B4-BE49-F238E27FC236}">
              <a16:creationId xmlns:a16="http://schemas.microsoft.com/office/drawing/2014/main" id="{00000000-0008-0000-0A00-00009B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92" name="CaixaDeTexto 1691">
          <a:extLst>
            <a:ext uri="{FF2B5EF4-FFF2-40B4-BE49-F238E27FC236}">
              <a16:creationId xmlns:a16="http://schemas.microsoft.com/office/drawing/2014/main" id="{00000000-0008-0000-0A00-00009C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693" name="CaixaDeTexto 1692">
          <a:extLst>
            <a:ext uri="{FF2B5EF4-FFF2-40B4-BE49-F238E27FC236}">
              <a16:creationId xmlns:a16="http://schemas.microsoft.com/office/drawing/2014/main" id="{00000000-0008-0000-0A00-00009D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94" name="CaixaDeTexto 1693">
          <a:extLst>
            <a:ext uri="{FF2B5EF4-FFF2-40B4-BE49-F238E27FC236}">
              <a16:creationId xmlns:a16="http://schemas.microsoft.com/office/drawing/2014/main" id="{00000000-0008-0000-0A00-00009E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95" name="CaixaDeTexto 1694">
          <a:extLst>
            <a:ext uri="{FF2B5EF4-FFF2-40B4-BE49-F238E27FC236}">
              <a16:creationId xmlns:a16="http://schemas.microsoft.com/office/drawing/2014/main" id="{00000000-0008-0000-0A00-00009F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96" name="CaixaDeTexto 1695">
          <a:extLst>
            <a:ext uri="{FF2B5EF4-FFF2-40B4-BE49-F238E27FC236}">
              <a16:creationId xmlns:a16="http://schemas.microsoft.com/office/drawing/2014/main" id="{00000000-0008-0000-0A00-0000A0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697" name="CaixaDeTexto 1696">
          <a:extLst>
            <a:ext uri="{FF2B5EF4-FFF2-40B4-BE49-F238E27FC236}">
              <a16:creationId xmlns:a16="http://schemas.microsoft.com/office/drawing/2014/main" id="{00000000-0008-0000-0A00-0000A1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98" name="CaixaDeTexto 1697">
          <a:extLst>
            <a:ext uri="{FF2B5EF4-FFF2-40B4-BE49-F238E27FC236}">
              <a16:creationId xmlns:a16="http://schemas.microsoft.com/office/drawing/2014/main" id="{00000000-0008-0000-0A00-0000A2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699" name="CaixaDeTexto 1698">
          <a:extLst>
            <a:ext uri="{FF2B5EF4-FFF2-40B4-BE49-F238E27FC236}">
              <a16:creationId xmlns:a16="http://schemas.microsoft.com/office/drawing/2014/main" id="{00000000-0008-0000-0A00-0000A3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00" name="CaixaDeTexto 1699">
          <a:extLst>
            <a:ext uri="{FF2B5EF4-FFF2-40B4-BE49-F238E27FC236}">
              <a16:creationId xmlns:a16="http://schemas.microsoft.com/office/drawing/2014/main" id="{00000000-0008-0000-0A00-0000A4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01" name="CaixaDeTexto 1700">
          <a:extLst>
            <a:ext uri="{FF2B5EF4-FFF2-40B4-BE49-F238E27FC236}">
              <a16:creationId xmlns:a16="http://schemas.microsoft.com/office/drawing/2014/main" id="{00000000-0008-0000-0A00-0000A5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2" name="CaixaDeTexto 1701">
          <a:extLst>
            <a:ext uri="{FF2B5EF4-FFF2-40B4-BE49-F238E27FC236}">
              <a16:creationId xmlns:a16="http://schemas.microsoft.com/office/drawing/2014/main" id="{00000000-0008-0000-0A00-0000A6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3" name="CaixaDeTexto 1702">
          <a:extLst>
            <a:ext uri="{FF2B5EF4-FFF2-40B4-BE49-F238E27FC236}">
              <a16:creationId xmlns:a16="http://schemas.microsoft.com/office/drawing/2014/main" id="{00000000-0008-0000-0A00-0000A7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4" name="CaixaDeTexto 1703">
          <a:extLst>
            <a:ext uri="{FF2B5EF4-FFF2-40B4-BE49-F238E27FC236}">
              <a16:creationId xmlns:a16="http://schemas.microsoft.com/office/drawing/2014/main" id="{00000000-0008-0000-0A00-0000A8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5" name="CaixaDeTexto 1704">
          <a:extLst>
            <a:ext uri="{FF2B5EF4-FFF2-40B4-BE49-F238E27FC236}">
              <a16:creationId xmlns:a16="http://schemas.microsoft.com/office/drawing/2014/main" id="{00000000-0008-0000-0A00-0000A9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06" name="CaixaDeTexto 1705">
          <a:extLst>
            <a:ext uri="{FF2B5EF4-FFF2-40B4-BE49-F238E27FC236}">
              <a16:creationId xmlns:a16="http://schemas.microsoft.com/office/drawing/2014/main" id="{00000000-0008-0000-0A00-0000A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07" name="CaixaDeTexto 1706">
          <a:extLst>
            <a:ext uri="{FF2B5EF4-FFF2-40B4-BE49-F238E27FC236}">
              <a16:creationId xmlns:a16="http://schemas.microsoft.com/office/drawing/2014/main" id="{00000000-0008-0000-0A00-0000A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8" name="CaixaDeTexto 1707">
          <a:extLst>
            <a:ext uri="{FF2B5EF4-FFF2-40B4-BE49-F238E27FC236}">
              <a16:creationId xmlns:a16="http://schemas.microsoft.com/office/drawing/2014/main" id="{00000000-0008-0000-0A00-0000AC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09" name="CaixaDeTexto 1708">
          <a:extLst>
            <a:ext uri="{FF2B5EF4-FFF2-40B4-BE49-F238E27FC236}">
              <a16:creationId xmlns:a16="http://schemas.microsoft.com/office/drawing/2014/main" id="{00000000-0008-0000-0A00-0000AD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10" name="CaixaDeTexto 1709">
          <a:extLst>
            <a:ext uri="{FF2B5EF4-FFF2-40B4-BE49-F238E27FC236}">
              <a16:creationId xmlns:a16="http://schemas.microsoft.com/office/drawing/2014/main" id="{00000000-0008-0000-0A00-0000AE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11" name="CaixaDeTexto 1710">
          <a:extLst>
            <a:ext uri="{FF2B5EF4-FFF2-40B4-BE49-F238E27FC236}">
              <a16:creationId xmlns:a16="http://schemas.microsoft.com/office/drawing/2014/main" id="{00000000-0008-0000-0A00-0000AF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2" name="CaixaDeTexto 1711">
          <a:extLst>
            <a:ext uri="{FF2B5EF4-FFF2-40B4-BE49-F238E27FC236}">
              <a16:creationId xmlns:a16="http://schemas.microsoft.com/office/drawing/2014/main" id="{00000000-0008-0000-0A00-0000B0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3" name="CaixaDeTexto 1712">
          <a:extLst>
            <a:ext uri="{FF2B5EF4-FFF2-40B4-BE49-F238E27FC236}">
              <a16:creationId xmlns:a16="http://schemas.microsoft.com/office/drawing/2014/main" id="{00000000-0008-0000-0A00-0000B1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4" name="CaixaDeTexto 1713">
          <a:extLst>
            <a:ext uri="{FF2B5EF4-FFF2-40B4-BE49-F238E27FC236}">
              <a16:creationId xmlns:a16="http://schemas.microsoft.com/office/drawing/2014/main" id="{00000000-0008-0000-0A00-0000B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5" name="CaixaDeTexto 1714">
          <a:extLst>
            <a:ext uri="{FF2B5EF4-FFF2-40B4-BE49-F238E27FC236}">
              <a16:creationId xmlns:a16="http://schemas.microsoft.com/office/drawing/2014/main" id="{00000000-0008-0000-0A00-0000B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6" name="CaixaDeTexto 1715">
          <a:extLst>
            <a:ext uri="{FF2B5EF4-FFF2-40B4-BE49-F238E27FC236}">
              <a16:creationId xmlns:a16="http://schemas.microsoft.com/office/drawing/2014/main" id="{00000000-0008-0000-0A00-0000B4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7" name="CaixaDeTexto 1716">
          <a:extLst>
            <a:ext uri="{FF2B5EF4-FFF2-40B4-BE49-F238E27FC236}">
              <a16:creationId xmlns:a16="http://schemas.microsoft.com/office/drawing/2014/main" id="{00000000-0008-0000-0A00-0000B5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8" name="CaixaDeTexto 1717">
          <a:extLst>
            <a:ext uri="{FF2B5EF4-FFF2-40B4-BE49-F238E27FC236}">
              <a16:creationId xmlns:a16="http://schemas.microsoft.com/office/drawing/2014/main" id="{00000000-0008-0000-0A00-0000B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19" name="CaixaDeTexto 1718">
          <a:extLst>
            <a:ext uri="{FF2B5EF4-FFF2-40B4-BE49-F238E27FC236}">
              <a16:creationId xmlns:a16="http://schemas.microsoft.com/office/drawing/2014/main" id="{00000000-0008-0000-0A00-0000B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20" name="CaixaDeTexto 1719">
          <a:extLst>
            <a:ext uri="{FF2B5EF4-FFF2-40B4-BE49-F238E27FC236}">
              <a16:creationId xmlns:a16="http://schemas.microsoft.com/office/drawing/2014/main" id="{00000000-0008-0000-0A00-0000B8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21" name="CaixaDeTexto 1720">
          <a:extLst>
            <a:ext uri="{FF2B5EF4-FFF2-40B4-BE49-F238E27FC236}">
              <a16:creationId xmlns:a16="http://schemas.microsoft.com/office/drawing/2014/main" id="{00000000-0008-0000-0A00-0000B9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22" name="CaixaDeTexto 1721">
          <a:extLst>
            <a:ext uri="{FF2B5EF4-FFF2-40B4-BE49-F238E27FC236}">
              <a16:creationId xmlns:a16="http://schemas.microsoft.com/office/drawing/2014/main" id="{00000000-0008-0000-0A00-0000B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23" name="CaixaDeTexto 1722">
          <a:extLst>
            <a:ext uri="{FF2B5EF4-FFF2-40B4-BE49-F238E27FC236}">
              <a16:creationId xmlns:a16="http://schemas.microsoft.com/office/drawing/2014/main" id="{00000000-0008-0000-0A00-0000B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24" name="CaixaDeTexto 1723">
          <a:extLst>
            <a:ext uri="{FF2B5EF4-FFF2-40B4-BE49-F238E27FC236}">
              <a16:creationId xmlns:a16="http://schemas.microsoft.com/office/drawing/2014/main" id="{00000000-0008-0000-0A00-0000BC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25" name="CaixaDeTexto 1724">
          <a:extLst>
            <a:ext uri="{FF2B5EF4-FFF2-40B4-BE49-F238E27FC236}">
              <a16:creationId xmlns:a16="http://schemas.microsoft.com/office/drawing/2014/main" id="{00000000-0008-0000-0A00-0000BD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26" name="CaixaDeTexto 1725">
          <a:extLst>
            <a:ext uri="{FF2B5EF4-FFF2-40B4-BE49-F238E27FC236}">
              <a16:creationId xmlns:a16="http://schemas.microsoft.com/office/drawing/2014/main" id="{00000000-0008-0000-0A00-0000BE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27" name="CaixaDeTexto 1726">
          <a:extLst>
            <a:ext uri="{FF2B5EF4-FFF2-40B4-BE49-F238E27FC236}">
              <a16:creationId xmlns:a16="http://schemas.microsoft.com/office/drawing/2014/main" id="{00000000-0008-0000-0A00-0000BF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28" name="CaixaDeTexto 1727">
          <a:extLst>
            <a:ext uri="{FF2B5EF4-FFF2-40B4-BE49-F238E27FC236}">
              <a16:creationId xmlns:a16="http://schemas.microsoft.com/office/drawing/2014/main" id="{00000000-0008-0000-0A00-0000C0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29" name="CaixaDeTexto 1728">
          <a:extLst>
            <a:ext uri="{FF2B5EF4-FFF2-40B4-BE49-F238E27FC236}">
              <a16:creationId xmlns:a16="http://schemas.microsoft.com/office/drawing/2014/main" id="{00000000-0008-0000-0A00-0000C1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30" name="CaixaDeTexto 1729">
          <a:extLst>
            <a:ext uri="{FF2B5EF4-FFF2-40B4-BE49-F238E27FC236}">
              <a16:creationId xmlns:a16="http://schemas.microsoft.com/office/drawing/2014/main" id="{00000000-0008-0000-0A00-0000C2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31" name="CaixaDeTexto 1730">
          <a:extLst>
            <a:ext uri="{FF2B5EF4-FFF2-40B4-BE49-F238E27FC236}">
              <a16:creationId xmlns:a16="http://schemas.microsoft.com/office/drawing/2014/main" id="{00000000-0008-0000-0A00-0000C3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32" name="CaixaDeTexto 1731">
          <a:extLst>
            <a:ext uri="{FF2B5EF4-FFF2-40B4-BE49-F238E27FC236}">
              <a16:creationId xmlns:a16="http://schemas.microsoft.com/office/drawing/2014/main" id="{00000000-0008-0000-0A00-0000C4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33" name="CaixaDeTexto 1732">
          <a:extLst>
            <a:ext uri="{FF2B5EF4-FFF2-40B4-BE49-F238E27FC236}">
              <a16:creationId xmlns:a16="http://schemas.microsoft.com/office/drawing/2014/main" id="{00000000-0008-0000-0A00-0000C5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34" name="CaixaDeTexto 1733">
          <a:extLst>
            <a:ext uri="{FF2B5EF4-FFF2-40B4-BE49-F238E27FC236}">
              <a16:creationId xmlns:a16="http://schemas.microsoft.com/office/drawing/2014/main" id="{00000000-0008-0000-0A00-0000C6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35" name="CaixaDeTexto 1734">
          <a:extLst>
            <a:ext uri="{FF2B5EF4-FFF2-40B4-BE49-F238E27FC236}">
              <a16:creationId xmlns:a16="http://schemas.microsoft.com/office/drawing/2014/main" id="{00000000-0008-0000-0A00-0000C7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36" name="CaixaDeTexto 1735">
          <a:extLst>
            <a:ext uri="{FF2B5EF4-FFF2-40B4-BE49-F238E27FC236}">
              <a16:creationId xmlns:a16="http://schemas.microsoft.com/office/drawing/2014/main" id="{00000000-0008-0000-0A00-0000C8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37" name="CaixaDeTexto 1736">
          <a:extLst>
            <a:ext uri="{FF2B5EF4-FFF2-40B4-BE49-F238E27FC236}">
              <a16:creationId xmlns:a16="http://schemas.microsoft.com/office/drawing/2014/main" id="{00000000-0008-0000-0A00-0000C9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38" name="CaixaDeTexto 1737">
          <a:extLst>
            <a:ext uri="{FF2B5EF4-FFF2-40B4-BE49-F238E27FC236}">
              <a16:creationId xmlns:a16="http://schemas.microsoft.com/office/drawing/2014/main" id="{00000000-0008-0000-0A00-0000CA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39" name="CaixaDeTexto 1738">
          <a:extLst>
            <a:ext uri="{FF2B5EF4-FFF2-40B4-BE49-F238E27FC236}">
              <a16:creationId xmlns:a16="http://schemas.microsoft.com/office/drawing/2014/main" id="{00000000-0008-0000-0A00-0000CB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0" name="CaixaDeTexto 1739">
          <a:extLst>
            <a:ext uri="{FF2B5EF4-FFF2-40B4-BE49-F238E27FC236}">
              <a16:creationId xmlns:a16="http://schemas.microsoft.com/office/drawing/2014/main" id="{00000000-0008-0000-0A00-0000CC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1" name="CaixaDeTexto 1740">
          <a:extLst>
            <a:ext uri="{FF2B5EF4-FFF2-40B4-BE49-F238E27FC236}">
              <a16:creationId xmlns:a16="http://schemas.microsoft.com/office/drawing/2014/main" id="{00000000-0008-0000-0A00-0000CD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42" name="CaixaDeTexto 1741">
          <a:extLst>
            <a:ext uri="{FF2B5EF4-FFF2-40B4-BE49-F238E27FC236}">
              <a16:creationId xmlns:a16="http://schemas.microsoft.com/office/drawing/2014/main" id="{00000000-0008-0000-0A00-0000C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43" name="CaixaDeTexto 1742">
          <a:extLst>
            <a:ext uri="{FF2B5EF4-FFF2-40B4-BE49-F238E27FC236}">
              <a16:creationId xmlns:a16="http://schemas.microsoft.com/office/drawing/2014/main" id="{00000000-0008-0000-0A00-0000C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4" name="CaixaDeTexto 1743">
          <a:extLst>
            <a:ext uri="{FF2B5EF4-FFF2-40B4-BE49-F238E27FC236}">
              <a16:creationId xmlns:a16="http://schemas.microsoft.com/office/drawing/2014/main" id="{00000000-0008-0000-0A00-0000D0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5" name="CaixaDeTexto 1744">
          <a:extLst>
            <a:ext uri="{FF2B5EF4-FFF2-40B4-BE49-F238E27FC236}">
              <a16:creationId xmlns:a16="http://schemas.microsoft.com/office/drawing/2014/main" id="{00000000-0008-0000-0A00-0000D1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6" name="CaixaDeTexto 1745">
          <a:extLst>
            <a:ext uri="{FF2B5EF4-FFF2-40B4-BE49-F238E27FC236}">
              <a16:creationId xmlns:a16="http://schemas.microsoft.com/office/drawing/2014/main" id="{00000000-0008-0000-0A00-0000D2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47" name="CaixaDeTexto 1746">
          <a:extLst>
            <a:ext uri="{FF2B5EF4-FFF2-40B4-BE49-F238E27FC236}">
              <a16:creationId xmlns:a16="http://schemas.microsoft.com/office/drawing/2014/main" id="{00000000-0008-0000-0A00-0000D3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48" name="CaixaDeTexto 1747">
          <a:extLst>
            <a:ext uri="{FF2B5EF4-FFF2-40B4-BE49-F238E27FC236}">
              <a16:creationId xmlns:a16="http://schemas.microsoft.com/office/drawing/2014/main" id="{00000000-0008-0000-0A00-0000D4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49" name="CaixaDeTexto 1748">
          <a:extLst>
            <a:ext uri="{FF2B5EF4-FFF2-40B4-BE49-F238E27FC236}">
              <a16:creationId xmlns:a16="http://schemas.microsoft.com/office/drawing/2014/main" id="{00000000-0008-0000-0A00-0000D5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0" name="CaixaDeTexto 1749">
          <a:extLst>
            <a:ext uri="{FF2B5EF4-FFF2-40B4-BE49-F238E27FC236}">
              <a16:creationId xmlns:a16="http://schemas.microsoft.com/office/drawing/2014/main" id="{00000000-0008-0000-0A00-0000D6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1" name="CaixaDeTexto 1750">
          <a:extLst>
            <a:ext uri="{FF2B5EF4-FFF2-40B4-BE49-F238E27FC236}">
              <a16:creationId xmlns:a16="http://schemas.microsoft.com/office/drawing/2014/main" id="{00000000-0008-0000-0A00-0000D7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2" name="CaixaDeTexto 1751">
          <a:extLst>
            <a:ext uri="{FF2B5EF4-FFF2-40B4-BE49-F238E27FC236}">
              <a16:creationId xmlns:a16="http://schemas.microsoft.com/office/drawing/2014/main" id="{00000000-0008-0000-0A00-0000D8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3" name="CaixaDeTexto 1752">
          <a:extLst>
            <a:ext uri="{FF2B5EF4-FFF2-40B4-BE49-F238E27FC236}">
              <a16:creationId xmlns:a16="http://schemas.microsoft.com/office/drawing/2014/main" id="{00000000-0008-0000-0A00-0000D9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4" name="CaixaDeTexto 1753">
          <a:extLst>
            <a:ext uri="{FF2B5EF4-FFF2-40B4-BE49-F238E27FC236}">
              <a16:creationId xmlns:a16="http://schemas.microsoft.com/office/drawing/2014/main" id="{00000000-0008-0000-0A00-0000D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5" name="CaixaDeTexto 1754">
          <a:extLst>
            <a:ext uri="{FF2B5EF4-FFF2-40B4-BE49-F238E27FC236}">
              <a16:creationId xmlns:a16="http://schemas.microsoft.com/office/drawing/2014/main" id="{00000000-0008-0000-0A00-0000D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6" name="CaixaDeTexto 1755">
          <a:extLst>
            <a:ext uri="{FF2B5EF4-FFF2-40B4-BE49-F238E27FC236}">
              <a16:creationId xmlns:a16="http://schemas.microsoft.com/office/drawing/2014/main" id="{00000000-0008-0000-0A00-0000DC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7" name="CaixaDeTexto 1756">
          <a:extLst>
            <a:ext uri="{FF2B5EF4-FFF2-40B4-BE49-F238E27FC236}">
              <a16:creationId xmlns:a16="http://schemas.microsoft.com/office/drawing/2014/main" id="{00000000-0008-0000-0A00-0000DD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8" name="CaixaDeTexto 1757">
          <a:extLst>
            <a:ext uri="{FF2B5EF4-FFF2-40B4-BE49-F238E27FC236}">
              <a16:creationId xmlns:a16="http://schemas.microsoft.com/office/drawing/2014/main" id="{00000000-0008-0000-0A00-0000D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59" name="CaixaDeTexto 1758">
          <a:extLst>
            <a:ext uri="{FF2B5EF4-FFF2-40B4-BE49-F238E27FC236}">
              <a16:creationId xmlns:a16="http://schemas.microsoft.com/office/drawing/2014/main" id="{00000000-0008-0000-0A00-0000D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60" name="CaixaDeTexto 1759">
          <a:extLst>
            <a:ext uri="{FF2B5EF4-FFF2-40B4-BE49-F238E27FC236}">
              <a16:creationId xmlns:a16="http://schemas.microsoft.com/office/drawing/2014/main" id="{00000000-0008-0000-0A00-0000E0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61" name="CaixaDeTexto 1760">
          <a:extLst>
            <a:ext uri="{FF2B5EF4-FFF2-40B4-BE49-F238E27FC236}">
              <a16:creationId xmlns:a16="http://schemas.microsoft.com/office/drawing/2014/main" id="{00000000-0008-0000-0A00-0000E106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62" name="CaixaDeTexto 1761">
          <a:extLst>
            <a:ext uri="{FF2B5EF4-FFF2-40B4-BE49-F238E27FC236}">
              <a16:creationId xmlns:a16="http://schemas.microsoft.com/office/drawing/2014/main" id="{00000000-0008-0000-0A00-0000E2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63" name="CaixaDeTexto 1762">
          <a:extLst>
            <a:ext uri="{FF2B5EF4-FFF2-40B4-BE49-F238E27FC236}">
              <a16:creationId xmlns:a16="http://schemas.microsoft.com/office/drawing/2014/main" id="{00000000-0008-0000-0A00-0000E3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64" name="CaixaDeTexto 1763">
          <a:extLst>
            <a:ext uri="{FF2B5EF4-FFF2-40B4-BE49-F238E27FC236}">
              <a16:creationId xmlns:a16="http://schemas.microsoft.com/office/drawing/2014/main" id="{00000000-0008-0000-0A00-0000E4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765" name="CaixaDeTexto 1764">
          <a:extLst>
            <a:ext uri="{FF2B5EF4-FFF2-40B4-BE49-F238E27FC236}">
              <a16:creationId xmlns:a16="http://schemas.microsoft.com/office/drawing/2014/main" id="{00000000-0008-0000-0A00-0000E506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66" name="CaixaDeTexto 1765">
          <a:extLst>
            <a:ext uri="{FF2B5EF4-FFF2-40B4-BE49-F238E27FC236}">
              <a16:creationId xmlns:a16="http://schemas.microsoft.com/office/drawing/2014/main" id="{00000000-0008-0000-0A00-0000E6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67" name="CaixaDeTexto 1766">
          <a:extLst>
            <a:ext uri="{FF2B5EF4-FFF2-40B4-BE49-F238E27FC236}">
              <a16:creationId xmlns:a16="http://schemas.microsoft.com/office/drawing/2014/main" id="{00000000-0008-0000-0A00-0000E7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68" name="CaixaDeTexto 1767">
          <a:extLst>
            <a:ext uri="{FF2B5EF4-FFF2-40B4-BE49-F238E27FC236}">
              <a16:creationId xmlns:a16="http://schemas.microsoft.com/office/drawing/2014/main" id="{00000000-0008-0000-0A00-0000E8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769" name="CaixaDeTexto 1768">
          <a:extLst>
            <a:ext uri="{FF2B5EF4-FFF2-40B4-BE49-F238E27FC236}">
              <a16:creationId xmlns:a16="http://schemas.microsoft.com/office/drawing/2014/main" id="{00000000-0008-0000-0A00-0000E906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70" name="CaixaDeTexto 1769">
          <a:extLst>
            <a:ext uri="{FF2B5EF4-FFF2-40B4-BE49-F238E27FC236}">
              <a16:creationId xmlns:a16="http://schemas.microsoft.com/office/drawing/2014/main" id="{00000000-0008-0000-0A00-0000EA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71" name="CaixaDeTexto 1770">
          <a:extLst>
            <a:ext uri="{FF2B5EF4-FFF2-40B4-BE49-F238E27FC236}">
              <a16:creationId xmlns:a16="http://schemas.microsoft.com/office/drawing/2014/main" id="{00000000-0008-0000-0A00-0000EB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72" name="CaixaDeTexto 1771">
          <a:extLst>
            <a:ext uri="{FF2B5EF4-FFF2-40B4-BE49-F238E27FC236}">
              <a16:creationId xmlns:a16="http://schemas.microsoft.com/office/drawing/2014/main" id="{00000000-0008-0000-0A00-0000EC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773" name="CaixaDeTexto 1772">
          <a:extLst>
            <a:ext uri="{FF2B5EF4-FFF2-40B4-BE49-F238E27FC236}">
              <a16:creationId xmlns:a16="http://schemas.microsoft.com/office/drawing/2014/main" id="{00000000-0008-0000-0A00-0000ED06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74" name="CaixaDeTexto 1773">
          <a:extLst>
            <a:ext uri="{FF2B5EF4-FFF2-40B4-BE49-F238E27FC236}">
              <a16:creationId xmlns:a16="http://schemas.microsoft.com/office/drawing/2014/main" id="{00000000-0008-0000-0A00-0000EE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75" name="CaixaDeTexto 1774">
          <a:extLst>
            <a:ext uri="{FF2B5EF4-FFF2-40B4-BE49-F238E27FC236}">
              <a16:creationId xmlns:a16="http://schemas.microsoft.com/office/drawing/2014/main" id="{00000000-0008-0000-0A00-0000EF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76" name="CaixaDeTexto 1775">
          <a:extLst>
            <a:ext uri="{FF2B5EF4-FFF2-40B4-BE49-F238E27FC236}">
              <a16:creationId xmlns:a16="http://schemas.microsoft.com/office/drawing/2014/main" id="{00000000-0008-0000-0A00-0000F0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77" name="CaixaDeTexto 1776">
          <a:extLst>
            <a:ext uri="{FF2B5EF4-FFF2-40B4-BE49-F238E27FC236}">
              <a16:creationId xmlns:a16="http://schemas.microsoft.com/office/drawing/2014/main" id="{00000000-0008-0000-0A00-0000F1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78" name="CaixaDeTexto 1777">
          <a:extLst>
            <a:ext uri="{FF2B5EF4-FFF2-40B4-BE49-F238E27FC236}">
              <a16:creationId xmlns:a16="http://schemas.microsoft.com/office/drawing/2014/main" id="{00000000-0008-0000-0A00-0000F2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79" name="CaixaDeTexto 1778">
          <a:extLst>
            <a:ext uri="{FF2B5EF4-FFF2-40B4-BE49-F238E27FC236}">
              <a16:creationId xmlns:a16="http://schemas.microsoft.com/office/drawing/2014/main" id="{00000000-0008-0000-0A00-0000F3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80" name="CaixaDeTexto 1779">
          <a:extLst>
            <a:ext uri="{FF2B5EF4-FFF2-40B4-BE49-F238E27FC236}">
              <a16:creationId xmlns:a16="http://schemas.microsoft.com/office/drawing/2014/main" id="{00000000-0008-0000-0A00-0000F4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81" name="CaixaDeTexto 1780">
          <a:extLst>
            <a:ext uri="{FF2B5EF4-FFF2-40B4-BE49-F238E27FC236}">
              <a16:creationId xmlns:a16="http://schemas.microsoft.com/office/drawing/2014/main" id="{00000000-0008-0000-0A00-0000F5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82" name="CaixaDeTexto 1781">
          <a:extLst>
            <a:ext uri="{FF2B5EF4-FFF2-40B4-BE49-F238E27FC236}">
              <a16:creationId xmlns:a16="http://schemas.microsoft.com/office/drawing/2014/main" id="{00000000-0008-0000-0A00-0000F6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783" name="CaixaDeTexto 1782">
          <a:extLst>
            <a:ext uri="{FF2B5EF4-FFF2-40B4-BE49-F238E27FC236}">
              <a16:creationId xmlns:a16="http://schemas.microsoft.com/office/drawing/2014/main" id="{00000000-0008-0000-0A00-0000F706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4" name="CaixaDeTexto 1783">
          <a:extLst>
            <a:ext uri="{FF2B5EF4-FFF2-40B4-BE49-F238E27FC236}">
              <a16:creationId xmlns:a16="http://schemas.microsoft.com/office/drawing/2014/main" id="{00000000-0008-0000-0A00-0000F8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5" name="CaixaDeTexto 1784">
          <a:extLst>
            <a:ext uri="{FF2B5EF4-FFF2-40B4-BE49-F238E27FC236}">
              <a16:creationId xmlns:a16="http://schemas.microsoft.com/office/drawing/2014/main" id="{00000000-0008-0000-0A00-0000F9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6" name="CaixaDeTexto 1785">
          <a:extLst>
            <a:ext uri="{FF2B5EF4-FFF2-40B4-BE49-F238E27FC236}">
              <a16:creationId xmlns:a16="http://schemas.microsoft.com/office/drawing/2014/main" id="{00000000-0008-0000-0A00-0000FA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7" name="CaixaDeTexto 1786">
          <a:extLst>
            <a:ext uri="{FF2B5EF4-FFF2-40B4-BE49-F238E27FC236}">
              <a16:creationId xmlns:a16="http://schemas.microsoft.com/office/drawing/2014/main" id="{00000000-0008-0000-0A00-0000FB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8" name="CaixaDeTexto 1787">
          <a:extLst>
            <a:ext uri="{FF2B5EF4-FFF2-40B4-BE49-F238E27FC236}">
              <a16:creationId xmlns:a16="http://schemas.microsoft.com/office/drawing/2014/main" id="{00000000-0008-0000-0A00-0000FC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89" name="CaixaDeTexto 1788">
          <a:extLst>
            <a:ext uri="{FF2B5EF4-FFF2-40B4-BE49-F238E27FC236}">
              <a16:creationId xmlns:a16="http://schemas.microsoft.com/office/drawing/2014/main" id="{00000000-0008-0000-0A00-0000FD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0" name="CaixaDeTexto 1789">
          <a:extLst>
            <a:ext uri="{FF2B5EF4-FFF2-40B4-BE49-F238E27FC236}">
              <a16:creationId xmlns:a16="http://schemas.microsoft.com/office/drawing/2014/main" id="{00000000-0008-0000-0A00-0000FE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1" name="CaixaDeTexto 1790">
          <a:extLst>
            <a:ext uri="{FF2B5EF4-FFF2-40B4-BE49-F238E27FC236}">
              <a16:creationId xmlns:a16="http://schemas.microsoft.com/office/drawing/2014/main" id="{00000000-0008-0000-0A00-0000FF06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2" name="CaixaDeTexto 1791">
          <a:extLst>
            <a:ext uri="{FF2B5EF4-FFF2-40B4-BE49-F238E27FC236}">
              <a16:creationId xmlns:a16="http://schemas.microsoft.com/office/drawing/2014/main" id="{00000000-0008-0000-0A00-000000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3" name="CaixaDeTexto 1792">
          <a:extLst>
            <a:ext uri="{FF2B5EF4-FFF2-40B4-BE49-F238E27FC236}">
              <a16:creationId xmlns:a16="http://schemas.microsoft.com/office/drawing/2014/main" id="{00000000-0008-0000-0A00-000001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4" name="CaixaDeTexto 1793">
          <a:extLst>
            <a:ext uri="{FF2B5EF4-FFF2-40B4-BE49-F238E27FC236}">
              <a16:creationId xmlns:a16="http://schemas.microsoft.com/office/drawing/2014/main" id="{00000000-0008-0000-0A00-00000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188</xdr:row>
      <xdr:rowOff>0</xdr:rowOff>
    </xdr:from>
    <xdr:ext cx="184731" cy="264560"/>
    <xdr:sp macro="" textlink="">
      <xdr:nvSpPr>
        <xdr:cNvPr id="1795" name="CaixaDeTexto 1794">
          <a:extLst>
            <a:ext uri="{FF2B5EF4-FFF2-40B4-BE49-F238E27FC236}">
              <a16:creationId xmlns:a16="http://schemas.microsoft.com/office/drawing/2014/main" id="{00000000-0008-0000-0A00-00000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188</xdr:row>
      <xdr:rowOff>0</xdr:rowOff>
    </xdr:from>
    <xdr:ext cx="184731" cy="264560"/>
    <xdr:sp macro="" textlink="">
      <xdr:nvSpPr>
        <xdr:cNvPr id="1796" name="CaixaDeTexto 1795">
          <a:extLst>
            <a:ext uri="{FF2B5EF4-FFF2-40B4-BE49-F238E27FC236}">
              <a16:creationId xmlns:a16="http://schemas.microsoft.com/office/drawing/2014/main" id="{00000000-0008-0000-0A00-00000407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188</xdr:row>
      <xdr:rowOff>0</xdr:rowOff>
    </xdr:from>
    <xdr:ext cx="184731" cy="264560"/>
    <xdr:sp macro="" textlink="">
      <xdr:nvSpPr>
        <xdr:cNvPr id="1797" name="CaixaDeTexto 1796">
          <a:extLst>
            <a:ext uri="{FF2B5EF4-FFF2-40B4-BE49-F238E27FC236}">
              <a16:creationId xmlns:a16="http://schemas.microsoft.com/office/drawing/2014/main" id="{00000000-0008-0000-0A00-00000507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98" name="CaixaDeTexto 1797">
          <a:extLst>
            <a:ext uri="{FF2B5EF4-FFF2-40B4-BE49-F238E27FC236}">
              <a16:creationId xmlns:a16="http://schemas.microsoft.com/office/drawing/2014/main" id="{00000000-0008-0000-0A00-000006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799" name="CaixaDeTexto 1798">
          <a:extLst>
            <a:ext uri="{FF2B5EF4-FFF2-40B4-BE49-F238E27FC236}">
              <a16:creationId xmlns:a16="http://schemas.microsoft.com/office/drawing/2014/main" id="{00000000-0008-0000-0A00-000007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800" name="CaixaDeTexto 1799">
          <a:extLst>
            <a:ext uri="{FF2B5EF4-FFF2-40B4-BE49-F238E27FC236}">
              <a16:creationId xmlns:a16="http://schemas.microsoft.com/office/drawing/2014/main" id="{00000000-0008-0000-0A00-000008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188</xdr:row>
      <xdr:rowOff>0</xdr:rowOff>
    </xdr:from>
    <xdr:ext cx="184731" cy="264560"/>
    <xdr:sp macro="" textlink="">
      <xdr:nvSpPr>
        <xdr:cNvPr id="1801" name="CaixaDeTexto 1800">
          <a:extLst>
            <a:ext uri="{FF2B5EF4-FFF2-40B4-BE49-F238E27FC236}">
              <a16:creationId xmlns:a16="http://schemas.microsoft.com/office/drawing/2014/main" id="{00000000-0008-0000-0A00-000009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802" name="CaixaDeTexto 1801">
          <a:extLst>
            <a:ext uri="{FF2B5EF4-FFF2-40B4-BE49-F238E27FC236}">
              <a16:creationId xmlns:a16="http://schemas.microsoft.com/office/drawing/2014/main" id="{00000000-0008-0000-0A00-00000A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803" name="CaixaDeTexto 1802">
          <a:extLst>
            <a:ext uri="{FF2B5EF4-FFF2-40B4-BE49-F238E27FC236}">
              <a16:creationId xmlns:a16="http://schemas.microsoft.com/office/drawing/2014/main" id="{00000000-0008-0000-0A00-00000B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804" name="CaixaDeTexto 1803">
          <a:extLst>
            <a:ext uri="{FF2B5EF4-FFF2-40B4-BE49-F238E27FC236}">
              <a16:creationId xmlns:a16="http://schemas.microsoft.com/office/drawing/2014/main" id="{00000000-0008-0000-0A00-00000C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188</xdr:row>
      <xdr:rowOff>0</xdr:rowOff>
    </xdr:from>
    <xdr:ext cx="184731" cy="264560"/>
    <xdr:sp macro="" textlink="">
      <xdr:nvSpPr>
        <xdr:cNvPr id="1805" name="CaixaDeTexto 1804">
          <a:extLst>
            <a:ext uri="{FF2B5EF4-FFF2-40B4-BE49-F238E27FC236}">
              <a16:creationId xmlns:a16="http://schemas.microsoft.com/office/drawing/2014/main" id="{00000000-0008-0000-0A00-00000D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806" name="CaixaDeTexto 1805">
          <a:extLst>
            <a:ext uri="{FF2B5EF4-FFF2-40B4-BE49-F238E27FC236}">
              <a16:creationId xmlns:a16="http://schemas.microsoft.com/office/drawing/2014/main" id="{00000000-0008-0000-0A00-00000E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807" name="CaixaDeTexto 1806">
          <a:extLst>
            <a:ext uri="{FF2B5EF4-FFF2-40B4-BE49-F238E27FC236}">
              <a16:creationId xmlns:a16="http://schemas.microsoft.com/office/drawing/2014/main" id="{00000000-0008-0000-0A00-00000F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808" name="CaixaDeTexto 1807">
          <a:extLst>
            <a:ext uri="{FF2B5EF4-FFF2-40B4-BE49-F238E27FC236}">
              <a16:creationId xmlns:a16="http://schemas.microsoft.com/office/drawing/2014/main" id="{00000000-0008-0000-0A00-000010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188</xdr:row>
      <xdr:rowOff>0</xdr:rowOff>
    </xdr:from>
    <xdr:ext cx="184731" cy="264560"/>
    <xdr:sp macro="" textlink="">
      <xdr:nvSpPr>
        <xdr:cNvPr id="1809" name="CaixaDeTexto 1808">
          <a:extLst>
            <a:ext uri="{FF2B5EF4-FFF2-40B4-BE49-F238E27FC236}">
              <a16:creationId xmlns:a16="http://schemas.microsoft.com/office/drawing/2014/main" id="{00000000-0008-0000-0A00-000011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0" name="CaixaDeTexto 1809">
          <a:extLst>
            <a:ext uri="{FF2B5EF4-FFF2-40B4-BE49-F238E27FC236}">
              <a16:creationId xmlns:a16="http://schemas.microsoft.com/office/drawing/2014/main" id="{00000000-0008-0000-0A00-000012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1" name="CaixaDeTexto 1810">
          <a:extLst>
            <a:ext uri="{FF2B5EF4-FFF2-40B4-BE49-F238E27FC236}">
              <a16:creationId xmlns:a16="http://schemas.microsoft.com/office/drawing/2014/main" id="{00000000-0008-0000-0A00-000013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2" name="CaixaDeTexto 1811">
          <a:extLst>
            <a:ext uri="{FF2B5EF4-FFF2-40B4-BE49-F238E27FC236}">
              <a16:creationId xmlns:a16="http://schemas.microsoft.com/office/drawing/2014/main" id="{00000000-0008-0000-0A00-000014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3" name="CaixaDeTexto 1812">
          <a:extLst>
            <a:ext uri="{FF2B5EF4-FFF2-40B4-BE49-F238E27FC236}">
              <a16:creationId xmlns:a16="http://schemas.microsoft.com/office/drawing/2014/main" id="{00000000-0008-0000-0A00-000015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14" name="CaixaDeTexto 1813">
          <a:extLst>
            <a:ext uri="{FF2B5EF4-FFF2-40B4-BE49-F238E27FC236}">
              <a16:creationId xmlns:a16="http://schemas.microsoft.com/office/drawing/2014/main" id="{00000000-0008-0000-0A00-000016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15" name="CaixaDeTexto 1814">
          <a:extLst>
            <a:ext uri="{FF2B5EF4-FFF2-40B4-BE49-F238E27FC236}">
              <a16:creationId xmlns:a16="http://schemas.microsoft.com/office/drawing/2014/main" id="{00000000-0008-0000-0A00-000017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6" name="CaixaDeTexto 1815">
          <a:extLst>
            <a:ext uri="{FF2B5EF4-FFF2-40B4-BE49-F238E27FC236}">
              <a16:creationId xmlns:a16="http://schemas.microsoft.com/office/drawing/2014/main" id="{00000000-0008-0000-0A00-000018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7" name="CaixaDeTexto 1816">
          <a:extLst>
            <a:ext uri="{FF2B5EF4-FFF2-40B4-BE49-F238E27FC236}">
              <a16:creationId xmlns:a16="http://schemas.microsoft.com/office/drawing/2014/main" id="{00000000-0008-0000-0A00-000019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8" name="CaixaDeTexto 1817">
          <a:extLst>
            <a:ext uri="{FF2B5EF4-FFF2-40B4-BE49-F238E27FC236}">
              <a16:creationId xmlns:a16="http://schemas.microsoft.com/office/drawing/2014/main" id="{00000000-0008-0000-0A00-00001A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188</xdr:row>
      <xdr:rowOff>0</xdr:rowOff>
    </xdr:from>
    <xdr:ext cx="184731" cy="264560"/>
    <xdr:sp macro="" textlink="">
      <xdr:nvSpPr>
        <xdr:cNvPr id="1819" name="CaixaDeTexto 1818">
          <a:extLst>
            <a:ext uri="{FF2B5EF4-FFF2-40B4-BE49-F238E27FC236}">
              <a16:creationId xmlns:a16="http://schemas.microsoft.com/office/drawing/2014/main" id="{00000000-0008-0000-0A00-00001B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0" name="CaixaDeTexto 1819">
          <a:extLst>
            <a:ext uri="{FF2B5EF4-FFF2-40B4-BE49-F238E27FC236}">
              <a16:creationId xmlns:a16="http://schemas.microsoft.com/office/drawing/2014/main" id="{00000000-0008-0000-0A00-00001C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1" name="CaixaDeTexto 1820">
          <a:extLst>
            <a:ext uri="{FF2B5EF4-FFF2-40B4-BE49-F238E27FC236}">
              <a16:creationId xmlns:a16="http://schemas.microsoft.com/office/drawing/2014/main" id="{00000000-0008-0000-0A00-00001D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2" name="CaixaDeTexto 1821">
          <a:extLst>
            <a:ext uri="{FF2B5EF4-FFF2-40B4-BE49-F238E27FC236}">
              <a16:creationId xmlns:a16="http://schemas.microsoft.com/office/drawing/2014/main" id="{00000000-0008-0000-0A00-00001E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3" name="CaixaDeTexto 1822">
          <a:extLst>
            <a:ext uri="{FF2B5EF4-FFF2-40B4-BE49-F238E27FC236}">
              <a16:creationId xmlns:a16="http://schemas.microsoft.com/office/drawing/2014/main" id="{00000000-0008-0000-0A00-00001F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4" name="CaixaDeTexto 1823">
          <a:extLst>
            <a:ext uri="{FF2B5EF4-FFF2-40B4-BE49-F238E27FC236}">
              <a16:creationId xmlns:a16="http://schemas.microsoft.com/office/drawing/2014/main" id="{00000000-0008-0000-0A00-000020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5" name="CaixaDeTexto 1824">
          <a:extLst>
            <a:ext uri="{FF2B5EF4-FFF2-40B4-BE49-F238E27FC236}">
              <a16:creationId xmlns:a16="http://schemas.microsoft.com/office/drawing/2014/main" id="{00000000-0008-0000-0A00-000021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6" name="CaixaDeTexto 1825">
          <a:extLst>
            <a:ext uri="{FF2B5EF4-FFF2-40B4-BE49-F238E27FC236}">
              <a16:creationId xmlns:a16="http://schemas.microsoft.com/office/drawing/2014/main" id="{00000000-0008-0000-0A00-000022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7" name="CaixaDeTexto 1826">
          <a:extLst>
            <a:ext uri="{FF2B5EF4-FFF2-40B4-BE49-F238E27FC236}">
              <a16:creationId xmlns:a16="http://schemas.microsoft.com/office/drawing/2014/main" id="{00000000-0008-0000-0A00-000023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8" name="CaixaDeTexto 1827">
          <a:extLst>
            <a:ext uri="{FF2B5EF4-FFF2-40B4-BE49-F238E27FC236}">
              <a16:creationId xmlns:a16="http://schemas.microsoft.com/office/drawing/2014/main" id="{00000000-0008-0000-0A00-000024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29" name="CaixaDeTexto 1828">
          <a:extLst>
            <a:ext uri="{FF2B5EF4-FFF2-40B4-BE49-F238E27FC236}">
              <a16:creationId xmlns:a16="http://schemas.microsoft.com/office/drawing/2014/main" id="{00000000-0008-0000-0A00-000025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30" name="CaixaDeTexto 1829">
          <a:extLst>
            <a:ext uri="{FF2B5EF4-FFF2-40B4-BE49-F238E27FC236}">
              <a16:creationId xmlns:a16="http://schemas.microsoft.com/office/drawing/2014/main" id="{00000000-0008-0000-0A00-000026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188</xdr:row>
      <xdr:rowOff>0</xdr:rowOff>
    </xdr:from>
    <xdr:ext cx="184731" cy="264560"/>
    <xdr:sp macro="" textlink="">
      <xdr:nvSpPr>
        <xdr:cNvPr id="1831" name="CaixaDeTexto 1830">
          <a:extLst>
            <a:ext uri="{FF2B5EF4-FFF2-40B4-BE49-F238E27FC236}">
              <a16:creationId xmlns:a16="http://schemas.microsoft.com/office/drawing/2014/main" id="{00000000-0008-0000-0A00-000027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832" name="CaixaDeTexto 1831">
          <a:extLst>
            <a:ext uri="{FF2B5EF4-FFF2-40B4-BE49-F238E27FC236}">
              <a16:creationId xmlns:a16="http://schemas.microsoft.com/office/drawing/2014/main" id="{00000000-0008-0000-0A00-000028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833" name="CaixaDeTexto 1832">
          <a:extLst>
            <a:ext uri="{FF2B5EF4-FFF2-40B4-BE49-F238E27FC236}">
              <a16:creationId xmlns:a16="http://schemas.microsoft.com/office/drawing/2014/main" id="{00000000-0008-0000-0A00-000029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34" name="CaixaDeTexto 1833">
          <a:extLst>
            <a:ext uri="{FF2B5EF4-FFF2-40B4-BE49-F238E27FC236}">
              <a16:creationId xmlns:a16="http://schemas.microsoft.com/office/drawing/2014/main" id="{00000000-0008-0000-0A00-00002A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35" name="CaixaDeTexto 1834">
          <a:extLst>
            <a:ext uri="{FF2B5EF4-FFF2-40B4-BE49-F238E27FC236}">
              <a16:creationId xmlns:a16="http://schemas.microsoft.com/office/drawing/2014/main" id="{00000000-0008-0000-0A00-00002B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36" name="CaixaDeTexto 1835">
          <a:extLst>
            <a:ext uri="{FF2B5EF4-FFF2-40B4-BE49-F238E27FC236}">
              <a16:creationId xmlns:a16="http://schemas.microsoft.com/office/drawing/2014/main" id="{00000000-0008-0000-0A00-00002C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37" name="CaixaDeTexto 1836">
          <a:extLst>
            <a:ext uri="{FF2B5EF4-FFF2-40B4-BE49-F238E27FC236}">
              <a16:creationId xmlns:a16="http://schemas.microsoft.com/office/drawing/2014/main" id="{00000000-0008-0000-0A00-00002D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38" name="CaixaDeTexto 1837">
          <a:extLst>
            <a:ext uri="{FF2B5EF4-FFF2-40B4-BE49-F238E27FC236}">
              <a16:creationId xmlns:a16="http://schemas.microsoft.com/office/drawing/2014/main" id="{00000000-0008-0000-0A00-00002E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39" name="CaixaDeTexto 1838">
          <a:extLst>
            <a:ext uri="{FF2B5EF4-FFF2-40B4-BE49-F238E27FC236}">
              <a16:creationId xmlns:a16="http://schemas.microsoft.com/office/drawing/2014/main" id="{00000000-0008-0000-0A00-00002F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40" name="CaixaDeTexto 1839">
          <a:extLst>
            <a:ext uri="{FF2B5EF4-FFF2-40B4-BE49-F238E27FC236}">
              <a16:creationId xmlns:a16="http://schemas.microsoft.com/office/drawing/2014/main" id="{00000000-0008-0000-0A00-000030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41" name="CaixaDeTexto 1840">
          <a:extLst>
            <a:ext uri="{FF2B5EF4-FFF2-40B4-BE49-F238E27FC236}">
              <a16:creationId xmlns:a16="http://schemas.microsoft.com/office/drawing/2014/main" id="{00000000-0008-0000-0A00-000031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42" name="CaixaDeTexto 1841">
          <a:extLst>
            <a:ext uri="{FF2B5EF4-FFF2-40B4-BE49-F238E27FC236}">
              <a16:creationId xmlns:a16="http://schemas.microsoft.com/office/drawing/2014/main" id="{00000000-0008-0000-0A00-000032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43" name="CaixaDeTexto 1842">
          <a:extLst>
            <a:ext uri="{FF2B5EF4-FFF2-40B4-BE49-F238E27FC236}">
              <a16:creationId xmlns:a16="http://schemas.microsoft.com/office/drawing/2014/main" id="{00000000-0008-0000-0A00-000033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44" name="CaixaDeTexto 1843">
          <a:extLst>
            <a:ext uri="{FF2B5EF4-FFF2-40B4-BE49-F238E27FC236}">
              <a16:creationId xmlns:a16="http://schemas.microsoft.com/office/drawing/2014/main" id="{00000000-0008-0000-0A00-000034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45" name="CaixaDeTexto 1844">
          <a:extLst>
            <a:ext uri="{FF2B5EF4-FFF2-40B4-BE49-F238E27FC236}">
              <a16:creationId xmlns:a16="http://schemas.microsoft.com/office/drawing/2014/main" id="{00000000-0008-0000-0A00-000035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46" name="CaixaDeTexto 1845">
          <a:extLst>
            <a:ext uri="{FF2B5EF4-FFF2-40B4-BE49-F238E27FC236}">
              <a16:creationId xmlns:a16="http://schemas.microsoft.com/office/drawing/2014/main" id="{00000000-0008-0000-0A00-000036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47" name="CaixaDeTexto 1846">
          <a:extLst>
            <a:ext uri="{FF2B5EF4-FFF2-40B4-BE49-F238E27FC236}">
              <a16:creationId xmlns:a16="http://schemas.microsoft.com/office/drawing/2014/main" id="{00000000-0008-0000-0A00-000037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48" name="CaixaDeTexto 1847">
          <a:extLst>
            <a:ext uri="{FF2B5EF4-FFF2-40B4-BE49-F238E27FC236}">
              <a16:creationId xmlns:a16="http://schemas.microsoft.com/office/drawing/2014/main" id="{00000000-0008-0000-0A00-000038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49" name="CaixaDeTexto 1848">
          <a:extLst>
            <a:ext uri="{FF2B5EF4-FFF2-40B4-BE49-F238E27FC236}">
              <a16:creationId xmlns:a16="http://schemas.microsoft.com/office/drawing/2014/main" id="{00000000-0008-0000-0A00-000039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0" name="CaixaDeTexto 1849">
          <a:extLst>
            <a:ext uri="{FF2B5EF4-FFF2-40B4-BE49-F238E27FC236}">
              <a16:creationId xmlns:a16="http://schemas.microsoft.com/office/drawing/2014/main" id="{00000000-0008-0000-0A00-00003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1" name="CaixaDeTexto 1850">
          <a:extLst>
            <a:ext uri="{FF2B5EF4-FFF2-40B4-BE49-F238E27FC236}">
              <a16:creationId xmlns:a16="http://schemas.microsoft.com/office/drawing/2014/main" id="{00000000-0008-0000-0A00-00003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52" name="CaixaDeTexto 1851">
          <a:extLst>
            <a:ext uri="{FF2B5EF4-FFF2-40B4-BE49-F238E27FC236}">
              <a16:creationId xmlns:a16="http://schemas.microsoft.com/office/drawing/2014/main" id="{00000000-0008-0000-0A00-00003C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53" name="CaixaDeTexto 1852">
          <a:extLst>
            <a:ext uri="{FF2B5EF4-FFF2-40B4-BE49-F238E27FC236}">
              <a16:creationId xmlns:a16="http://schemas.microsoft.com/office/drawing/2014/main" id="{00000000-0008-0000-0A00-00003D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54" name="CaixaDeTexto 1853">
          <a:extLst>
            <a:ext uri="{FF2B5EF4-FFF2-40B4-BE49-F238E27FC236}">
              <a16:creationId xmlns:a16="http://schemas.microsoft.com/office/drawing/2014/main" id="{00000000-0008-0000-0A00-00003E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55" name="CaixaDeTexto 1854">
          <a:extLst>
            <a:ext uri="{FF2B5EF4-FFF2-40B4-BE49-F238E27FC236}">
              <a16:creationId xmlns:a16="http://schemas.microsoft.com/office/drawing/2014/main" id="{00000000-0008-0000-0A00-00003F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6" name="CaixaDeTexto 1855">
          <a:extLst>
            <a:ext uri="{FF2B5EF4-FFF2-40B4-BE49-F238E27FC236}">
              <a16:creationId xmlns:a16="http://schemas.microsoft.com/office/drawing/2014/main" id="{00000000-0008-0000-0A00-000040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7" name="CaixaDeTexto 1856">
          <a:extLst>
            <a:ext uri="{FF2B5EF4-FFF2-40B4-BE49-F238E27FC236}">
              <a16:creationId xmlns:a16="http://schemas.microsoft.com/office/drawing/2014/main" id="{00000000-0008-0000-0A00-000041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8" name="CaixaDeTexto 1857">
          <a:extLst>
            <a:ext uri="{FF2B5EF4-FFF2-40B4-BE49-F238E27FC236}">
              <a16:creationId xmlns:a16="http://schemas.microsoft.com/office/drawing/2014/main" id="{00000000-0008-0000-0A00-00004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59" name="CaixaDeTexto 1858">
          <a:extLst>
            <a:ext uri="{FF2B5EF4-FFF2-40B4-BE49-F238E27FC236}">
              <a16:creationId xmlns:a16="http://schemas.microsoft.com/office/drawing/2014/main" id="{00000000-0008-0000-0A00-00004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0" name="CaixaDeTexto 1859">
          <a:extLst>
            <a:ext uri="{FF2B5EF4-FFF2-40B4-BE49-F238E27FC236}">
              <a16:creationId xmlns:a16="http://schemas.microsoft.com/office/drawing/2014/main" id="{00000000-0008-0000-0A00-000044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1" name="CaixaDeTexto 1860">
          <a:extLst>
            <a:ext uri="{FF2B5EF4-FFF2-40B4-BE49-F238E27FC236}">
              <a16:creationId xmlns:a16="http://schemas.microsoft.com/office/drawing/2014/main" id="{00000000-0008-0000-0A00-000045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2" name="CaixaDeTexto 1861">
          <a:extLst>
            <a:ext uri="{FF2B5EF4-FFF2-40B4-BE49-F238E27FC236}">
              <a16:creationId xmlns:a16="http://schemas.microsoft.com/office/drawing/2014/main" id="{00000000-0008-0000-0A00-00004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3" name="CaixaDeTexto 1862">
          <a:extLst>
            <a:ext uri="{FF2B5EF4-FFF2-40B4-BE49-F238E27FC236}">
              <a16:creationId xmlns:a16="http://schemas.microsoft.com/office/drawing/2014/main" id="{00000000-0008-0000-0A00-00004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4" name="CaixaDeTexto 1863">
          <a:extLst>
            <a:ext uri="{FF2B5EF4-FFF2-40B4-BE49-F238E27FC236}">
              <a16:creationId xmlns:a16="http://schemas.microsoft.com/office/drawing/2014/main" id="{00000000-0008-0000-0A00-000048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5" name="CaixaDeTexto 1864">
          <a:extLst>
            <a:ext uri="{FF2B5EF4-FFF2-40B4-BE49-F238E27FC236}">
              <a16:creationId xmlns:a16="http://schemas.microsoft.com/office/drawing/2014/main" id="{00000000-0008-0000-0A00-000049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6" name="CaixaDeTexto 1865">
          <a:extLst>
            <a:ext uri="{FF2B5EF4-FFF2-40B4-BE49-F238E27FC236}">
              <a16:creationId xmlns:a16="http://schemas.microsoft.com/office/drawing/2014/main" id="{00000000-0008-0000-0A00-00004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67" name="CaixaDeTexto 1866">
          <a:extLst>
            <a:ext uri="{FF2B5EF4-FFF2-40B4-BE49-F238E27FC236}">
              <a16:creationId xmlns:a16="http://schemas.microsoft.com/office/drawing/2014/main" id="{00000000-0008-0000-0A00-00004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868" name="CaixaDeTexto 1867">
          <a:extLst>
            <a:ext uri="{FF2B5EF4-FFF2-40B4-BE49-F238E27FC236}">
              <a16:creationId xmlns:a16="http://schemas.microsoft.com/office/drawing/2014/main" id="{00000000-0008-0000-0A00-00004C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869" name="CaixaDeTexto 1868">
          <a:extLst>
            <a:ext uri="{FF2B5EF4-FFF2-40B4-BE49-F238E27FC236}">
              <a16:creationId xmlns:a16="http://schemas.microsoft.com/office/drawing/2014/main" id="{00000000-0008-0000-0A00-00004D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70" name="CaixaDeTexto 1869">
          <a:extLst>
            <a:ext uri="{FF2B5EF4-FFF2-40B4-BE49-F238E27FC236}">
              <a16:creationId xmlns:a16="http://schemas.microsoft.com/office/drawing/2014/main" id="{00000000-0008-0000-0A00-00004E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71" name="CaixaDeTexto 1870">
          <a:extLst>
            <a:ext uri="{FF2B5EF4-FFF2-40B4-BE49-F238E27FC236}">
              <a16:creationId xmlns:a16="http://schemas.microsoft.com/office/drawing/2014/main" id="{00000000-0008-0000-0A00-00004F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72" name="CaixaDeTexto 1871">
          <a:extLst>
            <a:ext uri="{FF2B5EF4-FFF2-40B4-BE49-F238E27FC236}">
              <a16:creationId xmlns:a16="http://schemas.microsoft.com/office/drawing/2014/main" id="{00000000-0008-0000-0A00-000050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873" name="CaixaDeTexto 1872">
          <a:extLst>
            <a:ext uri="{FF2B5EF4-FFF2-40B4-BE49-F238E27FC236}">
              <a16:creationId xmlns:a16="http://schemas.microsoft.com/office/drawing/2014/main" id="{00000000-0008-0000-0A00-000051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74" name="CaixaDeTexto 1873">
          <a:extLst>
            <a:ext uri="{FF2B5EF4-FFF2-40B4-BE49-F238E27FC236}">
              <a16:creationId xmlns:a16="http://schemas.microsoft.com/office/drawing/2014/main" id="{00000000-0008-0000-0A00-000052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75" name="CaixaDeTexto 1874">
          <a:extLst>
            <a:ext uri="{FF2B5EF4-FFF2-40B4-BE49-F238E27FC236}">
              <a16:creationId xmlns:a16="http://schemas.microsoft.com/office/drawing/2014/main" id="{00000000-0008-0000-0A00-000053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76" name="CaixaDeTexto 1875">
          <a:extLst>
            <a:ext uri="{FF2B5EF4-FFF2-40B4-BE49-F238E27FC236}">
              <a16:creationId xmlns:a16="http://schemas.microsoft.com/office/drawing/2014/main" id="{00000000-0008-0000-0A00-000054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877" name="CaixaDeTexto 1876">
          <a:extLst>
            <a:ext uri="{FF2B5EF4-FFF2-40B4-BE49-F238E27FC236}">
              <a16:creationId xmlns:a16="http://schemas.microsoft.com/office/drawing/2014/main" id="{00000000-0008-0000-0A00-000055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78" name="CaixaDeTexto 1877">
          <a:extLst>
            <a:ext uri="{FF2B5EF4-FFF2-40B4-BE49-F238E27FC236}">
              <a16:creationId xmlns:a16="http://schemas.microsoft.com/office/drawing/2014/main" id="{00000000-0008-0000-0A00-000056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79" name="CaixaDeTexto 1878">
          <a:extLst>
            <a:ext uri="{FF2B5EF4-FFF2-40B4-BE49-F238E27FC236}">
              <a16:creationId xmlns:a16="http://schemas.microsoft.com/office/drawing/2014/main" id="{00000000-0008-0000-0A00-000057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80" name="CaixaDeTexto 1879">
          <a:extLst>
            <a:ext uri="{FF2B5EF4-FFF2-40B4-BE49-F238E27FC236}">
              <a16:creationId xmlns:a16="http://schemas.microsoft.com/office/drawing/2014/main" id="{00000000-0008-0000-0A00-000058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881" name="CaixaDeTexto 1880">
          <a:extLst>
            <a:ext uri="{FF2B5EF4-FFF2-40B4-BE49-F238E27FC236}">
              <a16:creationId xmlns:a16="http://schemas.microsoft.com/office/drawing/2014/main" id="{00000000-0008-0000-0A00-000059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2" name="CaixaDeTexto 1881">
          <a:extLst>
            <a:ext uri="{FF2B5EF4-FFF2-40B4-BE49-F238E27FC236}">
              <a16:creationId xmlns:a16="http://schemas.microsoft.com/office/drawing/2014/main" id="{00000000-0008-0000-0A00-00005A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3" name="CaixaDeTexto 1882">
          <a:extLst>
            <a:ext uri="{FF2B5EF4-FFF2-40B4-BE49-F238E27FC236}">
              <a16:creationId xmlns:a16="http://schemas.microsoft.com/office/drawing/2014/main" id="{00000000-0008-0000-0A00-00005B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4" name="CaixaDeTexto 1883">
          <a:extLst>
            <a:ext uri="{FF2B5EF4-FFF2-40B4-BE49-F238E27FC236}">
              <a16:creationId xmlns:a16="http://schemas.microsoft.com/office/drawing/2014/main" id="{00000000-0008-0000-0A00-00005C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5" name="CaixaDeTexto 1884">
          <a:extLst>
            <a:ext uri="{FF2B5EF4-FFF2-40B4-BE49-F238E27FC236}">
              <a16:creationId xmlns:a16="http://schemas.microsoft.com/office/drawing/2014/main" id="{00000000-0008-0000-0A00-00005D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86" name="CaixaDeTexto 1885">
          <a:extLst>
            <a:ext uri="{FF2B5EF4-FFF2-40B4-BE49-F238E27FC236}">
              <a16:creationId xmlns:a16="http://schemas.microsoft.com/office/drawing/2014/main" id="{00000000-0008-0000-0A00-00005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87" name="CaixaDeTexto 1886">
          <a:extLst>
            <a:ext uri="{FF2B5EF4-FFF2-40B4-BE49-F238E27FC236}">
              <a16:creationId xmlns:a16="http://schemas.microsoft.com/office/drawing/2014/main" id="{00000000-0008-0000-0A00-00005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8" name="CaixaDeTexto 1887">
          <a:extLst>
            <a:ext uri="{FF2B5EF4-FFF2-40B4-BE49-F238E27FC236}">
              <a16:creationId xmlns:a16="http://schemas.microsoft.com/office/drawing/2014/main" id="{00000000-0008-0000-0A00-000060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89" name="CaixaDeTexto 1888">
          <a:extLst>
            <a:ext uri="{FF2B5EF4-FFF2-40B4-BE49-F238E27FC236}">
              <a16:creationId xmlns:a16="http://schemas.microsoft.com/office/drawing/2014/main" id="{00000000-0008-0000-0A00-000061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90" name="CaixaDeTexto 1889">
          <a:extLst>
            <a:ext uri="{FF2B5EF4-FFF2-40B4-BE49-F238E27FC236}">
              <a16:creationId xmlns:a16="http://schemas.microsoft.com/office/drawing/2014/main" id="{00000000-0008-0000-0A00-000062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891" name="CaixaDeTexto 1890">
          <a:extLst>
            <a:ext uri="{FF2B5EF4-FFF2-40B4-BE49-F238E27FC236}">
              <a16:creationId xmlns:a16="http://schemas.microsoft.com/office/drawing/2014/main" id="{00000000-0008-0000-0A00-000063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2" name="CaixaDeTexto 1891">
          <a:extLst>
            <a:ext uri="{FF2B5EF4-FFF2-40B4-BE49-F238E27FC236}">
              <a16:creationId xmlns:a16="http://schemas.microsoft.com/office/drawing/2014/main" id="{00000000-0008-0000-0A00-000064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3" name="CaixaDeTexto 1892">
          <a:extLst>
            <a:ext uri="{FF2B5EF4-FFF2-40B4-BE49-F238E27FC236}">
              <a16:creationId xmlns:a16="http://schemas.microsoft.com/office/drawing/2014/main" id="{00000000-0008-0000-0A00-000065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4" name="CaixaDeTexto 1893">
          <a:extLst>
            <a:ext uri="{FF2B5EF4-FFF2-40B4-BE49-F238E27FC236}">
              <a16:creationId xmlns:a16="http://schemas.microsoft.com/office/drawing/2014/main" id="{00000000-0008-0000-0A00-00006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5" name="CaixaDeTexto 1894">
          <a:extLst>
            <a:ext uri="{FF2B5EF4-FFF2-40B4-BE49-F238E27FC236}">
              <a16:creationId xmlns:a16="http://schemas.microsoft.com/office/drawing/2014/main" id="{00000000-0008-0000-0A00-00006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6" name="CaixaDeTexto 1895">
          <a:extLst>
            <a:ext uri="{FF2B5EF4-FFF2-40B4-BE49-F238E27FC236}">
              <a16:creationId xmlns:a16="http://schemas.microsoft.com/office/drawing/2014/main" id="{00000000-0008-0000-0A00-000068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7" name="CaixaDeTexto 1896">
          <a:extLst>
            <a:ext uri="{FF2B5EF4-FFF2-40B4-BE49-F238E27FC236}">
              <a16:creationId xmlns:a16="http://schemas.microsoft.com/office/drawing/2014/main" id="{00000000-0008-0000-0A00-000069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8" name="CaixaDeTexto 1897">
          <a:extLst>
            <a:ext uri="{FF2B5EF4-FFF2-40B4-BE49-F238E27FC236}">
              <a16:creationId xmlns:a16="http://schemas.microsoft.com/office/drawing/2014/main" id="{00000000-0008-0000-0A00-00006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899" name="CaixaDeTexto 1898">
          <a:extLst>
            <a:ext uri="{FF2B5EF4-FFF2-40B4-BE49-F238E27FC236}">
              <a16:creationId xmlns:a16="http://schemas.microsoft.com/office/drawing/2014/main" id="{00000000-0008-0000-0A00-00006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00" name="CaixaDeTexto 1899">
          <a:extLst>
            <a:ext uri="{FF2B5EF4-FFF2-40B4-BE49-F238E27FC236}">
              <a16:creationId xmlns:a16="http://schemas.microsoft.com/office/drawing/2014/main" id="{00000000-0008-0000-0A00-00006C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01" name="CaixaDeTexto 1900">
          <a:extLst>
            <a:ext uri="{FF2B5EF4-FFF2-40B4-BE49-F238E27FC236}">
              <a16:creationId xmlns:a16="http://schemas.microsoft.com/office/drawing/2014/main" id="{00000000-0008-0000-0A00-00006D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02" name="CaixaDeTexto 1901">
          <a:extLst>
            <a:ext uri="{FF2B5EF4-FFF2-40B4-BE49-F238E27FC236}">
              <a16:creationId xmlns:a16="http://schemas.microsoft.com/office/drawing/2014/main" id="{00000000-0008-0000-0A00-00006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03" name="CaixaDeTexto 1902">
          <a:extLst>
            <a:ext uri="{FF2B5EF4-FFF2-40B4-BE49-F238E27FC236}">
              <a16:creationId xmlns:a16="http://schemas.microsoft.com/office/drawing/2014/main" id="{00000000-0008-0000-0A00-00006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04" name="CaixaDeTexto 1903">
          <a:extLst>
            <a:ext uri="{FF2B5EF4-FFF2-40B4-BE49-F238E27FC236}">
              <a16:creationId xmlns:a16="http://schemas.microsoft.com/office/drawing/2014/main" id="{00000000-0008-0000-0A00-000070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05" name="CaixaDeTexto 1904">
          <a:extLst>
            <a:ext uri="{FF2B5EF4-FFF2-40B4-BE49-F238E27FC236}">
              <a16:creationId xmlns:a16="http://schemas.microsoft.com/office/drawing/2014/main" id="{00000000-0008-0000-0A00-000071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06" name="CaixaDeTexto 1905">
          <a:extLst>
            <a:ext uri="{FF2B5EF4-FFF2-40B4-BE49-F238E27FC236}">
              <a16:creationId xmlns:a16="http://schemas.microsoft.com/office/drawing/2014/main" id="{00000000-0008-0000-0A00-000072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07" name="CaixaDeTexto 1906">
          <a:extLst>
            <a:ext uri="{FF2B5EF4-FFF2-40B4-BE49-F238E27FC236}">
              <a16:creationId xmlns:a16="http://schemas.microsoft.com/office/drawing/2014/main" id="{00000000-0008-0000-0A00-000073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08" name="CaixaDeTexto 1907">
          <a:extLst>
            <a:ext uri="{FF2B5EF4-FFF2-40B4-BE49-F238E27FC236}">
              <a16:creationId xmlns:a16="http://schemas.microsoft.com/office/drawing/2014/main" id="{00000000-0008-0000-0A00-000074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09" name="CaixaDeTexto 1908">
          <a:extLst>
            <a:ext uri="{FF2B5EF4-FFF2-40B4-BE49-F238E27FC236}">
              <a16:creationId xmlns:a16="http://schemas.microsoft.com/office/drawing/2014/main" id="{00000000-0008-0000-0A00-000075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10" name="CaixaDeTexto 1909">
          <a:extLst>
            <a:ext uri="{FF2B5EF4-FFF2-40B4-BE49-F238E27FC236}">
              <a16:creationId xmlns:a16="http://schemas.microsoft.com/office/drawing/2014/main" id="{00000000-0008-0000-0A00-000076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11" name="CaixaDeTexto 1910">
          <a:extLst>
            <a:ext uri="{FF2B5EF4-FFF2-40B4-BE49-F238E27FC236}">
              <a16:creationId xmlns:a16="http://schemas.microsoft.com/office/drawing/2014/main" id="{00000000-0008-0000-0A00-000077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12" name="CaixaDeTexto 1911">
          <a:extLst>
            <a:ext uri="{FF2B5EF4-FFF2-40B4-BE49-F238E27FC236}">
              <a16:creationId xmlns:a16="http://schemas.microsoft.com/office/drawing/2014/main" id="{00000000-0008-0000-0A00-000078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13" name="CaixaDeTexto 1912">
          <a:extLst>
            <a:ext uri="{FF2B5EF4-FFF2-40B4-BE49-F238E27FC236}">
              <a16:creationId xmlns:a16="http://schemas.microsoft.com/office/drawing/2014/main" id="{00000000-0008-0000-0A00-000079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14" name="CaixaDeTexto 1913">
          <a:extLst>
            <a:ext uri="{FF2B5EF4-FFF2-40B4-BE49-F238E27FC236}">
              <a16:creationId xmlns:a16="http://schemas.microsoft.com/office/drawing/2014/main" id="{00000000-0008-0000-0A00-00007A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15" name="CaixaDeTexto 1914">
          <a:extLst>
            <a:ext uri="{FF2B5EF4-FFF2-40B4-BE49-F238E27FC236}">
              <a16:creationId xmlns:a16="http://schemas.microsoft.com/office/drawing/2014/main" id="{00000000-0008-0000-0A00-00007B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16" name="CaixaDeTexto 1915">
          <a:extLst>
            <a:ext uri="{FF2B5EF4-FFF2-40B4-BE49-F238E27FC236}">
              <a16:creationId xmlns:a16="http://schemas.microsoft.com/office/drawing/2014/main" id="{00000000-0008-0000-0A00-00007C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17" name="CaixaDeTexto 1916">
          <a:extLst>
            <a:ext uri="{FF2B5EF4-FFF2-40B4-BE49-F238E27FC236}">
              <a16:creationId xmlns:a16="http://schemas.microsoft.com/office/drawing/2014/main" id="{00000000-0008-0000-0A00-00007D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18" name="CaixaDeTexto 1917">
          <a:extLst>
            <a:ext uri="{FF2B5EF4-FFF2-40B4-BE49-F238E27FC236}">
              <a16:creationId xmlns:a16="http://schemas.microsoft.com/office/drawing/2014/main" id="{00000000-0008-0000-0A00-00007E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19" name="CaixaDeTexto 1918">
          <a:extLst>
            <a:ext uri="{FF2B5EF4-FFF2-40B4-BE49-F238E27FC236}">
              <a16:creationId xmlns:a16="http://schemas.microsoft.com/office/drawing/2014/main" id="{00000000-0008-0000-0A00-00007F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0" name="CaixaDeTexto 1919">
          <a:extLst>
            <a:ext uri="{FF2B5EF4-FFF2-40B4-BE49-F238E27FC236}">
              <a16:creationId xmlns:a16="http://schemas.microsoft.com/office/drawing/2014/main" id="{00000000-0008-0000-0A00-000080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1" name="CaixaDeTexto 1920">
          <a:extLst>
            <a:ext uri="{FF2B5EF4-FFF2-40B4-BE49-F238E27FC236}">
              <a16:creationId xmlns:a16="http://schemas.microsoft.com/office/drawing/2014/main" id="{00000000-0008-0000-0A00-000081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22" name="CaixaDeTexto 1921">
          <a:extLst>
            <a:ext uri="{FF2B5EF4-FFF2-40B4-BE49-F238E27FC236}">
              <a16:creationId xmlns:a16="http://schemas.microsoft.com/office/drawing/2014/main" id="{00000000-0008-0000-0A00-00008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23" name="CaixaDeTexto 1922">
          <a:extLst>
            <a:ext uri="{FF2B5EF4-FFF2-40B4-BE49-F238E27FC236}">
              <a16:creationId xmlns:a16="http://schemas.microsoft.com/office/drawing/2014/main" id="{00000000-0008-0000-0A00-00008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4" name="CaixaDeTexto 1923">
          <a:extLst>
            <a:ext uri="{FF2B5EF4-FFF2-40B4-BE49-F238E27FC236}">
              <a16:creationId xmlns:a16="http://schemas.microsoft.com/office/drawing/2014/main" id="{00000000-0008-0000-0A00-000084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5" name="CaixaDeTexto 1924">
          <a:extLst>
            <a:ext uri="{FF2B5EF4-FFF2-40B4-BE49-F238E27FC236}">
              <a16:creationId xmlns:a16="http://schemas.microsoft.com/office/drawing/2014/main" id="{00000000-0008-0000-0A00-000085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6" name="CaixaDeTexto 1925">
          <a:extLst>
            <a:ext uri="{FF2B5EF4-FFF2-40B4-BE49-F238E27FC236}">
              <a16:creationId xmlns:a16="http://schemas.microsoft.com/office/drawing/2014/main" id="{00000000-0008-0000-0A00-000086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27" name="CaixaDeTexto 1926">
          <a:extLst>
            <a:ext uri="{FF2B5EF4-FFF2-40B4-BE49-F238E27FC236}">
              <a16:creationId xmlns:a16="http://schemas.microsoft.com/office/drawing/2014/main" id="{00000000-0008-0000-0A00-000087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28" name="CaixaDeTexto 1927">
          <a:extLst>
            <a:ext uri="{FF2B5EF4-FFF2-40B4-BE49-F238E27FC236}">
              <a16:creationId xmlns:a16="http://schemas.microsoft.com/office/drawing/2014/main" id="{00000000-0008-0000-0A00-000088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29" name="CaixaDeTexto 1928">
          <a:extLst>
            <a:ext uri="{FF2B5EF4-FFF2-40B4-BE49-F238E27FC236}">
              <a16:creationId xmlns:a16="http://schemas.microsoft.com/office/drawing/2014/main" id="{00000000-0008-0000-0A00-000089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0" name="CaixaDeTexto 1929">
          <a:extLst>
            <a:ext uri="{FF2B5EF4-FFF2-40B4-BE49-F238E27FC236}">
              <a16:creationId xmlns:a16="http://schemas.microsoft.com/office/drawing/2014/main" id="{00000000-0008-0000-0A00-00008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1" name="CaixaDeTexto 1930">
          <a:extLst>
            <a:ext uri="{FF2B5EF4-FFF2-40B4-BE49-F238E27FC236}">
              <a16:creationId xmlns:a16="http://schemas.microsoft.com/office/drawing/2014/main" id="{00000000-0008-0000-0A00-00008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2" name="CaixaDeTexto 1931">
          <a:extLst>
            <a:ext uri="{FF2B5EF4-FFF2-40B4-BE49-F238E27FC236}">
              <a16:creationId xmlns:a16="http://schemas.microsoft.com/office/drawing/2014/main" id="{00000000-0008-0000-0A00-00008C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3" name="CaixaDeTexto 1932">
          <a:extLst>
            <a:ext uri="{FF2B5EF4-FFF2-40B4-BE49-F238E27FC236}">
              <a16:creationId xmlns:a16="http://schemas.microsoft.com/office/drawing/2014/main" id="{00000000-0008-0000-0A00-00008D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4" name="CaixaDeTexto 1933">
          <a:extLst>
            <a:ext uri="{FF2B5EF4-FFF2-40B4-BE49-F238E27FC236}">
              <a16:creationId xmlns:a16="http://schemas.microsoft.com/office/drawing/2014/main" id="{00000000-0008-0000-0A00-00008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5" name="CaixaDeTexto 1934">
          <a:extLst>
            <a:ext uri="{FF2B5EF4-FFF2-40B4-BE49-F238E27FC236}">
              <a16:creationId xmlns:a16="http://schemas.microsoft.com/office/drawing/2014/main" id="{00000000-0008-0000-0A00-00008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6" name="CaixaDeTexto 1935">
          <a:extLst>
            <a:ext uri="{FF2B5EF4-FFF2-40B4-BE49-F238E27FC236}">
              <a16:creationId xmlns:a16="http://schemas.microsoft.com/office/drawing/2014/main" id="{00000000-0008-0000-0A00-000090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7" name="CaixaDeTexto 1936">
          <a:extLst>
            <a:ext uri="{FF2B5EF4-FFF2-40B4-BE49-F238E27FC236}">
              <a16:creationId xmlns:a16="http://schemas.microsoft.com/office/drawing/2014/main" id="{00000000-0008-0000-0A00-000091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8" name="CaixaDeTexto 1937">
          <a:extLst>
            <a:ext uri="{FF2B5EF4-FFF2-40B4-BE49-F238E27FC236}">
              <a16:creationId xmlns:a16="http://schemas.microsoft.com/office/drawing/2014/main" id="{00000000-0008-0000-0A00-00009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39" name="CaixaDeTexto 1938">
          <a:extLst>
            <a:ext uri="{FF2B5EF4-FFF2-40B4-BE49-F238E27FC236}">
              <a16:creationId xmlns:a16="http://schemas.microsoft.com/office/drawing/2014/main" id="{00000000-0008-0000-0A00-00009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40" name="CaixaDeTexto 1939">
          <a:extLst>
            <a:ext uri="{FF2B5EF4-FFF2-40B4-BE49-F238E27FC236}">
              <a16:creationId xmlns:a16="http://schemas.microsoft.com/office/drawing/2014/main" id="{00000000-0008-0000-0A00-000094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41" name="CaixaDeTexto 1940">
          <a:extLst>
            <a:ext uri="{FF2B5EF4-FFF2-40B4-BE49-F238E27FC236}">
              <a16:creationId xmlns:a16="http://schemas.microsoft.com/office/drawing/2014/main" id="{00000000-0008-0000-0A00-000095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42" name="CaixaDeTexto 1941">
          <a:extLst>
            <a:ext uri="{FF2B5EF4-FFF2-40B4-BE49-F238E27FC236}">
              <a16:creationId xmlns:a16="http://schemas.microsoft.com/office/drawing/2014/main" id="{00000000-0008-0000-0A00-000096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43" name="CaixaDeTexto 1942">
          <a:extLst>
            <a:ext uri="{FF2B5EF4-FFF2-40B4-BE49-F238E27FC236}">
              <a16:creationId xmlns:a16="http://schemas.microsoft.com/office/drawing/2014/main" id="{00000000-0008-0000-0A00-000097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44" name="CaixaDeTexto 1943">
          <a:extLst>
            <a:ext uri="{FF2B5EF4-FFF2-40B4-BE49-F238E27FC236}">
              <a16:creationId xmlns:a16="http://schemas.microsoft.com/office/drawing/2014/main" id="{00000000-0008-0000-0A00-000098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45" name="CaixaDeTexto 1944">
          <a:extLst>
            <a:ext uri="{FF2B5EF4-FFF2-40B4-BE49-F238E27FC236}">
              <a16:creationId xmlns:a16="http://schemas.microsoft.com/office/drawing/2014/main" id="{00000000-0008-0000-0A00-000099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46" name="CaixaDeTexto 1945">
          <a:extLst>
            <a:ext uri="{FF2B5EF4-FFF2-40B4-BE49-F238E27FC236}">
              <a16:creationId xmlns:a16="http://schemas.microsoft.com/office/drawing/2014/main" id="{00000000-0008-0000-0A00-00009A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47" name="CaixaDeTexto 1946">
          <a:extLst>
            <a:ext uri="{FF2B5EF4-FFF2-40B4-BE49-F238E27FC236}">
              <a16:creationId xmlns:a16="http://schemas.microsoft.com/office/drawing/2014/main" id="{00000000-0008-0000-0A00-00009B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48" name="CaixaDeTexto 1947">
          <a:extLst>
            <a:ext uri="{FF2B5EF4-FFF2-40B4-BE49-F238E27FC236}">
              <a16:creationId xmlns:a16="http://schemas.microsoft.com/office/drawing/2014/main" id="{00000000-0008-0000-0A00-00009C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49" name="CaixaDeTexto 1948">
          <a:extLst>
            <a:ext uri="{FF2B5EF4-FFF2-40B4-BE49-F238E27FC236}">
              <a16:creationId xmlns:a16="http://schemas.microsoft.com/office/drawing/2014/main" id="{00000000-0008-0000-0A00-00009D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50" name="CaixaDeTexto 1949">
          <a:extLst>
            <a:ext uri="{FF2B5EF4-FFF2-40B4-BE49-F238E27FC236}">
              <a16:creationId xmlns:a16="http://schemas.microsoft.com/office/drawing/2014/main" id="{00000000-0008-0000-0A00-00009E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51" name="CaixaDeTexto 1950">
          <a:extLst>
            <a:ext uri="{FF2B5EF4-FFF2-40B4-BE49-F238E27FC236}">
              <a16:creationId xmlns:a16="http://schemas.microsoft.com/office/drawing/2014/main" id="{00000000-0008-0000-0A00-00009F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52" name="CaixaDeTexto 1951">
          <a:extLst>
            <a:ext uri="{FF2B5EF4-FFF2-40B4-BE49-F238E27FC236}">
              <a16:creationId xmlns:a16="http://schemas.microsoft.com/office/drawing/2014/main" id="{00000000-0008-0000-0A00-0000A0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53" name="CaixaDeTexto 1952">
          <a:extLst>
            <a:ext uri="{FF2B5EF4-FFF2-40B4-BE49-F238E27FC236}">
              <a16:creationId xmlns:a16="http://schemas.microsoft.com/office/drawing/2014/main" id="{00000000-0008-0000-0A00-0000A1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54" name="CaixaDeTexto 1953">
          <a:extLst>
            <a:ext uri="{FF2B5EF4-FFF2-40B4-BE49-F238E27FC236}">
              <a16:creationId xmlns:a16="http://schemas.microsoft.com/office/drawing/2014/main" id="{00000000-0008-0000-0A00-0000A2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55" name="CaixaDeTexto 1954">
          <a:extLst>
            <a:ext uri="{FF2B5EF4-FFF2-40B4-BE49-F238E27FC236}">
              <a16:creationId xmlns:a16="http://schemas.microsoft.com/office/drawing/2014/main" id="{00000000-0008-0000-0A00-0000A3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56" name="CaixaDeTexto 1955">
          <a:extLst>
            <a:ext uri="{FF2B5EF4-FFF2-40B4-BE49-F238E27FC236}">
              <a16:creationId xmlns:a16="http://schemas.microsoft.com/office/drawing/2014/main" id="{00000000-0008-0000-0A00-0000A4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57" name="CaixaDeTexto 1956">
          <a:extLst>
            <a:ext uri="{FF2B5EF4-FFF2-40B4-BE49-F238E27FC236}">
              <a16:creationId xmlns:a16="http://schemas.microsoft.com/office/drawing/2014/main" id="{00000000-0008-0000-0A00-0000A5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58" name="CaixaDeTexto 1957">
          <a:extLst>
            <a:ext uri="{FF2B5EF4-FFF2-40B4-BE49-F238E27FC236}">
              <a16:creationId xmlns:a16="http://schemas.microsoft.com/office/drawing/2014/main" id="{00000000-0008-0000-0A00-0000A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59" name="CaixaDeTexto 1958">
          <a:extLst>
            <a:ext uri="{FF2B5EF4-FFF2-40B4-BE49-F238E27FC236}">
              <a16:creationId xmlns:a16="http://schemas.microsoft.com/office/drawing/2014/main" id="{00000000-0008-0000-0A00-0000A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60" name="CaixaDeTexto 1959">
          <a:extLst>
            <a:ext uri="{FF2B5EF4-FFF2-40B4-BE49-F238E27FC236}">
              <a16:creationId xmlns:a16="http://schemas.microsoft.com/office/drawing/2014/main" id="{00000000-0008-0000-0A00-0000A8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61" name="CaixaDeTexto 1960">
          <a:extLst>
            <a:ext uri="{FF2B5EF4-FFF2-40B4-BE49-F238E27FC236}">
              <a16:creationId xmlns:a16="http://schemas.microsoft.com/office/drawing/2014/main" id="{00000000-0008-0000-0A00-0000A9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62" name="CaixaDeTexto 1961">
          <a:extLst>
            <a:ext uri="{FF2B5EF4-FFF2-40B4-BE49-F238E27FC236}">
              <a16:creationId xmlns:a16="http://schemas.microsoft.com/office/drawing/2014/main" id="{00000000-0008-0000-0A00-0000AA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63" name="CaixaDeTexto 1962">
          <a:extLst>
            <a:ext uri="{FF2B5EF4-FFF2-40B4-BE49-F238E27FC236}">
              <a16:creationId xmlns:a16="http://schemas.microsoft.com/office/drawing/2014/main" id="{00000000-0008-0000-0A00-0000AB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4" name="CaixaDeTexto 1963">
          <a:extLst>
            <a:ext uri="{FF2B5EF4-FFF2-40B4-BE49-F238E27FC236}">
              <a16:creationId xmlns:a16="http://schemas.microsoft.com/office/drawing/2014/main" id="{00000000-0008-0000-0A00-0000AC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5" name="CaixaDeTexto 1964">
          <a:extLst>
            <a:ext uri="{FF2B5EF4-FFF2-40B4-BE49-F238E27FC236}">
              <a16:creationId xmlns:a16="http://schemas.microsoft.com/office/drawing/2014/main" id="{00000000-0008-0000-0A00-0000AD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6" name="CaixaDeTexto 1965">
          <a:extLst>
            <a:ext uri="{FF2B5EF4-FFF2-40B4-BE49-F238E27FC236}">
              <a16:creationId xmlns:a16="http://schemas.microsoft.com/office/drawing/2014/main" id="{00000000-0008-0000-0A00-0000A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7" name="CaixaDeTexto 1966">
          <a:extLst>
            <a:ext uri="{FF2B5EF4-FFF2-40B4-BE49-F238E27FC236}">
              <a16:creationId xmlns:a16="http://schemas.microsoft.com/office/drawing/2014/main" id="{00000000-0008-0000-0A00-0000A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8" name="CaixaDeTexto 1967">
          <a:extLst>
            <a:ext uri="{FF2B5EF4-FFF2-40B4-BE49-F238E27FC236}">
              <a16:creationId xmlns:a16="http://schemas.microsoft.com/office/drawing/2014/main" id="{00000000-0008-0000-0A00-0000B0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69" name="CaixaDeTexto 1968">
          <a:extLst>
            <a:ext uri="{FF2B5EF4-FFF2-40B4-BE49-F238E27FC236}">
              <a16:creationId xmlns:a16="http://schemas.microsoft.com/office/drawing/2014/main" id="{00000000-0008-0000-0A00-0000B1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0" name="CaixaDeTexto 1969">
          <a:extLst>
            <a:ext uri="{FF2B5EF4-FFF2-40B4-BE49-F238E27FC236}">
              <a16:creationId xmlns:a16="http://schemas.microsoft.com/office/drawing/2014/main" id="{00000000-0008-0000-0A00-0000B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1" name="CaixaDeTexto 1970">
          <a:extLst>
            <a:ext uri="{FF2B5EF4-FFF2-40B4-BE49-F238E27FC236}">
              <a16:creationId xmlns:a16="http://schemas.microsoft.com/office/drawing/2014/main" id="{00000000-0008-0000-0A00-0000B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2" name="CaixaDeTexto 1971">
          <a:extLst>
            <a:ext uri="{FF2B5EF4-FFF2-40B4-BE49-F238E27FC236}">
              <a16:creationId xmlns:a16="http://schemas.microsoft.com/office/drawing/2014/main" id="{00000000-0008-0000-0A00-0000B4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3" name="CaixaDeTexto 1972">
          <a:extLst>
            <a:ext uri="{FF2B5EF4-FFF2-40B4-BE49-F238E27FC236}">
              <a16:creationId xmlns:a16="http://schemas.microsoft.com/office/drawing/2014/main" id="{00000000-0008-0000-0A00-0000B5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4" name="CaixaDeTexto 1973">
          <a:extLst>
            <a:ext uri="{FF2B5EF4-FFF2-40B4-BE49-F238E27FC236}">
              <a16:creationId xmlns:a16="http://schemas.microsoft.com/office/drawing/2014/main" id="{00000000-0008-0000-0A00-0000B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75" name="CaixaDeTexto 1974">
          <a:extLst>
            <a:ext uri="{FF2B5EF4-FFF2-40B4-BE49-F238E27FC236}">
              <a16:creationId xmlns:a16="http://schemas.microsoft.com/office/drawing/2014/main" id="{00000000-0008-0000-0A00-0000B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76" name="CaixaDeTexto 1975">
          <a:extLst>
            <a:ext uri="{FF2B5EF4-FFF2-40B4-BE49-F238E27FC236}">
              <a16:creationId xmlns:a16="http://schemas.microsoft.com/office/drawing/2014/main" id="{00000000-0008-0000-0A00-0000B8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1977" name="CaixaDeTexto 1976">
          <a:extLst>
            <a:ext uri="{FF2B5EF4-FFF2-40B4-BE49-F238E27FC236}">
              <a16:creationId xmlns:a16="http://schemas.microsoft.com/office/drawing/2014/main" id="{00000000-0008-0000-0A00-0000B9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78" name="CaixaDeTexto 1977">
          <a:extLst>
            <a:ext uri="{FF2B5EF4-FFF2-40B4-BE49-F238E27FC236}">
              <a16:creationId xmlns:a16="http://schemas.microsoft.com/office/drawing/2014/main" id="{00000000-0008-0000-0A00-0000BA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79" name="CaixaDeTexto 1978">
          <a:extLst>
            <a:ext uri="{FF2B5EF4-FFF2-40B4-BE49-F238E27FC236}">
              <a16:creationId xmlns:a16="http://schemas.microsoft.com/office/drawing/2014/main" id="{00000000-0008-0000-0A00-0000BB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80" name="CaixaDeTexto 1979">
          <a:extLst>
            <a:ext uri="{FF2B5EF4-FFF2-40B4-BE49-F238E27FC236}">
              <a16:creationId xmlns:a16="http://schemas.microsoft.com/office/drawing/2014/main" id="{00000000-0008-0000-0A00-0000BC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1981" name="CaixaDeTexto 1980">
          <a:extLst>
            <a:ext uri="{FF2B5EF4-FFF2-40B4-BE49-F238E27FC236}">
              <a16:creationId xmlns:a16="http://schemas.microsoft.com/office/drawing/2014/main" id="{00000000-0008-0000-0A00-0000BD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82" name="CaixaDeTexto 1981">
          <a:extLst>
            <a:ext uri="{FF2B5EF4-FFF2-40B4-BE49-F238E27FC236}">
              <a16:creationId xmlns:a16="http://schemas.microsoft.com/office/drawing/2014/main" id="{00000000-0008-0000-0A00-0000BE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83" name="CaixaDeTexto 1982">
          <a:extLst>
            <a:ext uri="{FF2B5EF4-FFF2-40B4-BE49-F238E27FC236}">
              <a16:creationId xmlns:a16="http://schemas.microsoft.com/office/drawing/2014/main" id="{00000000-0008-0000-0A00-0000BF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84" name="CaixaDeTexto 1983">
          <a:extLst>
            <a:ext uri="{FF2B5EF4-FFF2-40B4-BE49-F238E27FC236}">
              <a16:creationId xmlns:a16="http://schemas.microsoft.com/office/drawing/2014/main" id="{00000000-0008-0000-0A00-0000C0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1985" name="CaixaDeTexto 1984">
          <a:extLst>
            <a:ext uri="{FF2B5EF4-FFF2-40B4-BE49-F238E27FC236}">
              <a16:creationId xmlns:a16="http://schemas.microsoft.com/office/drawing/2014/main" id="{00000000-0008-0000-0A00-0000C1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86" name="CaixaDeTexto 1985">
          <a:extLst>
            <a:ext uri="{FF2B5EF4-FFF2-40B4-BE49-F238E27FC236}">
              <a16:creationId xmlns:a16="http://schemas.microsoft.com/office/drawing/2014/main" id="{00000000-0008-0000-0A00-0000C2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87" name="CaixaDeTexto 1986">
          <a:extLst>
            <a:ext uri="{FF2B5EF4-FFF2-40B4-BE49-F238E27FC236}">
              <a16:creationId xmlns:a16="http://schemas.microsoft.com/office/drawing/2014/main" id="{00000000-0008-0000-0A00-0000C3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88" name="CaixaDeTexto 1987">
          <a:extLst>
            <a:ext uri="{FF2B5EF4-FFF2-40B4-BE49-F238E27FC236}">
              <a16:creationId xmlns:a16="http://schemas.microsoft.com/office/drawing/2014/main" id="{00000000-0008-0000-0A00-0000C4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1989" name="CaixaDeTexto 1988">
          <a:extLst>
            <a:ext uri="{FF2B5EF4-FFF2-40B4-BE49-F238E27FC236}">
              <a16:creationId xmlns:a16="http://schemas.microsoft.com/office/drawing/2014/main" id="{00000000-0008-0000-0A00-0000C5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0" name="CaixaDeTexto 1989">
          <a:extLst>
            <a:ext uri="{FF2B5EF4-FFF2-40B4-BE49-F238E27FC236}">
              <a16:creationId xmlns:a16="http://schemas.microsoft.com/office/drawing/2014/main" id="{00000000-0008-0000-0A00-0000C6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1" name="CaixaDeTexto 1990">
          <a:extLst>
            <a:ext uri="{FF2B5EF4-FFF2-40B4-BE49-F238E27FC236}">
              <a16:creationId xmlns:a16="http://schemas.microsoft.com/office/drawing/2014/main" id="{00000000-0008-0000-0A00-0000C7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2" name="CaixaDeTexto 1991">
          <a:extLst>
            <a:ext uri="{FF2B5EF4-FFF2-40B4-BE49-F238E27FC236}">
              <a16:creationId xmlns:a16="http://schemas.microsoft.com/office/drawing/2014/main" id="{00000000-0008-0000-0A00-0000C8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3" name="CaixaDeTexto 1992">
          <a:extLst>
            <a:ext uri="{FF2B5EF4-FFF2-40B4-BE49-F238E27FC236}">
              <a16:creationId xmlns:a16="http://schemas.microsoft.com/office/drawing/2014/main" id="{00000000-0008-0000-0A00-0000C9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94" name="CaixaDeTexto 1993">
          <a:extLst>
            <a:ext uri="{FF2B5EF4-FFF2-40B4-BE49-F238E27FC236}">
              <a16:creationId xmlns:a16="http://schemas.microsoft.com/office/drawing/2014/main" id="{00000000-0008-0000-0A00-0000C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1995" name="CaixaDeTexto 1994">
          <a:extLst>
            <a:ext uri="{FF2B5EF4-FFF2-40B4-BE49-F238E27FC236}">
              <a16:creationId xmlns:a16="http://schemas.microsoft.com/office/drawing/2014/main" id="{00000000-0008-0000-0A00-0000C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6" name="CaixaDeTexto 1995">
          <a:extLst>
            <a:ext uri="{FF2B5EF4-FFF2-40B4-BE49-F238E27FC236}">
              <a16:creationId xmlns:a16="http://schemas.microsoft.com/office/drawing/2014/main" id="{00000000-0008-0000-0A00-0000CC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7" name="CaixaDeTexto 1996">
          <a:extLst>
            <a:ext uri="{FF2B5EF4-FFF2-40B4-BE49-F238E27FC236}">
              <a16:creationId xmlns:a16="http://schemas.microsoft.com/office/drawing/2014/main" id="{00000000-0008-0000-0A00-0000CD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8" name="CaixaDeTexto 1997">
          <a:extLst>
            <a:ext uri="{FF2B5EF4-FFF2-40B4-BE49-F238E27FC236}">
              <a16:creationId xmlns:a16="http://schemas.microsoft.com/office/drawing/2014/main" id="{00000000-0008-0000-0A00-0000CE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1999" name="CaixaDeTexto 1998">
          <a:extLst>
            <a:ext uri="{FF2B5EF4-FFF2-40B4-BE49-F238E27FC236}">
              <a16:creationId xmlns:a16="http://schemas.microsoft.com/office/drawing/2014/main" id="{00000000-0008-0000-0A00-0000CF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0" name="CaixaDeTexto 1999">
          <a:extLst>
            <a:ext uri="{FF2B5EF4-FFF2-40B4-BE49-F238E27FC236}">
              <a16:creationId xmlns:a16="http://schemas.microsoft.com/office/drawing/2014/main" id="{00000000-0008-0000-0A00-0000D0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1" name="CaixaDeTexto 2000">
          <a:extLst>
            <a:ext uri="{FF2B5EF4-FFF2-40B4-BE49-F238E27FC236}">
              <a16:creationId xmlns:a16="http://schemas.microsoft.com/office/drawing/2014/main" id="{00000000-0008-0000-0A00-0000D1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2" name="CaixaDeTexto 2001">
          <a:extLst>
            <a:ext uri="{FF2B5EF4-FFF2-40B4-BE49-F238E27FC236}">
              <a16:creationId xmlns:a16="http://schemas.microsoft.com/office/drawing/2014/main" id="{00000000-0008-0000-0A00-0000D2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3" name="CaixaDeTexto 2002">
          <a:extLst>
            <a:ext uri="{FF2B5EF4-FFF2-40B4-BE49-F238E27FC236}">
              <a16:creationId xmlns:a16="http://schemas.microsoft.com/office/drawing/2014/main" id="{00000000-0008-0000-0A00-0000D3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4" name="CaixaDeTexto 2003">
          <a:extLst>
            <a:ext uri="{FF2B5EF4-FFF2-40B4-BE49-F238E27FC236}">
              <a16:creationId xmlns:a16="http://schemas.microsoft.com/office/drawing/2014/main" id="{00000000-0008-0000-0A00-0000D4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5" name="CaixaDeTexto 2004">
          <a:extLst>
            <a:ext uri="{FF2B5EF4-FFF2-40B4-BE49-F238E27FC236}">
              <a16:creationId xmlns:a16="http://schemas.microsoft.com/office/drawing/2014/main" id="{00000000-0008-0000-0A00-0000D5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6" name="CaixaDeTexto 2005">
          <a:extLst>
            <a:ext uri="{FF2B5EF4-FFF2-40B4-BE49-F238E27FC236}">
              <a16:creationId xmlns:a16="http://schemas.microsoft.com/office/drawing/2014/main" id="{00000000-0008-0000-0A00-0000D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7" name="CaixaDeTexto 2006">
          <a:extLst>
            <a:ext uri="{FF2B5EF4-FFF2-40B4-BE49-F238E27FC236}">
              <a16:creationId xmlns:a16="http://schemas.microsoft.com/office/drawing/2014/main" id="{00000000-0008-0000-0A00-0000D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8" name="CaixaDeTexto 2007">
          <a:extLst>
            <a:ext uri="{FF2B5EF4-FFF2-40B4-BE49-F238E27FC236}">
              <a16:creationId xmlns:a16="http://schemas.microsoft.com/office/drawing/2014/main" id="{00000000-0008-0000-0A00-0000D8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09" name="CaixaDeTexto 2008">
          <a:extLst>
            <a:ext uri="{FF2B5EF4-FFF2-40B4-BE49-F238E27FC236}">
              <a16:creationId xmlns:a16="http://schemas.microsoft.com/office/drawing/2014/main" id="{00000000-0008-0000-0A00-0000D9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10" name="CaixaDeTexto 2009">
          <a:extLst>
            <a:ext uri="{FF2B5EF4-FFF2-40B4-BE49-F238E27FC236}">
              <a16:creationId xmlns:a16="http://schemas.microsoft.com/office/drawing/2014/main" id="{00000000-0008-0000-0A00-0000D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11" name="CaixaDeTexto 2010">
          <a:extLst>
            <a:ext uri="{FF2B5EF4-FFF2-40B4-BE49-F238E27FC236}">
              <a16:creationId xmlns:a16="http://schemas.microsoft.com/office/drawing/2014/main" id="{00000000-0008-0000-0A00-0000D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12" name="CaixaDeTexto 2011">
          <a:extLst>
            <a:ext uri="{FF2B5EF4-FFF2-40B4-BE49-F238E27FC236}">
              <a16:creationId xmlns:a16="http://schemas.microsoft.com/office/drawing/2014/main" id="{00000000-0008-0000-0A00-0000DC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13" name="CaixaDeTexto 2012">
          <a:extLst>
            <a:ext uri="{FF2B5EF4-FFF2-40B4-BE49-F238E27FC236}">
              <a16:creationId xmlns:a16="http://schemas.microsoft.com/office/drawing/2014/main" id="{00000000-0008-0000-0A00-0000DD07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14" name="CaixaDeTexto 2013">
          <a:extLst>
            <a:ext uri="{FF2B5EF4-FFF2-40B4-BE49-F238E27FC236}">
              <a16:creationId xmlns:a16="http://schemas.microsoft.com/office/drawing/2014/main" id="{00000000-0008-0000-0A00-0000DE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15" name="CaixaDeTexto 2014">
          <a:extLst>
            <a:ext uri="{FF2B5EF4-FFF2-40B4-BE49-F238E27FC236}">
              <a16:creationId xmlns:a16="http://schemas.microsoft.com/office/drawing/2014/main" id="{00000000-0008-0000-0A00-0000DF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16" name="CaixaDeTexto 2015">
          <a:extLst>
            <a:ext uri="{FF2B5EF4-FFF2-40B4-BE49-F238E27FC236}">
              <a16:creationId xmlns:a16="http://schemas.microsoft.com/office/drawing/2014/main" id="{00000000-0008-0000-0A00-0000E0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17" name="CaixaDeTexto 2016">
          <a:extLst>
            <a:ext uri="{FF2B5EF4-FFF2-40B4-BE49-F238E27FC236}">
              <a16:creationId xmlns:a16="http://schemas.microsoft.com/office/drawing/2014/main" id="{00000000-0008-0000-0A00-0000E107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18" name="CaixaDeTexto 2017">
          <a:extLst>
            <a:ext uri="{FF2B5EF4-FFF2-40B4-BE49-F238E27FC236}">
              <a16:creationId xmlns:a16="http://schemas.microsoft.com/office/drawing/2014/main" id="{00000000-0008-0000-0A00-0000E2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19" name="CaixaDeTexto 2018">
          <a:extLst>
            <a:ext uri="{FF2B5EF4-FFF2-40B4-BE49-F238E27FC236}">
              <a16:creationId xmlns:a16="http://schemas.microsoft.com/office/drawing/2014/main" id="{00000000-0008-0000-0A00-0000E3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20" name="CaixaDeTexto 2019">
          <a:extLst>
            <a:ext uri="{FF2B5EF4-FFF2-40B4-BE49-F238E27FC236}">
              <a16:creationId xmlns:a16="http://schemas.microsoft.com/office/drawing/2014/main" id="{00000000-0008-0000-0A00-0000E4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21" name="CaixaDeTexto 2020">
          <a:extLst>
            <a:ext uri="{FF2B5EF4-FFF2-40B4-BE49-F238E27FC236}">
              <a16:creationId xmlns:a16="http://schemas.microsoft.com/office/drawing/2014/main" id="{00000000-0008-0000-0A00-0000E507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22" name="CaixaDeTexto 2021">
          <a:extLst>
            <a:ext uri="{FF2B5EF4-FFF2-40B4-BE49-F238E27FC236}">
              <a16:creationId xmlns:a16="http://schemas.microsoft.com/office/drawing/2014/main" id="{00000000-0008-0000-0A00-0000E6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23" name="CaixaDeTexto 2022">
          <a:extLst>
            <a:ext uri="{FF2B5EF4-FFF2-40B4-BE49-F238E27FC236}">
              <a16:creationId xmlns:a16="http://schemas.microsoft.com/office/drawing/2014/main" id="{00000000-0008-0000-0A00-0000E7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24" name="CaixaDeTexto 2023">
          <a:extLst>
            <a:ext uri="{FF2B5EF4-FFF2-40B4-BE49-F238E27FC236}">
              <a16:creationId xmlns:a16="http://schemas.microsoft.com/office/drawing/2014/main" id="{00000000-0008-0000-0A00-0000E8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25" name="CaixaDeTexto 2024">
          <a:extLst>
            <a:ext uri="{FF2B5EF4-FFF2-40B4-BE49-F238E27FC236}">
              <a16:creationId xmlns:a16="http://schemas.microsoft.com/office/drawing/2014/main" id="{00000000-0008-0000-0A00-0000E907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26" name="CaixaDeTexto 2025">
          <a:extLst>
            <a:ext uri="{FF2B5EF4-FFF2-40B4-BE49-F238E27FC236}">
              <a16:creationId xmlns:a16="http://schemas.microsoft.com/office/drawing/2014/main" id="{00000000-0008-0000-0A00-0000EA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27" name="CaixaDeTexto 2026">
          <a:extLst>
            <a:ext uri="{FF2B5EF4-FFF2-40B4-BE49-F238E27FC236}">
              <a16:creationId xmlns:a16="http://schemas.microsoft.com/office/drawing/2014/main" id="{00000000-0008-0000-0A00-0000EB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28" name="CaixaDeTexto 2027">
          <a:extLst>
            <a:ext uri="{FF2B5EF4-FFF2-40B4-BE49-F238E27FC236}">
              <a16:creationId xmlns:a16="http://schemas.microsoft.com/office/drawing/2014/main" id="{00000000-0008-0000-0A00-0000EC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29" name="CaixaDeTexto 2028">
          <a:extLst>
            <a:ext uri="{FF2B5EF4-FFF2-40B4-BE49-F238E27FC236}">
              <a16:creationId xmlns:a16="http://schemas.microsoft.com/office/drawing/2014/main" id="{00000000-0008-0000-0A00-0000ED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0" name="CaixaDeTexto 2029">
          <a:extLst>
            <a:ext uri="{FF2B5EF4-FFF2-40B4-BE49-F238E27FC236}">
              <a16:creationId xmlns:a16="http://schemas.microsoft.com/office/drawing/2014/main" id="{00000000-0008-0000-0A00-0000E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1" name="CaixaDeTexto 2030">
          <a:extLst>
            <a:ext uri="{FF2B5EF4-FFF2-40B4-BE49-F238E27FC236}">
              <a16:creationId xmlns:a16="http://schemas.microsoft.com/office/drawing/2014/main" id="{00000000-0008-0000-0A00-0000E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32" name="CaixaDeTexto 2031">
          <a:extLst>
            <a:ext uri="{FF2B5EF4-FFF2-40B4-BE49-F238E27FC236}">
              <a16:creationId xmlns:a16="http://schemas.microsoft.com/office/drawing/2014/main" id="{00000000-0008-0000-0A00-0000F0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33" name="CaixaDeTexto 2032">
          <a:extLst>
            <a:ext uri="{FF2B5EF4-FFF2-40B4-BE49-F238E27FC236}">
              <a16:creationId xmlns:a16="http://schemas.microsoft.com/office/drawing/2014/main" id="{00000000-0008-0000-0A00-0000F1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34" name="CaixaDeTexto 2033">
          <a:extLst>
            <a:ext uri="{FF2B5EF4-FFF2-40B4-BE49-F238E27FC236}">
              <a16:creationId xmlns:a16="http://schemas.microsoft.com/office/drawing/2014/main" id="{00000000-0008-0000-0A00-0000F2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35" name="CaixaDeTexto 2034">
          <a:extLst>
            <a:ext uri="{FF2B5EF4-FFF2-40B4-BE49-F238E27FC236}">
              <a16:creationId xmlns:a16="http://schemas.microsoft.com/office/drawing/2014/main" id="{00000000-0008-0000-0A00-0000F307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6" name="CaixaDeTexto 2035">
          <a:extLst>
            <a:ext uri="{FF2B5EF4-FFF2-40B4-BE49-F238E27FC236}">
              <a16:creationId xmlns:a16="http://schemas.microsoft.com/office/drawing/2014/main" id="{00000000-0008-0000-0A00-0000F4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7" name="CaixaDeTexto 2036">
          <a:extLst>
            <a:ext uri="{FF2B5EF4-FFF2-40B4-BE49-F238E27FC236}">
              <a16:creationId xmlns:a16="http://schemas.microsoft.com/office/drawing/2014/main" id="{00000000-0008-0000-0A00-0000F5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8" name="CaixaDeTexto 2037">
          <a:extLst>
            <a:ext uri="{FF2B5EF4-FFF2-40B4-BE49-F238E27FC236}">
              <a16:creationId xmlns:a16="http://schemas.microsoft.com/office/drawing/2014/main" id="{00000000-0008-0000-0A00-0000F6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39" name="CaixaDeTexto 2038">
          <a:extLst>
            <a:ext uri="{FF2B5EF4-FFF2-40B4-BE49-F238E27FC236}">
              <a16:creationId xmlns:a16="http://schemas.microsoft.com/office/drawing/2014/main" id="{00000000-0008-0000-0A00-0000F7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0" name="CaixaDeTexto 2039">
          <a:extLst>
            <a:ext uri="{FF2B5EF4-FFF2-40B4-BE49-F238E27FC236}">
              <a16:creationId xmlns:a16="http://schemas.microsoft.com/office/drawing/2014/main" id="{00000000-0008-0000-0A00-0000F8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1" name="CaixaDeTexto 2040">
          <a:extLst>
            <a:ext uri="{FF2B5EF4-FFF2-40B4-BE49-F238E27FC236}">
              <a16:creationId xmlns:a16="http://schemas.microsoft.com/office/drawing/2014/main" id="{00000000-0008-0000-0A00-0000F9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2" name="CaixaDeTexto 2041">
          <a:extLst>
            <a:ext uri="{FF2B5EF4-FFF2-40B4-BE49-F238E27FC236}">
              <a16:creationId xmlns:a16="http://schemas.microsoft.com/office/drawing/2014/main" id="{00000000-0008-0000-0A00-0000FA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3" name="CaixaDeTexto 2042">
          <a:extLst>
            <a:ext uri="{FF2B5EF4-FFF2-40B4-BE49-F238E27FC236}">
              <a16:creationId xmlns:a16="http://schemas.microsoft.com/office/drawing/2014/main" id="{00000000-0008-0000-0A00-0000FB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4" name="CaixaDeTexto 2043">
          <a:extLst>
            <a:ext uri="{FF2B5EF4-FFF2-40B4-BE49-F238E27FC236}">
              <a16:creationId xmlns:a16="http://schemas.microsoft.com/office/drawing/2014/main" id="{00000000-0008-0000-0A00-0000FC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5" name="CaixaDeTexto 2044">
          <a:extLst>
            <a:ext uri="{FF2B5EF4-FFF2-40B4-BE49-F238E27FC236}">
              <a16:creationId xmlns:a16="http://schemas.microsoft.com/office/drawing/2014/main" id="{00000000-0008-0000-0A00-0000FD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6" name="CaixaDeTexto 2045">
          <a:extLst>
            <a:ext uri="{FF2B5EF4-FFF2-40B4-BE49-F238E27FC236}">
              <a16:creationId xmlns:a16="http://schemas.microsoft.com/office/drawing/2014/main" id="{00000000-0008-0000-0A00-0000FE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239</xdr:row>
      <xdr:rowOff>0</xdr:rowOff>
    </xdr:from>
    <xdr:ext cx="184731" cy="264560"/>
    <xdr:sp macro="" textlink="">
      <xdr:nvSpPr>
        <xdr:cNvPr id="2047" name="CaixaDeTexto 2046">
          <a:extLst>
            <a:ext uri="{FF2B5EF4-FFF2-40B4-BE49-F238E27FC236}">
              <a16:creationId xmlns:a16="http://schemas.microsoft.com/office/drawing/2014/main" id="{00000000-0008-0000-0A00-0000FF070000}"/>
            </a:ext>
          </a:extLst>
        </xdr:cNvPr>
        <xdr:cNvSpPr txBox="1"/>
      </xdr:nvSpPr>
      <xdr:spPr>
        <a:xfrm>
          <a:off x="74199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239</xdr:row>
      <xdr:rowOff>0</xdr:rowOff>
    </xdr:from>
    <xdr:ext cx="184731" cy="264560"/>
    <xdr:sp macro="" textlink="">
      <xdr:nvSpPr>
        <xdr:cNvPr id="2048" name="CaixaDeTexto 2047">
          <a:extLst>
            <a:ext uri="{FF2B5EF4-FFF2-40B4-BE49-F238E27FC236}">
              <a16:creationId xmlns:a16="http://schemas.microsoft.com/office/drawing/2014/main" id="{00000000-0008-0000-0A00-00000008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239</xdr:row>
      <xdr:rowOff>0</xdr:rowOff>
    </xdr:from>
    <xdr:ext cx="184731" cy="264560"/>
    <xdr:sp macro="" textlink="">
      <xdr:nvSpPr>
        <xdr:cNvPr id="2049" name="CaixaDeTexto 2048">
          <a:extLst>
            <a:ext uri="{FF2B5EF4-FFF2-40B4-BE49-F238E27FC236}">
              <a16:creationId xmlns:a16="http://schemas.microsoft.com/office/drawing/2014/main" id="{00000000-0008-0000-0A00-000001080000}"/>
            </a:ext>
          </a:extLst>
        </xdr:cNvPr>
        <xdr:cNvSpPr txBox="1"/>
      </xdr:nvSpPr>
      <xdr:spPr>
        <a:xfrm>
          <a:off x="47339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50" name="CaixaDeTexto 2049">
          <a:extLst>
            <a:ext uri="{FF2B5EF4-FFF2-40B4-BE49-F238E27FC236}">
              <a16:creationId xmlns:a16="http://schemas.microsoft.com/office/drawing/2014/main" id="{00000000-0008-0000-0A00-00000208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51" name="CaixaDeTexto 2050">
          <a:extLst>
            <a:ext uri="{FF2B5EF4-FFF2-40B4-BE49-F238E27FC236}">
              <a16:creationId xmlns:a16="http://schemas.microsoft.com/office/drawing/2014/main" id="{00000000-0008-0000-0A00-00000308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52" name="CaixaDeTexto 2051">
          <a:extLst>
            <a:ext uri="{FF2B5EF4-FFF2-40B4-BE49-F238E27FC236}">
              <a16:creationId xmlns:a16="http://schemas.microsoft.com/office/drawing/2014/main" id="{00000000-0008-0000-0A00-00000408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239</xdr:row>
      <xdr:rowOff>0</xdr:rowOff>
    </xdr:from>
    <xdr:ext cx="184731" cy="264560"/>
    <xdr:sp macro="" textlink="">
      <xdr:nvSpPr>
        <xdr:cNvPr id="2053" name="CaixaDeTexto 2052">
          <a:extLst>
            <a:ext uri="{FF2B5EF4-FFF2-40B4-BE49-F238E27FC236}">
              <a16:creationId xmlns:a16="http://schemas.microsoft.com/office/drawing/2014/main" id="{00000000-0008-0000-0A00-000005080000}"/>
            </a:ext>
          </a:extLst>
        </xdr:cNvPr>
        <xdr:cNvSpPr txBox="1"/>
      </xdr:nvSpPr>
      <xdr:spPr>
        <a:xfrm>
          <a:off x="51816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54" name="CaixaDeTexto 2053">
          <a:extLst>
            <a:ext uri="{FF2B5EF4-FFF2-40B4-BE49-F238E27FC236}">
              <a16:creationId xmlns:a16="http://schemas.microsoft.com/office/drawing/2014/main" id="{00000000-0008-0000-0A00-00000608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55" name="CaixaDeTexto 2054">
          <a:extLst>
            <a:ext uri="{FF2B5EF4-FFF2-40B4-BE49-F238E27FC236}">
              <a16:creationId xmlns:a16="http://schemas.microsoft.com/office/drawing/2014/main" id="{00000000-0008-0000-0A00-00000708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56" name="CaixaDeTexto 2055">
          <a:extLst>
            <a:ext uri="{FF2B5EF4-FFF2-40B4-BE49-F238E27FC236}">
              <a16:creationId xmlns:a16="http://schemas.microsoft.com/office/drawing/2014/main" id="{00000000-0008-0000-0A00-00000808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239</xdr:row>
      <xdr:rowOff>0</xdr:rowOff>
    </xdr:from>
    <xdr:ext cx="184731" cy="264560"/>
    <xdr:sp macro="" textlink="">
      <xdr:nvSpPr>
        <xdr:cNvPr id="2057" name="CaixaDeTexto 2056">
          <a:extLst>
            <a:ext uri="{FF2B5EF4-FFF2-40B4-BE49-F238E27FC236}">
              <a16:creationId xmlns:a16="http://schemas.microsoft.com/office/drawing/2014/main" id="{00000000-0008-0000-0A00-000009080000}"/>
            </a:ext>
          </a:extLst>
        </xdr:cNvPr>
        <xdr:cNvSpPr txBox="1"/>
      </xdr:nvSpPr>
      <xdr:spPr>
        <a:xfrm>
          <a:off x="562927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58" name="CaixaDeTexto 2057">
          <a:extLst>
            <a:ext uri="{FF2B5EF4-FFF2-40B4-BE49-F238E27FC236}">
              <a16:creationId xmlns:a16="http://schemas.microsoft.com/office/drawing/2014/main" id="{00000000-0008-0000-0A00-00000A08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59" name="CaixaDeTexto 2058">
          <a:extLst>
            <a:ext uri="{FF2B5EF4-FFF2-40B4-BE49-F238E27FC236}">
              <a16:creationId xmlns:a16="http://schemas.microsoft.com/office/drawing/2014/main" id="{00000000-0008-0000-0A00-00000B08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60" name="CaixaDeTexto 2059">
          <a:extLst>
            <a:ext uri="{FF2B5EF4-FFF2-40B4-BE49-F238E27FC236}">
              <a16:creationId xmlns:a16="http://schemas.microsoft.com/office/drawing/2014/main" id="{00000000-0008-0000-0A00-00000C08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239</xdr:row>
      <xdr:rowOff>0</xdr:rowOff>
    </xdr:from>
    <xdr:ext cx="184731" cy="264560"/>
    <xdr:sp macro="" textlink="">
      <xdr:nvSpPr>
        <xdr:cNvPr id="2061" name="CaixaDeTexto 2060">
          <a:extLst>
            <a:ext uri="{FF2B5EF4-FFF2-40B4-BE49-F238E27FC236}">
              <a16:creationId xmlns:a16="http://schemas.microsoft.com/office/drawing/2014/main" id="{00000000-0008-0000-0A00-00000D080000}"/>
            </a:ext>
          </a:extLst>
        </xdr:cNvPr>
        <xdr:cNvSpPr txBox="1"/>
      </xdr:nvSpPr>
      <xdr:spPr>
        <a:xfrm>
          <a:off x="607695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2" name="CaixaDeTexto 2061">
          <a:extLst>
            <a:ext uri="{FF2B5EF4-FFF2-40B4-BE49-F238E27FC236}">
              <a16:creationId xmlns:a16="http://schemas.microsoft.com/office/drawing/2014/main" id="{00000000-0008-0000-0A00-00000E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3" name="CaixaDeTexto 2062">
          <a:extLst>
            <a:ext uri="{FF2B5EF4-FFF2-40B4-BE49-F238E27FC236}">
              <a16:creationId xmlns:a16="http://schemas.microsoft.com/office/drawing/2014/main" id="{00000000-0008-0000-0A00-00000F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4" name="CaixaDeTexto 2063">
          <a:extLst>
            <a:ext uri="{FF2B5EF4-FFF2-40B4-BE49-F238E27FC236}">
              <a16:creationId xmlns:a16="http://schemas.microsoft.com/office/drawing/2014/main" id="{00000000-0008-0000-0A00-000010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5" name="CaixaDeTexto 2064">
          <a:extLst>
            <a:ext uri="{FF2B5EF4-FFF2-40B4-BE49-F238E27FC236}">
              <a16:creationId xmlns:a16="http://schemas.microsoft.com/office/drawing/2014/main" id="{00000000-0008-0000-0A00-000011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66" name="CaixaDeTexto 2065">
          <a:extLst>
            <a:ext uri="{FF2B5EF4-FFF2-40B4-BE49-F238E27FC236}">
              <a16:creationId xmlns:a16="http://schemas.microsoft.com/office/drawing/2014/main" id="{00000000-0008-0000-0A00-000012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67" name="CaixaDeTexto 2066">
          <a:extLst>
            <a:ext uri="{FF2B5EF4-FFF2-40B4-BE49-F238E27FC236}">
              <a16:creationId xmlns:a16="http://schemas.microsoft.com/office/drawing/2014/main" id="{00000000-0008-0000-0A00-000013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8" name="CaixaDeTexto 2067">
          <a:extLst>
            <a:ext uri="{FF2B5EF4-FFF2-40B4-BE49-F238E27FC236}">
              <a16:creationId xmlns:a16="http://schemas.microsoft.com/office/drawing/2014/main" id="{00000000-0008-0000-0A00-000014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69" name="CaixaDeTexto 2068">
          <a:extLst>
            <a:ext uri="{FF2B5EF4-FFF2-40B4-BE49-F238E27FC236}">
              <a16:creationId xmlns:a16="http://schemas.microsoft.com/office/drawing/2014/main" id="{00000000-0008-0000-0A00-000015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70" name="CaixaDeTexto 2069">
          <a:extLst>
            <a:ext uri="{FF2B5EF4-FFF2-40B4-BE49-F238E27FC236}">
              <a16:creationId xmlns:a16="http://schemas.microsoft.com/office/drawing/2014/main" id="{00000000-0008-0000-0A00-000016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239</xdr:row>
      <xdr:rowOff>0</xdr:rowOff>
    </xdr:from>
    <xdr:ext cx="184731" cy="264560"/>
    <xdr:sp macro="" textlink="">
      <xdr:nvSpPr>
        <xdr:cNvPr id="2071" name="CaixaDeTexto 2070">
          <a:extLst>
            <a:ext uri="{FF2B5EF4-FFF2-40B4-BE49-F238E27FC236}">
              <a16:creationId xmlns:a16="http://schemas.microsoft.com/office/drawing/2014/main" id="{00000000-0008-0000-0A00-000017080000}"/>
            </a:ext>
          </a:extLst>
        </xdr:cNvPr>
        <xdr:cNvSpPr txBox="1"/>
      </xdr:nvSpPr>
      <xdr:spPr>
        <a:xfrm>
          <a:off x="6524625"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2" name="CaixaDeTexto 2071">
          <a:extLst>
            <a:ext uri="{FF2B5EF4-FFF2-40B4-BE49-F238E27FC236}">
              <a16:creationId xmlns:a16="http://schemas.microsoft.com/office/drawing/2014/main" id="{00000000-0008-0000-0A00-000018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3" name="CaixaDeTexto 2072">
          <a:extLst>
            <a:ext uri="{FF2B5EF4-FFF2-40B4-BE49-F238E27FC236}">
              <a16:creationId xmlns:a16="http://schemas.microsoft.com/office/drawing/2014/main" id="{00000000-0008-0000-0A00-000019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4" name="CaixaDeTexto 2073">
          <a:extLst>
            <a:ext uri="{FF2B5EF4-FFF2-40B4-BE49-F238E27FC236}">
              <a16:creationId xmlns:a16="http://schemas.microsoft.com/office/drawing/2014/main" id="{00000000-0008-0000-0A00-00001A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5" name="CaixaDeTexto 2074">
          <a:extLst>
            <a:ext uri="{FF2B5EF4-FFF2-40B4-BE49-F238E27FC236}">
              <a16:creationId xmlns:a16="http://schemas.microsoft.com/office/drawing/2014/main" id="{00000000-0008-0000-0A00-00001B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6" name="CaixaDeTexto 2075">
          <a:extLst>
            <a:ext uri="{FF2B5EF4-FFF2-40B4-BE49-F238E27FC236}">
              <a16:creationId xmlns:a16="http://schemas.microsoft.com/office/drawing/2014/main" id="{00000000-0008-0000-0A00-00001C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7" name="CaixaDeTexto 2076">
          <a:extLst>
            <a:ext uri="{FF2B5EF4-FFF2-40B4-BE49-F238E27FC236}">
              <a16:creationId xmlns:a16="http://schemas.microsoft.com/office/drawing/2014/main" id="{00000000-0008-0000-0A00-00001D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8" name="CaixaDeTexto 2077">
          <a:extLst>
            <a:ext uri="{FF2B5EF4-FFF2-40B4-BE49-F238E27FC236}">
              <a16:creationId xmlns:a16="http://schemas.microsoft.com/office/drawing/2014/main" id="{00000000-0008-0000-0A00-00001E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79" name="CaixaDeTexto 2078">
          <a:extLst>
            <a:ext uri="{FF2B5EF4-FFF2-40B4-BE49-F238E27FC236}">
              <a16:creationId xmlns:a16="http://schemas.microsoft.com/office/drawing/2014/main" id="{00000000-0008-0000-0A00-00001F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80" name="CaixaDeTexto 2079">
          <a:extLst>
            <a:ext uri="{FF2B5EF4-FFF2-40B4-BE49-F238E27FC236}">
              <a16:creationId xmlns:a16="http://schemas.microsoft.com/office/drawing/2014/main" id="{00000000-0008-0000-0A00-000020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81" name="CaixaDeTexto 2080">
          <a:extLst>
            <a:ext uri="{FF2B5EF4-FFF2-40B4-BE49-F238E27FC236}">
              <a16:creationId xmlns:a16="http://schemas.microsoft.com/office/drawing/2014/main" id="{00000000-0008-0000-0A00-000021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82" name="CaixaDeTexto 2081">
          <a:extLst>
            <a:ext uri="{FF2B5EF4-FFF2-40B4-BE49-F238E27FC236}">
              <a16:creationId xmlns:a16="http://schemas.microsoft.com/office/drawing/2014/main" id="{00000000-0008-0000-0A00-000022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239</xdr:row>
      <xdr:rowOff>0</xdr:rowOff>
    </xdr:from>
    <xdr:ext cx="184731" cy="264560"/>
    <xdr:sp macro="" textlink="">
      <xdr:nvSpPr>
        <xdr:cNvPr id="2083" name="CaixaDeTexto 2082">
          <a:extLst>
            <a:ext uri="{FF2B5EF4-FFF2-40B4-BE49-F238E27FC236}">
              <a16:creationId xmlns:a16="http://schemas.microsoft.com/office/drawing/2014/main" id="{00000000-0008-0000-0A00-000023080000}"/>
            </a:ext>
          </a:extLst>
        </xdr:cNvPr>
        <xdr:cNvSpPr txBox="1"/>
      </xdr:nvSpPr>
      <xdr:spPr>
        <a:xfrm>
          <a:off x="6972300" y="3356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2.xml><?xml version="1.0" encoding="utf-8"?>
<xdr:wsDr xmlns:xdr="http://schemas.openxmlformats.org/drawingml/2006/spreadsheetDrawing" xmlns:a="http://schemas.openxmlformats.org/drawingml/2006/main">
  <xdr:oneCellAnchor>
    <xdr:from>
      <xdr:col>4</xdr:col>
      <xdr:colOff>628650</xdr:colOff>
      <xdr:row>4</xdr:row>
      <xdr:rowOff>85725</xdr:rowOff>
    </xdr:from>
    <xdr:ext cx="184731" cy="264560"/>
    <xdr:sp macro="" textlink="">
      <xdr:nvSpPr>
        <xdr:cNvPr id="2" name="CaixaDeTexto 1">
          <a:extLst>
            <a:ext uri="{FF2B5EF4-FFF2-40B4-BE49-F238E27FC236}">
              <a16:creationId xmlns:a16="http://schemas.microsoft.com/office/drawing/2014/main" id="{00000000-0008-0000-0B00-000002000000}"/>
            </a:ext>
          </a:extLst>
        </xdr:cNvPr>
        <xdr:cNvSpPr txBox="1"/>
      </xdr:nvSpPr>
      <xdr:spPr>
        <a:xfrm>
          <a:off x="4829175" y="24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123</xdr:row>
      <xdr:rowOff>85725</xdr:rowOff>
    </xdr:from>
    <xdr:ext cx="184731" cy="264560"/>
    <xdr:sp macro="" textlink="">
      <xdr:nvSpPr>
        <xdr:cNvPr id="3" name="CaixaDeTexto 2">
          <a:extLst>
            <a:ext uri="{FF2B5EF4-FFF2-40B4-BE49-F238E27FC236}">
              <a16:creationId xmlns:a16="http://schemas.microsoft.com/office/drawing/2014/main" id="{00000000-0008-0000-0B00-000003000000}"/>
            </a:ext>
          </a:extLst>
        </xdr:cNvPr>
        <xdr:cNvSpPr txBox="1"/>
      </xdr:nvSpPr>
      <xdr:spPr>
        <a:xfrm>
          <a:off x="4829175" y="21326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136</xdr:row>
      <xdr:rowOff>85725</xdr:rowOff>
    </xdr:from>
    <xdr:ext cx="184731" cy="264560"/>
    <xdr:sp macro="" textlink="">
      <xdr:nvSpPr>
        <xdr:cNvPr id="4" name="CaixaDeTexto 3">
          <a:extLst>
            <a:ext uri="{FF2B5EF4-FFF2-40B4-BE49-F238E27FC236}">
              <a16:creationId xmlns:a16="http://schemas.microsoft.com/office/drawing/2014/main" id="{00000000-0008-0000-0B00-000004000000}"/>
            </a:ext>
          </a:extLst>
        </xdr:cNvPr>
        <xdr:cNvSpPr txBox="1"/>
      </xdr:nvSpPr>
      <xdr:spPr>
        <a:xfrm>
          <a:off x="4829175" y="23745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147</xdr:row>
      <xdr:rowOff>0</xdr:rowOff>
    </xdr:from>
    <xdr:ext cx="184731" cy="264560"/>
    <xdr:sp macro="" textlink="">
      <xdr:nvSpPr>
        <xdr:cNvPr id="5" name="CaixaDeTexto 4">
          <a:extLst>
            <a:ext uri="{FF2B5EF4-FFF2-40B4-BE49-F238E27FC236}">
              <a16:creationId xmlns:a16="http://schemas.microsoft.com/office/drawing/2014/main" id="{00000000-0008-0000-0B00-000005000000}"/>
            </a:ext>
          </a:extLst>
        </xdr:cNvPr>
        <xdr:cNvSpPr txBox="1"/>
      </xdr:nvSpPr>
      <xdr:spPr>
        <a:xfrm>
          <a:off x="4829175" y="25850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158</xdr:row>
      <xdr:rowOff>0</xdr:rowOff>
    </xdr:from>
    <xdr:ext cx="184731" cy="264560"/>
    <xdr:sp macro="" textlink="">
      <xdr:nvSpPr>
        <xdr:cNvPr id="6" name="CaixaDeTexto 5">
          <a:extLst>
            <a:ext uri="{FF2B5EF4-FFF2-40B4-BE49-F238E27FC236}">
              <a16:creationId xmlns:a16="http://schemas.microsoft.com/office/drawing/2014/main" id="{00000000-0008-0000-0B00-000006000000}"/>
            </a:ext>
          </a:extLst>
        </xdr:cNvPr>
        <xdr:cNvSpPr txBox="1"/>
      </xdr:nvSpPr>
      <xdr:spPr>
        <a:xfrm>
          <a:off x="4829175" y="28136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8" name="CaixaDeTexto 7">
          <a:extLst>
            <a:ext uri="{FF2B5EF4-FFF2-40B4-BE49-F238E27FC236}">
              <a16:creationId xmlns:a16="http://schemas.microsoft.com/office/drawing/2014/main" id="{00000000-0008-0000-0B00-000008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9" name="CaixaDeTexto 8">
          <a:extLst>
            <a:ext uri="{FF2B5EF4-FFF2-40B4-BE49-F238E27FC236}">
              <a16:creationId xmlns:a16="http://schemas.microsoft.com/office/drawing/2014/main" id="{00000000-0008-0000-0B00-000009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10" name="CaixaDeTexto 9">
          <a:extLst>
            <a:ext uri="{FF2B5EF4-FFF2-40B4-BE49-F238E27FC236}">
              <a16:creationId xmlns:a16="http://schemas.microsoft.com/office/drawing/2014/main" id="{00000000-0008-0000-0B00-00000A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11" name="CaixaDeTexto 10">
          <a:extLst>
            <a:ext uri="{FF2B5EF4-FFF2-40B4-BE49-F238E27FC236}">
              <a16:creationId xmlns:a16="http://schemas.microsoft.com/office/drawing/2014/main" id="{00000000-0008-0000-0B00-00000B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12" name="CaixaDeTexto 11">
          <a:extLst>
            <a:ext uri="{FF2B5EF4-FFF2-40B4-BE49-F238E27FC236}">
              <a16:creationId xmlns:a16="http://schemas.microsoft.com/office/drawing/2014/main" id="{00000000-0008-0000-0B00-00000C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186</xdr:row>
      <xdr:rowOff>0</xdr:rowOff>
    </xdr:from>
    <xdr:ext cx="184731" cy="264560"/>
    <xdr:sp macro="" textlink="">
      <xdr:nvSpPr>
        <xdr:cNvPr id="13" name="CaixaDeTexto 12">
          <a:extLst>
            <a:ext uri="{FF2B5EF4-FFF2-40B4-BE49-F238E27FC236}">
              <a16:creationId xmlns:a16="http://schemas.microsoft.com/office/drawing/2014/main" id="{00000000-0008-0000-0B00-00000D000000}"/>
            </a:ext>
          </a:extLst>
        </xdr:cNvPr>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219</xdr:row>
      <xdr:rowOff>85725</xdr:rowOff>
    </xdr:from>
    <xdr:ext cx="184731" cy="264560"/>
    <xdr:sp macro="" textlink="">
      <xdr:nvSpPr>
        <xdr:cNvPr id="15" name="CaixaDeTexto 14">
          <a:extLst>
            <a:ext uri="{FF2B5EF4-FFF2-40B4-BE49-F238E27FC236}">
              <a16:creationId xmlns:a16="http://schemas.microsoft.com/office/drawing/2014/main" id="{00000000-0008-0000-0B00-00000F000000}"/>
            </a:ext>
          </a:extLst>
        </xdr:cNvPr>
        <xdr:cNvSpPr txBox="1"/>
      </xdr:nvSpPr>
      <xdr:spPr>
        <a:xfrm>
          <a:off x="4829175" y="3882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276225</xdr:colOff>
      <xdr:row>119</xdr:row>
      <xdr:rowOff>28575</xdr:rowOff>
    </xdr:from>
    <xdr:to>
      <xdr:col>14</xdr:col>
      <xdr:colOff>180975</xdr:colOff>
      <xdr:row>128</xdr:row>
      <xdr:rowOff>152400</xdr:rowOff>
    </xdr:to>
    <xdr:graphicFrame macro="">
      <xdr:nvGraphicFramePr>
        <xdr:cNvPr id="975635" name="Gráfico 15">
          <a:extLst>
            <a:ext uri="{FF2B5EF4-FFF2-40B4-BE49-F238E27FC236}">
              <a16:creationId xmlns:a16="http://schemas.microsoft.com/office/drawing/2014/main" id="{00000000-0008-0000-0B00-000013E30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295275</xdr:colOff>
      <xdr:row>133</xdr:row>
      <xdr:rowOff>9525</xdr:rowOff>
    </xdr:from>
    <xdr:to>
      <xdr:col>14</xdr:col>
      <xdr:colOff>209550</xdr:colOff>
      <xdr:row>142</xdr:row>
      <xdr:rowOff>57150</xdr:rowOff>
    </xdr:to>
    <xdr:graphicFrame macro="">
      <xdr:nvGraphicFramePr>
        <xdr:cNvPr id="975636" name="Gráfico 16">
          <a:extLst>
            <a:ext uri="{FF2B5EF4-FFF2-40B4-BE49-F238E27FC236}">
              <a16:creationId xmlns:a16="http://schemas.microsoft.com/office/drawing/2014/main" id="{00000000-0008-0000-0B00-000014E30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352425</xdr:colOff>
      <xdr:row>147</xdr:row>
      <xdr:rowOff>57150</xdr:rowOff>
    </xdr:from>
    <xdr:to>
      <xdr:col>14</xdr:col>
      <xdr:colOff>228600</xdr:colOff>
      <xdr:row>156</xdr:row>
      <xdr:rowOff>95250</xdr:rowOff>
    </xdr:to>
    <xdr:graphicFrame macro="">
      <xdr:nvGraphicFramePr>
        <xdr:cNvPr id="975637" name="Gráfico 17">
          <a:extLst>
            <a:ext uri="{FF2B5EF4-FFF2-40B4-BE49-F238E27FC236}">
              <a16:creationId xmlns:a16="http://schemas.microsoft.com/office/drawing/2014/main" id="{00000000-0008-0000-0B00-000015E30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247650</xdr:colOff>
      <xdr:row>160</xdr:row>
      <xdr:rowOff>76200</xdr:rowOff>
    </xdr:from>
    <xdr:to>
      <xdr:col>14</xdr:col>
      <xdr:colOff>190500</xdr:colOff>
      <xdr:row>171</xdr:row>
      <xdr:rowOff>47625</xdr:rowOff>
    </xdr:to>
    <xdr:graphicFrame macro="">
      <xdr:nvGraphicFramePr>
        <xdr:cNvPr id="975638" name="Gráfico 18">
          <a:extLst>
            <a:ext uri="{FF2B5EF4-FFF2-40B4-BE49-F238E27FC236}">
              <a16:creationId xmlns:a16="http://schemas.microsoft.com/office/drawing/2014/main" id="{00000000-0008-0000-0B00-000016E30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4</xdr:col>
      <xdr:colOff>628650</xdr:colOff>
      <xdr:row>3</xdr:row>
      <xdr:rowOff>0</xdr:rowOff>
    </xdr:from>
    <xdr:ext cx="184731" cy="264560"/>
    <xdr:sp macro="" textlink="">
      <xdr:nvSpPr>
        <xdr:cNvPr id="20" name="CaixaDeTexto 19">
          <a:extLst>
            <a:ext uri="{FF2B5EF4-FFF2-40B4-BE49-F238E27FC236}">
              <a16:creationId xmlns:a16="http://schemas.microsoft.com/office/drawing/2014/main" id="{00000000-0008-0000-0B00-000014000000}"/>
            </a:ext>
          </a:extLst>
        </xdr:cNvPr>
        <xdr:cNvSpPr txBox="1"/>
      </xdr:nvSpPr>
      <xdr:spPr>
        <a:xfrm>
          <a:off x="48291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21" name="CaixaDeTexto 20">
          <a:extLst>
            <a:ext uri="{FF2B5EF4-FFF2-40B4-BE49-F238E27FC236}">
              <a16:creationId xmlns:a16="http://schemas.microsoft.com/office/drawing/2014/main" id="{00000000-0008-0000-0B00-000015000000}"/>
            </a:ext>
          </a:extLst>
        </xdr:cNvPr>
        <xdr:cNvSpPr txBox="1"/>
      </xdr:nvSpPr>
      <xdr:spPr>
        <a:xfrm>
          <a:off x="4829175" y="447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22" name="CaixaDeTexto 21">
          <a:extLst>
            <a:ext uri="{FF2B5EF4-FFF2-40B4-BE49-F238E27FC236}">
              <a16:creationId xmlns:a16="http://schemas.microsoft.com/office/drawing/2014/main" id="{00000000-0008-0000-0B00-000016000000}"/>
            </a:ext>
          </a:extLst>
        </xdr:cNvPr>
        <xdr:cNvSpPr txBox="1"/>
      </xdr:nvSpPr>
      <xdr:spPr>
        <a:xfrm>
          <a:off x="4829175" y="24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304800</xdr:colOff>
      <xdr:row>62</xdr:row>
      <xdr:rowOff>57150</xdr:rowOff>
    </xdr:from>
    <xdr:to>
      <xdr:col>14</xdr:col>
      <xdr:colOff>171450</xdr:colOff>
      <xdr:row>64</xdr:row>
      <xdr:rowOff>352425</xdr:rowOff>
    </xdr:to>
    <xdr:graphicFrame macro="">
      <xdr:nvGraphicFramePr>
        <xdr:cNvPr id="975643" name="Gráfico 23">
          <a:extLst>
            <a:ext uri="{FF2B5EF4-FFF2-40B4-BE49-F238E27FC236}">
              <a16:creationId xmlns:a16="http://schemas.microsoft.com/office/drawing/2014/main" id="{00000000-0008-0000-0B00-00001BE30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oneCellAnchor>
    <xdr:from>
      <xdr:col>5</xdr:col>
      <xdr:colOff>628650</xdr:colOff>
      <xdr:row>87</xdr:row>
      <xdr:rowOff>0</xdr:rowOff>
    </xdr:from>
    <xdr:ext cx="184731" cy="264560"/>
    <xdr:sp macro="" textlink="">
      <xdr:nvSpPr>
        <xdr:cNvPr id="25" name="CaixaDeTexto 24">
          <a:extLst>
            <a:ext uri="{FF2B5EF4-FFF2-40B4-BE49-F238E27FC236}">
              <a16:creationId xmlns:a16="http://schemas.microsoft.com/office/drawing/2014/main" id="{00000000-0008-0000-0B00-000019000000}"/>
            </a:ext>
          </a:extLst>
        </xdr:cNvPr>
        <xdr:cNvSpPr txBox="1"/>
      </xdr:nvSpPr>
      <xdr:spPr>
        <a:xfrm>
          <a:off x="42100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7" name="CaixaDeTexto 26">
          <a:extLst>
            <a:ext uri="{FF2B5EF4-FFF2-40B4-BE49-F238E27FC236}">
              <a16:creationId xmlns:a16="http://schemas.microsoft.com/office/drawing/2014/main" id="{00000000-0008-0000-0B00-00001B000000}"/>
            </a:ext>
          </a:extLst>
        </xdr:cNvPr>
        <xdr:cNvSpPr txBox="1"/>
      </xdr:nvSpPr>
      <xdr:spPr>
        <a:xfrm>
          <a:off x="42100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8" name="CaixaDeTexto 27">
          <a:extLst>
            <a:ext uri="{FF2B5EF4-FFF2-40B4-BE49-F238E27FC236}">
              <a16:creationId xmlns:a16="http://schemas.microsoft.com/office/drawing/2014/main" id="{00000000-0008-0000-0B00-00001C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9" name="CaixaDeTexto 28">
          <a:extLst>
            <a:ext uri="{FF2B5EF4-FFF2-40B4-BE49-F238E27FC236}">
              <a16:creationId xmlns:a16="http://schemas.microsoft.com/office/drawing/2014/main" id="{00000000-0008-0000-0B00-00001D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0" name="CaixaDeTexto 29">
          <a:extLst>
            <a:ext uri="{FF2B5EF4-FFF2-40B4-BE49-F238E27FC236}">
              <a16:creationId xmlns:a16="http://schemas.microsoft.com/office/drawing/2014/main" id="{00000000-0008-0000-0B00-00001E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1" name="CaixaDeTexto 30">
          <a:extLst>
            <a:ext uri="{FF2B5EF4-FFF2-40B4-BE49-F238E27FC236}">
              <a16:creationId xmlns:a16="http://schemas.microsoft.com/office/drawing/2014/main" id="{00000000-0008-0000-0B00-00001F000000}"/>
            </a:ext>
          </a:extLst>
        </xdr:cNvPr>
        <xdr:cNvSpPr txBox="1"/>
      </xdr:nvSpPr>
      <xdr:spPr>
        <a:xfrm>
          <a:off x="462915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2" name="CaixaDeTexto 31">
          <a:extLst>
            <a:ext uri="{FF2B5EF4-FFF2-40B4-BE49-F238E27FC236}">
              <a16:creationId xmlns:a16="http://schemas.microsoft.com/office/drawing/2014/main" id="{00000000-0008-0000-0B00-000020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3" name="CaixaDeTexto 32">
          <a:extLst>
            <a:ext uri="{FF2B5EF4-FFF2-40B4-BE49-F238E27FC236}">
              <a16:creationId xmlns:a16="http://schemas.microsoft.com/office/drawing/2014/main" id="{00000000-0008-0000-0B00-000021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4" name="CaixaDeTexto 33">
          <a:extLst>
            <a:ext uri="{FF2B5EF4-FFF2-40B4-BE49-F238E27FC236}">
              <a16:creationId xmlns:a16="http://schemas.microsoft.com/office/drawing/2014/main" id="{00000000-0008-0000-0B00-000022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5" name="CaixaDeTexto 34">
          <a:extLst>
            <a:ext uri="{FF2B5EF4-FFF2-40B4-BE49-F238E27FC236}">
              <a16:creationId xmlns:a16="http://schemas.microsoft.com/office/drawing/2014/main" id="{00000000-0008-0000-0B00-000023000000}"/>
            </a:ext>
          </a:extLst>
        </xdr:cNvPr>
        <xdr:cNvSpPr txBox="1"/>
      </xdr:nvSpPr>
      <xdr:spPr>
        <a:xfrm>
          <a:off x="50673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6" name="CaixaDeTexto 35">
          <a:extLst>
            <a:ext uri="{FF2B5EF4-FFF2-40B4-BE49-F238E27FC236}">
              <a16:creationId xmlns:a16="http://schemas.microsoft.com/office/drawing/2014/main" id="{00000000-0008-0000-0B00-000024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7" name="CaixaDeTexto 36">
          <a:extLst>
            <a:ext uri="{FF2B5EF4-FFF2-40B4-BE49-F238E27FC236}">
              <a16:creationId xmlns:a16="http://schemas.microsoft.com/office/drawing/2014/main" id="{00000000-0008-0000-0B00-000025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8" name="CaixaDeTexto 37">
          <a:extLst>
            <a:ext uri="{FF2B5EF4-FFF2-40B4-BE49-F238E27FC236}">
              <a16:creationId xmlns:a16="http://schemas.microsoft.com/office/drawing/2014/main" id="{00000000-0008-0000-0B00-000026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9" name="CaixaDeTexto 38">
          <a:extLst>
            <a:ext uri="{FF2B5EF4-FFF2-40B4-BE49-F238E27FC236}">
              <a16:creationId xmlns:a16="http://schemas.microsoft.com/office/drawing/2014/main" id="{00000000-0008-0000-0B00-000027000000}"/>
            </a:ext>
          </a:extLst>
        </xdr:cNvPr>
        <xdr:cNvSpPr txBox="1"/>
      </xdr:nvSpPr>
      <xdr:spPr>
        <a:xfrm>
          <a:off x="5495925"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 name="CaixaDeTexto 39">
          <a:extLst>
            <a:ext uri="{FF2B5EF4-FFF2-40B4-BE49-F238E27FC236}">
              <a16:creationId xmlns:a16="http://schemas.microsoft.com/office/drawing/2014/main" id="{00000000-0008-0000-0B00-000028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1" name="CaixaDeTexto 40">
          <a:extLst>
            <a:ext uri="{FF2B5EF4-FFF2-40B4-BE49-F238E27FC236}">
              <a16:creationId xmlns:a16="http://schemas.microsoft.com/office/drawing/2014/main" id="{00000000-0008-0000-0B00-000029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2" name="CaixaDeTexto 41">
          <a:extLst>
            <a:ext uri="{FF2B5EF4-FFF2-40B4-BE49-F238E27FC236}">
              <a16:creationId xmlns:a16="http://schemas.microsoft.com/office/drawing/2014/main" id="{00000000-0008-0000-0B00-00002A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3" name="CaixaDeTexto 42">
          <a:extLst>
            <a:ext uri="{FF2B5EF4-FFF2-40B4-BE49-F238E27FC236}">
              <a16:creationId xmlns:a16="http://schemas.microsoft.com/office/drawing/2014/main" id="{00000000-0008-0000-0B00-00002B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4" name="CaixaDeTexto 43">
          <a:extLst>
            <a:ext uri="{FF2B5EF4-FFF2-40B4-BE49-F238E27FC236}">
              <a16:creationId xmlns:a16="http://schemas.microsoft.com/office/drawing/2014/main" id="{00000000-0008-0000-0B00-00002C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 name="CaixaDeTexto 44">
          <a:extLst>
            <a:ext uri="{FF2B5EF4-FFF2-40B4-BE49-F238E27FC236}">
              <a16:creationId xmlns:a16="http://schemas.microsoft.com/office/drawing/2014/main" id="{00000000-0008-0000-0B00-00002D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6" name="CaixaDeTexto 45">
          <a:extLst>
            <a:ext uri="{FF2B5EF4-FFF2-40B4-BE49-F238E27FC236}">
              <a16:creationId xmlns:a16="http://schemas.microsoft.com/office/drawing/2014/main" id="{00000000-0008-0000-0B00-00002E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7" name="CaixaDeTexto 46">
          <a:extLst>
            <a:ext uri="{FF2B5EF4-FFF2-40B4-BE49-F238E27FC236}">
              <a16:creationId xmlns:a16="http://schemas.microsoft.com/office/drawing/2014/main" id="{00000000-0008-0000-0B00-00002F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 name="CaixaDeTexto 47">
          <a:extLst>
            <a:ext uri="{FF2B5EF4-FFF2-40B4-BE49-F238E27FC236}">
              <a16:creationId xmlns:a16="http://schemas.microsoft.com/office/drawing/2014/main" id="{00000000-0008-0000-0B00-000030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9" name="CaixaDeTexto 48">
          <a:extLst>
            <a:ext uri="{FF2B5EF4-FFF2-40B4-BE49-F238E27FC236}">
              <a16:creationId xmlns:a16="http://schemas.microsoft.com/office/drawing/2014/main" id="{00000000-0008-0000-0B00-000031000000}"/>
            </a:ext>
          </a:extLst>
        </xdr:cNvPr>
        <xdr:cNvSpPr txBox="1"/>
      </xdr:nvSpPr>
      <xdr:spPr>
        <a:xfrm>
          <a:off x="59436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0" name="CaixaDeTexto 49">
          <a:extLst>
            <a:ext uri="{FF2B5EF4-FFF2-40B4-BE49-F238E27FC236}">
              <a16:creationId xmlns:a16="http://schemas.microsoft.com/office/drawing/2014/main" id="{00000000-0008-0000-0B00-000032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1" name="CaixaDeTexto 50">
          <a:extLst>
            <a:ext uri="{FF2B5EF4-FFF2-40B4-BE49-F238E27FC236}">
              <a16:creationId xmlns:a16="http://schemas.microsoft.com/office/drawing/2014/main" id="{00000000-0008-0000-0B00-000033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 name="CaixaDeTexto 51">
          <a:extLst>
            <a:ext uri="{FF2B5EF4-FFF2-40B4-BE49-F238E27FC236}">
              <a16:creationId xmlns:a16="http://schemas.microsoft.com/office/drawing/2014/main" id="{00000000-0008-0000-0B00-000034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 name="CaixaDeTexto 52">
          <a:extLst>
            <a:ext uri="{FF2B5EF4-FFF2-40B4-BE49-F238E27FC236}">
              <a16:creationId xmlns:a16="http://schemas.microsoft.com/office/drawing/2014/main" id="{00000000-0008-0000-0B00-000035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4" name="CaixaDeTexto 53">
          <a:extLst>
            <a:ext uri="{FF2B5EF4-FFF2-40B4-BE49-F238E27FC236}">
              <a16:creationId xmlns:a16="http://schemas.microsoft.com/office/drawing/2014/main" id="{00000000-0008-0000-0B00-000036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5" name="CaixaDeTexto 54">
          <a:extLst>
            <a:ext uri="{FF2B5EF4-FFF2-40B4-BE49-F238E27FC236}">
              <a16:creationId xmlns:a16="http://schemas.microsoft.com/office/drawing/2014/main" id="{00000000-0008-0000-0B00-000037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 name="CaixaDeTexto 55">
          <a:extLst>
            <a:ext uri="{FF2B5EF4-FFF2-40B4-BE49-F238E27FC236}">
              <a16:creationId xmlns:a16="http://schemas.microsoft.com/office/drawing/2014/main" id="{00000000-0008-0000-0B00-000038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7" name="CaixaDeTexto 56">
          <a:extLst>
            <a:ext uri="{FF2B5EF4-FFF2-40B4-BE49-F238E27FC236}">
              <a16:creationId xmlns:a16="http://schemas.microsoft.com/office/drawing/2014/main" id="{00000000-0008-0000-0B00-000039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8" name="CaixaDeTexto 57">
          <a:extLst>
            <a:ext uri="{FF2B5EF4-FFF2-40B4-BE49-F238E27FC236}">
              <a16:creationId xmlns:a16="http://schemas.microsoft.com/office/drawing/2014/main" id="{00000000-0008-0000-0B00-00003A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9" name="CaixaDeTexto 58">
          <a:extLst>
            <a:ext uri="{FF2B5EF4-FFF2-40B4-BE49-F238E27FC236}">
              <a16:creationId xmlns:a16="http://schemas.microsoft.com/office/drawing/2014/main" id="{00000000-0008-0000-0B00-00003B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 name="CaixaDeTexto 59">
          <a:extLst>
            <a:ext uri="{FF2B5EF4-FFF2-40B4-BE49-F238E27FC236}">
              <a16:creationId xmlns:a16="http://schemas.microsoft.com/office/drawing/2014/main" id="{00000000-0008-0000-0B00-00003C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1" name="CaixaDeTexto 60">
          <a:extLst>
            <a:ext uri="{FF2B5EF4-FFF2-40B4-BE49-F238E27FC236}">
              <a16:creationId xmlns:a16="http://schemas.microsoft.com/office/drawing/2014/main" id="{00000000-0008-0000-0B00-00003D000000}"/>
            </a:ext>
          </a:extLst>
        </xdr:cNvPr>
        <xdr:cNvSpPr txBox="1"/>
      </xdr:nvSpPr>
      <xdr:spPr>
        <a:xfrm>
          <a:off x="6400800" y="14725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685800</xdr:colOff>
      <xdr:row>42</xdr:row>
      <xdr:rowOff>28575</xdr:rowOff>
    </xdr:from>
    <xdr:to>
      <xdr:col>12</xdr:col>
      <xdr:colOff>238125</xdr:colOff>
      <xdr:row>57</xdr:row>
      <xdr:rowOff>28575</xdr:rowOff>
    </xdr:to>
    <xdr:graphicFrame macro="">
      <xdr:nvGraphicFramePr>
        <xdr:cNvPr id="64" name="Gráfico 63">
          <a:extLst>
            <a:ext uri="{FF2B5EF4-FFF2-40B4-BE49-F238E27FC236}">
              <a16:creationId xmlns:a16="http://schemas.microsoft.com/office/drawing/2014/main" id="{00000000-0008-0000-0B00-00004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oneCellAnchor>
    <xdr:from>
      <xdr:col>5</xdr:col>
      <xdr:colOff>628650</xdr:colOff>
      <xdr:row>87</xdr:row>
      <xdr:rowOff>0</xdr:rowOff>
    </xdr:from>
    <xdr:ext cx="184731" cy="264560"/>
    <xdr:sp macro="" textlink="">
      <xdr:nvSpPr>
        <xdr:cNvPr id="65" name="CaixaDeTexto 64">
          <a:extLst>
            <a:ext uri="{FF2B5EF4-FFF2-40B4-BE49-F238E27FC236}">
              <a16:creationId xmlns:a16="http://schemas.microsoft.com/office/drawing/2014/main" id="{00000000-0008-0000-0B00-000041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6" name="CaixaDeTexto 65">
          <a:extLst>
            <a:ext uri="{FF2B5EF4-FFF2-40B4-BE49-F238E27FC236}">
              <a16:creationId xmlns:a16="http://schemas.microsoft.com/office/drawing/2014/main" id="{00000000-0008-0000-0B00-000042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7" name="CaixaDeTexto 66">
          <a:extLst>
            <a:ext uri="{FF2B5EF4-FFF2-40B4-BE49-F238E27FC236}">
              <a16:creationId xmlns:a16="http://schemas.microsoft.com/office/drawing/2014/main" id="{00000000-0008-0000-0B00-000043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8" name="CaixaDeTexto 67">
          <a:extLst>
            <a:ext uri="{FF2B5EF4-FFF2-40B4-BE49-F238E27FC236}">
              <a16:creationId xmlns:a16="http://schemas.microsoft.com/office/drawing/2014/main" id="{00000000-0008-0000-0B00-000044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9" name="CaixaDeTexto 68">
          <a:extLst>
            <a:ext uri="{FF2B5EF4-FFF2-40B4-BE49-F238E27FC236}">
              <a16:creationId xmlns:a16="http://schemas.microsoft.com/office/drawing/2014/main" id="{00000000-0008-0000-0B00-000045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0" name="CaixaDeTexto 69">
          <a:extLst>
            <a:ext uri="{FF2B5EF4-FFF2-40B4-BE49-F238E27FC236}">
              <a16:creationId xmlns:a16="http://schemas.microsoft.com/office/drawing/2014/main" id="{00000000-0008-0000-0B00-000046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1" name="CaixaDeTexto 70">
          <a:extLst>
            <a:ext uri="{FF2B5EF4-FFF2-40B4-BE49-F238E27FC236}">
              <a16:creationId xmlns:a16="http://schemas.microsoft.com/office/drawing/2014/main" id="{00000000-0008-0000-0B00-000047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2" name="CaixaDeTexto 71">
          <a:extLst>
            <a:ext uri="{FF2B5EF4-FFF2-40B4-BE49-F238E27FC236}">
              <a16:creationId xmlns:a16="http://schemas.microsoft.com/office/drawing/2014/main" id="{00000000-0008-0000-0B00-000048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3" name="CaixaDeTexto 72">
          <a:extLst>
            <a:ext uri="{FF2B5EF4-FFF2-40B4-BE49-F238E27FC236}">
              <a16:creationId xmlns:a16="http://schemas.microsoft.com/office/drawing/2014/main" id="{00000000-0008-0000-0B00-000049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4" name="CaixaDeTexto 73">
          <a:extLst>
            <a:ext uri="{FF2B5EF4-FFF2-40B4-BE49-F238E27FC236}">
              <a16:creationId xmlns:a16="http://schemas.microsoft.com/office/drawing/2014/main" id="{00000000-0008-0000-0B00-00004A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5" name="CaixaDeTexto 74">
          <a:extLst>
            <a:ext uri="{FF2B5EF4-FFF2-40B4-BE49-F238E27FC236}">
              <a16:creationId xmlns:a16="http://schemas.microsoft.com/office/drawing/2014/main" id="{00000000-0008-0000-0B00-00004B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6" name="CaixaDeTexto 75">
          <a:extLst>
            <a:ext uri="{FF2B5EF4-FFF2-40B4-BE49-F238E27FC236}">
              <a16:creationId xmlns:a16="http://schemas.microsoft.com/office/drawing/2014/main" id="{00000000-0008-0000-0B00-00004C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7" name="CaixaDeTexto 76">
          <a:extLst>
            <a:ext uri="{FF2B5EF4-FFF2-40B4-BE49-F238E27FC236}">
              <a16:creationId xmlns:a16="http://schemas.microsoft.com/office/drawing/2014/main" id="{00000000-0008-0000-0B00-00004D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8" name="CaixaDeTexto 77">
          <a:extLst>
            <a:ext uri="{FF2B5EF4-FFF2-40B4-BE49-F238E27FC236}">
              <a16:creationId xmlns:a16="http://schemas.microsoft.com/office/drawing/2014/main" id="{00000000-0008-0000-0B00-00004E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9" name="CaixaDeTexto 78">
          <a:extLst>
            <a:ext uri="{FF2B5EF4-FFF2-40B4-BE49-F238E27FC236}">
              <a16:creationId xmlns:a16="http://schemas.microsoft.com/office/drawing/2014/main" id="{00000000-0008-0000-0B00-00004F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0" name="CaixaDeTexto 79">
          <a:extLst>
            <a:ext uri="{FF2B5EF4-FFF2-40B4-BE49-F238E27FC236}">
              <a16:creationId xmlns:a16="http://schemas.microsoft.com/office/drawing/2014/main" id="{00000000-0008-0000-0B00-000050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1" name="CaixaDeTexto 80">
          <a:extLst>
            <a:ext uri="{FF2B5EF4-FFF2-40B4-BE49-F238E27FC236}">
              <a16:creationId xmlns:a16="http://schemas.microsoft.com/office/drawing/2014/main" id="{00000000-0008-0000-0B00-000051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2" name="CaixaDeTexto 81">
          <a:extLst>
            <a:ext uri="{FF2B5EF4-FFF2-40B4-BE49-F238E27FC236}">
              <a16:creationId xmlns:a16="http://schemas.microsoft.com/office/drawing/2014/main" id="{00000000-0008-0000-0B00-000052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3" name="CaixaDeTexto 82">
          <a:extLst>
            <a:ext uri="{FF2B5EF4-FFF2-40B4-BE49-F238E27FC236}">
              <a16:creationId xmlns:a16="http://schemas.microsoft.com/office/drawing/2014/main" id="{00000000-0008-0000-0B00-00005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4" name="CaixaDeTexto 83">
          <a:extLst>
            <a:ext uri="{FF2B5EF4-FFF2-40B4-BE49-F238E27FC236}">
              <a16:creationId xmlns:a16="http://schemas.microsoft.com/office/drawing/2014/main" id="{00000000-0008-0000-0B00-00005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5" name="CaixaDeTexto 84">
          <a:extLst>
            <a:ext uri="{FF2B5EF4-FFF2-40B4-BE49-F238E27FC236}">
              <a16:creationId xmlns:a16="http://schemas.microsoft.com/office/drawing/2014/main" id="{00000000-0008-0000-0B00-000055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6" name="CaixaDeTexto 85">
          <a:extLst>
            <a:ext uri="{FF2B5EF4-FFF2-40B4-BE49-F238E27FC236}">
              <a16:creationId xmlns:a16="http://schemas.microsoft.com/office/drawing/2014/main" id="{00000000-0008-0000-0B00-000056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7" name="CaixaDeTexto 86">
          <a:extLst>
            <a:ext uri="{FF2B5EF4-FFF2-40B4-BE49-F238E27FC236}">
              <a16:creationId xmlns:a16="http://schemas.microsoft.com/office/drawing/2014/main" id="{00000000-0008-0000-0B00-000057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8" name="CaixaDeTexto 87">
          <a:extLst>
            <a:ext uri="{FF2B5EF4-FFF2-40B4-BE49-F238E27FC236}">
              <a16:creationId xmlns:a16="http://schemas.microsoft.com/office/drawing/2014/main" id="{00000000-0008-0000-0B00-000058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 name="CaixaDeTexto 88">
          <a:extLst>
            <a:ext uri="{FF2B5EF4-FFF2-40B4-BE49-F238E27FC236}">
              <a16:creationId xmlns:a16="http://schemas.microsoft.com/office/drawing/2014/main" id="{00000000-0008-0000-0B00-000059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0" name="CaixaDeTexto 89">
          <a:extLst>
            <a:ext uri="{FF2B5EF4-FFF2-40B4-BE49-F238E27FC236}">
              <a16:creationId xmlns:a16="http://schemas.microsoft.com/office/drawing/2014/main" id="{00000000-0008-0000-0B00-00005A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1" name="CaixaDeTexto 90">
          <a:extLst>
            <a:ext uri="{FF2B5EF4-FFF2-40B4-BE49-F238E27FC236}">
              <a16:creationId xmlns:a16="http://schemas.microsoft.com/office/drawing/2014/main" id="{00000000-0008-0000-0B00-00005B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 name="CaixaDeTexto 91">
          <a:extLst>
            <a:ext uri="{FF2B5EF4-FFF2-40B4-BE49-F238E27FC236}">
              <a16:creationId xmlns:a16="http://schemas.microsoft.com/office/drawing/2014/main" id="{00000000-0008-0000-0B00-00005C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3" name="CaixaDeTexto 92">
          <a:extLst>
            <a:ext uri="{FF2B5EF4-FFF2-40B4-BE49-F238E27FC236}">
              <a16:creationId xmlns:a16="http://schemas.microsoft.com/office/drawing/2014/main" id="{00000000-0008-0000-0B00-00005D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4" name="CaixaDeTexto 93">
          <a:extLst>
            <a:ext uri="{FF2B5EF4-FFF2-40B4-BE49-F238E27FC236}">
              <a16:creationId xmlns:a16="http://schemas.microsoft.com/office/drawing/2014/main" id="{00000000-0008-0000-0B00-00005E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5" name="CaixaDeTexto 94">
          <a:extLst>
            <a:ext uri="{FF2B5EF4-FFF2-40B4-BE49-F238E27FC236}">
              <a16:creationId xmlns:a16="http://schemas.microsoft.com/office/drawing/2014/main" id="{00000000-0008-0000-0B00-00005F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 name="CaixaDeTexto 95">
          <a:extLst>
            <a:ext uri="{FF2B5EF4-FFF2-40B4-BE49-F238E27FC236}">
              <a16:creationId xmlns:a16="http://schemas.microsoft.com/office/drawing/2014/main" id="{00000000-0008-0000-0B00-000060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7" name="CaixaDeTexto 96">
          <a:extLst>
            <a:ext uri="{FF2B5EF4-FFF2-40B4-BE49-F238E27FC236}">
              <a16:creationId xmlns:a16="http://schemas.microsoft.com/office/drawing/2014/main" id="{00000000-0008-0000-0B00-000061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8" name="CaixaDeTexto 97">
          <a:extLst>
            <a:ext uri="{FF2B5EF4-FFF2-40B4-BE49-F238E27FC236}">
              <a16:creationId xmlns:a16="http://schemas.microsoft.com/office/drawing/2014/main" id="{00000000-0008-0000-0B00-000062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 name="CaixaDeTexto 98">
          <a:extLst>
            <a:ext uri="{FF2B5EF4-FFF2-40B4-BE49-F238E27FC236}">
              <a16:creationId xmlns:a16="http://schemas.microsoft.com/office/drawing/2014/main" id="{00000000-0008-0000-0B00-00006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 name="CaixaDeTexto 99">
          <a:extLst>
            <a:ext uri="{FF2B5EF4-FFF2-40B4-BE49-F238E27FC236}">
              <a16:creationId xmlns:a16="http://schemas.microsoft.com/office/drawing/2014/main" id="{00000000-0008-0000-0B00-00006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1" name="CaixaDeTexto 100">
          <a:extLst>
            <a:ext uri="{FF2B5EF4-FFF2-40B4-BE49-F238E27FC236}">
              <a16:creationId xmlns:a16="http://schemas.microsoft.com/office/drawing/2014/main" id="{00000000-0008-0000-0B00-000065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2" name="CaixaDeTexto 101">
          <a:extLst>
            <a:ext uri="{FF2B5EF4-FFF2-40B4-BE49-F238E27FC236}">
              <a16:creationId xmlns:a16="http://schemas.microsoft.com/office/drawing/2014/main" id="{00000000-0008-0000-0B00-000066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3" name="CaixaDeTexto 102">
          <a:extLst>
            <a:ext uri="{FF2B5EF4-FFF2-40B4-BE49-F238E27FC236}">
              <a16:creationId xmlns:a16="http://schemas.microsoft.com/office/drawing/2014/main" id="{00000000-0008-0000-0B00-000067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4" name="CaixaDeTexto 103">
          <a:extLst>
            <a:ext uri="{FF2B5EF4-FFF2-40B4-BE49-F238E27FC236}">
              <a16:creationId xmlns:a16="http://schemas.microsoft.com/office/drawing/2014/main" id="{00000000-0008-0000-0B00-000068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5" name="CaixaDeTexto 104">
          <a:extLst>
            <a:ext uri="{FF2B5EF4-FFF2-40B4-BE49-F238E27FC236}">
              <a16:creationId xmlns:a16="http://schemas.microsoft.com/office/drawing/2014/main" id="{00000000-0008-0000-0B00-000069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6" name="CaixaDeTexto 105">
          <a:extLst>
            <a:ext uri="{FF2B5EF4-FFF2-40B4-BE49-F238E27FC236}">
              <a16:creationId xmlns:a16="http://schemas.microsoft.com/office/drawing/2014/main" id="{00000000-0008-0000-0B00-00006A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7" name="CaixaDeTexto 106">
          <a:extLst>
            <a:ext uri="{FF2B5EF4-FFF2-40B4-BE49-F238E27FC236}">
              <a16:creationId xmlns:a16="http://schemas.microsoft.com/office/drawing/2014/main" id="{00000000-0008-0000-0B00-00006B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8" name="CaixaDeTexto 107">
          <a:extLst>
            <a:ext uri="{FF2B5EF4-FFF2-40B4-BE49-F238E27FC236}">
              <a16:creationId xmlns:a16="http://schemas.microsoft.com/office/drawing/2014/main" id="{00000000-0008-0000-0B00-00006C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9" name="CaixaDeTexto 108">
          <a:extLst>
            <a:ext uri="{FF2B5EF4-FFF2-40B4-BE49-F238E27FC236}">
              <a16:creationId xmlns:a16="http://schemas.microsoft.com/office/drawing/2014/main" id="{00000000-0008-0000-0B00-00006D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10" name="CaixaDeTexto 109">
          <a:extLst>
            <a:ext uri="{FF2B5EF4-FFF2-40B4-BE49-F238E27FC236}">
              <a16:creationId xmlns:a16="http://schemas.microsoft.com/office/drawing/2014/main" id="{00000000-0008-0000-0B00-00006E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11" name="CaixaDeTexto 110">
          <a:extLst>
            <a:ext uri="{FF2B5EF4-FFF2-40B4-BE49-F238E27FC236}">
              <a16:creationId xmlns:a16="http://schemas.microsoft.com/office/drawing/2014/main" id="{00000000-0008-0000-0B00-00006F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12" name="CaixaDeTexto 111">
          <a:extLst>
            <a:ext uri="{FF2B5EF4-FFF2-40B4-BE49-F238E27FC236}">
              <a16:creationId xmlns:a16="http://schemas.microsoft.com/office/drawing/2014/main" id="{00000000-0008-0000-0B00-000070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13" name="CaixaDeTexto 112">
          <a:extLst>
            <a:ext uri="{FF2B5EF4-FFF2-40B4-BE49-F238E27FC236}">
              <a16:creationId xmlns:a16="http://schemas.microsoft.com/office/drawing/2014/main" id="{00000000-0008-0000-0B00-000071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14" name="CaixaDeTexto 113">
          <a:extLst>
            <a:ext uri="{FF2B5EF4-FFF2-40B4-BE49-F238E27FC236}">
              <a16:creationId xmlns:a16="http://schemas.microsoft.com/office/drawing/2014/main" id="{00000000-0008-0000-0B00-000072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15" name="CaixaDeTexto 114">
          <a:extLst>
            <a:ext uri="{FF2B5EF4-FFF2-40B4-BE49-F238E27FC236}">
              <a16:creationId xmlns:a16="http://schemas.microsoft.com/office/drawing/2014/main" id="{00000000-0008-0000-0B00-000073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16" name="CaixaDeTexto 115">
          <a:extLst>
            <a:ext uri="{FF2B5EF4-FFF2-40B4-BE49-F238E27FC236}">
              <a16:creationId xmlns:a16="http://schemas.microsoft.com/office/drawing/2014/main" id="{00000000-0008-0000-0B00-000074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17" name="CaixaDeTexto 116">
          <a:extLst>
            <a:ext uri="{FF2B5EF4-FFF2-40B4-BE49-F238E27FC236}">
              <a16:creationId xmlns:a16="http://schemas.microsoft.com/office/drawing/2014/main" id="{00000000-0008-0000-0B00-000075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18" name="CaixaDeTexto 117">
          <a:extLst>
            <a:ext uri="{FF2B5EF4-FFF2-40B4-BE49-F238E27FC236}">
              <a16:creationId xmlns:a16="http://schemas.microsoft.com/office/drawing/2014/main" id="{00000000-0008-0000-0B00-000076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19" name="CaixaDeTexto 118">
          <a:extLst>
            <a:ext uri="{FF2B5EF4-FFF2-40B4-BE49-F238E27FC236}">
              <a16:creationId xmlns:a16="http://schemas.microsoft.com/office/drawing/2014/main" id="{00000000-0008-0000-0B00-000077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0" name="CaixaDeTexto 119">
          <a:extLst>
            <a:ext uri="{FF2B5EF4-FFF2-40B4-BE49-F238E27FC236}">
              <a16:creationId xmlns:a16="http://schemas.microsoft.com/office/drawing/2014/main" id="{00000000-0008-0000-0B00-000078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21" name="CaixaDeTexto 120">
          <a:extLst>
            <a:ext uri="{FF2B5EF4-FFF2-40B4-BE49-F238E27FC236}">
              <a16:creationId xmlns:a16="http://schemas.microsoft.com/office/drawing/2014/main" id="{00000000-0008-0000-0B00-000079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22" name="CaixaDeTexto 121">
          <a:extLst>
            <a:ext uri="{FF2B5EF4-FFF2-40B4-BE49-F238E27FC236}">
              <a16:creationId xmlns:a16="http://schemas.microsoft.com/office/drawing/2014/main" id="{00000000-0008-0000-0B00-00007A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23" name="CaixaDeTexto 122">
          <a:extLst>
            <a:ext uri="{FF2B5EF4-FFF2-40B4-BE49-F238E27FC236}">
              <a16:creationId xmlns:a16="http://schemas.microsoft.com/office/drawing/2014/main" id="{00000000-0008-0000-0B00-00007B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24" name="CaixaDeTexto 123">
          <a:extLst>
            <a:ext uri="{FF2B5EF4-FFF2-40B4-BE49-F238E27FC236}">
              <a16:creationId xmlns:a16="http://schemas.microsoft.com/office/drawing/2014/main" id="{00000000-0008-0000-0B00-00007C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5" name="CaixaDeTexto 124">
          <a:extLst>
            <a:ext uri="{FF2B5EF4-FFF2-40B4-BE49-F238E27FC236}">
              <a16:creationId xmlns:a16="http://schemas.microsoft.com/office/drawing/2014/main" id="{00000000-0008-0000-0B00-00007D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6" name="CaixaDeTexto 125">
          <a:extLst>
            <a:ext uri="{FF2B5EF4-FFF2-40B4-BE49-F238E27FC236}">
              <a16:creationId xmlns:a16="http://schemas.microsoft.com/office/drawing/2014/main" id="{00000000-0008-0000-0B00-00007E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7" name="CaixaDeTexto 126">
          <a:extLst>
            <a:ext uri="{FF2B5EF4-FFF2-40B4-BE49-F238E27FC236}">
              <a16:creationId xmlns:a16="http://schemas.microsoft.com/office/drawing/2014/main" id="{00000000-0008-0000-0B00-00007F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8" name="CaixaDeTexto 127">
          <a:extLst>
            <a:ext uri="{FF2B5EF4-FFF2-40B4-BE49-F238E27FC236}">
              <a16:creationId xmlns:a16="http://schemas.microsoft.com/office/drawing/2014/main" id="{00000000-0008-0000-0B00-000080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29" name="CaixaDeTexto 128">
          <a:extLst>
            <a:ext uri="{FF2B5EF4-FFF2-40B4-BE49-F238E27FC236}">
              <a16:creationId xmlns:a16="http://schemas.microsoft.com/office/drawing/2014/main" id="{00000000-0008-0000-0B00-000081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0" name="CaixaDeTexto 129">
          <a:extLst>
            <a:ext uri="{FF2B5EF4-FFF2-40B4-BE49-F238E27FC236}">
              <a16:creationId xmlns:a16="http://schemas.microsoft.com/office/drawing/2014/main" id="{00000000-0008-0000-0B00-000082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1" name="CaixaDeTexto 130">
          <a:extLst>
            <a:ext uri="{FF2B5EF4-FFF2-40B4-BE49-F238E27FC236}">
              <a16:creationId xmlns:a16="http://schemas.microsoft.com/office/drawing/2014/main" id="{00000000-0008-0000-0B00-00008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2" name="CaixaDeTexto 131">
          <a:extLst>
            <a:ext uri="{FF2B5EF4-FFF2-40B4-BE49-F238E27FC236}">
              <a16:creationId xmlns:a16="http://schemas.microsoft.com/office/drawing/2014/main" id="{00000000-0008-0000-0B00-00008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3" name="CaixaDeTexto 132">
          <a:extLst>
            <a:ext uri="{FF2B5EF4-FFF2-40B4-BE49-F238E27FC236}">
              <a16:creationId xmlns:a16="http://schemas.microsoft.com/office/drawing/2014/main" id="{00000000-0008-0000-0B00-000085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4" name="CaixaDeTexto 133">
          <a:extLst>
            <a:ext uri="{FF2B5EF4-FFF2-40B4-BE49-F238E27FC236}">
              <a16:creationId xmlns:a16="http://schemas.microsoft.com/office/drawing/2014/main" id="{00000000-0008-0000-0B00-000086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5" name="CaixaDeTexto 134">
          <a:extLst>
            <a:ext uri="{FF2B5EF4-FFF2-40B4-BE49-F238E27FC236}">
              <a16:creationId xmlns:a16="http://schemas.microsoft.com/office/drawing/2014/main" id="{00000000-0008-0000-0B00-000087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36" name="CaixaDeTexto 135">
          <a:extLst>
            <a:ext uri="{FF2B5EF4-FFF2-40B4-BE49-F238E27FC236}">
              <a16:creationId xmlns:a16="http://schemas.microsoft.com/office/drawing/2014/main" id="{00000000-0008-0000-0B00-000088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37" name="CaixaDeTexto 136">
          <a:extLst>
            <a:ext uri="{FF2B5EF4-FFF2-40B4-BE49-F238E27FC236}">
              <a16:creationId xmlns:a16="http://schemas.microsoft.com/office/drawing/2014/main" id="{00000000-0008-0000-0B00-000089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38" name="CaixaDeTexto 137">
          <a:extLst>
            <a:ext uri="{FF2B5EF4-FFF2-40B4-BE49-F238E27FC236}">
              <a16:creationId xmlns:a16="http://schemas.microsoft.com/office/drawing/2014/main" id="{00000000-0008-0000-0B00-00008A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39" name="CaixaDeTexto 138">
          <a:extLst>
            <a:ext uri="{FF2B5EF4-FFF2-40B4-BE49-F238E27FC236}">
              <a16:creationId xmlns:a16="http://schemas.microsoft.com/office/drawing/2014/main" id="{00000000-0008-0000-0B00-00008B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40" name="CaixaDeTexto 139">
          <a:extLst>
            <a:ext uri="{FF2B5EF4-FFF2-40B4-BE49-F238E27FC236}">
              <a16:creationId xmlns:a16="http://schemas.microsoft.com/office/drawing/2014/main" id="{00000000-0008-0000-0B00-00008C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41" name="CaixaDeTexto 140">
          <a:extLst>
            <a:ext uri="{FF2B5EF4-FFF2-40B4-BE49-F238E27FC236}">
              <a16:creationId xmlns:a16="http://schemas.microsoft.com/office/drawing/2014/main" id="{00000000-0008-0000-0B00-00008D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42" name="CaixaDeTexto 141">
          <a:extLst>
            <a:ext uri="{FF2B5EF4-FFF2-40B4-BE49-F238E27FC236}">
              <a16:creationId xmlns:a16="http://schemas.microsoft.com/office/drawing/2014/main" id="{00000000-0008-0000-0B00-00008E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43" name="CaixaDeTexto 142">
          <a:extLst>
            <a:ext uri="{FF2B5EF4-FFF2-40B4-BE49-F238E27FC236}">
              <a16:creationId xmlns:a16="http://schemas.microsoft.com/office/drawing/2014/main" id="{00000000-0008-0000-0B00-00008F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44" name="CaixaDeTexto 143">
          <a:extLst>
            <a:ext uri="{FF2B5EF4-FFF2-40B4-BE49-F238E27FC236}">
              <a16:creationId xmlns:a16="http://schemas.microsoft.com/office/drawing/2014/main" id="{00000000-0008-0000-0B00-000090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45" name="CaixaDeTexto 144">
          <a:extLst>
            <a:ext uri="{FF2B5EF4-FFF2-40B4-BE49-F238E27FC236}">
              <a16:creationId xmlns:a16="http://schemas.microsoft.com/office/drawing/2014/main" id="{00000000-0008-0000-0B00-000091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46" name="CaixaDeTexto 145">
          <a:extLst>
            <a:ext uri="{FF2B5EF4-FFF2-40B4-BE49-F238E27FC236}">
              <a16:creationId xmlns:a16="http://schemas.microsoft.com/office/drawing/2014/main" id="{00000000-0008-0000-0B00-000092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47" name="CaixaDeTexto 146">
          <a:extLst>
            <a:ext uri="{FF2B5EF4-FFF2-40B4-BE49-F238E27FC236}">
              <a16:creationId xmlns:a16="http://schemas.microsoft.com/office/drawing/2014/main" id="{00000000-0008-0000-0B00-000093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48" name="CaixaDeTexto 147">
          <a:extLst>
            <a:ext uri="{FF2B5EF4-FFF2-40B4-BE49-F238E27FC236}">
              <a16:creationId xmlns:a16="http://schemas.microsoft.com/office/drawing/2014/main" id="{00000000-0008-0000-0B00-000094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49" name="CaixaDeTexto 148">
          <a:extLst>
            <a:ext uri="{FF2B5EF4-FFF2-40B4-BE49-F238E27FC236}">
              <a16:creationId xmlns:a16="http://schemas.microsoft.com/office/drawing/2014/main" id="{00000000-0008-0000-0B00-000095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50" name="CaixaDeTexto 149">
          <a:extLst>
            <a:ext uri="{FF2B5EF4-FFF2-40B4-BE49-F238E27FC236}">
              <a16:creationId xmlns:a16="http://schemas.microsoft.com/office/drawing/2014/main" id="{00000000-0008-0000-0B00-000096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1" name="CaixaDeTexto 150">
          <a:extLst>
            <a:ext uri="{FF2B5EF4-FFF2-40B4-BE49-F238E27FC236}">
              <a16:creationId xmlns:a16="http://schemas.microsoft.com/office/drawing/2014/main" id="{00000000-0008-0000-0B00-000097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2" name="CaixaDeTexto 151">
          <a:extLst>
            <a:ext uri="{FF2B5EF4-FFF2-40B4-BE49-F238E27FC236}">
              <a16:creationId xmlns:a16="http://schemas.microsoft.com/office/drawing/2014/main" id="{00000000-0008-0000-0B00-000098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3" name="CaixaDeTexto 152">
          <a:extLst>
            <a:ext uri="{FF2B5EF4-FFF2-40B4-BE49-F238E27FC236}">
              <a16:creationId xmlns:a16="http://schemas.microsoft.com/office/drawing/2014/main" id="{00000000-0008-0000-0B00-000099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4" name="CaixaDeTexto 153">
          <a:extLst>
            <a:ext uri="{FF2B5EF4-FFF2-40B4-BE49-F238E27FC236}">
              <a16:creationId xmlns:a16="http://schemas.microsoft.com/office/drawing/2014/main" id="{00000000-0008-0000-0B00-00009A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55" name="CaixaDeTexto 154">
          <a:extLst>
            <a:ext uri="{FF2B5EF4-FFF2-40B4-BE49-F238E27FC236}">
              <a16:creationId xmlns:a16="http://schemas.microsoft.com/office/drawing/2014/main" id="{00000000-0008-0000-0B00-00009B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56" name="CaixaDeTexto 155">
          <a:extLst>
            <a:ext uri="{FF2B5EF4-FFF2-40B4-BE49-F238E27FC236}">
              <a16:creationId xmlns:a16="http://schemas.microsoft.com/office/drawing/2014/main" id="{00000000-0008-0000-0B00-00009C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7" name="CaixaDeTexto 156">
          <a:extLst>
            <a:ext uri="{FF2B5EF4-FFF2-40B4-BE49-F238E27FC236}">
              <a16:creationId xmlns:a16="http://schemas.microsoft.com/office/drawing/2014/main" id="{00000000-0008-0000-0B00-00009D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8" name="CaixaDeTexto 157">
          <a:extLst>
            <a:ext uri="{FF2B5EF4-FFF2-40B4-BE49-F238E27FC236}">
              <a16:creationId xmlns:a16="http://schemas.microsoft.com/office/drawing/2014/main" id="{00000000-0008-0000-0B00-00009E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59" name="CaixaDeTexto 158">
          <a:extLst>
            <a:ext uri="{FF2B5EF4-FFF2-40B4-BE49-F238E27FC236}">
              <a16:creationId xmlns:a16="http://schemas.microsoft.com/office/drawing/2014/main" id="{00000000-0008-0000-0B00-00009F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60" name="CaixaDeTexto 159">
          <a:extLst>
            <a:ext uri="{FF2B5EF4-FFF2-40B4-BE49-F238E27FC236}">
              <a16:creationId xmlns:a16="http://schemas.microsoft.com/office/drawing/2014/main" id="{00000000-0008-0000-0B00-0000A0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1" name="CaixaDeTexto 160">
          <a:extLst>
            <a:ext uri="{FF2B5EF4-FFF2-40B4-BE49-F238E27FC236}">
              <a16:creationId xmlns:a16="http://schemas.microsoft.com/office/drawing/2014/main" id="{00000000-0008-0000-0B00-0000A1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2" name="CaixaDeTexto 161">
          <a:extLst>
            <a:ext uri="{FF2B5EF4-FFF2-40B4-BE49-F238E27FC236}">
              <a16:creationId xmlns:a16="http://schemas.microsoft.com/office/drawing/2014/main" id="{00000000-0008-0000-0B00-0000A2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3" name="CaixaDeTexto 162">
          <a:extLst>
            <a:ext uri="{FF2B5EF4-FFF2-40B4-BE49-F238E27FC236}">
              <a16:creationId xmlns:a16="http://schemas.microsoft.com/office/drawing/2014/main" id="{00000000-0008-0000-0B00-0000A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4" name="CaixaDeTexto 163">
          <a:extLst>
            <a:ext uri="{FF2B5EF4-FFF2-40B4-BE49-F238E27FC236}">
              <a16:creationId xmlns:a16="http://schemas.microsoft.com/office/drawing/2014/main" id="{00000000-0008-0000-0B00-0000A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5" name="CaixaDeTexto 164">
          <a:extLst>
            <a:ext uri="{FF2B5EF4-FFF2-40B4-BE49-F238E27FC236}">
              <a16:creationId xmlns:a16="http://schemas.microsoft.com/office/drawing/2014/main" id="{00000000-0008-0000-0B00-0000A5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6" name="CaixaDeTexto 165">
          <a:extLst>
            <a:ext uri="{FF2B5EF4-FFF2-40B4-BE49-F238E27FC236}">
              <a16:creationId xmlns:a16="http://schemas.microsoft.com/office/drawing/2014/main" id="{00000000-0008-0000-0B00-0000A6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7" name="CaixaDeTexto 166">
          <a:extLst>
            <a:ext uri="{FF2B5EF4-FFF2-40B4-BE49-F238E27FC236}">
              <a16:creationId xmlns:a16="http://schemas.microsoft.com/office/drawing/2014/main" id="{00000000-0008-0000-0B00-0000A7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8" name="CaixaDeTexto 167">
          <a:extLst>
            <a:ext uri="{FF2B5EF4-FFF2-40B4-BE49-F238E27FC236}">
              <a16:creationId xmlns:a16="http://schemas.microsoft.com/office/drawing/2014/main" id="{00000000-0008-0000-0B00-0000A8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69" name="CaixaDeTexto 168">
          <a:extLst>
            <a:ext uri="{FF2B5EF4-FFF2-40B4-BE49-F238E27FC236}">
              <a16:creationId xmlns:a16="http://schemas.microsoft.com/office/drawing/2014/main" id="{00000000-0008-0000-0B00-0000A9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70" name="CaixaDeTexto 169">
          <a:extLst>
            <a:ext uri="{FF2B5EF4-FFF2-40B4-BE49-F238E27FC236}">
              <a16:creationId xmlns:a16="http://schemas.microsoft.com/office/drawing/2014/main" id="{00000000-0008-0000-0B00-0000AA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71" name="CaixaDeTexto 170">
          <a:extLst>
            <a:ext uri="{FF2B5EF4-FFF2-40B4-BE49-F238E27FC236}">
              <a16:creationId xmlns:a16="http://schemas.microsoft.com/office/drawing/2014/main" id="{00000000-0008-0000-0B00-0000AB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72" name="CaixaDeTexto 171">
          <a:extLst>
            <a:ext uri="{FF2B5EF4-FFF2-40B4-BE49-F238E27FC236}">
              <a16:creationId xmlns:a16="http://schemas.microsoft.com/office/drawing/2014/main" id="{00000000-0008-0000-0B00-0000AC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73" name="CaixaDeTexto 172">
          <a:extLst>
            <a:ext uri="{FF2B5EF4-FFF2-40B4-BE49-F238E27FC236}">
              <a16:creationId xmlns:a16="http://schemas.microsoft.com/office/drawing/2014/main" id="{00000000-0008-0000-0B00-0000AD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74" name="CaixaDeTexto 173">
          <a:extLst>
            <a:ext uri="{FF2B5EF4-FFF2-40B4-BE49-F238E27FC236}">
              <a16:creationId xmlns:a16="http://schemas.microsoft.com/office/drawing/2014/main" id="{00000000-0008-0000-0B00-0000AE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75" name="CaixaDeTexto 174">
          <a:extLst>
            <a:ext uri="{FF2B5EF4-FFF2-40B4-BE49-F238E27FC236}">
              <a16:creationId xmlns:a16="http://schemas.microsoft.com/office/drawing/2014/main" id="{00000000-0008-0000-0B00-0000AF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76" name="CaixaDeTexto 175">
          <a:extLst>
            <a:ext uri="{FF2B5EF4-FFF2-40B4-BE49-F238E27FC236}">
              <a16:creationId xmlns:a16="http://schemas.microsoft.com/office/drawing/2014/main" id="{00000000-0008-0000-0B00-0000B0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77" name="CaixaDeTexto 176">
          <a:extLst>
            <a:ext uri="{FF2B5EF4-FFF2-40B4-BE49-F238E27FC236}">
              <a16:creationId xmlns:a16="http://schemas.microsoft.com/office/drawing/2014/main" id="{00000000-0008-0000-0B00-0000B1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78" name="CaixaDeTexto 177">
          <a:extLst>
            <a:ext uri="{FF2B5EF4-FFF2-40B4-BE49-F238E27FC236}">
              <a16:creationId xmlns:a16="http://schemas.microsoft.com/office/drawing/2014/main" id="{00000000-0008-0000-0B00-0000B2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79" name="CaixaDeTexto 178">
          <a:extLst>
            <a:ext uri="{FF2B5EF4-FFF2-40B4-BE49-F238E27FC236}">
              <a16:creationId xmlns:a16="http://schemas.microsoft.com/office/drawing/2014/main" id="{00000000-0008-0000-0B00-0000B3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80" name="CaixaDeTexto 179">
          <a:extLst>
            <a:ext uri="{FF2B5EF4-FFF2-40B4-BE49-F238E27FC236}">
              <a16:creationId xmlns:a16="http://schemas.microsoft.com/office/drawing/2014/main" id="{00000000-0008-0000-0B00-0000B4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81" name="CaixaDeTexto 180">
          <a:extLst>
            <a:ext uri="{FF2B5EF4-FFF2-40B4-BE49-F238E27FC236}">
              <a16:creationId xmlns:a16="http://schemas.microsoft.com/office/drawing/2014/main" id="{00000000-0008-0000-0B00-0000B5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82" name="CaixaDeTexto 181">
          <a:extLst>
            <a:ext uri="{FF2B5EF4-FFF2-40B4-BE49-F238E27FC236}">
              <a16:creationId xmlns:a16="http://schemas.microsoft.com/office/drawing/2014/main" id="{00000000-0008-0000-0B00-0000B6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83" name="CaixaDeTexto 182">
          <a:extLst>
            <a:ext uri="{FF2B5EF4-FFF2-40B4-BE49-F238E27FC236}">
              <a16:creationId xmlns:a16="http://schemas.microsoft.com/office/drawing/2014/main" id="{00000000-0008-0000-0B00-0000B7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84" name="CaixaDeTexto 183">
          <a:extLst>
            <a:ext uri="{FF2B5EF4-FFF2-40B4-BE49-F238E27FC236}">
              <a16:creationId xmlns:a16="http://schemas.microsoft.com/office/drawing/2014/main" id="{00000000-0008-0000-0B00-0000B8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85" name="CaixaDeTexto 184">
          <a:extLst>
            <a:ext uri="{FF2B5EF4-FFF2-40B4-BE49-F238E27FC236}">
              <a16:creationId xmlns:a16="http://schemas.microsoft.com/office/drawing/2014/main" id="{00000000-0008-0000-0B00-0000B9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86" name="CaixaDeTexto 185">
          <a:extLst>
            <a:ext uri="{FF2B5EF4-FFF2-40B4-BE49-F238E27FC236}">
              <a16:creationId xmlns:a16="http://schemas.microsoft.com/office/drawing/2014/main" id="{00000000-0008-0000-0B00-0000BA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87" name="CaixaDeTexto 186">
          <a:extLst>
            <a:ext uri="{FF2B5EF4-FFF2-40B4-BE49-F238E27FC236}">
              <a16:creationId xmlns:a16="http://schemas.microsoft.com/office/drawing/2014/main" id="{00000000-0008-0000-0B00-0000BB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88" name="CaixaDeTexto 187">
          <a:extLst>
            <a:ext uri="{FF2B5EF4-FFF2-40B4-BE49-F238E27FC236}">
              <a16:creationId xmlns:a16="http://schemas.microsoft.com/office/drawing/2014/main" id="{00000000-0008-0000-0B00-0000BC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89" name="CaixaDeTexto 188">
          <a:extLst>
            <a:ext uri="{FF2B5EF4-FFF2-40B4-BE49-F238E27FC236}">
              <a16:creationId xmlns:a16="http://schemas.microsoft.com/office/drawing/2014/main" id="{00000000-0008-0000-0B00-0000BD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90" name="CaixaDeTexto 189">
          <a:extLst>
            <a:ext uri="{FF2B5EF4-FFF2-40B4-BE49-F238E27FC236}">
              <a16:creationId xmlns:a16="http://schemas.microsoft.com/office/drawing/2014/main" id="{00000000-0008-0000-0B00-0000BE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91" name="CaixaDeTexto 190">
          <a:extLst>
            <a:ext uri="{FF2B5EF4-FFF2-40B4-BE49-F238E27FC236}">
              <a16:creationId xmlns:a16="http://schemas.microsoft.com/office/drawing/2014/main" id="{00000000-0008-0000-0B00-0000BF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92" name="CaixaDeTexto 191">
          <a:extLst>
            <a:ext uri="{FF2B5EF4-FFF2-40B4-BE49-F238E27FC236}">
              <a16:creationId xmlns:a16="http://schemas.microsoft.com/office/drawing/2014/main" id="{00000000-0008-0000-0B00-0000C0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93" name="CaixaDeTexto 192">
          <a:extLst>
            <a:ext uri="{FF2B5EF4-FFF2-40B4-BE49-F238E27FC236}">
              <a16:creationId xmlns:a16="http://schemas.microsoft.com/office/drawing/2014/main" id="{00000000-0008-0000-0B00-0000C1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94" name="CaixaDeTexto 193">
          <a:extLst>
            <a:ext uri="{FF2B5EF4-FFF2-40B4-BE49-F238E27FC236}">
              <a16:creationId xmlns:a16="http://schemas.microsoft.com/office/drawing/2014/main" id="{00000000-0008-0000-0B00-0000C2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95" name="CaixaDeTexto 194">
          <a:extLst>
            <a:ext uri="{FF2B5EF4-FFF2-40B4-BE49-F238E27FC236}">
              <a16:creationId xmlns:a16="http://schemas.microsoft.com/office/drawing/2014/main" id="{00000000-0008-0000-0B00-0000C3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96" name="CaixaDeTexto 195">
          <a:extLst>
            <a:ext uri="{FF2B5EF4-FFF2-40B4-BE49-F238E27FC236}">
              <a16:creationId xmlns:a16="http://schemas.microsoft.com/office/drawing/2014/main" id="{00000000-0008-0000-0B00-0000C4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97" name="CaixaDeTexto 196">
          <a:extLst>
            <a:ext uri="{FF2B5EF4-FFF2-40B4-BE49-F238E27FC236}">
              <a16:creationId xmlns:a16="http://schemas.microsoft.com/office/drawing/2014/main" id="{00000000-0008-0000-0B00-0000C5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98" name="CaixaDeTexto 197">
          <a:extLst>
            <a:ext uri="{FF2B5EF4-FFF2-40B4-BE49-F238E27FC236}">
              <a16:creationId xmlns:a16="http://schemas.microsoft.com/office/drawing/2014/main" id="{00000000-0008-0000-0B00-0000C6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99" name="CaixaDeTexto 198">
          <a:extLst>
            <a:ext uri="{FF2B5EF4-FFF2-40B4-BE49-F238E27FC236}">
              <a16:creationId xmlns:a16="http://schemas.microsoft.com/office/drawing/2014/main" id="{00000000-0008-0000-0B00-0000C7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0" name="CaixaDeTexto 199">
          <a:extLst>
            <a:ext uri="{FF2B5EF4-FFF2-40B4-BE49-F238E27FC236}">
              <a16:creationId xmlns:a16="http://schemas.microsoft.com/office/drawing/2014/main" id="{00000000-0008-0000-0B00-0000C8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1" name="CaixaDeTexto 200">
          <a:extLst>
            <a:ext uri="{FF2B5EF4-FFF2-40B4-BE49-F238E27FC236}">
              <a16:creationId xmlns:a16="http://schemas.microsoft.com/office/drawing/2014/main" id="{00000000-0008-0000-0B00-0000C9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2" name="CaixaDeTexto 201">
          <a:extLst>
            <a:ext uri="{FF2B5EF4-FFF2-40B4-BE49-F238E27FC236}">
              <a16:creationId xmlns:a16="http://schemas.microsoft.com/office/drawing/2014/main" id="{00000000-0008-0000-0B00-0000CA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3" name="CaixaDeTexto 202">
          <a:extLst>
            <a:ext uri="{FF2B5EF4-FFF2-40B4-BE49-F238E27FC236}">
              <a16:creationId xmlns:a16="http://schemas.microsoft.com/office/drawing/2014/main" id="{00000000-0008-0000-0B00-0000CB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4" name="CaixaDeTexto 203">
          <a:extLst>
            <a:ext uri="{FF2B5EF4-FFF2-40B4-BE49-F238E27FC236}">
              <a16:creationId xmlns:a16="http://schemas.microsoft.com/office/drawing/2014/main" id="{00000000-0008-0000-0B00-0000CC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5" name="CaixaDeTexto 204">
          <a:extLst>
            <a:ext uri="{FF2B5EF4-FFF2-40B4-BE49-F238E27FC236}">
              <a16:creationId xmlns:a16="http://schemas.microsoft.com/office/drawing/2014/main" id="{00000000-0008-0000-0B00-0000CD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6" name="CaixaDeTexto 205">
          <a:extLst>
            <a:ext uri="{FF2B5EF4-FFF2-40B4-BE49-F238E27FC236}">
              <a16:creationId xmlns:a16="http://schemas.microsoft.com/office/drawing/2014/main" id="{00000000-0008-0000-0B00-0000CE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7" name="CaixaDeTexto 206">
          <a:extLst>
            <a:ext uri="{FF2B5EF4-FFF2-40B4-BE49-F238E27FC236}">
              <a16:creationId xmlns:a16="http://schemas.microsoft.com/office/drawing/2014/main" id="{00000000-0008-0000-0B00-0000CF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08" name="CaixaDeTexto 207">
          <a:extLst>
            <a:ext uri="{FF2B5EF4-FFF2-40B4-BE49-F238E27FC236}">
              <a16:creationId xmlns:a16="http://schemas.microsoft.com/office/drawing/2014/main" id="{00000000-0008-0000-0B00-0000D0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09" name="CaixaDeTexto 208">
          <a:extLst>
            <a:ext uri="{FF2B5EF4-FFF2-40B4-BE49-F238E27FC236}">
              <a16:creationId xmlns:a16="http://schemas.microsoft.com/office/drawing/2014/main" id="{00000000-0008-0000-0B00-0000D1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10" name="CaixaDeTexto 209">
          <a:extLst>
            <a:ext uri="{FF2B5EF4-FFF2-40B4-BE49-F238E27FC236}">
              <a16:creationId xmlns:a16="http://schemas.microsoft.com/office/drawing/2014/main" id="{00000000-0008-0000-0B00-0000D2000000}"/>
            </a:ext>
          </a:extLst>
        </xdr:cNvPr>
        <xdr:cNvSpPr txBox="1"/>
      </xdr:nvSpPr>
      <xdr:spPr>
        <a:xfrm>
          <a:off x="44481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11" name="CaixaDeTexto 210">
          <a:extLst>
            <a:ext uri="{FF2B5EF4-FFF2-40B4-BE49-F238E27FC236}">
              <a16:creationId xmlns:a16="http://schemas.microsoft.com/office/drawing/2014/main" id="{00000000-0008-0000-0B00-0000D3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12" name="CaixaDeTexto 211">
          <a:extLst>
            <a:ext uri="{FF2B5EF4-FFF2-40B4-BE49-F238E27FC236}">
              <a16:creationId xmlns:a16="http://schemas.microsoft.com/office/drawing/2014/main" id="{00000000-0008-0000-0B00-0000D4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13" name="CaixaDeTexto 212">
          <a:extLst>
            <a:ext uri="{FF2B5EF4-FFF2-40B4-BE49-F238E27FC236}">
              <a16:creationId xmlns:a16="http://schemas.microsoft.com/office/drawing/2014/main" id="{00000000-0008-0000-0B00-0000D5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14" name="CaixaDeTexto 213">
          <a:extLst>
            <a:ext uri="{FF2B5EF4-FFF2-40B4-BE49-F238E27FC236}">
              <a16:creationId xmlns:a16="http://schemas.microsoft.com/office/drawing/2014/main" id="{00000000-0008-0000-0B00-0000D6000000}"/>
            </a:ext>
          </a:extLst>
        </xdr:cNvPr>
        <xdr:cNvSpPr txBox="1"/>
      </xdr:nvSpPr>
      <xdr:spPr>
        <a:xfrm>
          <a:off x="486727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15" name="CaixaDeTexto 214">
          <a:extLst>
            <a:ext uri="{FF2B5EF4-FFF2-40B4-BE49-F238E27FC236}">
              <a16:creationId xmlns:a16="http://schemas.microsoft.com/office/drawing/2014/main" id="{00000000-0008-0000-0B00-0000D7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16" name="CaixaDeTexto 215">
          <a:extLst>
            <a:ext uri="{FF2B5EF4-FFF2-40B4-BE49-F238E27FC236}">
              <a16:creationId xmlns:a16="http://schemas.microsoft.com/office/drawing/2014/main" id="{00000000-0008-0000-0B00-0000D8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17" name="CaixaDeTexto 216">
          <a:extLst>
            <a:ext uri="{FF2B5EF4-FFF2-40B4-BE49-F238E27FC236}">
              <a16:creationId xmlns:a16="http://schemas.microsoft.com/office/drawing/2014/main" id="{00000000-0008-0000-0B00-0000D9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18" name="CaixaDeTexto 217">
          <a:extLst>
            <a:ext uri="{FF2B5EF4-FFF2-40B4-BE49-F238E27FC236}">
              <a16:creationId xmlns:a16="http://schemas.microsoft.com/office/drawing/2014/main" id="{00000000-0008-0000-0B00-0000DA000000}"/>
            </a:ext>
          </a:extLst>
        </xdr:cNvPr>
        <xdr:cNvSpPr txBox="1"/>
      </xdr:nvSpPr>
      <xdr:spPr>
        <a:xfrm>
          <a:off x="53054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19" name="CaixaDeTexto 218">
          <a:extLst>
            <a:ext uri="{FF2B5EF4-FFF2-40B4-BE49-F238E27FC236}">
              <a16:creationId xmlns:a16="http://schemas.microsoft.com/office/drawing/2014/main" id="{00000000-0008-0000-0B00-0000DB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20" name="CaixaDeTexto 219">
          <a:extLst>
            <a:ext uri="{FF2B5EF4-FFF2-40B4-BE49-F238E27FC236}">
              <a16:creationId xmlns:a16="http://schemas.microsoft.com/office/drawing/2014/main" id="{00000000-0008-0000-0B00-0000DC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21" name="CaixaDeTexto 220">
          <a:extLst>
            <a:ext uri="{FF2B5EF4-FFF2-40B4-BE49-F238E27FC236}">
              <a16:creationId xmlns:a16="http://schemas.microsoft.com/office/drawing/2014/main" id="{00000000-0008-0000-0B00-0000DD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22" name="CaixaDeTexto 221">
          <a:extLst>
            <a:ext uri="{FF2B5EF4-FFF2-40B4-BE49-F238E27FC236}">
              <a16:creationId xmlns:a16="http://schemas.microsoft.com/office/drawing/2014/main" id="{00000000-0008-0000-0B00-0000DE000000}"/>
            </a:ext>
          </a:extLst>
        </xdr:cNvPr>
        <xdr:cNvSpPr txBox="1"/>
      </xdr:nvSpPr>
      <xdr:spPr>
        <a:xfrm>
          <a:off x="5734050"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23" name="CaixaDeTexto 222">
          <a:extLst>
            <a:ext uri="{FF2B5EF4-FFF2-40B4-BE49-F238E27FC236}">
              <a16:creationId xmlns:a16="http://schemas.microsoft.com/office/drawing/2014/main" id="{00000000-0008-0000-0B00-0000DF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24" name="CaixaDeTexto 223">
          <a:extLst>
            <a:ext uri="{FF2B5EF4-FFF2-40B4-BE49-F238E27FC236}">
              <a16:creationId xmlns:a16="http://schemas.microsoft.com/office/drawing/2014/main" id="{00000000-0008-0000-0B00-0000E0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25" name="CaixaDeTexto 224">
          <a:extLst>
            <a:ext uri="{FF2B5EF4-FFF2-40B4-BE49-F238E27FC236}">
              <a16:creationId xmlns:a16="http://schemas.microsoft.com/office/drawing/2014/main" id="{00000000-0008-0000-0B00-0000E1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26" name="CaixaDeTexto 225">
          <a:extLst>
            <a:ext uri="{FF2B5EF4-FFF2-40B4-BE49-F238E27FC236}">
              <a16:creationId xmlns:a16="http://schemas.microsoft.com/office/drawing/2014/main" id="{00000000-0008-0000-0B00-0000E2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27" name="CaixaDeTexto 226">
          <a:extLst>
            <a:ext uri="{FF2B5EF4-FFF2-40B4-BE49-F238E27FC236}">
              <a16:creationId xmlns:a16="http://schemas.microsoft.com/office/drawing/2014/main" id="{00000000-0008-0000-0B00-0000E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28" name="CaixaDeTexto 227">
          <a:extLst>
            <a:ext uri="{FF2B5EF4-FFF2-40B4-BE49-F238E27FC236}">
              <a16:creationId xmlns:a16="http://schemas.microsoft.com/office/drawing/2014/main" id="{00000000-0008-0000-0B00-0000E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29" name="CaixaDeTexto 228">
          <a:extLst>
            <a:ext uri="{FF2B5EF4-FFF2-40B4-BE49-F238E27FC236}">
              <a16:creationId xmlns:a16="http://schemas.microsoft.com/office/drawing/2014/main" id="{00000000-0008-0000-0B00-0000E5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30" name="CaixaDeTexto 229">
          <a:extLst>
            <a:ext uri="{FF2B5EF4-FFF2-40B4-BE49-F238E27FC236}">
              <a16:creationId xmlns:a16="http://schemas.microsoft.com/office/drawing/2014/main" id="{00000000-0008-0000-0B00-0000E6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31" name="CaixaDeTexto 230">
          <a:extLst>
            <a:ext uri="{FF2B5EF4-FFF2-40B4-BE49-F238E27FC236}">
              <a16:creationId xmlns:a16="http://schemas.microsoft.com/office/drawing/2014/main" id="{00000000-0008-0000-0B00-0000E7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32" name="CaixaDeTexto 231">
          <a:extLst>
            <a:ext uri="{FF2B5EF4-FFF2-40B4-BE49-F238E27FC236}">
              <a16:creationId xmlns:a16="http://schemas.microsoft.com/office/drawing/2014/main" id="{00000000-0008-0000-0B00-0000E8000000}"/>
            </a:ext>
          </a:extLst>
        </xdr:cNvPr>
        <xdr:cNvSpPr txBox="1"/>
      </xdr:nvSpPr>
      <xdr:spPr>
        <a:xfrm>
          <a:off x="61817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3" name="CaixaDeTexto 232">
          <a:extLst>
            <a:ext uri="{FF2B5EF4-FFF2-40B4-BE49-F238E27FC236}">
              <a16:creationId xmlns:a16="http://schemas.microsoft.com/office/drawing/2014/main" id="{00000000-0008-0000-0B00-0000E9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4" name="CaixaDeTexto 233">
          <a:extLst>
            <a:ext uri="{FF2B5EF4-FFF2-40B4-BE49-F238E27FC236}">
              <a16:creationId xmlns:a16="http://schemas.microsoft.com/office/drawing/2014/main" id="{00000000-0008-0000-0B00-0000EA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5" name="CaixaDeTexto 234">
          <a:extLst>
            <a:ext uri="{FF2B5EF4-FFF2-40B4-BE49-F238E27FC236}">
              <a16:creationId xmlns:a16="http://schemas.microsoft.com/office/drawing/2014/main" id="{00000000-0008-0000-0B00-0000EB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6" name="CaixaDeTexto 235">
          <a:extLst>
            <a:ext uri="{FF2B5EF4-FFF2-40B4-BE49-F238E27FC236}">
              <a16:creationId xmlns:a16="http://schemas.microsoft.com/office/drawing/2014/main" id="{00000000-0008-0000-0B00-0000EC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7" name="CaixaDeTexto 236">
          <a:extLst>
            <a:ext uri="{FF2B5EF4-FFF2-40B4-BE49-F238E27FC236}">
              <a16:creationId xmlns:a16="http://schemas.microsoft.com/office/drawing/2014/main" id="{00000000-0008-0000-0B00-0000ED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8" name="CaixaDeTexto 237">
          <a:extLst>
            <a:ext uri="{FF2B5EF4-FFF2-40B4-BE49-F238E27FC236}">
              <a16:creationId xmlns:a16="http://schemas.microsoft.com/office/drawing/2014/main" id="{00000000-0008-0000-0B00-0000EE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39" name="CaixaDeTexto 238">
          <a:extLst>
            <a:ext uri="{FF2B5EF4-FFF2-40B4-BE49-F238E27FC236}">
              <a16:creationId xmlns:a16="http://schemas.microsoft.com/office/drawing/2014/main" id="{00000000-0008-0000-0B00-0000EF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40" name="CaixaDeTexto 239">
          <a:extLst>
            <a:ext uri="{FF2B5EF4-FFF2-40B4-BE49-F238E27FC236}">
              <a16:creationId xmlns:a16="http://schemas.microsoft.com/office/drawing/2014/main" id="{00000000-0008-0000-0B00-0000F0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41" name="CaixaDeTexto 240">
          <a:extLst>
            <a:ext uri="{FF2B5EF4-FFF2-40B4-BE49-F238E27FC236}">
              <a16:creationId xmlns:a16="http://schemas.microsoft.com/office/drawing/2014/main" id="{00000000-0008-0000-0B00-0000F1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42" name="CaixaDeTexto 241">
          <a:extLst>
            <a:ext uri="{FF2B5EF4-FFF2-40B4-BE49-F238E27FC236}">
              <a16:creationId xmlns:a16="http://schemas.microsoft.com/office/drawing/2014/main" id="{00000000-0008-0000-0B00-0000F2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43" name="CaixaDeTexto 242">
          <a:extLst>
            <a:ext uri="{FF2B5EF4-FFF2-40B4-BE49-F238E27FC236}">
              <a16:creationId xmlns:a16="http://schemas.microsoft.com/office/drawing/2014/main" id="{00000000-0008-0000-0B00-0000F3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44" name="CaixaDeTexto 243">
          <a:extLst>
            <a:ext uri="{FF2B5EF4-FFF2-40B4-BE49-F238E27FC236}">
              <a16:creationId xmlns:a16="http://schemas.microsoft.com/office/drawing/2014/main" id="{00000000-0008-0000-0B00-0000F4000000}"/>
            </a:ext>
          </a:extLst>
        </xdr:cNvPr>
        <xdr:cNvSpPr txBox="1"/>
      </xdr:nvSpPr>
      <xdr:spPr>
        <a:xfrm>
          <a:off x="6638925" y="20793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45" name="CaixaDeTexto 244">
          <a:extLst>
            <a:ext uri="{FF2B5EF4-FFF2-40B4-BE49-F238E27FC236}">
              <a16:creationId xmlns:a16="http://schemas.microsoft.com/office/drawing/2014/main" id="{00000000-0008-0000-0B00-0000F500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46" name="CaixaDeTexto 245">
          <a:extLst>
            <a:ext uri="{FF2B5EF4-FFF2-40B4-BE49-F238E27FC236}">
              <a16:creationId xmlns:a16="http://schemas.microsoft.com/office/drawing/2014/main" id="{00000000-0008-0000-0B00-0000F600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47" name="CaixaDeTexto 246">
          <a:extLst>
            <a:ext uri="{FF2B5EF4-FFF2-40B4-BE49-F238E27FC236}">
              <a16:creationId xmlns:a16="http://schemas.microsoft.com/office/drawing/2014/main" id="{00000000-0008-0000-0B00-0000F700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48" name="CaixaDeTexto 247">
          <a:extLst>
            <a:ext uri="{FF2B5EF4-FFF2-40B4-BE49-F238E27FC236}">
              <a16:creationId xmlns:a16="http://schemas.microsoft.com/office/drawing/2014/main" id="{00000000-0008-0000-0B00-0000F800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49" name="CaixaDeTexto 248">
          <a:extLst>
            <a:ext uri="{FF2B5EF4-FFF2-40B4-BE49-F238E27FC236}">
              <a16:creationId xmlns:a16="http://schemas.microsoft.com/office/drawing/2014/main" id="{00000000-0008-0000-0B00-0000F900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50" name="CaixaDeTexto 249">
          <a:extLst>
            <a:ext uri="{FF2B5EF4-FFF2-40B4-BE49-F238E27FC236}">
              <a16:creationId xmlns:a16="http://schemas.microsoft.com/office/drawing/2014/main" id="{00000000-0008-0000-0B00-0000FA00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51" name="CaixaDeTexto 250">
          <a:extLst>
            <a:ext uri="{FF2B5EF4-FFF2-40B4-BE49-F238E27FC236}">
              <a16:creationId xmlns:a16="http://schemas.microsoft.com/office/drawing/2014/main" id="{00000000-0008-0000-0B00-0000FB00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52" name="CaixaDeTexto 251">
          <a:extLst>
            <a:ext uri="{FF2B5EF4-FFF2-40B4-BE49-F238E27FC236}">
              <a16:creationId xmlns:a16="http://schemas.microsoft.com/office/drawing/2014/main" id="{00000000-0008-0000-0B00-0000FC00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53" name="CaixaDeTexto 252">
          <a:extLst>
            <a:ext uri="{FF2B5EF4-FFF2-40B4-BE49-F238E27FC236}">
              <a16:creationId xmlns:a16="http://schemas.microsoft.com/office/drawing/2014/main" id="{00000000-0008-0000-0B00-0000FD00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54" name="CaixaDeTexto 253">
          <a:extLst>
            <a:ext uri="{FF2B5EF4-FFF2-40B4-BE49-F238E27FC236}">
              <a16:creationId xmlns:a16="http://schemas.microsoft.com/office/drawing/2014/main" id="{00000000-0008-0000-0B00-0000FE00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55" name="CaixaDeTexto 254">
          <a:extLst>
            <a:ext uri="{FF2B5EF4-FFF2-40B4-BE49-F238E27FC236}">
              <a16:creationId xmlns:a16="http://schemas.microsoft.com/office/drawing/2014/main" id="{00000000-0008-0000-0B00-0000FF00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56" name="CaixaDeTexto 255">
          <a:extLst>
            <a:ext uri="{FF2B5EF4-FFF2-40B4-BE49-F238E27FC236}">
              <a16:creationId xmlns:a16="http://schemas.microsoft.com/office/drawing/2014/main" id="{00000000-0008-0000-0B00-000000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57" name="CaixaDeTexto 256">
          <a:extLst>
            <a:ext uri="{FF2B5EF4-FFF2-40B4-BE49-F238E27FC236}">
              <a16:creationId xmlns:a16="http://schemas.microsoft.com/office/drawing/2014/main" id="{00000000-0008-0000-0B00-000001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58" name="CaixaDeTexto 257">
          <a:extLst>
            <a:ext uri="{FF2B5EF4-FFF2-40B4-BE49-F238E27FC236}">
              <a16:creationId xmlns:a16="http://schemas.microsoft.com/office/drawing/2014/main" id="{00000000-0008-0000-0B00-000002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59" name="CaixaDeTexto 258">
          <a:extLst>
            <a:ext uri="{FF2B5EF4-FFF2-40B4-BE49-F238E27FC236}">
              <a16:creationId xmlns:a16="http://schemas.microsoft.com/office/drawing/2014/main" id="{00000000-0008-0000-0B00-000003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0" name="CaixaDeTexto 259">
          <a:extLst>
            <a:ext uri="{FF2B5EF4-FFF2-40B4-BE49-F238E27FC236}">
              <a16:creationId xmlns:a16="http://schemas.microsoft.com/office/drawing/2014/main" id="{00000000-0008-0000-0B00-000004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1" name="CaixaDeTexto 260">
          <a:extLst>
            <a:ext uri="{FF2B5EF4-FFF2-40B4-BE49-F238E27FC236}">
              <a16:creationId xmlns:a16="http://schemas.microsoft.com/office/drawing/2014/main" id="{00000000-0008-0000-0B00-000005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2" name="CaixaDeTexto 261">
          <a:extLst>
            <a:ext uri="{FF2B5EF4-FFF2-40B4-BE49-F238E27FC236}">
              <a16:creationId xmlns:a16="http://schemas.microsoft.com/office/drawing/2014/main" id="{00000000-0008-0000-0B00-000006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63" name="CaixaDeTexto 262">
          <a:extLst>
            <a:ext uri="{FF2B5EF4-FFF2-40B4-BE49-F238E27FC236}">
              <a16:creationId xmlns:a16="http://schemas.microsoft.com/office/drawing/2014/main" id="{00000000-0008-0000-0B00-00000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64" name="CaixaDeTexto 263">
          <a:extLst>
            <a:ext uri="{FF2B5EF4-FFF2-40B4-BE49-F238E27FC236}">
              <a16:creationId xmlns:a16="http://schemas.microsoft.com/office/drawing/2014/main" id="{00000000-0008-0000-0B00-00000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5" name="CaixaDeTexto 264">
          <a:extLst>
            <a:ext uri="{FF2B5EF4-FFF2-40B4-BE49-F238E27FC236}">
              <a16:creationId xmlns:a16="http://schemas.microsoft.com/office/drawing/2014/main" id="{00000000-0008-0000-0B00-000009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6" name="CaixaDeTexto 265">
          <a:extLst>
            <a:ext uri="{FF2B5EF4-FFF2-40B4-BE49-F238E27FC236}">
              <a16:creationId xmlns:a16="http://schemas.microsoft.com/office/drawing/2014/main" id="{00000000-0008-0000-0B00-00000A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7" name="CaixaDeTexto 266">
          <a:extLst>
            <a:ext uri="{FF2B5EF4-FFF2-40B4-BE49-F238E27FC236}">
              <a16:creationId xmlns:a16="http://schemas.microsoft.com/office/drawing/2014/main" id="{00000000-0008-0000-0B00-00000B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68" name="CaixaDeTexto 267">
          <a:extLst>
            <a:ext uri="{FF2B5EF4-FFF2-40B4-BE49-F238E27FC236}">
              <a16:creationId xmlns:a16="http://schemas.microsoft.com/office/drawing/2014/main" id="{00000000-0008-0000-0B00-00000C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69" name="CaixaDeTexto 268">
          <a:extLst>
            <a:ext uri="{FF2B5EF4-FFF2-40B4-BE49-F238E27FC236}">
              <a16:creationId xmlns:a16="http://schemas.microsoft.com/office/drawing/2014/main" id="{00000000-0008-0000-0B00-00000D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0" name="CaixaDeTexto 269">
          <a:extLst>
            <a:ext uri="{FF2B5EF4-FFF2-40B4-BE49-F238E27FC236}">
              <a16:creationId xmlns:a16="http://schemas.microsoft.com/office/drawing/2014/main" id="{00000000-0008-0000-0B00-00000E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1" name="CaixaDeTexto 270">
          <a:extLst>
            <a:ext uri="{FF2B5EF4-FFF2-40B4-BE49-F238E27FC236}">
              <a16:creationId xmlns:a16="http://schemas.microsoft.com/office/drawing/2014/main" id="{00000000-0008-0000-0B00-00000F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2" name="CaixaDeTexto 271">
          <a:extLst>
            <a:ext uri="{FF2B5EF4-FFF2-40B4-BE49-F238E27FC236}">
              <a16:creationId xmlns:a16="http://schemas.microsoft.com/office/drawing/2014/main" id="{00000000-0008-0000-0B00-000010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3" name="CaixaDeTexto 272">
          <a:extLst>
            <a:ext uri="{FF2B5EF4-FFF2-40B4-BE49-F238E27FC236}">
              <a16:creationId xmlns:a16="http://schemas.microsoft.com/office/drawing/2014/main" id="{00000000-0008-0000-0B00-000011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4" name="CaixaDeTexto 273">
          <a:extLst>
            <a:ext uri="{FF2B5EF4-FFF2-40B4-BE49-F238E27FC236}">
              <a16:creationId xmlns:a16="http://schemas.microsoft.com/office/drawing/2014/main" id="{00000000-0008-0000-0B00-000012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5" name="CaixaDeTexto 274">
          <a:extLst>
            <a:ext uri="{FF2B5EF4-FFF2-40B4-BE49-F238E27FC236}">
              <a16:creationId xmlns:a16="http://schemas.microsoft.com/office/drawing/2014/main" id="{00000000-0008-0000-0B00-000013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6" name="CaixaDeTexto 275">
          <a:extLst>
            <a:ext uri="{FF2B5EF4-FFF2-40B4-BE49-F238E27FC236}">
              <a16:creationId xmlns:a16="http://schemas.microsoft.com/office/drawing/2014/main" id="{00000000-0008-0000-0B00-000014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7" name="CaixaDeTexto 276">
          <a:extLst>
            <a:ext uri="{FF2B5EF4-FFF2-40B4-BE49-F238E27FC236}">
              <a16:creationId xmlns:a16="http://schemas.microsoft.com/office/drawing/2014/main" id="{00000000-0008-0000-0B00-000015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8" name="CaixaDeTexto 277">
          <a:extLst>
            <a:ext uri="{FF2B5EF4-FFF2-40B4-BE49-F238E27FC236}">
              <a16:creationId xmlns:a16="http://schemas.microsoft.com/office/drawing/2014/main" id="{00000000-0008-0000-0B00-000016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79" name="CaixaDeTexto 278">
          <a:extLst>
            <a:ext uri="{FF2B5EF4-FFF2-40B4-BE49-F238E27FC236}">
              <a16:creationId xmlns:a16="http://schemas.microsoft.com/office/drawing/2014/main" id="{00000000-0008-0000-0B00-00001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80" name="CaixaDeTexto 279">
          <a:extLst>
            <a:ext uri="{FF2B5EF4-FFF2-40B4-BE49-F238E27FC236}">
              <a16:creationId xmlns:a16="http://schemas.microsoft.com/office/drawing/2014/main" id="{00000000-0008-0000-0B00-00001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81" name="CaixaDeTexto 280">
          <a:extLst>
            <a:ext uri="{FF2B5EF4-FFF2-40B4-BE49-F238E27FC236}">
              <a16:creationId xmlns:a16="http://schemas.microsoft.com/office/drawing/2014/main" id="{00000000-0008-0000-0B00-000019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282" name="CaixaDeTexto 281">
          <a:extLst>
            <a:ext uri="{FF2B5EF4-FFF2-40B4-BE49-F238E27FC236}">
              <a16:creationId xmlns:a16="http://schemas.microsoft.com/office/drawing/2014/main" id="{00000000-0008-0000-0B00-00001A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83" name="CaixaDeTexto 282">
          <a:extLst>
            <a:ext uri="{FF2B5EF4-FFF2-40B4-BE49-F238E27FC236}">
              <a16:creationId xmlns:a16="http://schemas.microsoft.com/office/drawing/2014/main" id="{00000000-0008-0000-0B00-00001B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84" name="CaixaDeTexto 283">
          <a:extLst>
            <a:ext uri="{FF2B5EF4-FFF2-40B4-BE49-F238E27FC236}">
              <a16:creationId xmlns:a16="http://schemas.microsoft.com/office/drawing/2014/main" id="{00000000-0008-0000-0B00-00001C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85" name="CaixaDeTexto 284">
          <a:extLst>
            <a:ext uri="{FF2B5EF4-FFF2-40B4-BE49-F238E27FC236}">
              <a16:creationId xmlns:a16="http://schemas.microsoft.com/office/drawing/2014/main" id="{00000000-0008-0000-0B00-00001D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286" name="CaixaDeTexto 285">
          <a:extLst>
            <a:ext uri="{FF2B5EF4-FFF2-40B4-BE49-F238E27FC236}">
              <a16:creationId xmlns:a16="http://schemas.microsoft.com/office/drawing/2014/main" id="{00000000-0008-0000-0B00-00001E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87" name="CaixaDeTexto 286">
          <a:extLst>
            <a:ext uri="{FF2B5EF4-FFF2-40B4-BE49-F238E27FC236}">
              <a16:creationId xmlns:a16="http://schemas.microsoft.com/office/drawing/2014/main" id="{00000000-0008-0000-0B00-00001F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88" name="CaixaDeTexto 287">
          <a:extLst>
            <a:ext uri="{FF2B5EF4-FFF2-40B4-BE49-F238E27FC236}">
              <a16:creationId xmlns:a16="http://schemas.microsoft.com/office/drawing/2014/main" id="{00000000-0008-0000-0B00-000020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89" name="CaixaDeTexto 288">
          <a:extLst>
            <a:ext uri="{FF2B5EF4-FFF2-40B4-BE49-F238E27FC236}">
              <a16:creationId xmlns:a16="http://schemas.microsoft.com/office/drawing/2014/main" id="{00000000-0008-0000-0B00-000021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290" name="CaixaDeTexto 289">
          <a:extLst>
            <a:ext uri="{FF2B5EF4-FFF2-40B4-BE49-F238E27FC236}">
              <a16:creationId xmlns:a16="http://schemas.microsoft.com/office/drawing/2014/main" id="{00000000-0008-0000-0B00-000022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91" name="CaixaDeTexto 290">
          <a:extLst>
            <a:ext uri="{FF2B5EF4-FFF2-40B4-BE49-F238E27FC236}">
              <a16:creationId xmlns:a16="http://schemas.microsoft.com/office/drawing/2014/main" id="{00000000-0008-0000-0B00-000023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92" name="CaixaDeTexto 291">
          <a:extLst>
            <a:ext uri="{FF2B5EF4-FFF2-40B4-BE49-F238E27FC236}">
              <a16:creationId xmlns:a16="http://schemas.microsoft.com/office/drawing/2014/main" id="{00000000-0008-0000-0B00-000024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93" name="CaixaDeTexto 292">
          <a:extLst>
            <a:ext uri="{FF2B5EF4-FFF2-40B4-BE49-F238E27FC236}">
              <a16:creationId xmlns:a16="http://schemas.microsoft.com/office/drawing/2014/main" id="{00000000-0008-0000-0B00-000025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294" name="CaixaDeTexto 293">
          <a:extLst>
            <a:ext uri="{FF2B5EF4-FFF2-40B4-BE49-F238E27FC236}">
              <a16:creationId xmlns:a16="http://schemas.microsoft.com/office/drawing/2014/main" id="{00000000-0008-0000-0B00-000026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95" name="CaixaDeTexto 294">
          <a:extLst>
            <a:ext uri="{FF2B5EF4-FFF2-40B4-BE49-F238E27FC236}">
              <a16:creationId xmlns:a16="http://schemas.microsoft.com/office/drawing/2014/main" id="{00000000-0008-0000-0B00-000027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96" name="CaixaDeTexto 295">
          <a:extLst>
            <a:ext uri="{FF2B5EF4-FFF2-40B4-BE49-F238E27FC236}">
              <a16:creationId xmlns:a16="http://schemas.microsoft.com/office/drawing/2014/main" id="{00000000-0008-0000-0B00-000028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97" name="CaixaDeTexto 296">
          <a:extLst>
            <a:ext uri="{FF2B5EF4-FFF2-40B4-BE49-F238E27FC236}">
              <a16:creationId xmlns:a16="http://schemas.microsoft.com/office/drawing/2014/main" id="{00000000-0008-0000-0B00-000029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298" name="CaixaDeTexto 297">
          <a:extLst>
            <a:ext uri="{FF2B5EF4-FFF2-40B4-BE49-F238E27FC236}">
              <a16:creationId xmlns:a16="http://schemas.microsoft.com/office/drawing/2014/main" id="{00000000-0008-0000-0B00-00002A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299" name="CaixaDeTexto 298">
          <a:extLst>
            <a:ext uri="{FF2B5EF4-FFF2-40B4-BE49-F238E27FC236}">
              <a16:creationId xmlns:a16="http://schemas.microsoft.com/office/drawing/2014/main" id="{00000000-0008-0000-0B00-00002B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0" name="CaixaDeTexto 299">
          <a:extLst>
            <a:ext uri="{FF2B5EF4-FFF2-40B4-BE49-F238E27FC236}">
              <a16:creationId xmlns:a16="http://schemas.microsoft.com/office/drawing/2014/main" id="{00000000-0008-0000-0B00-00002C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01" name="CaixaDeTexto 300">
          <a:extLst>
            <a:ext uri="{FF2B5EF4-FFF2-40B4-BE49-F238E27FC236}">
              <a16:creationId xmlns:a16="http://schemas.microsoft.com/office/drawing/2014/main" id="{00000000-0008-0000-0B00-00002D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02" name="CaixaDeTexto 301">
          <a:extLst>
            <a:ext uri="{FF2B5EF4-FFF2-40B4-BE49-F238E27FC236}">
              <a16:creationId xmlns:a16="http://schemas.microsoft.com/office/drawing/2014/main" id="{00000000-0008-0000-0B00-00002E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03" name="CaixaDeTexto 302">
          <a:extLst>
            <a:ext uri="{FF2B5EF4-FFF2-40B4-BE49-F238E27FC236}">
              <a16:creationId xmlns:a16="http://schemas.microsoft.com/office/drawing/2014/main" id="{00000000-0008-0000-0B00-00002F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04" name="CaixaDeTexto 303">
          <a:extLst>
            <a:ext uri="{FF2B5EF4-FFF2-40B4-BE49-F238E27FC236}">
              <a16:creationId xmlns:a16="http://schemas.microsoft.com/office/drawing/2014/main" id="{00000000-0008-0000-0B00-000030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5" name="CaixaDeTexto 304">
          <a:extLst>
            <a:ext uri="{FF2B5EF4-FFF2-40B4-BE49-F238E27FC236}">
              <a16:creationId xmlns:a16="http://schemas.microsoft.com/office/drawing/2014/main" id="{00000000-0008-0000-0B00-000031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6" name="CaixaDeTexto 305">
          <a:extLst>
            <a:ext uri="{FF2B5EF4-FFF2-40B4-BE49-F238E27FC236}">
              <a16:creationId xmlns:a16="http://schemas.microsoft.com/office/drawing/2014/main" id="{00000000-0008-0000-0B00-000032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7" name="CaixaDeTexto 306">
          <a:extLst>
            <a:ext uri="{FF2B5EF4-FFF2-40B4-BE49-F238E27FC236}">
              <a16:creationId xmlns:a16="http://schemas.microsoft.com/office/drawing/2014/main" id="{00000000-0008-0000-0B00-000033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8" name="CaixaDeTexto 307">
          <a:extLst>
            <a:ext uri="{FF2B5EF4-FFF2-40B4-BE49-F238E27FC236}">
              <a16:creationId xmlns:a16="http://schemas.microsoft.com/office/drawing/2014/main" id="{00000000-0008-0000-0B00-000034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09" name="CaixaDeTexto 308">
          <a:extLst>
            <a:ext uri="{FF2B5EF4-FFF2-40B4-BE49-F238E27FC236}">
              <a16:creationId xmlns:a16="http://schemas.microsoft.com/office/drawing/2014/main" id="{00000000-0008-0000-0B00-000035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0" name="CaixaDeTexto 309">
          <a:extLst>
            <a:ext uri="{FF2B5EF4-FFF2-40B4-BE49-F238E27FC236}">
              <a16:creationId xmlns:a16="http://schemas.microsoft.com/office/drawing/2014/main" id="{00000000-0008-0000-0B00-000036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1" name="CaixaDeTexto 310">
          <a:extLst>
            <a:ext uri="{FF2B5EF4-FFF2-40B4-BE49-F238E27FC236}">
              <a16:creationId xmlns:a16="http://schemas.microsoft.com/office/drawing/2014/main" id="{00000000-0008-0000-0B00-00003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2" name="CaixaDeTexto 311">
          <a:extLst>
            <a:ext uri="{FF2B5EF4-FFF2-40B4-BE49-F238E27FC236}">
              <a16:creationId xmlns:a16="http://schemas.microsoft.com/office/drawing/2014/main" id="{00000000-0008-0000-0B00-00003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3" name="CaixaDeTexto 312">
          <a:extLst>
            <a:ext uri="{FF2B5EF4-FFF2-40B4-BE49-F238E27FC236}">
              <a16:creationId xmlns:a16="http://schemas.microsoft.com/office/drawing/2014/main" id="{00000000-0008-0000-0B00-000039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4" name="CaixaDeTexto 313">
          <a:extLst>
            <a:ext uri="{FF2B5EF4-FFF2-40B4-BE49-F238E27FC236}">
              <a16:creationId xmlns:a16="http://schemas.microsoft.com/office/drawing/2014/main" id="{00000000-0008-0000-0B00-00003A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5" name="CaixaDeTexto 314">
          <a:extLst>
            <a:ext uri="{FF2B5EF4-FFF2-40B4-BE49-F238E27FC236}">
              <a16:creationId xmlns:a16="http://schemas.microsoft.com/office/drawing/2014/main" id="{00000000-0008-0000-0B00-00003B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16" name="CaixaDeTexto 315">
          <a:extLst>
            <a:ext uri="{FF2B5EF4-FFF2-40B4-BE49-F238E27FC236}">
              <a16:creationId xmlns:a16="http://schemas.microsoft.com/office/drawing/2014/main" id="{00000000-0008-0000-0B00-00003C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17" name="CaixaDeTexto 316">
          <a:extLst>
            <a:ext uri="{FF2B5EF4-FFF2-40B4-BE49-F238E27FC236}">
              <a16:creationId xmlns:a16="http://schemas.microsoft.com/office/drawing/2014/main" id="{00000000-0008-0000-0B00-00003D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18" name="CaixaDeTexto 317">
          <a:extLst>
            <a:ext uri="{FF2B5EF4-FFF2-40B4-BE49-F238E27FC236}">
              <a16:creationId xmlns:a16="http://schemas.microsoft.com/office/drawing/2014/main" id="{00000000-0008-0000-0B00-00003E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19" name="CaixaDeTexto 318">
          <a:extLst>
            <a:ext uri="{FF2B5EF4-FFF2-40B4-BE49-F238E27FC236}">
              <a16:creationId xmlns:a16="http://schemas.microsoft.com/office/drawing/2014/main" id="{00000000-0008-0000-0B00-00003F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20" name="CaixaDeTexto 319">
          <a:extLst>
            <a:ext uri="{FF2B5EF4-FFF2-40B4-BE49-F238E27FC236}">
              <a16:creationId xmlns:a16="http://schemas.microsoft.com/office/drawing/2014/main" id="{00000000-0008-0000-0B00-000040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21" name="CaixaDeTexto 320">
          <a:extLst>
            <a:ext uri="{FF2B5EF4-FFF2-40B4-BE49-F238E27FC236}">
              <a16:creationId xmlns:a16="http://schemas.microsoft.com/office/drawing/2014/main" id="{00000000-0008-0000-0B00-000041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22" name="CaixaDeTexto 321">
          <a:extLst>
            <a:ext uri="{FF2B5EF4-FFF2-40B4-BE49-F238E27FC236}">
              <a16:creationId xmlns:a16="http://schemas.microsoft.com/office/drawing/2014/main" id="{00000000-0008-0000-0B00-000042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23" name="CaixaDeTexto 322">
          <a:extLst>
            <a:ext uri="{FF2B5EF4-FFF2-40B4-BE49-F238E27FC236}">
              <a16:creationId xmlns:a16="http://schemas.microsoft.com/office/drawing/2014/main" id="{00000000-0008-0000-0B00-000043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24" name="CaixaDeTexto 323">
          <a:extLst>
            <a:ext uri="{FF2B5EF4-FFF2-40B4-BE49-F238E27FC236}">
              <a16:creationId xmlns:a16="http://schemas.microsoft.com/office/drawing/2014/main" id="{00000000-0008-0000-0B00-000044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25" name="CaixaDeTexto 324">
          <a:extLst>
            <a:ext uri="{FF2B5EF4-FFF2-40B4-BE49-F238E27FC236}">
              <a16:creationId xmlns:a16="http://schemas.microsoft.com/office/drawing/2014/main" id="{00000000-0008-0000-0B00-000045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26" name="CaixaDeTexto 325">
          <a:extLst>
            <a:ext uri="{FF2B5EF4-FFF2-40B4-BE49-F238E27FC236}">
              <a16:creationId xmlns:a16="http://schemas.microsoft.com/office/drawing/2014/main" id="{00000000-0008-0000-0B00-000046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27" name="CaixaDeTexto 326">
          <a:extLst>
            <a:ext uri="{FF2B5EF4-FFF2-40B4-BE49-F238E27FC236}">
              <a16:creationId xmlns:a16="http://schemas.microsoft.com/office/drawing/2014/main" id="{00000000-0008-0000-0B00-000047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28" name="CaixaDeTexto 327">
          <a:extLst>
            <a:ext uri="{FF2B5EF4-FFF2-40B4-BE49-F238E27FC236}">
              <a16:creationId xmlns:a16="http://schemas.microsoft.com/office/drawing/2014/main" id="{00000000-0008-0000-0B00-000048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29" name="CaixaDeTexto 328">
          <a:extLst>
            <a:ext uri="{FF2B5EF4-FFF2-40B4-BE49-F238E27FC236}">
              <a16:creationId xmlns:a16="http://schemas.microsoft.com/office/drawing/2014/main" id="{00000000-0008-0000-0B00-000049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30" name="CaixaDeTexto 329">
          <a:extLst>
            <a:ext uri="{FF2B5EF4-FFF2-40B4-BE49-F238E27FC236}">
              <a16:creationId xmlns:a16="http://schemas.microsoft.com/office/drawing/2014/main" id="{00000000-0008-0000-0B00-00004A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1" name="CaixaDeTexto 330">
          <a:extLst>
            <a:ext uri="{FF2B5EF4-FFF2-40B4-BE49-F238E27FC236}">
              <a16:creationId xmlns:a16="http://schemas.microsoft.com/office/drawing/2014/main" id="{00000000-0008-0000-0B00-00004B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2" name="CaixaDeTexto 331">
          <a:extLst>
            <a:ext uri="{FF2B5EF4-FFF2-40B4-BE49-F238E27FC236}">
              <a16:creationId xmlns:a16="http://schemas.microsoft.com/office/drawing/2014/main" id="{00000000-0008-0000-0B00-00004C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3" name="CaixaDeTexto 332">
          <a:extLst>
            <a:ext uri="{FF2B5EF4-FFF2-40B4-BE49-F238E27FC236}">
              <a16:creationId xmlns:a16="http://schemas.microsoft.com/office/drawing/2014/main" id="{00000000-0008-0000-0B00-00004D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4" name="CaixaDeTexto 333">
          <a:extLst>
            <a:ext uri="{FF2B5EF4-FFF2-40B4-BE49-F238E27FC236}">
              <a16:creationId xmlns:a16="http://schemas.microsoft.com/office/drawing/2014/main" id="{00000000-0008-0000-0B00-00004E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35" name="CaixaDeTexto 334">
          <a:extLst>
            <a:ext uri="{FF2B5EF4-FFF2-40B4-BE49-F238E27FC236}">
              <a16:creationId xmlns:a16="http://schemas.microsoft.com/office/drawing/2014/main" id="{00000000-0008-0000-0B00-00004F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36" name="CaixaDeTexto 335">
          <a:extLst>
            <a:ext uri="{FF2B5EF4-FFF2-40B4-BE49-F238E27FC236}">
              <a16:creationId xmlns:a16="http://schemas.microsoft.com/office/drawing/2014/main" id="{00000000-0008-0000-0B00-000050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7" name="CaixaDeTexto 336">
          <a:extLst>
            <a:ext uri="{FF2B5EF4-FFF2-40B4-BE49-F238E27FC236}">
              <a16:creationId xmlns:a16="http://schemas.microsoft.com/office/drawing/2014/main" id="{00000000-0008-0000-0B00-000051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8" name="CaixaDeTexto 337">
          <a:extLst>
            <a:ext uri="{FF2B5EF4-FFF2-40B4-BE49-F238E27FC236}">
              <a16:creationId xmlns:a16="http://schemas.microsoft.com/office/drawing/2014/main" id="{00000000-0008-0000-0B00-000052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39" name="CaixaDeTexto 338">
          <a:extLst>
            <a:ext uri="{FF2B5EF4-FFF2-40B4-BE49-F238E27FC236}">
              <a16:creationId xmlns:a16="http://schemas.microsoft.com/office/drawing/2014/main" id="{00000000-0008-0000-0B00-000053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40" name="CaixaDeTexto 339">
          <a:extLst>
            <a:ext uri="{FF2B5EF4-FFF2-40B4-BE49-F238E27FC236}">
              <a16:creationId xmlns:a16="http://schemas.microsoft.com/office/drawing/2014/main" id="{00000000-0008-0000-0B00-000054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1" name="CaixaDeTexto 340">
          <a:extLst>
            <a:ext uri="{FF2B5EF4-FFF2-40B4-BE49-F238E27FC236}">
              <a16:creationId xmlns:a16="http://schemas.microsoft.com/office/drawing/2014/main" id="{00000000-0008-0000-0B00-000055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2" name="CaixaDeTexto 341">
          <a:extLst>
            <a:ext uri="{FF2B5EF4-FFF2-40B4-BE49-F238E27FC236}">
              <a16:creationId xmlns:a16="http://schemas.microsoft.com/office/drawing/2014/main" id="{00000000-0008-0000-0B00-000056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3" name="CaixaDeTexto 342">
          <a:extLst>
            <a:ext uri="{FF2B5EF4-FFF2-40B4-BE49-F238E27FC236}">
              <a16:creationId xmlns:a16="http://schemas.microsoft.com/office/drawing/2014/main" id="{00000000-0008-0000-0B00-00005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4" name="CaixaDeTexto 343">
          <a:extLst>
            <a:ext uri="{FF2B5EF4-FFF2-40B4-BE49-F238E27FC236}">
              <a16:creationId xmlns:a16="http://schemas.microsoft.com/office/drawing/2014/main" id="{00000000-0008-0000-0B00-00005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5" name="CaixaDeTexto 344">
          <a:extLst>
            <a:ext uri="{FF2B5EF4-FFF2-40B4-BE49-F238E27FC236}">
              <a16:creationId xmlns:a16="http://schemas.microsoft.com/office/drawing/2014/main" id="{00000000-0008-0000-0B00-000059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6" name="CaixaDeTexto 345">
          <a:extLst>
            <a:ext uri="{FF2B5EF4-FFF2-40B4-BE49-F238E27FC236}">
              <a16:creationId xmlns:a16="http://schemas.microsoft.com/office/drawing/2014/main" id="{00000000-0008-0000-0B00-00005A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7" name="CaixaDeTexto 346">
          <a:extLst>
            <a:ext uri="{FF2B5EF4-FFF2-40B4-BE49-F238E27FC236}">
              <a16:creationId xmlns:a16="http://schemas.microsoft.com/office/drawing/2014/main" id="{00000000-0008-0000-0B00-00005B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8" name="CaixaDeTexto 347">
          <a:extLst>
            <a:ext uri="{FF2B5EF4-FFF2-40B4-BE49-F238E27FC236}">
              <a16:creationId xmlns:a16="http://schemas.microsoft.com/office/drawing/2014/main" id="{00000000-0008-0000-0B00-00005C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49" name="CaixaDeTexto 348">
          <a:extLst>
            <a:ext uri="{FF2B5EF4-FFF2-40B4-BE49-F238E27FC236}">
              <a16:creationId xmlns:a16="http://schemas.microsoft.com/office/drawing/2014/main" id="{00000000-0008-0000-0B00-00005D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50" name="CaixaDeTexto 349">
          <a:extLst>
            <a:ext uri="{FF2B5EF4-FFF2-40B4-BE49-F238E27FC236}">
              <a16:creationId xmlns:a16="http://schemas.microsoft.com/office/drawing/2014/main" id="{00000000-0008-0000-0B00-00005E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51" name="CaixaDeTexto 350">
          <a:extLst>
            <a:ext uri="{FF2B5EF4-FFF2-40B4-BE49-F238E27FC236}">
              <a16:creationId xmlns:a16="http://schemas.microsoft.com/office/drawing/2014/main" id="{00000000-0008-0000-0B00-00005F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52" name="CaixaDeTexto 351">
          <a:extLst>
            <a:ext uri="{FF2B5EF4-FFF2-40B4-BE49-F238E27FC236}">
              <a16:creationId xmlns:a16="http://schemas.microsoft.com/office/drawing/2014/main" id="{00000000-0008-0000-0B00-000060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53" name="CaixaDeTexto 352">
          <a:extLst>
            <a:ext uri="{FF2B5EF4-FFF2-40B4-BE49-F238E27FC236}">
              <a16:creationId xmlns:a16="http://schemas.microsoft.com/office/drawing/2014/main" id="{00000000-0008-0000-0B00-000061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54" name="CaixaDeTexto 353">
          <a:extLst>
            <a:ext uri="{FF2B5EF4-FFF2-40B4-BE49-F238E27FC236}">
              <a16:creationId xmlns:a16="http://schemas.microsoft.com/office/drawing/2014/main" id="{00000000-0008-0000-0B00-000062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55" name="CaixaDeTexto 354">
          <a:extLst>
            <a:ext uri="{FF2B5EF4-FFF2-40B4-BE49-F238E27FC236}">
              <a16:creationId xmlns:a16="http://schemas.microsoft.com/office/drawing/2014/main" id="{00000000-0008-0000-0B00-000063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56" name="CaixaDeTexto 355">
          <a:extLst>
            <a:ext uri="{FF2B5EF4-FFF2-40B4-BE49-F238E27FC236}">
              <a16:creationId xmlns:a16="http://schemas.microsoft.com/office/drawing/2014/main" id="{00000000-0008-0000-0B00-000064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57" name="CaixaDeTexto 356">
          <a:extLst>
            <a:ext uri="{FF2B5EF4-FFF2-40B4-BE49-F238E27FC236}">
              <a16:creationId xmlns:a16="http://schemas.microsoft.com/office/drawing/2014/main" id="{00000000-0008-0000-0B00-000065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58" name="CaixaDeTexto 357">
          <a:extLst>
            <a:ext uri="{FF2B5EF4-FFF2-40B4-BE49-F238E27FC236}">
              <a16:creationId xmlns:a16="http://schemas.microsoft.com/office/drawing/2014/main" id="{00000000-0008-0000-0B00-000066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59" name="CaixaDeTexto 358">
          <a:extLst>
            <a:ext uri="{FF2B5EF4-FFF2-40B4-BE49-F238E27FC236}">
              <a16:creationId xmlns:a16="http://schemas.microsoft.com/office/drawing/2014/main" id="{00000000-0008-0000-0B00-000067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60" name="CaixaDeTexto 359">
          <a:extLst>
            <a:ext uri="{FF2B5EF4-FFF2-40B4-BE49-F238E27FC236}">
              <a16:creationId xmlns:a16="http://schemas.microsoft.com/office/drawing/2014/main" id="{00000000-0008-0000-0B00-000068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61" name="CaixaDeTexto 360">
          <a:extLst>
            <a:ext uri="{FF2B5EF4-FFF2-40B4-BE49-F238E27FC236}">
              <a16:creationId xmlns:a16="http://schemas.microsoft.com/office/drawing/2014/main" id="{00000000-0008-0000-0B00-000069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62" name="CaixaDeTexto 361">
          <a:extLst>
            <a:ext uri="{FF2B5EF4-FFF2-40B4-BE49-F238E27FC236}">
              <a16:creationId xmlns:a16="http://schemas.microsoft.com/office/drawing/2014/main" id="{00000000-0008-0000-0B00-00006A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63" name="CaixaDeTexto 362">
          <a:extLst>
            <a:ext uri="{FF2B5EF4-FFF2-40B4-BE49-F238E27FC236}">
              <a16:creationId xmlns:a16="http://schemas.microsoft.com/office/drawing/2014/main" id="{00000000-0008-0000-0B00-00006B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64" name="CaixaDeTexto 363">
          <a:extLst>
            <a:ext uri="{FF2B5EF4-FFF2-40B4-BE49-F238E27FC236}">
              <a16:creationId xmlns:a16="http://schemas.microsoft.com/office/drawing/2014/main" id="{00000000-0008-0000-0B00-00006C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65" name="CaixaDeTexto 364">
          <a:extLst>
            <a:ext uri="{FF2B5EF4-FFF2-40B4-BE49-F238E27FC236}">
              <a16:creationId xmlns:a16="http://schemas.microsoft.com/office/drawing/2014/main" id="{00000000-0008-0000-0B00-00006D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66" name="CaixaDeTexto 365">
          <a:extLst>
            <a:ext uri="{FF2B5EF4-FFF2-40B4-BE49-F238E27FC236}">
              <a16:creationId xmlns:a16="http://schemas.microsoft.com/office/drawing/2014/main" id="{00000000-0008-0000-0B00-00006E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67" name="CaixaDeTexto 366">
          <a:extLst>
            <a:ext uri="{FF2B5EF4-FFF2-40B4-BE49-F238E27FC236}">
              <a16:creationId xmlns:a16="http://schemas.microsoft.com/office/drawing/2014/main" id="{00000000-0008-0000-0B00-00006F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68" name="CaixaDeTexto 367">
          <a:extLst>
            <a:ext uri="{FF2B5EF4-FFF2-40B4-BE49-F238E27FC236}">
              <a16:creationId xmlns:a16="http://schemas.microsoft.com/office/drawing/2014/main" id="{00000000-0008-0000-0B00-000070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69" name="CaixaDeTexto 368">
          <a:extLst>
            <a:ext uri="{FF2B5EF4-FFF2-40B4-BE49-F238E27FC236}">
              <a16:creationId xmlns:a16="http://schemas.microsoft.com/office/drawing/2014/main" id="{00000000-0008-0000-0B00-000071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70" name="CaixaDeTexto 369">
          <a:extLst>
            <a:ext uri="{FF2B5EF4-FFF2-40B4-BE49-F238E27FC236}">
              <a16:creationId xmlns:a16="http://schemas.microsoft.com/office/drawing/2014/main" id="{00000000-0008-0000-0B00-000072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71" name="CaixaDeTexto 370">
          <a:extLst>
            <a:ext uri="{FF2B5EF4-FFF2-40B4-BE49-F238E27FC236}">
              <a16:creationId xmlns:a16="http://schemas.microsoft.com/office/drawing/2014/main" id="{00000000-0008-0000-0B00-000073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72" name="CaixaDeTexto 371">
          <a:extLst>
            <a:ext uri="{FF2B5EF4-FFF2-40B4-BE49-F238E27FC236}">
              <a16:creationId xmlns:a16="http://schemas.microsoft.com/office/drawing/2014/main" id="{00000000-0008-0000-0B00-000074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73" name="CaixaDeTexto 372">
          <a:extLst>
            <a:ext uri="{FF2B5EF4-FFF2-40B4-BE49-F238E27FC236}">
              <a16:creationId xmlns:a16="http://schemas.microsoft.com/office/drawing/2014/main" id="{00000000-0008-0000-0B00-000075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74" name="CaixaDeTexto 373">
          <a:extLst>
            <a:ext uri="{FF2B5EF4-FFF2-40B4-BE49-F238E27FC236}">
              <a16:creationId xmlns:a16="http://schemas.microsoft.com/office/drawing/2014/main" id="{00000000-0008-0000-0B00-000076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75" name="CaixaDeTexto 374">
          <a:extLst>
            <a:ext uri="{FF2B5EF4-FFF2-40B4-BE49-F238E27FC236}">
              <a16:creationId xmlns:a16="http://schemas.microsoft.com/office/drawing/2014/main" id="{00000000-0008-0000-0B00-000077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376" name="CaixaDeTexto 375">
          <a:extLst>
            <a:ext uri="{FF2B5EF4-FFF2-40B4-BE49-F238E27FC236}">
              <a16:creationId xmlns:a16="http://schemas.microsoft.com/office/drawing/2014/main" id="{00000000-0008-0000-0B00-000078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77" name="CaixaDeTexto 376">
          <a:extLst>
            <a:ext uri="{FF2B5EF4-FFF2-40B4-BE49-F238E27FC236}">
              <a16:creationId xmlns:a16="http://schemas.microsoft.com/office/drawing/2014/main" id="{00000000-0008-0000-0B00-000079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78" name="CaixaDeTexto 377">
          <a:extLst>
            <a:ext uri="{FF2B5EF4-FFF2-40B4-BE49-F238E27FC236}">
              <a16:creationId xmlns:a16="http://schemas.microsoft.com/office/drawing/2014/main" id="{00000000-0008-0000-0B00-00007A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79" name="CaixaDeTexto 378">
          <a:extLst>
            <a:ext uri="{FF2B5EF4-FFF2-40B4-BE49-F238E27FC236}">
              <a16:creationId xmlns:a16="http://schemas.microsoft.com/office/drawing/2014/main" id="{00000000-0008-0000-0B00-00007B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0" name="CaixaDeTexto 379">
          <a:extLst>
            <a:ext uri="{FF2B5EF4-FFF2-40B4-BE49-F238E27FC236}">
              <a16:creationId xmlns:a16="http://schemas.microsoft.com/office/drawing/2014/main" id="{00000000-0008-0000-0B00-00007C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1" name="CaixaDeTexto 380">
          <a:extLst>
            <a:ext uri="{FF2B5EF4-FFF2-40B4-BE49-F238E27FC236}">
              <a16:creationId xmlns:a16="http://schemas.microsoft.com/office/drawing/2014/main" id="{00000000-0008-0000-0B00-00007D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2" name="CaixaDeTexto 381">
          <a:extLst>
            <a:ext uri="{FF2B5EF4-FFF2-40B4-BE49-F238E27FC236}">
              <a16:creationId xmlns:a16="http://schemas.microsoft.com/office/drawing/2014/main" id="{00000000-0008-0000-0B00-00007E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3" name="CaixaDeTexto 382">
          <a:extLst>
            <a:ext uri="{FF2B5EF4-FFF2-40B4-BE49-F238E27FC236}">
              <a16:creationId xmlns:a16="http://schemas.microsoft.com/office/drawing/2014/main" id="{00000000-0008-0000-0B00-00007F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4" name="CaixaDeTexto 383">
          <a:extLst>
            <a:ext uri="{FF2B5EF4-FFF2-40B4-BE49-F238E27FC236}">
              <a16:creationId xmlns:a16="http://schemas.microsoft.com/office/drawing/2014/main" id="{00000000-0008-0000-0B00-000080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5" name="CaixaDeTexto 384">
          <a:extLst>
            <a:ext uri="{FF2B5EF4-FFF2-40B4-BE49-F238E27FC236}">
              <a16:creationId xmlns:a16="http://schemas.microsoft.com/office/drawing/2014/main" id="{00000000-0008-0000-0B00-000081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6" name="CaixaDeTexto 385">
          <a:extLst>
            <a:ext uri="{FF2B5EF4-FFF2-40B4-BE49-F238E27FC236}">
              <a16:creationId xmlns:a16="http://schemas.microsoft.com/office/drawing/2014/main" id="{00000000-0008-0000-0B00-000082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7" name="CaixaDeTexto 386">
          <a:extLst>
            <a:ext uri="{FF2B5EF4-FFF2-40B4-BE49-F238E27FC236}">
              <a16:creationId xmlns:a16="http://schemas.microsoft.com/office/drawing/2014/main" id="{00000000-0008-0000-0B00-000083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388" name="CaixaDeTexto 387">
          <a:extLst>
            <a:ext uri="{FF2B5EF4-FFF2-40B4-BE49-F238E27FC236}">
              <a16:creationId xmlns:a16="http://schemas.microsoft.com/office/drawing/2014/main" id="{00000000-0008-0000-0B00-000084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89" name="CaixaDeTexto 388">
          <a:extLst>
            <a:ext uri="{FF2B5EF4-FFF2-40B4-BE49-F238E27FC236}">
              <a16:creationId xmlns:a16="http://schemas.microsoft.com/office/drawing/2014/main" id="{00000000-0008-0000-0B00-000085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390" name="CaixaDeTexto 389">
          <a:extLst>
            <a:ext uri="{FF2B5EF4-FFF2-40B4-BE49-F238E27FC236}">
              <a16:creationId xmlns:a16="http://schemas.microsoft.com/office/drawing/2014/main" id="{00000000-0008-0000-0B00-000086010000}"/>
            </a:ext>
          </a:extLst>
        </xdr:cNvPr>
        <xdr:cNvSpPr txBox="1"/>
      </xdr:nvSpPr>
      <xdr:spPr>
        <a:xfrm>
          <a:off x="45815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91" name="CaixaDeTexto 390">
          <a:extLst>
            <a:ext uri="{FF2B5EF4-FFF2-40B4-BE49-F238E27FC236}">
              <a16:creationId xmlns:a16="http://schemas.microsoft.com/office/drawing/2014/main" id="{00000000-0008-0000-0B00-000087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92" name="CaixaDeTexto 391">
          <a:extLst>
            <a:ext uri="{FF2B5EF4-FFF2-40B4-BE49-F238E27FC236}">
              <a16:creationId xmlns:a16="http://schemas.microsoft.com/office/drawing/2014/main" id="{00000000-0008-0000-0B00-000088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93" name="CaixaDeTexto 392">
          <a:extLst>
            <a:ext uri="{FF2B5EF4-FFF2-40B4-BE49-F238E27FC236}">
              <a16:creationId xmlns:a16="http://schemas.microsoft.com/office/drawing/2014/main" id="{00000000-0008-0000-0B00-000089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394" name="CaixaDeTexto 393">
          <a:extLst>
            <a:ext uri="{FF2B5EF4-FFF2-40B4-BE49-F238E27FC236}">
              <a16:creationId xmlns:a16="http://schemas.microsoft.com/office/drawing/2014/main" id="{00000000-0008-0000-0B00-00008A010000}"/>
            </a:ext>
          </a:extLst>
        </xdr:cNvPr>
        <xdr:cNvSpPr txBox="1"/>
      </xdr:nvSpPr>
      <xdr:spPr>
        <a:xfrm>
          <a:off x="501015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95" name="CaixaDeTexto 394">
          <a:extLst>
            <a:ext uri="{FF2B5EF4-FFF2-40B4-BE49-F238E27FC236}">
              <a16:creationId xmlns:a16="http://schemas.microsoft.com/office/drawing/2014/main" id="{00000000-0008-0000-0B00-00008B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96" name="CaixaDeTexto 395">
          <a:extLst>
            <a:ext uri="{FF2B5EF4-FFF2-40B4-BE49-F238E27FC236}">
              <a16:creationId xmlns:a16="http://schemas.microsoft.com/office/drawing/2014/main" id="{00000000-0008-0000-0B00-00008C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97" name="CaixaDeTexto 396">
          <a:extLst>
            <a:ext uri="{FF2B5EF4-FFF2-40B4-BE49-F238E27FC236}">
              <a16:creationId xmlns:a16="http://schemas.microsoft.com/office/drawing/2014/main" id="{00000000-0008-0000-0B00-00008D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398" name="CaixaDeTexto 397">
          <a:extLst>
            <a:ext uri="{FF2B5EF4-FFF2-40B4-BE49-F238E27FC236}">
              <a16:creationId xmlns:a16="http://schemas.microsoft.com/office/drawing/2014/main" id="{00000000-0008-0000-0B00-00008E010000}"/>
            </a:ext>
          </a:extLst>
        </xdr:cNvPr>
        <xdr:cNvSpPr txBox="1"/>
      </xdr:nvSpPr>
      <xdr:spPr>
        <a:xfrm>
          <a:off x="54483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399" name="CaixaDeTexto 398">
          <a:extLst>
            <a:ext uri="{FF2B5EF4-FFF2-40B4-BE49-F238E27FC236}">
              <a16:creationId xmlns:a16="http://schemas.microsoft.com/office/drawing/2014/main" id="{00000000-0008-0000-0B00-00008F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00" name="CaixaDeTexto 399">
          <a:extLst>
            <a:ext uri="{FF2B5EF4-FFF2-40B4-BE49-F238E27FC236}">
              <a16:creationId xmlns:a16="http://schemas.microsoft.com/office/drawing/2014/main" id="{00000000-0008-0000-0B00-000090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01" name="CaixaDeTexto 400">
          <a:extLst>
            <a:ext uri="{FF2B5EF4-FFF2-40B4-BE49-F238E27FC236}">
              <a16:creationId xmlns:a16="http://schemas.microsoft.com/office/drawing/2014/main" id="{00000000-0008-0000-0B00-000091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02" name="CaixaDeTexto 401">
          <a:extLst>
            <a:ext uri="{FF2B5EF4-FFF2-40B4-BE49-F238E27FC236}">
              <a16:creationId xmlns:a16="http://schemas.microsoft.com/office/drawing/2014/main" id="{00000000-0008-0000-0B00-000092010000}"/>
            </a:ext>
          </a:extLst>
        </xdr:cNvPr>
        <xdr:cNvSpPr txBox="1"/>
      </xdr:nvSpPr>
      <xdr:spPr>
        <a:xfrm>
          <a:off x="585787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3" name="CaixaDeTexto 402">
          <a:extLst>
            <a:ext uri="{FF2B5EF4-FFF2-40B4-BE49-F238E27FC236}">
              <a16:creationId xmlns:a16="http://schemas.microsoft.com/office/drawing/2014/main" id="{00000000-0008-0000-0B00-000093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4" name="CaixaDeTexto 403">
          <a:extLst>
            <a:ext uri="{FF2B5EF4-FFF2-40B4-BE49-F238E27FC236}">
              <a16:creationId xmlns:a16="http://schemas.microsoft.com/office/drawing/2014/main" id="{00000000-0008-0000-0B00-000094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5" name="CaixaDeTexto 404">
          <a:extLst>
            <a:ext uri="{FF2B5EF4-FFF2-40B4-BE49-F238E27FC236}">
              <a16:creationId xmlns:a16="http://schemas.microsoft.com/office/drawing/2014/main" id="{00000000-0008-0000-0B00-000095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6" name="CaixaDeTexto 405">
          <a:extLst>
            <a:ext uri="{FF2B5EF4-FFF2-40B4-BE49-F238E27FC236}">
              <a16:creationId xmlns:a16="http://schemas.microsoft.com/office/drawing/2014/main" id="{00000000-0008-0000-0B00-000096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07" name="CaixaDeTexto 406">
          <a:extLst>
            <a:ext uri="{FF2B5EF4-FFF2-40B4-BE49-F238E27FC236}">
              <a16:creationId xmlns:a16="http://schemas.microsoft.com/office/drawing/2014/main" id="{00000000-0008-0000-0B00-00009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08" name="CaixaDeTexto 407">
          <a:extLst>
            <a:ext uri="{FF2B5EF4-FFF2-40B4-BE49-F238E27FC236}">
              <a16:creationId xmlns:a16="http://schemas.microsoft.com/office/drawing/2014/main" id="{00000000-0008-0000-0B00-00009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09" name="CaixaDeTexto 408">
          <a:extLst>
            <a:ext uri="{FF2B5EF4-FFF2-40B4-BE49-F238E27FC236}">
              <a16:creationId xmlns:a16="http://schemas.microsoft.com/office/drawing/2014/main" id="{00000000-0008-0000-0B00-000099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10" name="CaixaDeTexto 409">
          <a:extLst>
            <a:ext uri="{FF2B5EF4-FFF2-40B4-BE49-F238E27FC236}">
              <a16:creationId xmlns:a16="http://schemas.microsoft.com/office/drawing/2014/main" id="{00000000-0008-0000-0B00-00009A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11" name="CaixaDeTexto 410">
          <a:extLst>
            <a:ext uri="{FF2B5EF4-FFF2-40B4-BE49-F238E27FC236}">
              <a16:creationId xmlns:a16="http://schemas.microsoft.com/office/drawing/2014/main" id="{00000000-0008-0000-0B00-00009B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12" name="CaixaDeTexto 411">
          <a:extLst>
            <a:ext uri="{FF2B5EF4-FFF2-40B4-BE49-F238E27FC236}">
              <a16:creationId xmlns:a16="http://schemas.microsoft.com/office/drawing/2014/main" id="{00000000-0008-0000-0B00-00009C010000}"/>
            </a:ext>
          </a:extLst>
        </xdr:cNvPr>
        <xdr:cNvSpPr txBox="1"/>
      </xdr:nvSpPr>
      <xdr:spPr>
        <a:xfrm>
          <a:off x="6296025"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3" name="CaixaDeTexto 412">
          <a:extLst>
            <a:ext uri="{FF2B5EF4-FFF2-40B4-BE49-F238E27FC236}">
              <a16:creationId xmlns:a16="http://schemas.microsoft.com/office/drawing/2014/main" id="{00000000-0008-0000-0B00-00009D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4" name="CaixaDeTexto 413">
          <a:extLst>
            <a:ext uri="{FF2B5EF4-FFF2-40B4-BE49-F238E27FC236}">
              <a16:creationId xmlns:a16="http://schemas.microsoft.com/office/drawing/2014/main" id="{00000000-0008-0000-0B00-00009E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5" name="CaixaDeTexto 414">
          <a:extLst>
            <a:ext uri="{FF2B5EF4-FFF2-40B4-BE49-F238E27FC236}">
              <a16:creationId xmlns:a16="http://schemas.microsoft.com/office/drawing/2014/main" id="{00000000-0008-0000-0B00-00009F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6" name="CaixaDeTexto 415">
          <a:extLst>
            <a:ext uri="{FF2B5EF4-FFF2-40B4-BE49-F238E27FC236}">
              <a16:creationId xmlns:a16="http://schemas.microsoft.com/office/drawing/2014/main" id="{00000000-0008-0000-0B00-0000A0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7" name="CaixaDeTexto 416">
          <a:extLst>
            <a:ext uri="{FF2B5EF4-FFF2-40B4-BE49-F238E27FC236}">
              <a16:creationId xmlns:a16="http://schemas.microsoft.com/office/drawing/2014/main" id="{00000000-0008-0000-0B00-0000A1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8" name="CaixaDeTexto 417">
          <a:extLst>
            <a:ext uri="{FF2B5EF4-FFF2-40B4-BE49-F238E27FC236}">
              <a16:creationId xmlns:a16="http://schemas.microsoft.com/office/drawing/2014/main" id="{00000000-0008-0000-0B00-0000A2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19" name="CaixaDeTexto 418">
          <a:extLst>
            <a:ext uri="{FF2B5EF4-FFF2-40B4-BE49-F238E27FC236}">
              <a16:creationId xmlns:a16="http://schemas.microsoft.com/office/drawing/2014/main" id="{00000000-0008-0000-0B00-0000A3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20" name="CaixaDeTexto 419">
          <a:extLst>
            <a:ext uri="{FF2B5EF4-FFF2-40B4-BE49-F238E27FC236}">
              <a16:creationId xmlns:a16="http://schemas.microsoft.com/office/drawing/2014/main" id="{00000000-0008-0000-0B00-0000A4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21" name="CaixaDeTexto 420">
          <a:extLst>
            <a:ext uri="{FF2B5EF4-FFF2-40B4-BE49-F238E27FC236}">
              <a16:creationId xmlns:a16="http://schemas.microsoft.com/office/drawing/2014/main" id="{00000000-0008-0000-0B00-0000A5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22" name="CaixaDeTexto 421">
          <a:extLst>
            <a:ext uri="{FF2B5EF4-FFF2-40B4-BE49-F238E27FC236}">
              <a16:creationId xmlns:a16="http://schemas.microsoft.com/office/drawing/2014/main" id="{00000000-0008-0000-0B00-0000A6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23" name="CaixaDeTexto 422">
          <a:extLst>
            <a:ext uri="{FF2B5EF4-FFF2-40B4-BE49-F238E27FC236}">
              <a16:creationId xmlns:a16="http://schemas.microsoft.com/office/drawing/2014/main" id="{00000000-0008-0000-0B00-0000A7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24" name="CaixaDeTexto 423">
          <a:extLst>
            <a:ext uri="{FF2B5EF4-FFF2-40B4-BE49-F238E27FC236}">
              <a16:creationId xmlns:a16="http://schemas.microsoft.com/office/drawing/2014/main" id="{00000000-0008-0000-0B00-0000A8010000}"/>
            </a:ext>
          </a:extLst>
        </xdr:cNvPr>
        <xdr:cNvSpPr txBox="1"/>
      </xdr:nvSpPr>
      <xdr:spPr>
        <a:xfrm>
          <a:off x="6743700" y="33461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xdr:row>
      <xdr:rowOff>85725</xdr:rowOff>
    </xdr:from>
    <xdr:ext cx="184731" cy="264560"/>
    <xdr:sp macro="" textlink="">
      <xdr:nvSpPr>
        <xdr:cNvPr id="425" name="CaixaDeTexto 424">
          <a:extLst>
            <a:ext uri="{FF2B5EF4-FFF2-40B4-BE49-F238E27FC236}">
              <a16:creationId xmlns:a16="http://schemas.microsoft.com/office/drawing/2014/main" id="{00000000-0008-0000-0B00-0000A9010000}"/>
            </a:ext>
          </a:extLst>
        </xdr:cNvPr>
        <xdr:cNvSpPr txBox="1"/>
      </xdr:nvSpPr>
      <xdr:spPr>
        <a:xfrm>
          <a:off x="4381500" y="933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173</xdr:row>
      <xdr:rowOff>0</xdr:rowOff>
    </xdr:from>
    <xdr:ext cx="184731" cy="264560"/>
    <xdr:sp macro="" textlink="">
      <xdr:nvSpPr>
        <xdr:cNvPr id="430" name="CaixaDeTexto 429">
          <a:extLst>
            <a:ext uri="{FF2B5EF4-FFF2-40B4-BE49-F238E27FC236}">
              <a16:creationId xmlns:a16="http://schemas.microsoft.com/office/drawing/2014/main" id="{00000000-0008-0000-0B00-0000AE010000}"/>
            </a:ext>
          </a:extLst>
        </xdr:cNvPr>
        <xdr:cNvSpPr txBox="1"/>
      </xdr:nvSpPr>
      <xdr:spPr>
        <a:xfrm>
          <a:off x="4381500" y="31880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247650</xdr:colOff>
      <xdr:row>175</xdr:row>
      <xdr:rowOff>76200</xdr:rowOff>
    </xdr:from>
    <xdr:to>
      <xdr:col>14</xdr:col>
      <xdr:colOff>190500</xdr:colOff>
      <xdr:row>186</xdr:row>
      <xdr:rowOff>0</xdr:rowOff>
    </xdr:to>
    <xdr:graphicFrame macro="">
      <xdr:nvGraphicFramePr>
        <xdr:cNvPr id="431" name="Gráfico 18">
          <a:extLst>
            <a:ext uri="{FF2B5EF4-FFF2-40B4-BE49-F238E27FC236}">
              <a16:creationId xmlns:a16="http://schemas.microsoft.com/office/drawing/2014/main" id="{00000000-0008-0000-0B00-0000AF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3</xdr:col>
      <xdr:colOff>419101</xdr:colOff>
      <xdr:row>4</xdr:row>
      <xdr:rowOff>47625</xdr:rowOff>
    </xdr:from>
    <xdr:to>
      <xdr:col>3</xdr:col>
      <xdr:colOff>1610217</xdr:colOff>
      <xdr:row>7</xdr:row>
      <xdr:rowOff>142875</xdr:rowOff>
    </xdr:to>
    <xdr:pic>
      <xdr:nvPicPr>
        <xdr:cNvPr id="426" name="Imagem 425">
          <a:extLst>
            <a:ext uri="{FF2B5EF4-FFF2-40B4-BE49-F238E27FC236}">
              <a16:creationId xmlns:a16="http://schemas.microsoft.com/office/drawing/2014/main" id="{00000000-0008-0000-0B00-0000AA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200401" y="695325"/>
          <a:ext cx="1191116" cy="695325"/>
        </a:xfrm>
        <a:prstGeom prst="rect">
          <a:avLst/>
        </a:prstGeom>
      </xdr:spPr>
    </xdr:pic>
    <xdr:clientData/>
  </xdr:twoCellAnchor>
  <xdr:twoCellAnchor editAs="oneCell">
    <xdr:from>
      <xdr:col>11</xdr:col>
      <xdr:colOff>310077</xdr:colOff>
      <xdr:row>3</xdr:row>
      <xdr:rowOff>38100</xdr:rowOff>
    </xdr:from>
    <xdr:to>
      <xdr:col>13</xdr:col>
      <xdr:colOff>432035</xdr:colOff>
      <xdr:row>8</xdr:row>
      <xdr:rowOff>85725</xdr:rowOff>
    </xdr:to>
    <xdr:pic>
      <xdr:nvPicPr>
        <xdr:cNvPr id="427" name="Imagem 426">
          <a:extLst>
            <a:ext uri="{FF2B5EF4-FFF2-40B4-BE49-F238E27FC236}">
              <a16:creationId xmlns:a16="http://schemas.microsoft.com/office/drawing/2014/main" id="{00000000-0008-0000-0B00-0000AB01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977702" y="552450"/>
          <a:ext cx="1017308" cy="981075"/>
        </a:xfrm>
        <a:prstGeom prst="rect">
          <a:avLst/>
        </a:prstGeom>
      </xdr:spPr>
    </xdr:pic>
    <xdr:clientData/>
  </xdr:twoCellAnchor>
  <xdr:oneCellAnchor>
    <xdr:from>
      <xdr:col>5</xdr:col>
      <xdr:colOff>628650</xdr:colOff>
      <xdr:row>87</xdr:row>
      <xdr:rowOff>0</xdr:rowOff>
    </xdr:from>
    <xdr:ext cx="184731" cy="264560"/>
    <xdr:sp macro="" textlink="">
      <xdr:nvSpPr>
        <xdr:cNvPr id="428" name="CaixaDeTexto 427">
          <a:extLst>
            <a:ext uri="{FF2B5EF4-FFF2-40B4-BE49-F238E27FC236}">
              <a16:creationId xmlns:a16="http://schemas.microsoft.com/office/drawing/2014/main" id="{00000000-0008-0000-0B00-0000AC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429" name="CaixaDeTexto 428">
          <a:extLst>
            <a:ext uri="{FF2B5EF4-FFF2-40B4-BE49-F238E27FC236}">
              <a16:creationId xmlns:a16="http://schemas.microsoft.com/office/drawing/2014/main" id="{00000000-0008-0000-0B00-0000AD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32" name="CaixaDeTexto 431">
          <a:extLst>
            <a:ext uri="{FF2B5EF4-FFF2-40B4-BE49-F238E27FC236}">
              <a16:creationId xmlns:a16="http://schemas.microsoft.com/office/drawing/2014/main" id="{00000000-0008-0000-0B00-0000B0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33" name="CaixaDeTexto 432">
          <a:extLst>
            <a:ext uri="{FF2B5EF4-FFF2-40B4-BE49-F238E27FC236}">
              <a16:creationId xmlns:a16="http://schemas.microsoft.com/office/drawing/2014/main" id="{00000000-0008-0000-0B00-0000B1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34" name="CaixaDeTexto 433">
          <a:extLst>
            <a:ext uri="{FF2B5EF4-FFF2-40B4-BE49-F238E27FC236}">
              <a16:creationId xmlns:a16="http://schemas.microsoft.com/office/drawing/2014/main" id="{00000000-0008-0000-0B00-0000B2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35" name="CaixaDeTexto 434">
          <a:extLst>
            <a:ext uri="{FF2B5EF4-FFF2-40B4-BE49-F238E27FC236}">
              <a16:creationId xmlns:a16="http://schemas.microsoft.com/office/drawing/2014/main" id="{00000000-0008-0000-0B00-0000B3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36" name="CaixaDeTexto 435">
          <a:extLst>
            <a:ext uri="{FF2B5EF4-FFF2-40B4-BE49-F238E27FC236}">
              <a16:creationId xmlns:a16="http://schemas.microsoft.com/office/drawing/2014/main" id="{00000000-0008-0000-0B00-0000B4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37" name="CaixaDeTexto 436">
          <a:extLst>
            <a:ext uri="{FF2B5EF4-FFF2-40B4-BE49-F238E27FC236}">
              <a16:creationId xmlns:a16="http://schemas.microsoft.com/office/drawing/2014/main" id="{00000000-0008-0000-0B00-0000B5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38" name="CaixaDeTexto 437">
          <a:extLst>
            <a:ext uri="{FF2B5EF4-FFF2-40B4-BE49-F238E27FC236}">
              <a16:creationId xmlns:a16="http://schemas.microsoft.com/office/drawing/2014/main" id="{00000000-0008-0000-0B00-0000B6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39" name="CaixaDeTexto 438">
          <a:extLst>
            <a:ext uri="{FF2B5EF4-FFF2-40B4-BE49-F238E27FC236}">
              <a16:creationId xmlns:a16="http://schemas.microsoft.com/office/drawing/2014/main" id="{00000000-0008-0000-0B00-0000B7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40" name="CaixaDeTexto 439">
          <a:extLst>
            <a:ext uri="{FF2B5EF4-FFF2-40B4-BE49-F238E27FC236}">
              <a16:creationId xmlns:a16="http://schemas.microsoft.com/office/drawing/2014/main" id="{00000000-0008-0000-0B00-0000B8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41" name="CaixaDeTexto 440">
          <a:extLst>
            <a:ext uri="{FF2B5EF4-FFF2-40B4-BE49-F238E27FC236}">
              <a16:creationId xmlns:a16="http://schemas.microsoft.com/office/drawing/2014/main" id="{00000000-0008-0000-0B00-0000B9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42" name="CaixaDeTexto 441">
          <a:extLst>
            <a:ext uri="{FF2B5EF4-FFF2-40B4-BE49-F238E27FC236}">
              <a16:creationId xmlns:a16="http://schemas.microsoft.com/office/drawing/2014/main" id="{00000000-0008-0000-0B00-0000BA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43" name="CaixaDeTexto 442">
          <a:extLst>
            <a:ext uri="{FF2B5EF4-FFF2-40B4-BE49-F238E27FC236}">
              <a16:creationId xmlns:a16="http://schemas.microsoft.com/office/drawing/2014/main" id="{00000000-0008-0000-0B00-0000BB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44" name="CaixaDeTexto 443">
          <a:extLst>
            <a:ext uri="{FF2B5EF4-FFF2-40B4-BE49-F238E27FC236}">
              <a16:creationId xmlns:a16="http://schemas.microsoft.com/office/drawing/2014/main" id="{00000000-0008-0000-0B00-0000BC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45" name="CaixaDeTexto 444">
          <a:extLst>
            <a:ext uri="{FF2B5EF4-FFF2-40B4-BE49-F238E27FC236}">
              <a16:creationId xmlns:a16="http://schemas.microsoft.com/office/drawing/2014/main" id="{00000000-0008-0000-0B00-0000BD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46" name="CaixaDeTexto 445">
          <a:extLst>
            <a:ext uri="{FF2B5EF4-FFF2-40B4-BE49-F238E27FC236}">
              <a16:creationId xmlns:a16="http://schemas.microsoft.com/office/drawing/2014/main" id="{00000000-0008-0000-0B00-0000BE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47" name="CaixaDeTexto 446">
          <a:extLst>
            <a:ext uri="{FF2B5EF4-FFF2-40B4-BE49-F238E27FC236}">
              <a16:creationId xmlns:a16="http://schemas.microsoft.com/office/drawing/2014/main" id="{00000000-0008-0000-0B00-0000BF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48" name="CaixaDeTexto 447">
          <a:extLst>
            <a:ext uri="{FF2B5EF4-FFF2-40B4-BE49-F238E27FC236}">
              <a16:creationId xmlns:a16="http://schemas.microsoft.com/office/drawing/2014/main" id="{00000000-0008-0000-0B00-0000C0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49" name="CaixaDeTexto 448">
          <a:extLst>
            <a:ext uri="{FF2B5EF4-FFF2-40B4-BE49-F238E27FC236}">
              <a16:creationId xmlns:a16="http://schemas.microsoft.com/office/drawing/2014/main" id="{00000000-0008-0000-0B00-0000C1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50" name="CaixaDeTexto 449">
          <a:extLst>
            <a:ext uri="{FF2B5EF4-FFF2-40B4-BE49-F238E27FC236}">
              <a16:creationId xmlns:a16="http://schemas.microsoft.com/office/drawing/2014/main" id="{00000000-0008-0000-0B00-0000C2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51" name="CaixaDeTexto 450">
          <a:extLst>
            <a:ext uri="{FF2B5EF4-FFF2-40B4-BE49-F238E27FC236}">
              <a16:creationId xmlns:a16="http://schemas.microsoft.com/office/drawing/2014/main" id="{00000000-0008-0000-0B00-0000C3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52" name="CaixaDeTexto 451">
          <a:extLst>
            <a:ext uri="{FF2B5EF4-FFF2-40B4-BE49-F238E27FC236}">
              <a16:creationId xmlns:a16="http://schemas.microsoft.com/office/drawing/2014/main" id="{00000000-0008-0000-0B00-0000C4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53" name="CaixaDeTexto 452">
          <a:extLst>
            <a:ext uri="{FF2B5EF4-FFF2-40B4-BE49-F238E27FC236}">
              <a16:creationId xmlns:a16="http://schemas.microsoft.com/office/drawing/2014/main" id="{00000000-0008-0000-0B00-0000C5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4" name="CaixaDeTexto 453">
          <a:extLst>
            <a:ext uri="{FF2B5EF4-FFF2-40B4-BE49-F238E27FC236}">
              <a16:creationId xmlns:a16="http://schemas.microsoft.com/office/drawing/2014/main" id="{00000000-0008-0000-0B00-0000C6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5" name="CaixaDeTexto 454">
          <a:extLst>
            <a:ext uri="{FF2B5EF4-FFF2-40B4-BE49-F238E27FC236}">
              <a16:creationId xmlns:a16="http://schemas.microsoft.com/office/drawing/2014/main" id="{00000000-0008-0000-0B00-0000C7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6" name="CaixaDeTexto 455">
          <a:extLst>
            <a:ext uri="{FF2B5EF4-FFF2-40B4-BE49-F238E27FC236}">
              <a16:creationId xmlns:a16="http://schemas.microsoft.com/office/drawing/2014/main" id="{00000000-0008-0000-0B00-0000C8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7" name="CaixaDeTexto 456">
          <a:extLst>
            <a:ext uri="{FF2B5EF4-FFF2-40B4-BE49-F238E27FC236}">
              <a16:creationId xmlns:a16="http://schemas.microsoft.com/office/drawing/2014/main" id="{00000000-0008-0000-0B00-0000C9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8" name="CaixaDeTexto 457">
          <a:extLst>
            <a:ext uri="{FF2B5EF4-FFF2-40B4-BE49-F238E27FC236}">
              <a16:creationId xmlns:a16="http://schemas.microsoft.com/office/drawing/2014/main" id="{00000000-0008-0000-0B00-0000CA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59" name="CaixaDeTexto 458">
          <a:extLst>
            <a:ext uri="{FF2B5EF4-FFF2-40B4-BE49-F238E27FC236}">
              <a16:creationId xmlns:a16="http://schemas.microsoft.com/office/drawing/2014/main" id="{00000000-0008-0000-0B00-0000CB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0" name="CaixaDeTexto 459">
          <a:extLst>
            <a:ext uri="{FF2B5EF4-FFF2-40B4-BE49-F238E27FC236}">
              <a16:creationId xmlns:a16="http://schemas.microsoft.com/office/drawing/2014/main" id="{00000000-0008-0000-0B00-0000CC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1" name="CaixaDeTexto 460">
          <a:extLst>
            <a:ext uri="{FF2B5EF4-FFF2-40B4-BE49-F238E27FC236}">
              <a16:creationId xmlns:a16="http://schemas.microsoft.com/office/drawing/2014/main" id="{00000000-0008-0000-0B00-0000CD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2" name="CaixaDeTexto 461">
          <a:extLst>
            <a:ext uri="{FF2B5EF4-FFF2-40B4-BE49-F238E27FC236}">
              <a16:creationId xmlns:a16="http://schemas.microsoft.com/office/drawing/2014/main" id="{00000000-0008-0000-0B00-0000CE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3" name="CaixaDeTexto 462">
          <a:extLst>
            <a:ext uri="{FF2B5EF4-FFF2-40B4-BE49-F238E27FC236}">
              <a16:creationId xmlns:a16="http://schemas.microsoft.com/office/drawing/2014/main" id="{00000000-0008-0000-0B00-0000CF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4" name="CaixaDeTexto 463">
          <a:extLst>
            <a:ext uri="{FF2B5EF4-FFF2-40B4-BE49-F238E27FC236}">
              <a16:creationId xmlns:a16="http://schemas.microsoft.com/office/drawing/2014/main" id="{00000000-0008-0000-0B00-0000D0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65" name="CaixaDeTexto 464">
          <a:extLst>
            <a:ext uri="{FF2B5EF4-FFF2-40B4-BE49-F238E27FC236}">
              <a16:creationId xmlns:a16="http://schemas.microsoft.com/office/drawing/2014/main" id="{00000000-0008-0000-0B00-0000D1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466" name="CaixaDeTexto 465">
          <a:extLst>
            <a:ext uri="{FF2B5EF4-FFF2-40B4-BE49-F238E27FC236}">
              <a16:creationId xmlns:a16="http://schemas.microsoft.com/office/drawing/2014/main" id="{00000000-0008-0000-0B00-0000D2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467" name="CaixaDeTexto 466">
          <a:extLst>
            <a:ext uri="{FF2B5EF4-FFF2-40B4-BE49-F238E27FC236}">
              <a16:creationId xmlns:a16="http://schemas.microsoft.com/office/drawing/2014/main" id="{00000000-0008-0000-0B00-0000D3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68" name="CaixaDeTexto 467">
          <a:extLst>
            <a:ext uri="{FF2B5EF4-FFF2-40B4-BE49-F238E27FC236}">
              <a16:creationId xmlns:a16="http://schemas.microsoft.com/office/drawing/2014/main" id="{00000000-0008-0000-0B00-0000D4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69" name="CaixaDeTexto 468">
          <a:extLst>
            <a:ext uri="{FF2B5EF4-FFF2-40B4-BE49-F238E27FC236}">
              <a16:creationId xmlns:a16="http://schemas.microsoft.com/office/drawing/2014/main" id="{00000000-0008-0000-0B00-0000D5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70" name="CaixaDeTexto 469">
          <a:extLst>
            <a:ext uri="{FF2B5EF4-FFF2-40B4-BE49-F238E27FC236}">
              <a16:creationId xmlns:a16="http://schemas.microsoft.com/office/drawing/2014/main" id="{00000000-0008-0000-0B00-0000D6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471" name="CaixaDeTexto 470">
          <a:extLst>
            <a:ext uri="{FF2B5EF4-FFF2-40B4-BE49-F238E27FC236}">
              <a16:creationId xmlns:a16="http://schemas.microsoft.com/office/drawing/2014/main" id="{00000000-0008-0000-0B00-0000D7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72" name="CaixaDeTexto 471">
          <a:extLst>
            <a:ext uri="{FF2B5EF4-FFF2-40B4-BE49-F238E27FC236}">
              <a16:creationId xmlns:a16="http://schemas.microsoft.com/office/drawing/2014/main" id="{00000000-0008-0000-0B00-0000D8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73" name="CaixaDeTexto 472">
          <a:extLst>
            <a:ext uri="{FF2B5EF4-FFF2-40B4-BE49-F238E27FC236}">
              <a16:creationId xmlns:a16="http://schemas.microsoft.com/office/drawing/2014/main" id="{00000000-0008-0000-0B00-0000D9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74" name="CaixaDeTexto 473">
          <a:extLst>
            <a:ext uri="{FF2B5EF4-FFF2-40B4-BE49-F238E27FC236}">
              <a16:creationId xmlns:a16="http://schemas.microsoft.com/office/drawing/2014/main" id="{00000000-0008-0000-0B00-0000DA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475" name="CaixaDeTexto 474">
          <a:extLst>
            <a:ext uri="{FF2B5EF4-FFF2-40B4-BE49-F238E27FC236}">
              <a16:creationId xmlns:a16="http://schemas.microsoft.com/office/drawing/2014/main" id="{00000000-0008-0000-0B00-0000DB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76" name="CaixaDeTexto 475">
          <a:extLst>
            <a:ext uri="{FF2B5EF4-FFF2-40B4-BE49-F238E27FC236}">
              <a16:creationId xmlns:a16="http://schemas.microsoft.com/office/drawing/2014/main" id="{00000000-0008-0000-0B00-0000DC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77" name="CaixaDeTexto 476">
          <a:extLst>
            <a:ext uri="{FF2B5EF4-FFF2-40B4-BE49-F238E27FC236}">
              <a16:creationId xmlns:a16="http://schemas.microsoft.com/office/drawing/2014/main" id="{00000000-0008-0000-0B00-0000DD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78" name="CaixaDeTexto 477">
          <a:extLst>
            <a:ext uri="{FF2B5EF4-FFF2-40B4-BE49-F238E27FC236}">
              <a16:creationId xmlns:a16="http://schemas.microsoft.com/office/drawing/2014/main" id="{00000000-0008-0000-0B00-0000DE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479" name="CaixaDeTexto 478">
          <a:extLst>
            <a:ext uri="{FF2B5EF4-FFF2-40B4-BE49-F238E27FC236}">
              <a16:creationId xmlns:a16="http://schemas.microsoft.com/office/drawing/2014/main" id="{00000000-0008-0000-0B00-0000DF01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0" name="CaixaDeTexto 479">
          <a:extLst>
            <a:ext uri="{FF2B5EF4-FFF2-40B4-BE49-F238E27FC236}">
              <a16:creationId xmlns:a16="http://schemas.microsoft.com/office/drawing/2014/main" id="{00000000-0008-0000-0B00-0000E0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1" name="CaixaDeTexto 480">
          <a:extLst>
            <a:ext uri="{FF2B5EF4-FFF2-40B4-BE49-F238E27FC236}">
              <a16:creationId xmlns:a16="http://schemas.microsoft.com/office/drawing/2014/main" id="{00000000-0008-0000-0B00-0000E1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2" name="CaixaDeTexto 481">
          <a:extLst>
            <a:ext uri="{FF2B5EF4-FFF2-40B4-BE49-F238E27FC236}">
              <a16:creationId xmlns:a16="http://schemas.microsoft.com/office/drawing/2014/main" id="{00000000-0008-0000-0B00-0000E2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3" name="CaixaDeTexto 482">
          <a:extLst>
            <a:ext uri="{FF2B5EF4-FFF2-40B4-BE49-F238E27FC236}">
              <a16:creationId xmlns:a16="http://schemas.microsoft.com/office/drawing/2014/main" id="{00000000-0008-0000-0B00-0000E3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84" name="CaixaDeTexto 483">
          <a:extLst>
            <a:ext uri="{FF2B5EF4-FFF2-40B4-BE49-F238E27FC236}">
              <a16:creationId xmlns:a16="http://schemas.microsoft.com/office/drawing/2014/main" id="{00000000-0008-0000-0B00-0000E4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85" name="CaixaDeTexto 484">
          <a:extLst>
            <a:ext uri="{FF2B5EF4-FFF2-40B4-BE49-F238E27FC236}">
              <a16:creationId xmlns:a16="http://schemas.microsoft.com/office/drawing/2014/main" id="{00000000-0008-0000-0B00-0000E5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6" name="CaixaDeTexto 485">
          <a:extLst>
            <a:ext uri="{FF2B5EF4-FFF2-40B4-BE49-F238E27FC236}">
              <a16:creationId xmlns:a16="http://schemas.microsoft.com/office/drawing/2014/main" id="{00000000-0008-0000-0B00-0000E6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7" name="CaixaDeTexto 486">
          <a:extLst>
            <a:ext uri="{FF2B5EF4-FFF2-40B4-BE49-F238E27FC236}">
              <a16:creationId xmlns:a16="http://schemas.microsoft.com/office/drawing/2014/main" id="{00000000-0008-0000-0B00-0000E7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8" name="CaixaDeTexto 487">
          <a:extLst>
            <a:ext uri="{FF2B5EF4-FFF2-40B4-BE49-F238E27FC236}">
              <a16:creationId xmlns:a16="http://schemas.microsoft.com/office/drawing/2014/main" id="{00000000-0008-0000-0B00-0000E8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489" name="CaixaDeTexto 488">
          <a:extLst>
            <a:ext uri="{FF2B5EF4-FFF2-40B4-BE49-F238E27FC236}">
              <a16:creationId xmlns:a16="http://schemas.microsoft.com/office/drawing/2014/main" id="{00000000-0008-0000-0B00-0000E901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0" name="CaixaDeTexto 489">
          <a:extLst>
            <a:ext uri="{FF2B5EF4-FFF2-40B4-BE49-F238E27FC236}">
              <a16:creationId xmlns:a16="http://schemas.microsoft.com/office/drawing/2014/main" id="{00000000-0008-0000-0B00-0000EA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1" name="CaixaDeTexto 490">
          <a:extLst>
            <a:ext uri="{FF2B5EF4-FFF2-40B4-BE49-F238E27FC236}">
              <a16:creationId xmlns:a16="http://schemas.microsoft.com/office/drawing/2014/main" id="{00000000-0008-0000-0B00-0000EB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2" name="CaixaDeTexto 491">
          <a:extLst>
            <a:ext uri="{FF2B5EF4-FFF2-40B4-BE49-F238E27FC236}">
              <a16:creationId xmlns:a16="http://schemas.microsoft.com/office/drawing/2014/main" id="{00000000-0008-0000-0B00-0000EC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3" name="CaixaDeTexto 492">
          <a:extLst>
            <a:ext uri="{FF2B5EF4-FFF2-40B4-BE49-F238E27FC236}">
              <a16:creationId xmlns:a16="http://schemas.microsoft.com/office/drawing/2014/main" id="{00000000-0008-0000-0B00-0000ED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4" name="CaixaDeTexto 493">
          <a:extLst>
            <a:ext uri="{FF2B5EF4-FFF2-40B4-BE49-F238E27FC236}">
              <a16:creationId xmlns:a16="http://schemas.microsoft.com/office/drawing/2014/main" id="{00000000-0008-0000-0B00-0000EE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5" name="CaixaDeTexto 494">
          <a:extLst>
            <a:ext uri="{FF2B5EF4-FFF2-40B4-BE49-F238E27FC236}">
              <a16:creationId xmlns:a16="http://schemas.microsoft.com/office/drawing/2014/main" id="{00000000-0008-0000-0B00-0000EF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6" name="CaixaDeTexto 495">
          <a:extLst>
            <a:ext uri="{FF2B5EF4-FFF2-40B4-BE49-F238E27FC236}">
              <a16:creationId xmlns:a16="http://schemas.microsoft.com/office/drawing/2014/main" id="{00000000-0008-0000-0B00-0000F0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7" name="CaixaDeTexto 496">
          <a:extLst>
            <a:ext uri="{FF2B5EF4-FFF2-40B4-BE49-F238E27FC236}">
              <a16:creationId xmlns:a16="http://schemas.microsoft.com/office/drawing/2014/main" id="{00000000-0008-0000-0B00-0000F1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8" name="CaixaDeTexto 497">
          <a:extLst>
            <a:ext uri="{FF2B5EF4-FFF2-40B4-BE49-F238E27FC236}">
              <a16:creationId xmlns:a16="http://schemas.microsoft.com/office/drawing/2014/main" id="{00000000-0008-0000-0B00-0000F2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499" name="CaixaDeTexto 498">
          <a:extLst>
            <a:ext uri="{FF2B5EF4-FFF2-40B4-BE49-F238E27FC236}">
              <a16:creationId xmlns:a16="http://schemas.microsoft.com/office/drawing/2014/main" id="{00000000-0008-0000-0B00-0000F3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00" name="CaixaDeTexto 499">
          <a:extLst>
            <a:ext uri="{FF2B5EF4-FFF2-40B4-BE49-F238E27FC236}">
              <a16:creationId xmlns:a16="http://schemas.microsoft.com/office/drawing/2014/main" id="{00000000-0008-0000-0B00-0000F4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01" name="CaixaDeTexto 500">
          <a:extLst>
            <a:ext uri="{FF2B5EF4-FFF2-40B4-BE49-F238E27FC236}">
              <a16:creationId xmlns:a16="http://schemas.microsoft.com/office/drawing/2014/main" id="{00000000-0008-0000-0B00-0000F501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02" name="CaixaDeTexto 501">
          <a:extLst>
            <a:ext uri="{FF2B5EF4-FFF2-40B4-BE49-F238E27FC236}">
              <a16:creationId xmlns:a16="http://schemas.microsoft.com/office/drawing/2014/main" id="{00000000-0008-0000-0B00-0000F6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03" name="CaixaDeTexto 502">
          <a:extLst>
            <a:ext uri="{FF2B5EF4-FFF2-40B4-BE49-F238E27FC236}">
              <a16:creationId xmlns:a16="http://schemas.microsoft.com/office/drawing/2014/main" id="{00000000-0008-0000-0B00-0000F701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04" name="CaixaDeTexto 503">
          <a:extLst>
            <a:ext uri="{FF2B5EF4-FFF2-40B4-BE49-F238E27FC236}">
              <a16:creationId xmlns:a16="http://schemas.microsoft.com/office/drawing/2014/main" id="{00000000-0008-0000-0B00-0000F8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05" name="CaixaDeTexto 504">
          <a:extLst>
            <a:ext uri="{FF2B5EF4-FFF2-40B4-BE49-F238E27FC236}">
              <a16:creationId xmlns:a16="http://schemas.microsoft.com/office/drawing/2014/main" id="{00000000-0008-0000-0B00-0000F9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06" name="CaixaDeTexto 505">
          <a:extLst>
            <a:ext uri="{FF2B5EF4-FFF2-40B4-BE49-F238E27FC236}">
              <a16:creationId xmlns:a16="http://schemas.microsoft.com/office/drawing/2014/main" id="{00000000-0008-0000-0B00-0000FA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07" name="CaixaDeTexto 506">
          <a:extLst>
            <a:ext uri="{FF2B5EF4-FFF2-40B4-BE49-F238E27FC236}">
              <a16:creationId xmlns:a16="http://schemas.microsoft.com/office/drawing/2014/main" id="{00000000-0008-0000-0B00-0000FB01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08" name="CaixaDeTexto 507">
          <a:extLst>
            <a:ext uri="{FF2B5EF4-FFF2-40B4-BE49-F238E27FC236}">
              <a16:creationId xmlns:a16="http://schemas.microsoft.com/office/drawing/2014/main" id="{00000000-0008-0000-0B00-0000FC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09" name="CaixaDeTexto 508">
          <a:extLst>
            <a:ext uri="{FF2B5EF4-FFF2-40B4-BE49-F238E27FC236}">
              <a16:creationId xmlns:a16="http://schemas.microsoft.com/office/drawing/2014/main" id="{00000000-0008-0000-0B00-0000FD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10" name="CaixaDeTexto 509">
          <a:extLst>
            <a:ext uri="{FF2B5EF4-FFF2-40B4-BE49-F238E27FC236}">
              <a16:creationId xmlns:a16="http://schemas.microsoft.com/office/drawing/2014/main" id="{00000000-0008-0000-0B00-0000FE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11" name="CaixaDeTexto 510">
          <a:extLst>
            <a:ext uri="{FF2B5EF4-FFF2-40B4-BE49-F238E27FC236}">
              <a16:creationId xmlns:a16="http://schemas.microsoft.com/office/drawing/2014/main" id="{00000000-0008-0000-0B00-0000FF01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12" name="CaixaDeTexto 511">
          <a:extLst>
            <a:ext uri="{FF2B5EF4-FFF2-40B4-BE49-F238E27FC236}">
              <a16:creationId xmlns:a16="http://schemas.microsoft.com/office/drawing/2014/main" id="{00000000-0008-0000-0B00-000000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13" name="CaixaDeTexto 512">
          <a:extLst>
            <a:ext uri="{FF2B5EF4-FFF2-40B4-BE49-F238E27FC236}">
              <a16:creationId xmlns:a16="http://schemas.microsoft.com/office/drawing/2014/main" id="{00000000-0008-0000-0B00-000001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14" name="CaixaDeTexto 513">
          <a:extLst>
            <a:ext uri="{FF2B5EF4-FFF2-40B4-BE49-F238E27FC236}">
              <a16:creationId xmlns:a16="http://schemas.microsoft.com/office/drawing/2014/main" id="{00000000-0008-0000-0B00-000002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15" name="CaixaDeTexto 514">
          <a:extLst>
            <a:ext uri="{FF2B5EF4-FFF2-40B4-BE49-F238E27FC236}">
              <a16:creationId xmlns:a16="http://schemas.microsoft.com/office/drawing/2014/main" id="{00000000-0008-0000-0B00-000003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16" name="CaixaDeTexto 515">
          <a:extLst>
            <a:ext uri="{FF2B5EF4-FFF2-40B4-BE49-F238E27FC236}">
              <a16:creationId xmlns:a16="http://schemas.microsoft.com/office/drawing/2014/main" id="{00000000-0008-0000-0B00-000004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17" name="CaixaDeTexto 516">
          <a:extLst>
            <a:ext uri="{FF2B5EF4-FFF2-40B4-BE49-F238E27FC236}">
              <a16:creationId xmlns:a16="http://schemas.microsoft.com/office/drawing/2014/main" id="{00000000-0008-0000-0B00-000005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18" name="CaixaDeTexto 517">
          <a:extLst>
            <a:ext uri="{FF2B5EF4-FFF2-40B4-BE49-F238E27FC236}">
              <a16:creationId xmlns:a16="http://schemas.microsoft.com/office/drawing/2014/main" id="{00000000-0008-0000-0B00-000006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19" name="CaixaDeTexto 518">
          <a:extLst>
            <a:ext uri="{FF2B5EF4-FFF2-40B4-BE49-F238E27FC236}">
              <a16:creationId xmlns:a16="http://schemas.microsoft.com/office/drawing/2014/main" id="{00000000-0008-0000-0B00-000007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0" name="CaixaDeTexto 519">
          <a:extLst>
            <a:ext uri="{FF2B5EF4-FFF2-40B4-BE49-F238E27FC236}">
              <a16:creationId xmlns:a16="http://schemas.microsoft.com/office/drawing/2014/main" id="{00000000-0008-0000-0B00-00000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1" name="CaixaDeTexto 520">
          <a:extLst>
            <a:ext uri="{FF2B5EF4-FFF2-40B4-BE49-F238E27FC236}">
              <a16:creationId xmlns:a16="http://schemas.microsoft.com/office/drawing/2014/main" id="{00000000-0008-0000-0B00-00000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22" name="CaixaDeTexto 521">
          <a:extLst>
            <a:ext uri="{FF2B5EF4-FFF2-40B4-BE49-F238E27FC236}">
              <a16:creationId xmlns:a16="http://schemas.microsoft.com/office/drawing/2014/main" id="{00000000-0008-0000-0B00-00000A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23" name="CaixaDeTexto 522">
          <a:extLst>
            <a:ext uri="{FF2B5EF4-FFF2-40B4-BE49-F238E27FC236}">
              <a16:creationId xmlns:a16="http://schemas.microsoft.com/office/drawing/2014/main" id="{00000000-0008-0000-0B00-00000B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24" name="CaixaDeTexto 523">
          <a:extLst>
            <a:ext uri="{FF2B5EF4-FFF2-40B4-BE49-F238E27FC236}">
              <a16:creationId xmlns:a16="http://schemas.microsoft.com/office/drawing/2014/main" id="{00000000-0008-0000-0B00-00000C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25" name="CaixaDeTexto 524">
          <a:extLst>
            <a:ext uri="{FF2B5EF4-FFF2-40B4-BE49-F238E27FC236}">
              <a16:creationId xmlns:a16="http://schemas.microsoft.com/office/drawing/2014/main" id="{00000000-0008-0000-0B00-00000D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6" name="CaixaDeTexto 525">
          <a:extLst>
            <a:ext uri="{FF2B5EF4-FFF2-40B4-BE49-F238E27FC236}">
              <a16:creationId xmlns:a16="http://schemas.microsoft.com/office/drawing/2014/main" id="{00000000-0008-0000-0B00-00000E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7" name="CaixaDeTexto 526">
          <a:extLst>
            <a:ext uri="{FF2B5EF4-FFF2-40B4-BE49-F238E27FC236}">
              <a16:creationId xmlns:a16="http://schemas.microsoft.com/office/drawing/2014/main" id="{00000000-0008-0000-0B00-00000F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8" name="CaixaDeTexto 527">
          <a:extLst>
            <a:ext uri="{FF2B5EF4-FFF2-40B4-BE49-F238E27FC236}">
              <a16:creationId xmlns:a16="http://schemas.microsoft.com/office/drawing/2014/main" id="{00000000-0008-0000-0B00-00001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29" name="CaixaDeTexto 528">
          <a:extLst>
            <a:ext uri="{FF2B5EF4-FFF2-40B4-BE49-F238E27FC236}">
              <a16:creationId xmlns:a16="http://schemas.microsoft.com/office/drawing/2014/main" id="{00000000-0008-0000-0B00-00001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0" name="CaixaDeTexto 529">
          <a:extLst>
            <a:ext uri="{FF2B5EF4-FFF2-40B4-BE49-F238E27FC236}">
              <a16:creationId xmlns:a16="http://schemas.microsoft.com/office/drawing/2014/main" id="{00000000-0008-0000-0B00-000012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1" name="CaixaDeTexto 530">
          <a:extLst>
            <a:ext uri="{FF2B5EF4-FFF2-40B4-BE49-F238E27FC236}">
              <a16:creationId xmlns:a16="http://schemas.microsoft.com/office/drawing/2014/main" id="{00000000-0008-0000-0B00-000013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2" name="CaixaDeTexto 531">
          <a:extLst>
            <a:ext uri="{FF2B5EF4-FFF2-40B4-BE49-F238E27FC236}">
              <a16:creationId xmlns:a16="http://schemas.microsoft.com/office/drawing/2014/main" id="{00000000-0008-0000-0B00-00001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3" name="CaixaDeTexto 532">
          <a:extLst>
            <a:ext uri="{FF2B5EF4-FFF2-40B4-BE49-F238E27FC236}">
              <a16:creationId xmlns:a16="http://schemas.microsoft.com/office/drawing/2014/main" id="{00000000-0008-0000-0B00-00001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4" name="CaixaDeTexto 533">
          <a:extLst>
            <a:ext uri="{FF2B5EF4-FFF2-40B4-BE49-F238E27FC236}">
              <a16:creationId xmlns:a16="http://schemas.microsoft.com/office/drawing/2014/main" id="{00000000-0008-0000-0B00-00001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5" name="CaixaDeTexto 534">
          <a:extLst>
            <a:ext uri="{FF2B5EF4-FFF2-40B4-BE49-F238E27FC236}">
              <a16:creationId xmlns:a16="http://schemas.microsoft.com/office/drawing/2014/main" id="{00000000-0008-0000-0B00-00001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6" name="CaixaDeTexto 535">
          <a:extLst>
            <a:ext uri="{FF2B5EF4-FFF2-40B4-BE49-F238E27FC236}">
              <a16:creationId xmlns:a16="http://schemas.microsoft.com/office/drawing/2014/main" id="{00000000-0008-0000-0B00-00001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37" name="CaixaDeTexto 536">
          <a:extLst>
            <a:ext uri="{FF2B5EF4-FFF2-40B4-BE49-F238E27FC236}">
              <a16:creationId xmlns:a16="http://schemas.microsoft.com/office/drawing/2014/main" id="{00000000-0008-0000-0B00-00001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38" name="CaixaDeTexto 537">
          <a:extLst>
            <a:ext uri="{FF2B5EF4-FFF2-40B4-BE49-F238E27FC236}">
              <a16:creationId xmlns:a16="http://schemas.microsoft.com/office/drawing/2014/main" id="{00000000-0008-0000-0B00-00001A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39" name="CaixaDeTexto 538">
          <a:extLst>
            <a:ext uri="{FF2B5EF4-FFF2-40B4-BE49-F238E27FC236}">
              <a16:creationId xmlns:a16="http://schemas.microsoft.com/office/drawing/2014/main" id="{00000000-0008-0000-0B00-00001B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40" name="CaixaDeTexto 539">
          <a:extLst>
            <a:ext uri="{FF2B5EF4-FFF2-40B4-BE49-F238E27FC236}">
              <a16:creationId xmlns:a16="http://schemas.microsoft.com/office/drawing/2014/main" id="{00000000-0008-0000-0B00-00001C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41" name="CaixaDeTexto 540">
          <a:extLst>
            <a:ext uri="{FF2B5EF4-FFF2-40B4-BE49-F238E27FC236}">
              <a16:creationId xmlns:a16="http://schemas.microsoft.com/office/drawing/2014/main" id="{00000000-0008-0000-0B00-00001D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42" name="CaixaDeTexto 541">
          <a:extLst>
            <a:ext uri="{FF2B5EF4-FFF2-40B4-BE49-F238E27FC236}">
              <a16:creationId xmlns:a16="http://schemas.microsoft.com/office/drawing/2014/main" id="{00000000-0008-0000-0B00-00001E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43" name="CaixaDeTexto 542">
          <a:extLst>
            <a:ext uri="{FF2B5EF4-FFF2-40B4-BE49-F238E27FC236}">
              <a16:creationId xmlns:a16="http://schemas.microsoft.com/office/drawing/2014/main" id="{00000000-0008-0000-0B00-00001F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44" name="CaixaDeTexto 543">
          <a:extLst>
            <a:ext uri="{FF2B5EF4-FFF2-40B4-BE49-F238E27FC236}">
              <a16:creationId xmlns:a16="http://schemas.microsoft.com/office/drawing/2014/main" id="{00000000-0008-0000-0B00-000020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45" name="CaixaDeTexto 544">
          <a:extLst>
            <a:ext uri="{FF2B5EF4-FFF2-40B4-BE49-F238E27FC236}">
              <a16:creationId xmlns:a16="http://schemas.microsoft.com/office/drawing/2014/main" id="{00000000-0008-0000-0B00-000021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46" name="CaixaDeTexto 545">
          <a:extLst>
            <a:ext uri="{FF2B5EF4-FFF2-40B4-BE49-F238E27FC236}">
              <a16:creationId xmlns:a16="http://schemas.microsoft.com/office/drawing/2014/main" id="{00000000-0008-0000-0B00-000022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47" name="CaixaDeTexto 546">
          <a:extLst>
            <a:ext uri="{FF2B5EF4-FFF2-40B4-BE49-F238E27FC236}">
              <a16:creationId xmlns:a16="http://schemas.microsoft.com/office/drawing/2014/main" id="{00000000-0008-0000-0B00-000023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48" name="CaixaDeTexto 547">
          <a:extLst>
            <a:ext uri="{FF2B5EF4-FFF2-40B4-BE49-F238E27FC236}">
              <a16:creationId xmlns:a16="http://schemas.microsoft.com/office/drawing/2014/main" id="{00000000-0008-0000-0B00-000024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49" name="CaixaDeTexto 548">
          <a:extLst>
            <a:ext uri="{FF2B5EF4-FFF2-40B4-BE49-F238E27FC236}">
              <a16:creationId xmlns:a16="http://schemas.microsoft.com/office/drawing/2014/main" id="{00000000-0008-0000-0B00-000025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50" name="CaixaDeTexto 549">
          <a:extLst>
            <a:ext uri="{FF2B5EF4-FFF2-40B4-BE49-F238E27FC236}">
              <a16:creationId xmlns:a16="http://schemas.microsoft.com/office/drawing/2014/main" id="{00000000-0008-0000-0B00-000026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51" name="CaixaDeTexto 550">
          <a:extLst>
            <a:ext uri="{FF2B5EF4-FFF2-40B4-BE49-F238E27FC236}">
              <a16:creationId xmlns:a16="http://schemas.microsoft.com/office/drawing/2014/main" id="{00000000-0008-0000-0B00-000027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2" name="CaixaDeTexto 551">
          <a:extLst>
            <a:ext uri="{FF2B5EF4-FFF2-40B4-BE49-F238E27FC236}">
              <a16:creationId xmlns:a16="http://schemas.microsoft.com/office/drawing/2014/main" id="{00000000-0008-0000-0B00-000028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3" name="CaixaDeTexto 552">
          <a:extLst>
            <a:ext uri="{FF2B5EF4-FFF2-40B4-BE49-F238E27FC236}">
              <a16:creationId xmlns:a16="http://schemas.microsoft.com/office/drawing/2014/main" id="{00000000-0008-0000-0B00-000029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4" name="CaixaDeTexto 553">
          <a:extLst>
            <a:ext uri="{FF2B5EF4-FFF2-40B4-BE49-F238E27FC236}">
              <a16:creationId xmlns:a16="http://schemas.microsoft.com/office/drawing/2014/main" id="{00000000-0008-0000-0B00-00002A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5" name="CaixaDeTexto 554">
          <a:extLst>
            <a:ext uri="{FF2B5EF4-FFF2-40B4-BE49-F238E27FC236}">
              <a16:creationId xmlns:a16="http://schemas.microsoft.com/office/drawing/2014/main" id="{00000000-0008-0000-0B00-00002B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56" name="CaixaDeTexto 555">
          <a:extLst>
            <a:ext uri="{FF2B5EF4-FFF2-40B4-BE49-F238E27FC236}">
              <a16:creationId xmlns:a16="http://schemas.microsoft.com/office/drawing/2014/main" id="{00000000-0008-0000-0B00-00002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57" name="CaixaDeTexto 556">
          <a:extLst>
            <a:ext uri="{FF2B5EF4-FFF2-40B4-BE49-F238E27FC236}">
              <a16:creationId xmlns:a16="http://schemas.microsoft.com/office/drawing/2014/main" id="{00000000-0008-0000-0B00-00002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8" name="CaixaDeTexto 557">
          <a:extLst>
            <a:ext uri="{FF2B5EF4-FFF2-40B4-BE49-F238E27FC236}">
              <a16:creationId xmlns:a16="http://schemas.microsoft.com/office/drawing/2014/main" id="{00000000-0008-0000-0B00-00002E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59" name="CaixaDeTexto 558">
          <a:extLst>
            <a:ext uri="{FF2B5EF4-FFF2-40B4-BE49-F238E27FC236}">
              <a16:creationId xmlns:a16="http://schemas.microsoft.com/office/drawing/2014/main" id="{00000000-0008-0000-0B00-00002F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60" name="CaixaDeTexto 559">
          <a:extLst>
            <a:ext uri="{FF2B5EF4-FFF2-40B4-BE49-F238E27FC236}">
              <a16:creationId xmlns:a16="http://schemas.microsoft.com/office/drawing/2014/main" id="{00000000-0008-0000-0B00-000030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61" name="CaixaDeTexto 560">
          <a:extLst>
            <a:ext uri="{FF2B5EF4-FFF2-40B4-BE49-F238E27FC236}">
              <a16:creationId xmlns:a16="http://schemas.microsoft.com/office/drawing/2014/main" id="{00000000-0008-0000-0B00-000031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2" name="CaixaDeTexto 561">
          <a:extLst>
            <a:ext uri="{FF2B5EF4-FFF2-40B4-BE49-F238E27FC236}">
              <a16:creationId xmlns:a16="http://schemas.microsoft.com/office/drawing/2014/main" id="{00000000-0008-0000-0B00-000032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3" name="CaixaDeTexto 562">
          <a:extLst>
            <a:ext uri="{FF2B5EF4-FFF2-40B4-BE49-F238E27FC236}">
              <a16:creationId xmlns:a16="http://schemas.microsoft.com/office/drawing/2014/main" id="{00000000-0008-0000-0B00-000033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4" name="CaixaDeTexto 563">
          <a:extLst>
            <a:ext uri="{FF2B5EF4-FFF2-40B4-BE49-F238E27FC236}">
              <a16:creationId xmlns:a16="http://schemas.microsoft.com/office/drawing/2014/main" id="{00000000-0008-0000-0B00-00003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5" name="CaixaDeTexto 564">
          <a:extLst>
            <a:ext uri="{FF2B5EF4-FFF2-40B4-BE49-F238E27FC236}">
              <a16:creationId xmlns:a16="http://schemas.microsoft.com/office/drawing/2014/main" id="{00000000-0008-0000-0B00-00003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6" name="CaixaDeTexto 565">
          <a:extLst>
            <a:ext uri="{FF2B5EF4-FFF2-40B4-BE49-F238E27FC236}">
              <a16:creationId xmlns:a16="http://schemas.microsoft.com/office/drawing/2014/main" id="{00000000-0008-0000-0B00-00003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7" name="CaixaDeTexto 566">
          <a:extLst>
            <a:ext uri="{FF2B5EF4-FFF2-40B4-BE49-F238E27FC236}">
              <a16:creationId xmlns:a16="http://schemas.microsoft.com/office/drawing/2014/main" id="{00000000-0008-0000-0B00-00003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8" name="CaixaDeTexto 567">
          <a:extLst>
            <a:ext uri="{FF2B5EF4-FFF2-40B4-BE49-F238E27FC236}">
              <a16:creationId xmlns:a16="http://schemas.microsoft.com/office/drawing/2014/main" id="{00000000-0008-0000-0B00-00003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69" name="CaixaDeTexto 568">
          <a:extLst>
            <a:ext uri="{FF2B5EF4-FFF2-40B4-BE49-F238E27FC236}">
              <a16:creationId xmlns:a16="http://schemas.microsoft.com/office/drawing/2014/main" id="{00000000-0008-0000-0B00-00003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70" name="CaixaDeTexto 569">
          <a:extLst>
            <a:ext uri="{FF2B5EF4-FFF2-40B4-BE49-F238E27FC236}">
              <a16:creationId xmlns:a16="http://schemas.microsoft.com/office/drawing/2014/main" id="{00000000-0008-0000-0B00-00003A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71" name="CaixaDeTexto 570">
          <a:extLst>
            <a:ext uri="{FF2B5EF4-FFF2-40B4-BE49-F238E27FC236}">
              <a16:creationId xmlns:a16="http://schemas.microsoft.com/office/drawing/2014/main" id="{00000000-0008-0000-0B00-00003B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72" name="CaixaDeTexto 571">
          <a:extLst>
            <a:ext uri="{FF2B5EF4-FFF2-40B4-BE49-F238E27FC236}">
              <a16:creationId xmlns:a16="http://schemas.microsoft.com/office/drawing/2014/main" id="{00000000-0008-0000-0B00-00003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73" name="CaixaDeTexto 572">
          <a:extLst>
            <a:ext uri="{FF2B5EF4-FFF2-40B4-BE49-F238E27FC236}">
              <a16:creationId xmlns:a16="http://schemas.microsoft.com/office/drawing/2014/main" id="{00000000-0008-0000-0B00-00003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74" name="CaixaDeTexto 573">
          <a:extLst>
            <a:ext uri="{FF2B5EF4-FFF2-40B4-BE49-F238E27FC236}">
              <a16:creationId xmlns:a16="http://schemas.microsoft.com/office/drawing/2014/main" id="{00000000-0008-0000-0B00-00003E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575" name="CaixaDeTexto 574">
          <a:extLst>
            <a:ext uri="{FF2B5EF4-FFF2-40B4-BE49-F238E27FC236}">
              <a16:creationId xmlns:a16="http://schemas.microsoft.com/office/drawing/2014/main" id="{00000000-0008-0000-0B00-00003F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76" name="CaixaDeTexto 575">
          <a:extLst>
            <a:ext uri="{FF2B5EF4-FFF2-40B4-BE49-F238E27FC236}">
              <a16:creationId xmlns:a16="http://schemas.microsoft.com/office/drawing/2014/main" id="{00000000-0008-0000-0B00-000040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77" name="CaixaDeTexto 576">
          <a:extLst>
            <a:ext uri="{FF2B5EF4-FFF2-40B4-BE49-F238E27FC236}">
              <a16:creationId xmlns:a16="http://schemas.microsoft.com/office/drawing/2014/main" id="{00000000-0008-0000-0B00-000041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78" name="CaixaDeTexto 577">
          <a:extLst>
            <a:ext uri="{FF2B5EF4-FFF2-40B4-BE49-F238E27FC236}">
              <a16:creationId xmlns:a16="http://schemas.microsoft.com/office/drawing/2014/main" id="{00000000-0008-0000-0B00-000042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579" name="CaixaDeTexto 578">
          <a:extLst>
            <a:ext uri="{FF2B5EF4-FFF2-40B4-BE49-F238E27FC236}">
              <a16:creationId xmlns:a16="http://schemas.microsoft.com/office/drawing/2014/main" id="{00000000-0008-0000-0B00-000043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80" name="CaixaDeTexto 579">
          <a:extLst>
            <a:ext uri="{FF2B5EF4-FFF2-40B4-BE49-F238E27FC236}">
              <a16:creationId xmlns:a16="http://schemas.microsoft.com/office/drawing/2014/main" id="{00000000-0008-0000-0B00-000044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81" name="CaixaDeTexto 580">
          <a:extLst>
            <a:ext uri="{FF2B5EF4-FFF2-40B4-BE49-F238E27FC236}">
              <a16:creationId xmlns:a16="http://schemas.microsoft.com/office/drawing/2014/main" id="{00000000-0008-0000-0B00-000045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82" name="CaixaDeTexto 581">
          <a:extLst>
            <a:ext uri="{FF2B5EF4-FFF2-40B4-BE49-F238E27FC236}">
              <a16:creationId xmlns:a16="http://schemas.microsoft.com/office/drawing/2014/main" id="{00000000-0008-0000-0B00-000046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583" name="CaixaDeTexto 582">
          <a:extLst>
            <a:ext uri="{FF2B5EF4-FFF2-40B4-BE49-F238E27FC236}">
              <a16:creationId xmlns:a16="http://schemas.microsoft.com/office/drawing/2014/main" id="{00000000-0008-0000-0B00-000047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84" name="CaixaDeTexto 583">
          <a:extLst>
            <a:ext uri="{FF2B5EF4-FFF2-40B4-BE49-F238E27FC236}">
              <a16:creationId xmlns:a16="http://schemas.microsoft.com/office/drawing/2014/main" id="{00000000-0008-0000-0B00-000048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85" name="CaixaDeTexto 584">
          <a:extLst>
            <a:ext uri="{FF2B5EF4-FFF2-40B4-BE49-F238E27FC236}">
              <a16:creationId xmlns:a16="http://schemas.microsoft.com/office/drawing/2014/main" id="{00000000-0008-0000-0B00-000049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86" name="CaixaDeTexto 585">
          <a:extLst>
            <a:ext uri="{FF2B5EF4-FFF2-40B4-BE49-F238E27FC236}">
              <a16:creationId xmlns:a16="http://schemas.microsoft.com/office/drawing/2014/main" id="{00000000-0008-0000-0B00-00004A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587" name="CaixaDeTexto 586">
          <a:extLst>
            <a:ext uri="{FF2B5EF4-FFF2-40B4-BE49-F238E27FC236}">
              <a16:creationId xmlns:a16="http://schemas.microsoft.com/office/drawing/2014/main" id="{00000000-0008-0000-0B00-00004B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88" name="CaixaDeTexto 587">
          <a:extLst>
            <a:ext uri="{FF2B5EF4-FFF2-40B4-BE49-F238E27FC236}">
              <a16:creationId xmlns:a16="http://schemas.microsoft.com/office/drawing/2014/main" id="{00000000-0008-0000-0B00-00004C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89" name="CaixaDeTexto 588">
          <a:extLst>
            <a:ext uri="{FF2B5EF4-FFF2-40B4-BE49-F238E27FC236}">
              <a16:creationId xmlns:a16="http://schemas.microsoft.com/office/drawing/2014/main" id="{00000000-0008-0000-0B00-00004D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0" name="CaixaDeTexto 589">
          <a:extLst>
            <a:ext uri="{FF2B5EF4-FFF2-40B4-BE49-F238E27FC236}">
              <a16:creationId xmlns:a16="http://schemas.microsoft.com/office/drawing/2014/main" id="{00000000-0008-0000-0B00-00004E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1" name="CaixaDeTexto 590">
          <a:extLst>
            <a:ext uri="{FF2B5EF4-FFF2-40B4-BE49-F238E27FC236}">
              <a16:creationId xmlns:a16="http://schemas.microsoft.com/office/drawing/2014/main" id="{00000000-0008-0000-0B00-00004F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92" name="CaixaDeTexto 591">
          <a:extLst>
            <a:ext uri="{FF2B5EF4-FFF2-40B4-BE49-F238E27FC236}">
              <a16:creationId xmlns:a16="http://schemas.microsoft.com/office/drawing/2014/main" id="{00000000-0008-0000-0B00-00005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93" name="CaixaDeTexto 592">
          <a:extLst>
            <a:ext uri="{FF2B5EF4-FFF2-40B4-BE49-F238E27FC236}">
              <a16:creationId xmlns:a16="http://schemas.microsoft.com/office/drawing/2014/main" id="{00000000-0008-0000-0B00-00005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4" name="CaixaDeTexto 593">
          <a:extLst>
            <a:ext uri="{FF2B5EF4-FFF2-40B4-BE49-F238E27FC236}">
              <a16:creationId xmlns:a16="http://schemas.microsoft.com/office/drawing/2014/main" id="{00000000-0008-0000-0B00-000052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5" name="CaixaDeTexto 594">
          <a:extLst>
            <a:ext uri="{FF2B5EF4-FFF2-40B4-BE49-F238E27FC236}">
              <a16:creationId xmlns:a16="http://schemas.microsoft.com/office/drawing/2014/main" id="{00000000-0008-0000-0B00-000053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6" name="CaixaDeTexto 595">
          <a:extLst>
            <a:ext uri="{FF2B5EF4-FFF2-40B4-BE49-F238E27FC236}">
              <a16:creationId xmlns:a16="http://schemas.microsoft.com/office/drawing/2014/main" id="{00000000-0008-0000-0B00-000054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597" name="CaixaDeTexto 596">
          <a:extLst>
            <a:ext uri="{FF2B5EF4-FFF2-40B4-BE49-F238E27FC236}">
              <a16:creationId xmlns:a16="http://schemas.microsoft.com/office/drawing/2014/main" id="{00000000-0008-0000-0B00-000055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98" name="CaixaDeTexto 597">
          <a:extLst>
            <a:ext uri="{FF2B5EF4-FFF2-40B4-BE49-F238E27FC236}">
              <a16:creationId xmlns:a16="http://schemas.microsoft.com/office/drawing/2014/main" id="{00000000-0008-0000-0B00-00005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599" name="CaixaDeTexto 598">
          <a:extLst>
            <a:ext uri="{FF2B5EF4-FFF2-40B4-BE49-F238E27FC236}">
              <a16:creationId xmlns:a16="http://schemas.microsoft.com/office/drawing/2014/main" id="{00000000-0008-0000-0B00-00005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0" name="CaixaDeTexto 599">
          <a:extLst>
            <a:ext uri="{FF2B5EF4-FFF2-40B4-BE49-F238E27FC236}">
              <a16:creationId xmlns:a16="http://schemas.microsoft.com/office/drawing/2014/main" id="{00000000-0008-0000-0B00-00005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1" name="CaixaDeTexto 600">
          <a:extLst>
            <a:ext uri="{FF2B5EF4-FFF2-40B4-BE49-F238E27FC236}">
              <a16:creationId xmlns:a16="http://schemas.microsoft.com/office/drawing/2014/main" id="{00000000-0008-0000-0B00-00005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2" name="CaixaDeTexto 601">
          <a:extLst>
            <a:ext uri="{FF2B5EF4-FFF2-40B4-BE49-F238E27FC236}">
              <a16:creationId xmlns:a16="http://schemas.microsoft.com/office/drawing/2014/main" id="{00000000-0008-0000-0B00-00005A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3" name="CaixaDeTexto 602">
          <a:extLst>
            <a:ext uri="{FF2B5EF4-FFF2-40B4-BE49-F238E27FC236}">
              <a16:creationId xmlns:a16="http://schemas.microsoft.com/office/drawing/2014/main" id="{00000000-0008-0000-0B00-00005B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4" name="CaixaDeTexto 603">
          <a:extLst>
            <a:ext uri="{FF2B5EF4-FFF2-40B4-BE49-F238E27FC236}">
              <a16:creationId xmlns:a16="http://schemas.microsoft.com/office/drawing/2014/main" id="{00000000-0008-0000-0B00-00005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5" name="CaixaDeTexto 604">
          <a:extLst>
            <a:ext uri="{FF2B5EF4-FFF2-40B4-BE49-F238E27FC236}">
              <a16:creationId xmlns:a16="http://schemas.microsoft.com/office/drawing/2014/main" id="{00000000-0008-0000-0B00-00005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6" name="CaixaDeTexto 605">
          <a:extLst>
            <a:ext uri="{FF2B5EF4-FFF2-40B4-BE49-F238E27FC236}">
              <a16:creationId xmlns:a16="http://schemas.microsoft.com/office/drawing/2014/main" id="{00000000-0008-0000-0B00-00005E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7" name="CaixaDeTexto 606">
          <a:extLst>
            <a:ext uri="{FF2B5EF4-FFF2-40B4-BE49-F238E27FC236}">
              <a16:creationId xmlns:a16="http://schemas.microsoft.com/office/drawing/2014/main" id="{00000000-0008-0000-0B00-00005F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8" name="CaixaDeTexto 607">
          <a:extLst>
            <a:ext uri="{FF2B5EF4-FFF2-40B4-BE49-F238E27FC236}">
              <a16:creationId xmlns:a16="http://schemas.microsoft.com/office/drawing/2014/main" id="{00000000-0008-0000-0B00-00006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09" name="CaixaDeTexto 608">
          <a:extLst>
            <a:ext uri="{FF2B5EF4-FFF2-40B4-BE49-F238E27FC236}">
              <a16:creationId xmlns:a16="http://schemas.microsoft.com/office/drawing/2014/main" id="{00000000-0008-0000-0B00-00006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10" name="CaixaDeTexto 609">
          <a:extLst>
            <a:ext uri="{FF2B5EF4-FFF2-40B4-BE49-F238E27FC236}">
              <a16:creationId xmlns:a16="http://schemas.microsoft.com/office/drawing/2014/main" id="{00000000-0008-0000-0B00-000062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11" name="CaixaDeTexto 610">
          <a:extLst>
            <a:ext uri="{FF2B5EF4-FFF2-40B4-BE49-F238E27FC236}">
              <a16:creationId xmlns:a16="http://schemas.microsoft.com/office/drawing/2014/main" id="{00000000-0008-0000-0B00-000063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12" name="CaixaDeTexto 611">
          <a:extLst>
            <a:ext uri="{FF2B5EF4-FFF2-40B4-BE49-F238E27FC236}">
              <a16:creationId xmlns:a16="http://schemas.microsoft.com/office/drawing/2014/main" id="{00000000-0008-0000-0B00-000064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13" name="CaixaDeTexto 612">
          <a:extLst>
            <a:ext uri="{FF2B5EF4-FFF2-40B4-BE49-F238E27FC236}">
              <a16:creationId xmlns:a16="http://schemas.microsoft.com/office/drawing/2014/main" id="{00000000-0008-0000-0B00-000065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14" name="CaixaDeTexto 613">
          <a:extLst>
            <a:ext uri="{FF2B5EF4-FFF2-40B4-BE49-F238E27FC236}">
              <a16:creationId xmlns:a16="http://schemas.microsoft.com/office/drawing/2014/main" id="{00000000-0008-0000-0B00-000066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15" name="CaixaDeTexto 614">
          <a:extLst>
            <a:ext uri="{FF2B5EF4-FFF2-40B4-BE49-F238E27FC236}">
              <a16:creationId xmlns:a16="http://schemas.microsoft.com/office/drawing/2014/main" id="{00000000-0008-0000-0B00-000067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16" name="CaixaDeTexto 615">
          <a:extLst>
            <a:ext uri="{FF2B5EF4-FFF2-40B4-BE49-F238E27FC236}">
              <a16:creationId xmlns:a16="http://schemas.microsoft.com/office/drawing/2014/main" id="{00000000-0008-0000-0B00-000068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17" name="CaixaDeTexto 616">
          <a:extLst>
            <a:ext uri="{FF2B5EF4-FFF2-40B4-BE49-F238E27FC236}">
              <a16:creationId xmlns:a16="http://schemas.microsoft.com/office/drawing/2014/main" id="{00000000-0008-0000-0B00-000069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18" name="CaixaDeTexto 617">
          <a:extLst>
            <a:ext uri="{FF2B5EF4-FFF2-40B4-BE49-F238E27FC236}">
              <a16:creationId xmlns:a16="http://schemas.microsoft.com/office/drawing/2014/main" id="{00000000-0008-0000-0B00-00006A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19" name="CaixaDeTexto 618">
          <a:extLst>
            <a:ext uri="{FF2B5EF4-FFF2-40B4-BE49-F238E27FC236}">
              <a16:creationId xmlns:a16="http://schemas.microsoft.com/office/drawing/2014/main" id="{00000000-0008-0000-0B00-00006B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20" name="CaixaDeTexto 619">
          <a:extLst>
            <a:ext uri="{FF2B5EF4-FFF2-40B4-BE49-F238E27FC236}">
              <a16:creationId xmlns:a16="http://schemas.microsoft.com/office/drawing/2014/main" id="{00000000-0008-0000-0B00-00006C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21" name="CaixaDeTexto 620">
          <a:extLst>
            <a:ext uri="{FF2B5EF4-FFF2-40B4-BE49-F238E27FC236}">
              <a16:creationId xmlns:a16="http://schemas.microsoft.com/office/drawing/2014/main" id="{00000000-0008-0000-0B00-00006D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22" name="CaixaDeTexto 621">
          <a:extLst>
            <a:ext uri="{FF2B5EF4-FFF2-40B4-BE49-F238E27FC236}">
              <a16:creationId xmlns:a16="http://schemas.microsoft.com/office/drawing/2014/main" id="{00000000-0008-0000-0B00-00006E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23" name="CaixaDeTexto 622">
          <a:extLst>
            <a:ext uri="{FF2B5EF4-FFF2-40B4-BE49-F238E27FC236}">
              <a16:creationId xmlns:a16="http://schemas.microsoft.com/office/drawing/2014/main" id="{00000000-0008-0000-0B00-00006F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24" name="CaixaDeTexto 623">
          <a:extLst>
            <a:ext uri="{FF2B5EF4-FFF2-40B4-BE49-F238E27FC236}">
              <a16:creationId xmlns:a16="http://schemas.microsoft.com/office/drawing/2014/main" id="{00000000-0008-0000-0B00-000070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25" name="CaixaDeTexto 624">
          <a:extLst>
            <a:ext uri="{FF2B5EF4-FFF2-40B4-BE49-F238E27FC236}">
              <a16:creationId xmlns:a16="http://schemas.microsoft.com/office/drawing/2014/main" id="{00000000-0008-0000-0B00-000071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26" name="CaixaDeTexto 625">
          <a:extLst>
            <a:ext uri="{FF2B5EF4-FFF2-40B4-BE49-F238E27FC236}">
              <a16:creationId xmlns:a16="http://schemas.microsoft.com/office/drawing/2014/main" id="{00000000-0008-0000-0B00-000072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27" name="CaixaDeTexto 626">
          <a:extLst>
            <a:ext uri="{FF2B5EF4-FFF2-40B4-BE49-F238E27FC236}">
              <a16:creationId xmlns:a16="http://schemas.microsoft.com/office/drawing/2014/main" id="{00000000-0008-0000-0B00-000073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28" name="CaixaDeTexto 627">
          <a:extLst>
            <a:ext uri="{FF2B5EF4-FFF2-40B4-BE49-F238E27FC236}">
              <a16:creationId xmlns:a16="http://schemas.microsoft.com/office/drawing/2014/main" id="{00000000-0008-0000-0B00-00007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29" name="CaixaDeTexto 628">
          <a:extLst>
            <a:ext uri="{FF2B5EF4-FFF2-40B4-BE49-F238E27FC236}">
              <a16:creationId xmlns:a16="http://schemas.microsoft.com/office/drawing/2014/main" id="{00000000-0008-0000-0B00-00007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30" name="CaixaDeTexto 629">
          <a:extLst>
            <a:ext uri="{FF2B5EF4-FFF2-40B4-BE49-F238E27FC236}">
              <a16:creationId xmlns:a16="http://schemas.microsoft.com/office/drawing/2014/main" id="{00000000-0008-0000-0B00-000076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31" name="CaixaDeTexto 630">
          <a:extLst>
            <a:ext uri="{FF2B5EF4-FFF2-40B4-BE49-F238E27FC236}">
              <a16:creationId xmlns:a16="http://schemas.microsoft.com/office/drawing/2014/main" id="{00000000-0008-0000-0B00-000077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32" name="CaixaDeTexto 631">
          <a:extLst>
            <a:ext uri="{FF2B5EF4-FFF2-40B4-BE49-F238E27FC236}">
              <a16:creationId xmlns:a16="http://schemas.microsoft.com/office/drawing/2014/main" id="{00000000-0008-0000-0B00-000078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33" name="CaixaDeTexto 632">
          <a:extLst>
            <a:ext uri="{FF2B5EF4-FFF2-40B4-BE49-F238E27FC236}">
              <a16:creationId xmlns:a16="http://schemas.microsoft.com/office/drawing/2014/main" id="{00000000-0008-0000-0B00-000079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4" name="CaixaDeTexto 633">
          <a:extLst>
            <a:ext uri="{FF2B5EF4-FFF2-40B4-BE49-F238E27FC236}">
              <a16:creationId xmlns:a16="http://schemas.microsoft.com/office/drawing/2014/main" id="{00000000-0008-0000-0B00-00007A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5" name="CaixaDeTexto 634">
          <a:extLst>
            <a:ext uri="{FF2B5EF4-FFF2-40B4-BE49-F238E27FC236}">
              <a16:creationId xmlns:a16="http://schemas.microsoft.com/office/drawing/2014/main" id="{00000000-0008-0000-0B00-00007B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6" name="CaixaDeTexto 635">
          <a:extLst>
            <a:ext uri="{FF2B5EF4-FFF2-40B4-BE49-F238E27FC236}">
              <a16:creationId xmlns:a16="http://schemas.microsoft.com/office/drawing/2014/main" id="{00000000-0008-0000-0B00-00007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7" name="CaixaDeTexto 636">
          <a:extLst>
            <a:ext uri="{FF2B5EF4-FFF2-40B4-BE49-F238E27FC236}">
              <a16:creationId xmlns:a16="http://schemas.microsoft.com/office/drawing/2014/main" id="{00000000-0008-0000-0B00-00007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8" name="CaixaDeTexto 637">
          <a:extLst>
            <a:ext uri="{FF2B5EF4-FFF2-40B4-BE49-F238E27FC236}">
              <a16:creationId xmlns:a16="http://schemas.microsoft.com/office/drawing/2014/main" id="{00000000-0008-0000-0B00-00007E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39" name="CaixaDeTexto 638">
          <a:extLst>
            <a:ext uri="{FF2B5EF4-FFF2-40B4-BE49-F238E27FC236}">
              <a16:creationId xmlns:a16="http://schemas.microsoft.com/office/drawing/2014/main" id="{00000000-0008-0000-0B00-00007F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0" name="CaixaDeTexto 639">
          <a:extLst>
            <a:ext uri="{FF2B5EF4-FFF2-40B4-BE49-F238E27FC236}">
              <a16:creationId xmlns:a16="http://schemas.microsoft.com/office/drawing/2014/main" id="{00000000-0008-0000-0B00-00008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1" name="CaixaDeTexto 640">
          <a:extLst>
            <a:ext uri="{FF2B5EF4-FFF2-40B4-BE49-F238E27FC236}">
              <a16:creationId xmlns:a16="http://schemas.microsoft.com/office/drawing/2014/main" id="{00000000-0008-0000-0B00-00008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2" name="CaixaDeTexto 641">
          <a:extLst>
            <a:ext uri="{FF2B5EF4-FFF2-40B4-BE49-F238E27FC236}">
              <a16:creationId xmlns:a16="http://schemas.microsoft.com/office/drawing/2014/main" id="{00000000-0008-0000-0B00-000082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3" name="CaixaDeTexto 642">
          <a:extLst>
            <a:ext uri="{FF2B5EF4-FFF2-40B4-BE49-F238E27FC236}">
              <a16:creationId xmlns:a16="http://schemas.microsoft.com/office/drawing/2014/main" id="{00000000-0008-0000-0B00-000083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4" name="CaixaDeTexto 643">
          <a:extLst>
            <a:ext uri="{FF2B5EF4-FFF2-40B4-BE49-F238E27FC236}">
              <a16:creationId xmlns:a16="http://schemas.microsoft.com/office/drawing/2014/main" id="{00000000-0008-0000-0B00-00008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45" name="CaixaDeTexto 644">
          <a:extLst>
            <a:ext uri="{FF2B5EF4-FFF2-40B4-BE49-F238E27FC236}">
              <a16:creationId xmlns:a16="http://schemas.microsoft.com/office/drawing/2014/main" id="{00000000-0008-0000-0B00-00008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46" name="CaixaDeTexto 645">
          <a:extLst>
            <a:ext uri="{FF2B5EF4-FFF2-40B4-BE49-F238E27FC236}">
              <a16:creationId xmlns:a16="http://schemas.microsoft.com/office/drawing/2014/main" id="{00000000-0008-0000-0B00-000086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47" name="CaixaDeTexto 646">
          <a:extLst>
            <a:ext uri="{FF2B5EF4-FFF2-40B4-BE49-F238E27FC236}">
              <a16:creationId xmlns:a16="http://schemas.microsoft.com/office/drawing/2014/main" id="{00000000-0008-0000-0B00-000087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48" name="CaixaDeTexto 647">
          <a:extLst>
            <a:ext uri="{FF2B5EF4-FFF2-40B4-BE49-F238E27FC236}">
              <a16:creationId xmlns:a16="http://schemas.microsoft.com/office/drawing/2014/main" id="{00000000-0008-0000-0B00-000088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49" name="CaixaDeTexto 648">
          <a:extLst>
            <a:ext uri="{FF2B5EF4-FFF2-40B4-BE49-F238E27FC236}">
              <a16:creationId xmlns:a16="http://schemas.microsoft.com/office/drawing/2014/main" id="{00000000-0008-0000-0B00-000089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50" name="CaixaDeTexto 649">
          <a:extLst>
            <a:ext uri="{FF2B5EF4-FFF2-40B4-BE49-F238E27FC236}">
              <a16:creationId xmlns:a16="http://schemas.microsoft.com/office/drawing/2014/main" id="{00000000-0008-0000-0B00-00008A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51" name="CaixaDeTexto 650">
          <a:extLst>
            <a:ext uri="{FF2B5EF4-FFF2-40B4-BE49-F238E27FC236}">
              <a16:creationId xmlns:a16="http://schemas.microsoft.com/office/drawing/2014/main" id="{00000000-0008-0000-0B00-00008B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52" name="CaixaDeTexto 651">
          <a:extLst>
            <a:ext uri="{FF2B5EF4-FFF2-40B4-BE49-F238E27FC236}">
              <a16:creationId xmlns:a16="http://schemas.microsoft.com/office/drawing/2014/main" id="{00000000-0008-0000-0B00-00008C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53" name="CaixaDeTexto 652">
          <a:extLst>
            <a:ext uri="{FF2B5EF4-FFF2-40B4-BE49-F238E27FC236}">
              <a16:creationId xmlns:a16="http://schemas.microsoft.com/office/drawing/2014/main" id="{00000000-0008-0000-0B00-00008D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54" name="CaixaDeTexto 653">
          <a:extLst>
            <a:ext uri="{FF2B5EF4-FFF2-40B4-BE49-F238E27FC236}">
              <a16:creationId xmlns:a16="http://schemas.microsoft.com/office/drawing/2014/main" id="{00000000-0008-0000-0B00-00008E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55" name="CaixaDeTexto 654">
          <a:extLst>
            <a:ext uri="{FF2B5EF4-FFF2-40B4-BE49-F238E27FC236}">
              <a16:creationId xmlns:a16="http://schemas.microsoft.com/office/drawing/2014/main" id="{00000000-0008-0000-0B00-00008F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56" name="CaixaDeTexto 655">
          <a:extLst>
            <a:ext uri="{FF2B5EF4-FFF2-40B4-BE49-F238E27FC236}">
              <a16:creationId xmlns:a16="http://schemas.microsoft.com/office/drawing/2014/main" id="{00000000-0008-0000-0B00-000090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57" name="CaixaDeTexto 656">
          <a:extLst>
            <a:ext uri="{FF2B5EF4-FFF2-40B4-BE49-F238E27FC236}">
              <a16:creationId xmlns:a16="http://schemas.microsoft.com/office/drawing/2014/main" id="{00000000-0008-0000-0B00-000091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58" name="CaixaDeTexto 657">
          <a:extLst>
            <a:ext uri="{FF2B5EF4-FFF2-40B4-BE49-F238E27FC236}">
              <a16:creationId xmlns:a16="http://schemas.microsoft.com/office/drawing/2014/main" id="{00000000-0008-0000-0B00-000092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59" name="CaixaDeTexto 658">
          <a:extLst>
            <a:ext uri="{FF2B5EF4-FFF2-40B4-BE49-F238E27FC236}">
              <a16:creationId xmlns:a16="http://schemas.microsoft.com/office/drawing/2014/main" id="{00000000-0008-0000-0B00-000093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0" name="CaixaDeTexto 659">
          <a:extLst>
            <a:ext uri="{FF2B5EF4-FFF2-40B4-BE49-F238E27FC236}">
              <a16:creationId xmlns:a16="http://schemas.microsoft.com/office/drawing/2014/main" id="{00000000-0008-0000-0B00-000094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1" name="CaixaDeTexto 660">
          <a:extLst>
            <a:ext uri="{FF2B5EF4-FFF2-40B4-BE49-F238E27FC236}">
              <a16:creationId xmlns:a16="http://schemas.microsoft.com/office/drawing/2014/main" id="{00000000-0008-0000-0B00-000095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2" name="CaixaDeTexto 661">
          <a:extLst>
            <a:ext uri="{FF2B5EF4-FFF2-40B4-BE49-F238E27FC236}">
              <a16:creationId xmlns:a16="http://schemas.microsoft.com/office/drawing/2014/main" id="{00000000-0008-0000-0B00-000096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3" name="CaixaDeTexto 662">
          <a:extLst>
            <a:ext uri="{FF2B5EF4-FFF2-40B4-BE49-F238E27FC236}">
              <a16:creationId xmlns:a16="http://schemas.microsoft.com/office/drawing/2014/main" id="{00000000-0008-0000-0B00-000097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64" name="CaixaDeTexto 663">
          <a:extLst>
            <a:ext uri="{FF2B5EF4-FFF2-40B4-BE49-F238E27FC236}">
              <a16:creationId xmlns:a16="http://schemas.microsoft.com/office/drawing/2014/main" id="{00000000-0008-0000-0B00-00009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65" name="CaixaDeTexto 664">
          <a:extLst>
            <a:ext uri="{FF2B5EF4-FFF2-40B4-BE49-F238E27FC236}">
              <a16:creationId xmlns:a16="http://schemas.microsoft.com/office/drawing/2014/main" id="{00000000-0008-0000-0B00-00009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6" name="CaixaDeTexto 665">
          <a:extLst>
            <a:ext uri="{FF2B5EF4-FFF2-40B4-BE49-F238E27FC236}">
              <a16:creationId xmlns:a16="http://schemas.microsoft.com/office/drawing/2014/main" id="{00000000-0008-0000-0B00-00009A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7" name="CaixaDeTexto 666">
          <a:extLst>
            <a:ext uri="{FF2B5EF4-FFF2-40B4-BE49-F238E27FC236}">
              <a16:creationId xmlns:a16="http://schemas.microsoft.com/office/drawing/2014/main" id="{00000000-0008-0000-0B00-00009B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8" name="CaixaDeTexto 667">
          <a:extLst>
            <a:ext uri="{FF2B5EF4-FFF2-40B4-BE49-F238E27FC236}">
              <a16:creationId xmlns:a16="http://schemas.microsoft.com/office/drawing/2014/main" id="{00000000-0008-0000-0B00-00009C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69" name="CaixaDeTexto 668">
          <a:extLst>
            <a:ext uri="{FF2B5EF4-FFF2-40B4-BE49-F238E27FC236}">
              <a16:creationId xmlns:a16="http://schemas.microsoft.com/office/drawing/2014/main" id="{00000000-0008-0000-0B00-00009D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0" name="CaixaDeTexto 669">
          <a:extLst>
            <a:ext uri="{FF2B5EF4-FFF2-40B4-BE49-F238E27FC236}">
              <a16:creationId xmlns:a16="http://schemas.microsoft.com/office/drawing/2014/main" id="{00000000-0008-0000-0B00-00009E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1" name="CaixaDeTexto 670">
          <a:extLst>
            <a:ext uri="{FF2B5EF4-FFF2-40B4-BE49-F238E27FC236}">
              <a16:creationId xmlns:a16="http://schemas.microsoft.com/office/drawing/2014/main" id="{00000000-0008-0000-0B00-00009F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2" name="CaixaDeTexto 671">
          <a:extLst>
            <a:ext uri="{FF2B5EF4-FFF2-40B4-BE49-F238E27FC236}">
              <a16:creationId xmlns:a16="http://schemas.microsoft.com/office/drawing/2014/main" id="{00000000-0008-0000-0B00-0000A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3" name="CaixaDeTexto 672">
          <a:extLst>
            <a:ext uri="{FF2B5EF4-FFF2-40B4-BE49-F238E27FC236}">
              <a16:creationId xmlns:a16="http://schemas.microsoft.com/office/drawing/2014/main" id="{00000000-0008-0000-0B00-0000A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4" name="CaixaDeTexto 673">
          <a:extLst>
            <a:ext uri="{FF2B5EF4-FFF2-40B4-BE49-F238E27FC236}">
              <a16:creationId xmlns:a16="http://schemas.microsoft.com/office/drawing/2014/main" id="{00000000-0008-0000-0B00-0000A2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5" name="CaixaDeTexto 674">
          <a:extLst>
            <a:ext uri="{FF2B5EF4-FFF2-40B4-BE49-F238E27FC236}">
              <a16:creationId xmlns:a16="http://schemas.microsoft.com/office/drawing/2014/main" id="{00000000-0008-0000-0B00-0000A3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6" name="CaixaDeTexto 675">
          <a:extLst>
            <a:ext uri="{FF2B5EF4-FFF2-40B4-BE49-F238E27FC236}">
              <a16:creationId xmlns:a16="http://schemas.microsoft.com/office/drawing/2014/main" id="{00000000-0008-0000-0B00-0000A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7" name="CaixaDeTexto 676">
          <a:extLst>
            <a:ext uri="{FF2B5EF4-FFF2-40B4-BE49-F238E27FC236}">
              <a16:creationId xmlns:a16="http://schemas.microsoft.com/office/drawing/2014/main" id="{00000000-0008-0000-0B00-0000A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8" name="CaixaDeTexto 677">
          <a:extLst>
            <a:ext uri="{FF2B5EF4-FFF2-40B4-BE49-F238E27FC236}">
              <a16:creationId xmlns:a16="http://schemas.microsoft.com/office/drawing/2014/main" id="{00000000-0008-0000-0B00-0000A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79" name="CaixaDeTexto 678">
          <a:extLst>
            <a:ext uri="{FF2B5EF4-FFF2-40B4-BE49-F238E27FC236}">
              <a16:creationId xmlns:a16="http://schemas.microsoft.com/office/drawing/2014/main" id="{00000000-0008-0000-0B00-0000A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80" name="CaixaDeTexto 679">
          <a:extLst>
            <a:ext uri="{FF2B5EF4-FFF2-40B4-BE49-F238E27FC236}">
              <a16:creationId xmlns:a16="http://schemas.microsoft.com/office/drawing/2014/main" id="{00000000-0008-0000-0B00-0000A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681" name="CaixaDeTexto 680">
          <a:extLst>
            <a:ext uri="{FF2B5EF4-FFF2-40B4-BE49-F238E27FC236}">
              <a16:creationId xmlns:a16="http://schemas.microsoft.com/office/drawing/2014/main" id="{00000000-0008-0000-0B00-0000A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82" name="CaixaDeTexto 681">
          <a:extLst>
            <a:ext uri="{FF2B5EF4-FFF2-40B4-BE49-F238E27FC236}">
              <a16:creationId xmlns:a16="http://schemas.microsoft.com/office/drawing/2014/main" id="{00000000-0008-0000-0B00-0000AA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683" name="CaixaDeTexto 682">
          <a:extLst>
            <a:ext uri="{FF2B5EF4-FFF2-40B4-BE49-F238E27FC236}">
              <a16:creationId xmlns:a16="http://schemas.microsoft.com/office/drawing/2014/main" id="{00000000-0008-0000-0B00-0000AB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84" name="CaixaDeTexto 683">
          <a:extLst>
            <a:ext uri="{FF2B5EF4-FFF2-40B4-BE49-F238E27FC236}">
              <a16:creationId xmlns:a16="http://schemas.microsoft.com/office/drawing/2014/main" id="{00000000-0008-0000-0B00-0000AC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85" name="CaixaDeTexto 684">
          <a:extLst>
            <a:ext uri="{FF2B5EF4-FFF2-40B4-BE49-F238E27FC236}">
              <a16:creationId xmlns:a16="http://schemas.microsoft.com/office/drawing/2014/main" id="{00000000-0008-0000-0B00-0000AD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86" name="CaixaDeTexto 685">
          <a:extLst>
            <a:ext uri="{FF2B5EF4-FFF2-40B4-BE49-F238E27FC236}">
              <a16:creationId xmlns:a16="http://schemas.microsoft.com/office/drawing/2014/main" id="{00000000-0008-0000-0B00-0000AE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687" name="CaixaDeTexto 686">
          <a:extLst>
            <a:ext uri="{FF2B5EF4-FFF2-40B4-BE49-F238E27FC236}">
              <a16:creationId xmlns:a16="http://schemas.microsoft.com/office/drawing/2014/main" id="{00000000-0008-0000-0B00-0000AF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88" name="CaixaDeTexto 687">
          <a:extLst>
            <a:ext uri="{FF2B5EF4-FFF2-40B4-BE49-F238E27FC236}">
              <a16:creationId xmlns:a16="http://schemas.microsoft.com/office/drawing/2014/main" id="{00000000-0008-0000-0B00-0000B0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89" name="CaixaDeTexto 688">
          <a:extLst>
            <a:ext uri="{FF2B5EF4-FFF2-40B4-BE49-F238E27FC236}">
              <a16:creationId xmlns:a16="http://schemas.microsoft.com/office/drawing/2014/main" id="{00000000-0008-0000-0B00-0000B1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90" name="CaixaDeTexto 689">
          <a:extLst>
            <a:ext uri="{FF2B5EF4-FFF2-40B4-BE49-F238E27FC236}">
              <a16:creationId xmlns:a16="http://schemas.microsoft.com/office/drawing/2014/main" id="{00000000-0008-0000-0B00-0000B2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691" name="CaixaDeTexto 690">
          <a:extLst>
            <a:ext uri="{FF2B5EF4-FFF2-40B4-BE49-F238E27FC236}">
              <a16:creationId xmlns:a16="http://schemas.microsoft.com/office/drawing/2014/main" id="{00000000-0008-0000-0B00-0000B3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92" name="CaixaDeTexto 691">
          <a:extLst>
            <a:ext uri="{FF2B5EF4-FFF2-40B4-BE49-F238E27FC236}">
              <a16:creationId xmlns:a16="http://schemas.microsoft.com/office/drawing/2014/main" id="{00000000-0008-0000-0B00-0000B4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93" name="CaixaDeTexto 692">
          <a:extLst>
            <a:ext uri="{FF2B5EF4-FFF2-40B4-BE49-F238E27FC236}">
              <a16:creationId xmlns:a16="http://schemas.microsoft.com/office/drawing/2014/main" id="{00000000-0008-0000-0B00-0000B5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94" name="CaixaDeTexto 693">
          <a:extLst>
            <a:ext uri="{FF2B5EF4-FFF2-40B4-BE49-F238E27FC236}">
              <a16:creationId xmlns:a16="http://schemas.microsoft.com/office/drawing/2014/main" id="{00000000-0008-0000-0B00-0000B6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695" name="CaixaDeTexto 694">
          <a:extLst>
            <a:ext uri="{FF2B5EF4-FFF2-40B4-BE49-F238E27FC236}">
              <a16:creationId xmlns:a16="http://schemas.microsoft.com/office/drawing/2014/main" id="{00000000-0008-0000-0B00-0000B7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96" name="CaixaDeTexto 695">
          <a:extLst>
            <a:ext uri="{FF2B5EF4-FFF2-40B4-BE49-F238E27FC236}">
              <a16:creationId xmlns:a16="http://schemas.microsoft.com/office/drawing/2014/main" id="{00000000-0008-0000-0B00-0000B8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97" name="CaixaDeTexto 696">
          <a:extLst>
            <a:ext uri="{FF2B5EF4-FFF2-40B4-BE49-F238E27FC236}">
              <a16:creationId xmlns:a16="http://schemas.microsoft.com/office/drawing/2014/main" id="{00000000-0008-0000-0B00-0000B9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98" name="CaixaDeTexto 697">
          <a:extLst>
            <a:ext uri="{FF2B5EF4-FFF2-40B4-BE49-F238E27FC236}">
              <a16:creationId xmlns:a16="http://schemas.microsoft.com/office/drawing/2014/main" id="{00000000-0008-0000-0B00-0000BA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699" name="CaixaDeTexto 698">
          <a:extLst>
            <a:ext uri="{FF2B5EF4-FFF2-40B4-BE49-F238E27FC236}">
              <a16:creationId xmlns:a16="http://schemas.microsoft.com/office/drawing/2014/main" id="{00000000-0008-0000-0B00-0000BB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0" name="CaixaDeTexto 699">
          <a:extLst>
            <a:ext uri="{FF2B5EF4-FFF2-40B4-BE49-F238E27FC236}">
              <a16:creationId xmlns:a16="http://schemas.microsoft.com/office/drawing/2014/main" id="{00000000-0008-0000-0B00-0000B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1" name="CaixaDeTexto 700">
          <a:extLst>
            <a:ext uri="{FF2B5EF4-FFF2-40B4-BE49-F238E27FC236}">
              <a16:creationId xmlns:a16="http://schemas.microsoft.com/office/drawing/2014/main" id="{00000000-0008-0000-0B00-0000B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02" name="CaixaDeTexto 701">
          <a:extLst>
            <a:ext uri="{FF2B5EF4-FFF2-40B4-BE49-F238E27FC236}">
              <a16:creationId xmlns:a16="http://schemas.microsoft.com/office/drawing/2014/main" id="{00000000-0008-0000-0B00-0000BE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03" name="CaixaDeTexto 702">
          <a:extLst>
            <a:ext uri="{FF2B5EF4-FFF2-40B4-BE49-F238E27FC236}">
              <a16:creationId xmlns:a16="http://schemas.microsoft.com/office/drawing/2014/main" id="{00000000-0008-0000-0B00-0000BF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04" name="CaixaDeTexto 703">
          <a:extLst>
            <a:ext uri="{FF2B5EF4-FFF2-40B4-BE49-F238E27FC236}">
              <a16:creationId xmlns:a16="http://schemas.microsoft.com/office/drawing/2014/main" id="{00000000-0008-0000-0B00-0000C0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05" name="CaixaDeTexto 704">
          <a:extLst>
            <a:ext uri="{FF2B5EF4-FFF2-40B4-BE49-F238E27FC236}">
              <a16:creationId xmlns:a16="http://schemas.microsoft.com/office/drawing/2014/main" id="{00000000-0008-0000-0B00-0000C1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6" name="CaixaDeTexto 705">
          <a:extLst>
            <a:ext uri="{FF2B5EF4-FFF2-40B4-BE49-F238E27FC236}">
              <a16:creationId xmlns:a16="http://schemas.microsoft.com/office/drawing/2014/main" id="{00000000-0008-0000-0B00-0000C2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7" name="CaixaDeTexto 706">
          <a:extLst>
            <a:ext uri="{FF2B5EF4-FFF2-40B4-BE49-F238E27FC236}">
              <a16:creationId xmlns:a16="http://schemas.microsoft.com/office/drawing/2014/main" id="{00000000-0008-0000-0B00-0000C3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8" name="CaixaDeTexto 707">
          <a:extLst>
            <a:ext uri="{FF2B5EF4-FFF2-40B4-BE49-F238E27FC236}">
              <a16:creationId xmlns:a16="http://schemas.microsoft.com/office/drawing/2014/main" id="{00000000-0008-0000-0B00-0000C4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09" name="CaixaDeTexto 708">
          <a:extLst>
            <a:ext uri="{FF2B5EF4-FFF2-40B4-BE49-F238E27FC236}">
              <a16:creationId xmlns:a16="http://schemas.microsoft.com/office/drawing/2014/main" id="{00000000-0008-0000-0B00-0000C5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0" name="CaixaDeTexto 709">
          <a:extLst>
            <a:ext uri="{FF2B5EF4-FFF2-40B4-BE49-F238E27FC236}">
              <a16:creationId xmlns:a16="http://schemas.microsoft.com/office/drawing/2014/main" id="{00000000-0008-0000-0B00-0000C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1" name="CaixaDeTexto 710">
          <a:extLst>
            <a:ext uri="{FF2B5EF4-FFF2-40B4-BE49-F238E27FC236}">
              <a16:creationId xmlns:a16="http://schemas.microsoft.com/office/drawing/2014/main" id="{00000000-0008-0000-0B00-0000C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2" name="CaixaDeTexto 711">
          <a:extLst>
            <a:ext uri="{FF2B5EF4-FFF2-40B4-BE49-F238E27FC236}">
              <a16:creationId xmlns:a16="http://schemas.microsoft.com/office/drawing/2014/main" id="{00000000-0008-0000-0B00-0000C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3" name="CaixaDeTexto 712">
          <a:extLst>
            <a:ext uri="{FF2B5EF4-FFF2-40B4-BE49-F238E27FC236}">
              <a16:creationId xmlns:a16="http://schemas.microsoft.com/office/drawing/2014/main" id="{00000000-0008-0000-0B00-0000C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4" name="CaixaDeTexto 713">
          <a:extLst>
            <a:ext uri="{FF2B5EF4-FFF2-40B4-BE49-F238E27FC236}">
              <a16:creationId xmlns:a16="http://schemas.microsoft.com/office/drawing/2014/main" id="{00000000-0008-0000-0B00-0000CA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5" name="CaixaDeTexto 714">
          <a:extLst>
            <a:ext uri="{FF2B5EF4-FFF2-40B4-BE49-F238E27FC236}">
              <a16:creationId xmlns:a16="http://schemas.microsoft.com/office/drawing/2014/main" id="{00000000-0008-0000-0B00-0000CB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6" name="CaixaDeTexto 715">
          <a:extLst>
            <a:ext uri="{FF2B5EF4-FFF2-40B4-BE49-F238E27FC236}">
              <a16:creationId xmlns:a16="http://schemas.microsoft.com/office/drawing/2014/main" id="{00000000-0008-0000-0B00-0000C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17" name="CaixaDeTexto 716">
          <a:extLst>
            <a:ext uri="{FF2B5EF4-FFF2-40B4-BE49-F238E27FC236}">
              <a16:creationId xmlns:a16="http://schemas.microsoft.com/office/drawing/2014/main" id="{00000000-0008-0000-0B00-0000C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18" name="CaixaDeTexto 717">
          <a:extLst>
            <a:ext uri="{FF2B5EF4-FFF2-40B4-BE49-F238E27FC236}">
              <a16:creationId xmlns:a16="http://schemas.microsoft.com/office/drawing/2014/main" id="{00000000-0008-0000-0B00-0000CE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19" name="CaixaDeTexto 718">
          <a:extLst>
            <a:ext uri="{FF2B5EF4-FFF2-40B4-BE49-F238E27FC236}">
              <a16:creationId xmlns:a16="http://schemas.microsoft.com/office/drawing/2014/main" id="{00000000-0008-0000-0B00-0000CF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20" name="CaixaDeTexto 719">
          <a:extLst>
            <a:ext uri="{FF2B5EF4-FFF2-40B4-BE49-F238E27FC236}">
              <a16:creationId xmlns:a16="http://schemas.microsoft.com/office/drawing/2014/main" id="{00000000-0008-0000-0B00-0000D0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21" name="CaixaDeTexto 720">
          <a:extLst>
            <a:ext uri="{FF2B5EF4-FFF2-40B4-BE49-F238E27FC236}">
              <a16:creationId xmlns:a16="http://schemas.microsoft.com/office/drawing/2014/main" id="{00000000-0008-0000-0B00-0000D1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22" name="CaixaDeTexto 721">
          <a:extLst>
            <a:ext uri="{FF2B5EF4-FFF2-40B4-BE49-F238E27FC236}">
              <a16:creationId xmlns:a16="http://schemas.microsoft.com/office/drawing/2014/main" id="{00000000-0008-0000-0B00-0000D2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23" name="CaixaDeTexto 722">
          <a:extLst>
            <a:ext uri="{FF2B5EF4-FFF2-40B4-BE49-F238E27FC236}">
              <a16:creationId xmlns:a16="http://schemas.microsoft.com/office/drawing/2014/main" id="{00000000-0008-0000-0B00-0000D3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24" name="CaixaDeTexto 723">
          <a:extLst>
            <a:ext uri="{FF2B5EF4-FFF2-40B4-BE49-F238E27FC236}">
              <a16:creationId xmlns:a16="http://schemas.microsoft.com/office/drawing/2014/main" id="{00000000-0008-0000-0B00-0000D4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25" name="CaixaDeTexto 724">
          <a:extLst>
            <a:ext uri="{FF2B5EF4-FFF2-40B4-BE49-F238E27FC236}">
              <a16:creationId xmlns:a16="http://schemas.microsoft.com/office/drawing/2014/main" id="{00000000-0008-0000-0B00-0000D5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26" name="CaixaDeTexto 725">
          <a:extLst>
            <a:ext uri="{FF2B5EF4-FFF2-40B4-BE49-F238E27FC236}">
              <a16:creationId xmlns:a16="http://schemas.microsoft.com/office/drawing/2014/main" id="{00000000-0008-0000-0B00-0000D6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27" name="CaixaDeTexto 726">
          <a:extLst>
            <a:ext uri="{FF2B5EF4-FFF2-40B4-BE49-F238E27FC236}">
              <a16:creationId xmlns:a16="http://schemas.microsoft.com/office/drawing/2014/main" id="{00000000-0008-0000-0B00-0000D7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28" name="CaixaDeTexto 727">
          <a:extLst>
            <a:ext uri="{FF2B5EF4-FFF2-40B4-BE49-F238E27FC236}">
              <a16:creationId xmlns:a16="http://schemas.microsoft.com/office/drawing/2014/main" id="{00000000-0008-0000-0B00-0000D8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29" name="CaixaDeTexto 728">
          <a:extLst>
            <a:ext uri="{FF2B5EF4-FFF2-40B4-BE49-F238E27FC236}">
              <a16:creationId xmlns:a16="http://schemas.microsoft.com/office/drawing/2014/main" id="{00000000-0008-0000-0B00-0000D9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30" name="CaixaDeTexto 729">
          <a:extLst>
            <a:ext uri="{FF2B5EF4-FFF2-40B4-BE49-F238E27FC236}">
              <a16:creationId xmlns:a16="http://schemas.microsoft.com/office/drawing/2014/main" id="{00000000-0008-0000-0B00-0000DA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31" name="CaixaDeTexto 730">
          <a:extLst>
            <a:ext uri="{FF2B5EF4-FFF2-40B4-BE49-F238E27FC236}">
              <a16:creationId xmlns:a16="http://schemas.microsoft.com/office/drawing/2014/main" id="{00000000-0008-0000-0B00-0000DB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2" name="CaixaDeTexto 731">
          <a:extLst>
            <a:ext uri="{FF2B5EF4-FFF2-40B4-BE49-F238E27FC236}">
              <a16:creationId xmlns:a16="http://schemas.microsoft.com/office/drawing/2014/main" id="{00000000-0008-0000-0B00-0000DC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3" name="CaixaDeTexto 732">
          <a:extLst>
            <a:ext uri="{FF2B5EF4-FFF2-40B4-BE49-F238E27FC236}">
              <a16:creationId xmlns:a16="http://schemas.microsoft.com/office/drawing/2014/main" id="{00000000-0008-0000-0B00-0000DD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4" name="CaixaDeTexto 733">
          <a:extLst>
            <a:ext uri="{FF2B5EF4-FFF2-40B4-BE49-F238E27FC236}">
              <a16:creationId xmlns:a16="http://schemas.microsoft.com/office/drawing/2014/main" id="{00000000-0008-0000-0B00-0000DE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5" name="CaixaDeTexto 734">
          <a:extLst>
            <a:ext uri="{FF2B5EF4-FFF2-40B4-BE49-F238E27FC236}">
              <a16:creationId xmlns:a16="http://schemas.microsoft.com/office/drawing/2014/main" id="{00000000-0008-0000-0B00-0000DF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36" name="CaixaDeTexto 735">
          <a:extLst>
            <a:ext uri="{FF2B5EF4-FFF2-40B4-BE49-F238E27FC236}">
              <a16:creationId xmlns:a16="http://schemas.microsoft.com/office/drawing/2014/main" id="{00000000-0008-0000-0B00-0000E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37" name="CaixaDeTexto 736">
          <a:extLst>
            <a:ext uri="{FF2B5EF4-FFF2-40B4-BE49-F238E27FC236}">
              <a16:creationId xmlns:a16="http://schemas.microsoft.com/office/drawing/2014/main" id="{00000000-0008-0000-0B00-0000E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8" name="CaixaDeTexto 737">
          <a:extLst>
            <a:ext uri="{FF2B5EF4-FFF2-40B4-BE49-F238E27FC236}">
              <a16:creationId xmlns:a16="http://schemas.microsoft.com/office/drawing/2014/main" id="{00000000-0008-0000-0B00-0000E2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39" name="CaixaDeTexto 738">
          <a:extLst>
            <a:ext uri="{FF2B5EF4-FFF2-40B4-BE49-F238E27FC236}">
              <a16:creationId xmlns:a16="http://schemas.microsoft.com/office/drawing/2014/main" id="{00000000-0008-0000-0B00-0000E3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40" name="CaixaDeTexto 739">
          <a:extLst>
            <a:ext uri="{FF2B5EF4-FFF2-40B4-BE49-F238E27FC236}">
              <a16:creationId xmlns:a16="http://schemas.microsoft.com/office/drawing/2014/main" id="{00000000-0008-0000-0B00-0000E4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41" name="CaixaDeTexto 740">
          <a:extLst>
            <a:ext uri="{FF2B5EF4-FFF2-40B4-BE49-F238E27FC236}">
              <a16:creationId xmlns:a16="http://schemas.microsoft.com/office/drawing/2014/main" id="{00000000-0008-0000-0B00-0000E502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2" name="CaixaDeTexto 741">
          <a:extLst>
            <a:ext uri="{FF2B5EF4-FFF2-40B4-BE49-F238E27FC236}">
              <a16:creationId xmlns:a16="http://schemas.microsoft.com/office/drawing/2014/main" id="{00000000-0008-0000-0B00-0000E6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3" name="CaixaDeTexto 742">
          <a:extLst>
            <a:ext uri="{FF2B5EF4-FFF2-40B4-BE49-F238E27FC236}">
              <a16:creationId xmlns:a16="http://schemas.microsoft.com/office/drawing/2014/main" id="{00000000-0008-0000-0B00-0000E7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4" name="CaixaDeTexto 743">
          <a:extLst>
            <a:ext uri="{FF2B5EF4-FFF2-40B4-BE49-F238E27FC236}">
              <a16:creationId xmlns:a16="http://schemas.microsoft.com/office/drawing/2014/main" id="{00000000-0008-0000-0B00-0000E8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5" name="CaixaDeTexto 744">
          <a:extLst>
            <a:ext uri="{FF2B5EF4-FFF2-40B4-BE49-F238E27FC236}">
              <a16:creationId xmlns:a16="http://schemas.microsoft.com/office/drawing/2014/main" id="{00000000-0008-0000-0B00-0000E9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6" name="CaixaDeTexto 745">
          <a:extLst>
            <a:ext uri="{FF2B5EF4-FFF2-40B4-BE49-F238E27FC236}">
              <a16:creationId xmlns:a16="http://schemas.microsoft.com/office/drawing/2014/main" id="{00000000-0008-0000-0B00-0000EA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7" name="CaixaDeTexto 746">
          <a:extLst>
            <a:ext uri="{FF2B5EF4-FFF2-40B4-BE49-F238E27FC236}">
              <a16:creationId xmlns:a16="http://schemas.microsoft.com/office/drawing/2014/main" id="{00000000-0008-0000-0B00-0000EB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8" name="CaixaDeTexto 747">
          <a:extLst>
            <a:ext uri="{FF2B5EF4-FFF2-40B4-BE49-F238E27FC236}">
              <a16:creationId xmlns:a16="http://schemas.microsoft.com/office/drawing/2014/main" id="{00000000-0008-0000-0B00-0000EC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49" name="CaixaDeTexto 748">
          <a:extLst>
            <a:ext uri="{FF2B5EF4-FFF2-40B4-BE49-F238E27FC236}">
              <a16:creationId xmlns:a16="http://schemas.microsoft.com/office/drawing/2014/main" id="{00000000-0008-0000-0B00-0000ED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50" name="CaixaDeTexto 749">
          <a:extLst>
            <a:ext uri="{FF2B5EF4-FFF2-40B4-BE49-F238E27FC236}">
              <a16:creationId xmlns:a16="http://schemas.microsoft.com/office/drawing/2014/main" id="{00000000-0008-0000-0B00-0000EE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51" name="CaixaDeTexto 750">
          <a:extLst>
            <a:ext uri="{FF2B5EF4-FFF2-40B4-BE49-F238E27FC236}">
              <a16:creationId xmlns:a16="http://schemas.microsoft.com/office/drawing/2014/main" id="{00000000-0008-0000-0B00-0000EF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52" name="CaixaDeTexto 751">
          <a:extLst>
            <a:ext uri="{FF2B5EF4-FFF2-40B4-BE49-F238E27FC236}">
              <a16:creationId xmlns:a16="http://schemas.microsoft.com/office/drawing/2014/main" id="{00000000-0008-0000-0B00-0000F0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53" name="CaixaDeTexto 752">
          <a:extLst>
            <a:ext uri="{FF2B5EF4-FFF2-40B4-BE49-F238E27FC236}">
              <a16:creationId xmlns:a16="http://schemas.microsoft.com/office/drawing/2014/main" id="{00000000-0008-0000-0B00-0000F102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54" name="CaixaDeTexto 753">
          <a:extLst>
            <a:ext uri="{FF2B5EF4-FFF2-40B4-BE49-F238E27FC236}">
              <a16:creationId xmlns:a16="http://schemas.microsoft.com/office/drawing/2014/main" id="{00000000-0008-0000-0B00-0000F2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55" name="CaixaDeTexto 754">
          <a:extLst>
            <a:ext uri="{FF2B5EF4-FFF2-40B4-BE49-F238E27FC236}">
              <a16:creationId xmlns:a16="http://schemas.microsoft.com/office/drawing/2014/main" id="{00000000-0008-0000-0B00-0000F302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56" name="CaixaDeTexto 755">
          <a:extLst>
            <a:ext uri="{FF2B5EF4-FFF2-40B4-BE49-F238E27FC236}">
              <a16:creationId xmlns:a16="http://schemas.microsoft.com/office/drawing/2014/main" id="{00000000-0008-0000-0B00-0000F4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57" name="CaixaDeTexto 756">
          <a:extLst>
            <a:ext uri="{FF2B5EF4-FFF2-40B4-BE49-F238E27FC236}">
              <a16:creationId xmlns:a16="http://schemas.microsoft.com/office/drawing/2014/main" id="{00000000-0008-0000-0B00-0000F5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58" name="CaixaDeTexto 757">
          <a:extLst>
            <a:ext uri="{FF2B5EF4-FFF2-40B4-BE49-F238E27FC236}">
              <a16:creationId xmlns:a16="http://schemas.microsoft.com/office/drawing/2014/main" id="{00000000-0008-0000-0B00-0000F6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59" name="CaixaDeTexto 758">
          <a:extLst>
            <a:ext uri="{FF2B5EF4-FFF2-40B4-BE49-F238E27FC236}">
              <a16:creationId xmlns:a16="http://schemas.microsoft.com/office/drawing/2014/main" id="{00000000-0008-0000-0B00-0000F702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60" name="CaixaDeTexto 759">
          <a:extLst>
            <a:ext uri="{FF2B5EF4-FFF2-40B4-BE49-F238E27FC236}">
              <a16:creationId xmlns:a16="http://schemas.microsoft.com/office/drawing/2014/main" id="{00000000-0008-0000-0B00-0000F8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61" name="CaixaDeTexto 760">
          <a:extLst>
            <a:ext uri="{FF2B5EF4-FFF2-40B4-BE49-F238E27FC236}">
              <a16:creationId xmlns:a16="http://schemas.microsoft.com/office/drawing/2014/main" id="{00000000-0008-0000-0B00-0000F9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62" name="CaixaDeTexto 761">
          <a:extLst>
            <a:ext uri="{FF2B5EF4-FFF2-40B4-BE49-F238E27FC236}">
              <a16:creationId xmlns:a16="http://schemas.microsoft.com/office/drawing/2014/main" id="{00000000-0008-0000-0B00-0000FA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63" name="CaixaDeTexto 762">
          <a:extLst>
            <a:ext uri="{FF2B5EF4-FFF2-40B4-BE49-F238E27FC236}">
              <a16:creationId xmlns:a16="http://schemas.microsoft.com/office/drawing/2014/main" id="{00000000-0008-0000-0B00-0000FB02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64" name="CaixaDeTexto 763">
          <a:extLst>
            <a:ext uri="{FF2B5EF4-FFF2-40B4-BE49-F238E27FC236}">
              <a16:creationId xmlns:a16="http://schemas.microsoft.com/office/drawing/2014/main" id="{00000000-0008-0000-0B00-0000FC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65" name="CaixaDeTexto 764">
          <a:extLst>
            <a:ext uri="{FF2B5EF4-FFF2-40B4-BE49-F238E27FC236}">
              <a16:creationId xmlns:a16="http://schemas.microsoft.com/office/drawing/2014/main" id="{00000000-0008-0000-0B00-0000FD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66" name="CaixaDeTexto 765">
          <a:extLst>
            <a:ext uri="{FF2B5EF4-FFF2-40B4-BE49-F238E27FC236}">
              <a16:creationId xmlns:a16="http://schemas.microsoft.com/office/drawing/2014/main" id="{00000000-0008-0000-0B00-0000FE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767" name="CaixaDeTexto 766">
          <a:extLst>
            <a:ext uri="{FF2B5EF4-FFF2-40B4-BE49-F238E27FC236}">
              <a16:creationId xmlns:a16="http://schemas.microsoft.com/office/drawing/2014/main" id="{00000000-0008-0000-0B00-0000FF02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68" name="CaixaDeTexto 767">
          <a:extLst>
            <a:ext uri="{FF2B5EF4-FFF2-40B4-BE49-F238E27FC236}">
              <a16:creationId xmlns:a16="http://schemas.microsoft.com/office/drawing/2014/main" id="{00000000-0008-0000-0B00-000000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69" name="CaixaDeTexto 768">
          <a:extLst>
            <a:ext uri="{FF2B5EF4-FFF2-40B4-BE49-F238E27FC236}">
              <a16:creationId xmlns:a16="http://schemas.microsoft.com/office/drawing/2014/main" id="{00000000-0008-0000-0B00-000001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0" name="CaixaDeTexto 769">
          <a:extLst>
            <a:ext uri="{FF2B5EF4-FFF2-40B4-BE49-F238E27FC236}">
              <a16:creationId xmlns:a16="http://schemas.microsoft.com/office/drawing/2014/main" id="{00000000-0008-0000-0B00-000002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1" name="CaixaDeTexto 770">
          <a:extLst>
            <a:ext uri="{FF2B5EF4-FFF2-40B4-BE49-F238E27FC236}">
              <a16:creationId xmlns:a16="http://schemas.microsoft.com/office/drawing/2014/main" id="{00000000-0008-0000-0B00-000003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72" name="CaixaDeTexto 771">
          <a:extLst>
            <a:ext uri="{FF2B5EF4-FFF2-40B4-BE49-F238E27FC236}">
              <a16:creationId xmlns:a16="http://schemas.microsoft.com/office/drawing/2014/main" id="{00000000-0008-0000-0B00-00000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73" name="CaixaDeTexto 772">
          <a:extLst>
            <a:ext uri="{FF2B5EF4-FFF2-40B4-BE49-F238E27FC236}">
              <a16:creationId xmlns:a16="http://schemas.microsoft.com/office/drawing/2014/main" id="{00000000-0008-0000-0B00-00000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4" name="CaixaDeTexto 773">
          <a:extLst>
            <a:ext uri="{FF2B5EF4-FFF2-40B4-BE49-F238E27FC236}">
              <a16:creationId xmlns:a16="http://schemas.microsoft.com/office/drawing/2014/main" id="{00000000-0008-0000-0B00-000006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5" name="CaixaDeTexto 774">
          <a:extLst>
            <a:ext uri="{FF2B5EF4-FFF2-40B4-BE49-F238E27FC236}">
              <a16:creationId xmlns:a16="http://schemas.microsoft.com/office/drawing/2014/main" id="{00000000-0008-0000-0B00-000007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6" name="CaixaDeTexto 775">
          <a:extLst>
            <a:ext uri="{FF2B5EF4-FFF2-40B4-BE49-F238E27FC236}">
              <a16:creationId xmlns:a16="http://schemas.microsoft.com/office/drawing/2014/main" id="{00000000-0008-0000-0B00-000008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777" name="CaixaDeTexto 776">
          <a:extLst>
            <a:ext uri="{FF2B5EF4-FFF2-40B4-BE49-F238E27FC236}">
              <a16:creationId xmlns:a16="http://schemas.microsoft.com/office/drawing/2014/main" id="{00000000-0008-0000-0B00-000009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78" name="CaixaDeTexto 777">
          <a:extLst>
            <a:ext uri="{FF2B5EF4-FFF2-40B4-BE49-F238E27FC236}">
              <a16:creationId xmlns:a16="http://schemas.microsoft.com/office/drawing/2014/main" id="{00000000-0008-0000-0B00-00000A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79" name="CaixaDeTexto 778">
          <a:extLst>
            <a:ext uri="{FF2B5EF4-FFF2-40B4-BE49-F238E27FC236}">
              <a16:creationId xmlns:a16="http://schemas.microsoft.com/office/drawing/2014/main" id="{00000000-0008-0000-0B00-00000B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0" name="CaixaDeTexto 779">
          <a:extLst>
            <a:ext uri="{FF2B5EF4-FFF2-40B4-BE49-F238E27FC236}">
              <a16:creationId xmlns:a16="http://schemas.microsoft.com/office/drawing/2014/main" id="{00000000-0008-0000-0B00-00000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1" name="CaixaDeTexto 780">
          <a:extLst>
            <a:ext uri="{FF2B5EF4-FFF2-40B4-BE49-F238E27FC236}">
              <a16:creationId xmlns:a16="http://schemas.microsoft.com/office/drawing/2014/main" id="{00000000-0008-0000-0B00-00000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2" name="CaixaDeTexto 781">
          <a:extLst>
            <a:ext uri="{FF2B5EF4-FFF2-40B4-BE49-F238E27FC236}">
              <a16:creationId xmlns:a16="http://schemas.microsoft.com/office/drawing/2014/main" id="{00000000-0008-0000-0B00-00000E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3" name="CaixaDeTexto 782">
          <a:extLst>
            <a:ext uri="{FF2B5EF4-FFF2-40B4-BE49-F238E27FC236}">
              <a16:creationId xmlns:a16="http://schemas.microsoft.com/office/drawing/2014/main" id="{00000000-0008-0000-0B00-00000F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4" name="CaixaDeTexto 783">
          <a:extLst>
            <a:ext uri="{FF2B5EF4-FFF2-40B4-BE49-F238E27FC236}">
              <a16:creationId xmlns:a16="http://schemas.microsoft.com/office/drawing/2014/main" id="{00000000-0008-0000-0B00-00001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5" name="CaixaDeTexto 784">
          <a:extLst>
            <a:ext uri="{FF2B5EF4-FFF2-40B4-BE49-F238E27FC236}">
              <a16:creationId xmlns:a16="http://schemas.microsoft.com/office/drawing/2014/main" id="{00000000-0008-0000-0B00-00001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6" name="CaixaDeTexto 785">
          <a:extLst>
            <a:ext uri="{FF2B5EF4-FFF2-40B4-BE49-F238E27FC236}">
              <a16:creationId xmlns:a16="http://schemas.microsoft.com/office/drawing/2014/main" id="{00000000-0008-0000-0B00-00001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7" name="CaixaDeTexto 786">
          <a:extLst>
            <a:ext uri="{FF2B5EF4-FFF2-40B4-BE49-F238E27FC236}">
              <a16:creationId xmlns:a16="http://schemas.microsoft.com/office/drawing/2014/main" id="{00000000-0008-0000-0B00-00001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8" name="CaixaDeTexto 787">
          <a:extLst>
            <a:ext uri="{FF2B5EF4-FFF2-40B4-BE49-F238E27FC236}">
              <a16:creationId xmlns:a16="http://schemas.microsoft.com/office/drawing/2014/main" id="{00000000-0008-0000-0B00-00001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789" name="CaixaDeTexto 788">
          <a:extLst>
            <a:ext uri="{FF2B5EF4-FFF2-40B4-BE49-F238E27FC236}">
              <a16:creationId xmlns:a16="http://schemas.microsoft.com/office/drawing/2014/main" id="{00000000-0008-0000-0B00-00001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90" name="CaixaDeTexto 789">
          <a:extLst>
            <a:ext uri="{FF2B5EF4-FFF2-40B4-BE49-F238E27FC236}">
              <a16:creationId xmlns:a16="http://schemas.microsoft.com/office/drawing/2014/main" id="{00000000-0008-0000-0B00-000016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791" name="CaixaDeTexto 790">
          <a:extLst>
            <a:ext uri="{FF2B5EF4-FFF2-40B4-BE49-F238E27FC236}">
              <a16:creationId xmlns:a16="http://schemas.microsoft.com/office/drawing/2014/main" id="{00000000-0008-0000-0B00-000017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92" name="CaixaDeTexto 791">
          <a:extLst>
            <a:ext uri="{FF2B5EF4-FFF2-40B4-BE49-F238E27FC236}">
              <a16:creationId xmlns:a16="http://schemas.microsoft.com/office/drawing/2014/main" id="{00000000-0008-0000-0B00-000018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93" name="CaixaDeTexto 792">
          <a:extLst>
            <a:ext uri="{FF2B5EF4-FFF2-40B4-BE49-F238E27FC236}">
              <a16:creationId xmlns:a16="http://schemas.microsoft.com/office/drawing/2014/main" id="{00000000-0008-0000-0B00-000019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94" name="CaixaDeTexto 793">
          <a:extLst>
            <a:ext uri="{FF2B5EF4-FFF2-40B4-BE49-F238E27FC236}">
              <a16:creationId xmlns:a16="http://schemas.microsoft.com/office/drawing/2014/main" id="{00000000-0008-0000-0B00-00001A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795" name="CaixaDeTexto 794">
          <a:extLst>
            <a:ext uri="{FF2B5EF4-FFF2-40B4-BE49-F238E27FC236}">
              <a16:creationId xmlns:a16="http://schemas.microsoft.com/office/drawing/2014/main" id="{00000000-0008-0000-0B00-00001B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96" name="CaixaDeTexto 795">
          <a:extLst>
            <a:ext uri="{FF2B5EF4-FFF2-40B4-BE49-F238E27FC236}">
              <a16:creationId xmlns:a16="http://schemas.microsoft.com/office/drawing/2014/main" id="{00000000-0008-0000-0B00-00001C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97" name="CaixaDeTexto 796">
          <a:extLst>
            <a:ext uri="{FF2B5EF4-FFF2-40B4-BE49-F238E27FC236}">
              <a16:creationId xmlns:a16="http://schemas.microsoft.com/office/drawing/2014/main" id="{00000000-0008-0000-0B00-00001D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98" name="CaixaDeTexto 797">
          <a:extLst>
            <a:ext uri="{FF2B5EF4-FFF2-40B4-BE49-F238E27FC236}">
              <a16:creationId xmlns:a16="http://schemas.microsoft.com/office/drawing/2014/main" id="{00000000-0008-0000-0B00-00001E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799" name="CaixaDeTexto 798">
          <a:extLst>
            <a:ext uri="{FF2B5EF4-FFF2-40B4-BE49-F238E27FC236}">
              <a16:creationId xmlns:a16="http://schemas.microsoft.com/office/drawing/2014/main" id="{00000000-0008-0000-0B00-00001F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00" name="CaixaDeTexto 799">
          <a:extLst>
            <a:ext uri="{FF2B5EF4-FFF2-40B4-BE49-F238E27FC236}">
              <a16:creationId xmlns:a16="http://schemas.microsoft.com/office/drawing/2014/main" id="{00000000-0008-0000-0B00-000020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01" name="CaixaDeTexto 800">
          <a:extLst>
            <a:ext uri="{FF2B5EF4-FFF2-40B4-BE49-F238E27FC236}">
              <a16:creationId xmlns:a16="http://schemas.microsoft.com/office/drawing/2014/main" id="{00000000-0008-0000-0B00-000021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02" name="CaixaDeTexto 801">
          <a:extLst>
            <a:ext uri="{FF2B5EF4-FFF2-40B4-BE49-F238E27FC236}">
              <a16:creationId xmlns:a16="http://schemas.microsoft.com/office/drawing/2014/main" id="{00000000-0008-0000-0B00-000022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03" name="CaixaDeTexto 802">
          <a:extLst>
            <a:ext uri="{FF2B5EF4-FFF2-40B4-BE49-F238E27FC236}">
              <a16:creationId xmlns:a16="http://schemas.microsoft.com/office/drawing/2014/main" id="{00000000-0008-0000-0B00-000023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04" name="CaixaDeTexto 803">
          <a:extLst>
            <a:ext uri="{FF2B5EF4-FFF2-40B4-BE49-F238E27FC236}">
              <a16:creationId xmlns:a16="http://schemas.microsoft.com/office/drawing/2014/main" id="{00000000-0008-0000-0B00-000024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05" name="CaixaDeTexto 804">
          <a:extLst>
            <a:ext uri="{FF2B5EF4-FFF2-40B4-BE49-F238E27FC236}">
              <a16:creationId xmlns:a16="http://schemas.microsoft.com/office/drawing/2014/main" id="{00000000-0008-0000-0B00-000025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06" name="CaixaDeTexto 805">
          <a:extLst>
            <a:ext uri="{FF2B5EF4-FFF2-40B4-BE49-F238E27FC236}">
              <a16:creationId xmlns:a16="http://schemas.microsoft.com/office/drawing/2014/main" id="{00000000-0008-0000-0B00-000026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07" name="CaixaDeTexto 806">
          <a:extLst>
            <a:ext uri="{FF2B5EF4-FFF2-40B4-BE49-F238E27FC236}">
              <a16:creationId xmlns:a16="http://schemas.microsoft.com/office/drawing/2014/main" id="{00000000-0008-0000-0B00-000027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08" name="CaixaDeTexto 807">
          <a:extLst>
            <a:ext uri="{FF2B5EF4-FFF2-40B4-BE49-F238E27FC236}">
              <a16:creationId xmlns:a16="http://schemas.microsoft.com/office/drawing/2014/main" id="{00000000-0008-0000-0B00-00002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09" name="CaixaDeTexto 808">
          <a:extLst>
            <a:ext uri="{FF2B5EF4-FFF2-40B4-BE49-F238E27FC236}">
              <a16:creationId xmlns:a16="http://schemas.microsoft.com/office/drawing/2014/main" id="{00000000-0008-0000-0B00-00002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10" name="CaixaDeTexto 809">
          <a:extLst>
            <a:ext uri="{FF2B5EF4-FFF2-40B4-BE49-F238E27FC236}">
              <a16:creationId xmlns:a16="http://schemas.microsoft.com/office/drawing/2014/main" id="{00000000-0008-0000-0B00-00002A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11" name="CaixaDeTexto 810">
          <a:extLst>
            <a:ext uri="{FF2B5EF4-FFF2-40B4-BE49-F238E27FC236}">
              <a16:creationId xmlns:a16="http://schemas.microsoft.com/office/drawing/2014/main" id="{00000000-0008-0000-0B00-00002B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12" name="CaixaDeTexto 811">
          <a:extLst>
            <a:ext uri="{FF2B5EF4-FFF2-40B4-BE49-F238E27FC236}">
              <a16:creationId xmlns:a16="http://schemas.microsoft.com/office/drawing/2014/main" id="{00000000-0008-0000-0B00-00002C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13" name="CaixaDeTexto 812">
          <a:extLst>
            <a:ext uri="{FF2B5EF4-FFF2-40B4-BE49-F238E27FC236}">
              <a16:creationId xmlns:a16="http://schemas.microsoft.com/office/drawing/2014/main" id="{00000000-0008-0000-0B00-00002D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4" name="CaixaDeTexto 813">
          <a:extLst>
            <a:ext uri="{FF2B5EF4-FFF2-40B4-BE49-F238E27FC236}">
              <a16:creationId xmlns:a16="http://schemas.microsoft.com/office/drawing/2014/main" id="{00000000-0008-0000-0B00-00002E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5" name="CaixaDeTexto 814">
          <a:extLst>
            <a:ext uri="{FF2B5EF4-FFF2-40B4-BE49-F238E27FC236}">
              <a16:creationId xmlns:a16="http://schemas.microsoft.com/office/drawing/2014/main" id="{00000000-0008-0000-0B00-00002F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6" name="CaixaDeTexto 815">
          <a:extLst>
            <a:ext uri="{FF2B5EF4-FFF2-40B4-BE49-F238E27FC236}">
              <a16:creationId xmlns:a16="http://schemas.microsoft.com/office/drawing/2014/main" id="{00000000-0008-0000-0B00-00003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7" name="CaixaDeTexto 816">
          <a:extLst>
            <a:ext uri="{FF2B5EF4-FFF2-40B4-BE49-F238E27FC236}">
              <a16:creationId xmlns:a16="http://schemas.microsoft.com/office/drawing/2014/main" id="{00000000-0008-0000-0B00-00003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8" name="CaixaDeTexto 817">
          <a:extLst>
            <a:ext uri="{FF2B5EF4-FFF2-40B4-BE49-F238E27FC236}">
              <a16:creationId xmlns:a16="http://schemas.microsoft.com/office/drawing/2014/main" id="{00000000-0008-0000-0B00-00003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19" name="CaixaDeTexto 818">
          <a:extLst>
            <a:ext uri="{FF2B5EF4-FFF2-40B4-BE49-F238E27FC236}">
              <a16:creationId xmlns:a16="http://schemas.microsoft.com/office/drawing/2014/main" id="{00000000-0008-0000-0B00-00003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0" name="CaixaDeTexto 819">
          <a:extLst>
            <a:ext uri="{FF2B5EF4-FFF2-40B4-BE49-F238E27FC236}">
              <a16:creationId xmlns:a16="http://schemas.microsoft.com/office/drawing/2014/main" id="{00000000-0008-0000-0B00-00003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1" name="CaixaDeTexto 820">
          <a:extLst>
            <a:ext uri="{FF2B5EF4-FFF2-40B4-BE49-F238E27FC236}">
              <a16:creationId xmlns:a16="http://schemas.microsoft.com/office/drawing/2014/main" id="{00000000-0008-0000-0B00-00003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2" name="CaixaDeTexto 821">
          <a:extLst>
            <a:ext uri="{FF2B5EF4-FFF2-40B4-BE49-F238E27FC236}">
              <a16:creationId xmlns:a16="http://schemas.microsoft.com/office/drawing/2014/main" id="{00000000-0008-0000-0B00-000036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3" name="CaixaDeTexto 822">
          <a:extLst>
            <a:ext uri="{FF2B5EF4-FFF2-40B4-BE49-F238E27FC236}">
              <a16:creationId xmlns:a16="http://schemas.microsoft.com/office/drawing/2014/main" id="{00000000-0008-0000-0B00-000037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4" name="CaixaDeTexto 823">
          <a:extLst>
            <a:ext uri="{FF2B5EF4-FFF2-40B4-BE49-F238E27FC236}">
              <a16:creationId xmlns:a16="http://schemas.microsoft.com/office/drawing/2014/main" id="{00000000-0008-0000-0B00-00003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25" name="CaixaDeTexto 824">
          <a:extLst>
            <a:ext uri="{FF2B5EF4-FFF2-40B4-BE49-F238E27FC236}">
              <a16:creationId xmlns:a16="http://schemas.microsoft.com/office/drawing/2014/main" id="{00000000-0008-0000-0B00-00003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26" name="CaixaDeTexto 825">
          <a:extLst>
            <a:ext uri="{FF2B5EF4-FFF2-40B4-BE49-F238E27FC236}">
              <a16:creationId xmlns:a16="http://schemas.microsoft.com/office/drawing/2014/main" id="{00000000-0008-0000-0B00-00003A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27" name="CaixaDeTexto 826">
          <a:extLst>
            <a:ext uri="{FF2B5EF4-FFF2-40B4-BE49-F238E27FC236}">
              <a16:creationId xmlns:a16="http://schemas.microsoft.com/office/drawing/2014/main" id="{00000000-0008-0000-0B00-00003B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28" name="CaixaDeTexto 827">
          <a:extLst>
            <a:ext uri="{FF2B5EF4-FFF2-40B4-BE49-F238E27FC236}">
              <a16:creationId xmlns:a16="http://schemas.microsoft.com/office/drawing/2014/main" id="{00000000-0008-0000-0B00-00003C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29" name="CaixaDeTexto 828">
          <a:extLst>
            <a:ext uri="{FF2B5EF4-FFF2-40B4-BE49-F238E27FC236}">
              <a16:creationId xmlns:a16="http://schemas.microsoft.com/office/drawing/2014/main" id="{00000000-0008-0000-0B00-00003D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30" name="CaixaDeTexto 829">
          <a:extLst>
            <a:ext uri="{FF2B5EF4-FFF2-40B4-BE49-F238E27FC236}">
              <a16:creationId xmlns:a16="http://schemas.microsoft.com/office/drawing/2014/main" id="{00000000-0008-0000-0B00-00003E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31" name="CaixaDeTexto 830">
          <a:extLst>
            <a:ext uri="{FF2B5EF4-FFF2-40B4-BE49-F238E27FC236}">
              <a16:creationId xmlns:a16="http://schemas.microsoft.com/office/drawing/2014/main" id="{00000000-0008-0000-0B00-00003F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32" name="CaixaDeTexto 831">
          <a:extLst>
            <a:ext uri="{FF2B5EF4-FFF2-40B4-BE49-F238E27FC236}">
              <a16:creationId xmlns:a16="http://schemas.microsoft.com/office/drawing/2014/main" id="{00000000-0008-0000-0B00-000040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33" name="CaixaDeTexto 832">
          <a:extLst>
            <a:ext uri="{FF2B5EF4-FFF2-40B4-BE49-F238E27FC236}">
              <a16:creationId xmlns:a16="http://schemas.microsoft.com/office/drawing/2014/main" id="{00000000-0008-0000-0B00-000041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34" name="CaixaDeTexto 833">
          <a:extLst>
            <a:ext uri="{FF2B5EF4-FFF2-40B4-BE49-F238E27FC236}">
              <a16:creationId xmlns:a16="http://schemas.microsoft.com/office/drawing/2014/main" id="{00000000-0008-0000-0B00-000042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35" name="CaixaDeTexto 834">
          <a:extLst>
            <a:ext uri="{FF2B5EF4-FFF2-40B4-BE49-F238E27FC236}">
              <a16:creationId xmlns:a16="http://schemas.microsoft.com/office/drawing/2014/main" id="{00000000-0008-0000-0B00-000043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36" name="CaixaDeTexto 835">
          <a:extLst>
            <a:ext uri="{FF2B5EF4-FFF2-40B4-BE49-F238E27FC236}">
              <a16:creationId xmlns:a16="http://schemas.microsoft.com/office/drawing/2014/main" id="{00000000-0008-0000-0B00-000044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37" name="CaixaDeTexto 836">
          <a:extLst>
            <a:ext uri="{FF2B5EF4-FFF2-40B4-BE49-F238E27FC236}">
              <a16:creationId xmlns:a16="http://schemas.microsoft.com/office/drawing/2014/main" id="{00000000-0008-0000-0B00-000045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38" name="CaixaDeTexto 837">
          <a:extLst>
            <a:ext uri="{FF2B5EF4-FFF2-40B4-BE49-F238E27FC236}">
              <a16:creationId xmlns:a16="http://schemas.microsoft.com/office/drawing/2014/main" id="{00000000-0008-0000-0B00-000046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39" name="CaixaDeTexto 838">
          <a:extLst>
            <a:ext uri="{FF2B5EF4-FFF2-40B4-BE49-F238E27FC236}">
              <a16:creationId xmlns:a16="http://schemas.microsoft.com/office/drawing/2014/main" id="{00000000-0008-0000-0B00-000047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0" name="CaixaDeTexto 839">
          <a:extLst>
            <a:ext uri="{FF2B5EF4-FFF2-40B4-BE49-F238E27FC236}">
              <a16:creationId xmlns:a16="http://schemas.microsoft.com/office/drawing/2014/main" id="{00000000-0008-0000-0B00-000048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1" name="CaixaDeTexto 840">
          <a:extLst>
            <a:ext uri="{FF2B5EF4-FFF2-40B4-BE49-F238E27FC236}">
              <a16:creationId xmlns:a16="http://schemas.microsoft.com/office/drawing/2014/main" id="{00000000-0008-0000-0B00-000049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2" name="CaixaDeTexto 841">
          <a:extLst>
            <a:ext uri="{FF2B5EF4-FFF2-40B4-BE49-F238E27FC236}">
              <a16:creationId xmlns:a16="http://schemas.microsoft.com/office/drawing/2014/main" id="{00000000-0008-0000-0B00-00004A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3" name="CaixaDeTexto 842">
          <a:extLst>
            <a:ext uri="{FF2B5EF4-FFF2-40B4-BE49-F238E27FC236}">
              <a16:creationId xmlns:a16="http://schemas.microsoft.com/office/drawing/2014/main" id="{00000000-0008-0000-0B00-00004B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44" name="CaixaDeTexto 843">
          <a:extLst>
            <a:ext uri="{FF2B5EF4-FFF2-40B4-BE49-F238E27FC236}">
              <a16:creationId xmlns:a16="http://schemas.microsoft.com/office/drawing/2014/main" id="{00000000-0008-0000-0B00-00004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45" name="CaixaDeTexto 844">
          <a:extLst>
            <a:ext uri="{FF2B5EF4-FFF2-40B4-BE49-F238E27FC236}">
              <a16:creationId xmlns:a16="http://schemas.microsoft.com/office/drawing/2014/main" id="{00000000-0008-0000-0B00-00004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6" name="CaixaDeTexto 845">
          <a:extLst>
            <a:ext uri="{FF2B5EF4-FFF2-40B4-BE49-F238E27FC236}">
              <a16:creationId xmlns:a16="http://schemas.microsoft.com/office/drawing/2014/main" id="{00000000-0008-0000-0B00-00004E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7" name="CaixaDeTexto 846">
          <a:extLst>
            <a:ext uri="{FF2B5EF4-FFF2-40B4-BE49-F238E27FC236}">
              <a16:creationId xmlns:a16="http://schemas.microsoft.com/office/drawing/2014/main" id="{00000000-0008-0000-0B00-00004F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8" name="CaixaDeTexto 847">
          <a:extLst>
            <a:ext uri="{FF2B5EF4-FFF2-40B4-BE49-F238E27FC236}">
              <a16:creationId xmlns:a16="http://schemas.microsoft.com/office/drawing/2014/main" id="{00000000-0008-0000-0B00-000050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49" name="CaixaDeTexto 848">
          <a:extLst>
            <a:ext uri="{FF2B5EF4-FFF2-40B4-BE49-F238E27FC236}">
              <a16:creationId xmlns:a16="http://schemas.microsoft.com/office/drawing/2014/main" id="{00000000-0008-0000-0B00-000051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0" name="CaixaDeTexto 849">
          <a:extLst>
            <a:ext uri="{FF2B5EF4-FFF2-40B4-BE49-F238E27FC236}">
              <a16:creationId xmlns:a16="http://schemas.microsoft.com/office/drawing/2014/main" id="{00000000-0008-0000-0B00-00005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1" name="CaixaDeTexto 850">
          <a:extLst>
            <a:ext uri="{FF2B5EF4-FFF2-40B4-BE49-F238E27FC236}">
              <a16:creationId xmlns:a16="http://schemas.microsoft.com/office/drawing/2014/main" id="{00000000-0008-0000-0B00-00005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2" name="CaixaDeTexto 851">
          <a:extLst>
            <a:ext uri="{FF2B5EF4-FFF2-40B4-BE49-F238E27FC236}">
              <a16:creationId xmlns:a16="http://schemas.microsoft.com/office/drawing/2014/main" id="{00000000-0008-0000-0B00-00005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3" name="CaixaDeTexto 852">
          <a:extLst>
            <a:ext uri="{FF2B5EF4-FFF2-40B4-BE49-F238E27FC236}">
              <a16:creationId xmlns:a16="http://schemas.microsoft.com/office/drawing/2014/main" id="{00000000-0008-0000-0B00-00005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4" name="CaixaDeTexto 853">
          <a:extLst>
            <a:ext uri="{FF2B5EF4-FFF2-40B4-BE49-F238E27FC236}">
              <a16:creationId xmlns:a16="http://schemas.microsoft.com/office/drawing/2014/main" id="{00000000-0008-0000-0B00-000056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5" name="CaixaDeTexto 854">
          <a:extLst>
            <a:ext uri="{FF2B5EF4-FFF2-40B4-BE49-F238E27FC236}">
              <a16:creationId xmlns:a16="http://schemas.microsoft.com/office/drawing/2014/main" id="{00000000-0008-0000-0B00-000057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6" name="CaixaDeTexto 855">
          <a:extLst>
            <a:ext uri="{FF2B5EF4-FFF2-40B4-BE49-F238E27FC236}">
              <a16:creationId xmlns:a16="http://schemas.microsoft.com/office/drawing/2014/main" id="{00000000-0008-0000-0B00-00005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7" name="CaixaDeTexto 856">
          <a:extLst>
            <a:ext uri="{FF2B5EF4-FFF2-40B4-BE49-F238E27FC236}">
              <a16:creationId xmlns:a16="http://schemas.microsoft.com/office/drawing/2014/main" id="{00000000-0008-0000-0B00-00005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8" name="CaixaDeTexto 857">
          <a:extLst>
            <a:ext uri="{FF2B5EF4-FFF2-40B4-BE49-F238E27FC236}">
              <a16:creationId xmlns:a16="http://schemas.microsoft.com/office/drawing/2014/main" id="{00000000-0008-0000-0B00-00005A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59" name="CaixaDeTexto 858">
          <a:extLst>
            <a:ext uri="{FF2B5EF4-FFF2-40B4-BE49-F238E27FC236}">
              <a16:creationId xmlns:a16="http://schemas.microsoft.com/office/drawing/2014/main" id="{00000000-0008-0000-0B00-00005B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60" name="CaixaDeTexto 859">
          <a:extLst>
            <a:ext uri="{FF2B5EF4-FFF2-40B4-BE49-F238E27FC236}">
              <a16:creationId xmlns:a16="http://schemas.microsoft.com/office/drawing/2014/main" id="{00000000-0008-0000-0B00-00005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61" name="CaixaDeTexto 860">
          <a:extLst>
            <a:ext uri="{FF2B5EF4-FFF2-40B4-BE49-F238E27FC236}">
              <a16:creationId xmlns:a16="http://schemas.microsoft.com/office/drawing/2014/main" id="{00000000-0008-0000-0B00-00005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62" name="CaixaDeTexto 861">
          <a:extLst>
            <a:ext uri="{FF2B5EF4-FFF2-40B4-BE49-F238E27FC236}">
              <a16:creationId xmlns:a16="http://schemas.microsoft.com/office/drawing/2014/main" id="{00000000-0008-0000-0B00-00005E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63" name="CaixaDeTexto 862">
          <a:extLst>
            <a:ext uri="{FF2B5EF4-FFF2-40B4-BE49-F238E27FC236}">
              <a16:creationId xmlns:a16="http://schemas.microsoft.com/office/drawing/2014/main" id="{00000000-0008-0000-0B00-00005F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64" name="CaixaDeTexto 863">
          <a:extLst>
            <a:ext uri="{FF2B5EF4-FFF2-40B4-BE49-F238E27FC236}">
              <a16:creationId xmlns:a16="http://schemas.microsoft.com/office/drawing/2014/main" id="{00000000-0008-0000-0B00-000060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65" name="CaixaDeTexto 864">
          <a:extLst>
            <a:ext uri="{FF2B5EF4-FFF2-40B4-BE49-F238E27FC236}">
              <a16:creationId xmlns:a16="http://schemas.microsoft.com/office/drawing/2014/main" id="{00000000-0008-0000-0B00-000061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66" name="CaixaDeTexto 865">
          <a:extLst>
            <a:ext uri="{FF2B5EF4-FFF2-40B4-BE49-F238E27FC236}">
              <a16:creationId xmlns:a16="http://schemas.microsoft.com/office/drawing/2014/main" id="{00000000-0008-0000-0B00-000062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867" name="CaixaDeTexto 866">
          <a:extLst>
            <a:ext uri="{FF2B5EF4-FFF2-40B4-BE49-F238E27FC236}">
              <a16:creationId xmlns:a16="http://schemas.microsoft.com/office/drawing/2014/main" id="{00000000-0008-0000-0B00-000063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68" name="CaixaDeTexto 867">
          <a:extLst>
            <a:ext uri="{FF2B5EF4-FFF2-40B4-BE49-F238E27FC236}">
              <a16:creationId xmlns:a16="http://schemas.microsoft.com/office/drawing/2014/main" id="{00000000-0008-0000-0B00-000064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69" name="CaixaDeTexto 868">
          <a:extLst>
            <a:ext uri="{FF2B5EF4-FFF2-40B4-BE49-F238E27FC236}">
              <a16:creationId xmlns:a16="http://schemas.microsoft.com/office/drawing/2014/main" id="{00000000-0008-0000-0B00-000065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70" name="CaixaDeTexto 869">
          <a:extLst>
            <a:ext uri="{FF2B5EF4-FFF2-40B4-BE49-F238E27FC236}">
              <a16:creationId xmlns:a16="http://schemas.microsoft.com/office/drawing/2014/main" id="{00000000-0008-0000-0B00-000066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871" name="CaixaDeTexto 870">
          <a:extLst>
            <a:ext uri="{FF2B5EF4-FFF2-40B4-BE49-F238E27FC236}">
              <a16:creationId xmlns:a16="http://schemas.microsoft.com/office/drawing/2014/main" id="{00000000-0008-0000-0B00-000067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72" name="CaixaDeTexto 871">
          <a:extLst>
            <a:ext uri="{FF2B5EF4-FFF2-40B4-BE49-F238E27FC236}">
              <a16:creationId xmlns:a16="http://schemas.microsoft.com/office/drawing/2014/main" id="{00000000-0008-0000-0B00-000068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73" name="CaixaDeTexto 872">
          <a:extLst>
            <a:ext uri="{FF2B5EF4-FFF2-40B4-BE49-F238E27FC236}">
              <a16:creationId xmlns:a16="http://schemas.microsoft.com/office/drawing/2014/main" id="{00000000-0008-0000-0B00-000069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74" name="CaixaDeTexto 873">
          <a:extLst>
            <a:ext uri="{FF2B5EF4-FFF2-40B4-BE49-F238E27FC236}">
              <a16:creationId xmlns:a16="http://schemas.microsoft.com/office/drawing/2014/main" id="{00000000-0008-0000-0B00-00006A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875" name="CaixaDeTexto 874">
          <a:extLst>
            <a:ext uri="{FF2B5EF4-FFF2-40B4-BE49-F238E27FC236}">
              <a16:creationId xmlns:a16="http://schemas.microsoft.com/office/drawing/2014/main" id="{00000000-0008-0000-0B00-00006B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76" name="CaixaDeTexto 875">
          <a:extLst>
            <a:ext uri="{FF2B5EF4-FFF2-40B4-BE49-F238E27FC236}">
              <a16:creationId xmlns:a16="http://schemas.microsoft.com/office/drawing/2014/main" id="{00000000-0008-0000-0B00-00006C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77" name="CaixaDeTexto 876">
          <a:extLst>
            <a:ext uri="{FF2B5EF4-FFF2-40B4-BE49-F238E27FC236}">
              <a16:creationId xmlns:a16="http://schemas.microsoft.com/office/drawing/2014/main" id="{00000000-0008-0000-0B00-00006D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78" name="CaixaDeTexto 877">
          <a:extLst>
            <a:ext uri="{FF2B5EF4-FFF2-40B4-BE49-F238E27FC236}">
              <a16:creationId xmlns:a16="http://schemas.microsoft.com/office/drawing/2014/main" id="{00000000-0008-0000-0B00-00006E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79" name="CaixaDeTexto 878">
          <a:extLst>
            <a:ext uri="{FF2B5EF4-FFF2-40B4-BE49-F238E27FC236}">
              <a16:creationId xmlns:a16="http://schemas.microsoft.com/office/drawing/2014/main" id="{00000000-0008-0000-0B00-00006F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0" name="CaixaDeTexto 879">
          <a:extLst>
            <a:ext uri="{FF2B5EF4-FFF2-40B4-BE49-F238E27FC236}">
              <a16:creationId xmlns:a16="http://schemas.microsoft.com/office/drawing/2014/main" id="{00000000-0008-0000-0B00-00007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1" name="CaixaDeTexto 880">
          <a:extLst>
            <a:ext uri="{FF2B5EF4-FFF2-40B4-BE49-F238E27FC236}">
              <a16:creationId xmlns:a16="http://schemas.microsoft.com/office/drawing/2014/main" id="{00000000-0008-0000-0B00-00007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82" name="CaixaDeTexto 881">
          <a:extLst>
            <a:ext uri="{FF2B5EF4-FFF2-40B4-BE49-F238E27FC236}">
              <a16:creationId xmlns:a16="http://schemas.microsoft.com/office/drawing/2014/main" id="{00000000-0008-0000-0B00-000072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83" name="CaixaDeTexto 882">
          <a:extLst>
            <a:ext uri="{FF2B5EF4-FFF2-40B4-BE49-F238E27FC236}">
              <a16:creationId xmlns:a16="http://schemas.microsoft.com/office/drawing/2014/main" id="{00000000-0008-0000-0B00-000073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84" name="CaixaDeTexto 883">
          <a:extLst>
            <a:ext uri="{FF2B5EF4-FFF2-40B4-BE49-F238E27FC236}">
              <a16:creationId xmlns:a16="http://schemas.microsoft.com/office/drawing/2014/main" id="{00000000-0008-0000-0B00-000074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885" name="CaixaDeTexto 884">
          <a:extLst>
            <a:ext uri="{FF2B5EF4-FFF2-40B4-BE49-F238E27FC236}">
              <a16:creationId xmlns:a16="http://schemas.microsoft.com/office/drawing/2014/main" id="{00000000-0008-0000-0B00-000075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6" name="CaixaDeTexto 885">
          <a:extLst>
            <a:ext uri="{FF2B5EF4-FFF2-40B4-BE49-F238E27FC236}">
              <a16:creationId xmlns:a16="http://schemas.microsoft.com/office/drawing/2014/main" id="{00000000-0008-0000-0B00-000076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7" name="CaixaDeTexto 886">
          <a:extLst>
            <a:ext uri="{FF2B5EF4-FFF2-40B4-BE49-F238E27FC236}">
              <a16:creationId xmlns:a16="http://schemas.microsoft.com/office/drawing/2014/main" id="{00000000-0008-0000-0B00-000077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8" name="CaixaDeTexto 887">
          <a:extLst>
            <a:ext uri="{FF2B5EF4-FFF2-40B4-BE49-F238E27FC236}">
              <a16:creationId xmlns:a16="http://schemas.microsoft.com/office/drawing/2014/main" id="{00000000-0008-0000-0B00-00007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89" name="CaixaDeTexto 888">
          <a:extLst>
            <a:ext uri="{FF2B5EF4-FFF2-40B4-BE49-F238E27FC236}">
              <a16:creationId xmlns:a16="http://schemas.microsoft.com/office/drawing/2014/main" id="{00000000-0008-0000-0B00-00007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0" name="CaixaDeTexto 889">
          <a:extLst>
            <a:ext uri="{FF2B5EF4-FFF2-40B4-BE49-F238E27FC236}">
              <a16:creationId xmlns:a16="http://schemas.microsoft.com/office/drawing/2014/main" id="{00000000-0008-0000-0B00-00007A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1" name="CaixaDeTexto 890">
          <a:extLst>
            <a:ext uri="{FF2B5EF4-FFF2-40B4-BE49-F238E27FC236}">
              <a16:creationId xmlns:a16="http://schemas.microsoft.com/office/drawing/2014/main" id="{00000000-0008-0000-0B00-00007B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2" name="CaixaDeTexto 891">
          <a:extLst>
            <a:ext uri="{FF2B5EF4-FFF2-40B4-BE49-F238E27FC236}">
              <a16:creationId xmlns:a16="http://schemas.microsoft.com/office/drawing/2014/main" id="{00000000-0008-0000-0B00-00007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3" name="CaixaDeTexto 892">
          <a:extLst>
            <a:ext uri="{FF2B5EF4-FFF2-40B4-BE49-F238E27FC236}">
              <a16:creationId xmlns:a16="http://schemas.microsoft.com/office/drawing/2014/main" id="{00000000-0008-0000-0B00-00007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4" name="CaixaDeTexto 893">
          <a:extLst>
            <a:ext uri="{FF2B5EF4-FFF2-40B4-BE49-F238E27FC236}">
              <a16:creationId xmlns:a16="http://schemas.microsoft.com/office/drawing/2014/main" id="{00000000-0008-0000-0B00-00007E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5" name="CaixaDeTexto 894">
          <a:extLst>
            <a:ext uri="{FF2B5EF4-FFF2-40B4-BE49-F238E27FC236}">
              <a16:creationId xmlns:a16="http://schemas.microsoft.com/office/drawing/2014/main" id="{00000000-0008-0000-0B00-00007F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6" name="CaixaDeTexto 895">
          <a:extLst>
            <a:ext uri="{FF2B5EF4-FFF2-40B4-BE49-F238E27FC236}">
              <a16:creationId xmlns:a16="http://schemas.microsoft.com/office/drawing/2014/main" id="{00000000-0008-0000-0B00-00008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897" name="CaixaDeTexto 896">
          <a:extLst>
            <a:ext uri="{FF2B5EF4-FFF2-40B4-BE49-F238E27FC236}">
              <a16:creationId xmlns:a16="http://schemas.microsoft.com/office/drawing/2014/main" id="{00000000-0008-0000-0B00-00008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98" name="CaixaDeTexto 897">
          <a:extLst>
            <a:ext uri="{FF2B5EF4-FFF2-40B4-BE49-F238E27FC236}">
              <a16:creationId xmlns:a16="http://schemas.microsoft.com/office/drawing/2014/main" id="{00000000-0008-0000-0B00-000082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899" name="CaixaDeTexto 898">
          <a:extLst>
            <a:ext uri="{FF2B5EF4-FFF2-40B4-BE49-F238E27FC236}">
              <a16:creationId xmlns:a16="http://schemas.microsoft.com/office/drawing/2014/main" id="{00000000-0008-0000-0B00-000083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00" name="CaixaDeTexto 899">
          <a:extLst>
            <a:ext uri="{FF2B5EF4-FFF2-40B4-BE49-F238E27FC236}">
              <a16:creationId xmlns:a16="http://schemas.microsoft.com/office/drawing/2014/main" id="{00000000-0008-0000-0B00-000084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01" name="CaixaDeTexto 900">
          <a:extLst>
            <a:ext uri="{FF2B5EF4-FFF2-40B4-BE49-F238E27FC236}">
              <a16:creationId xmlns:a16="http://schemas.microsoft.com/office/drawing/2014/main" id="{00000000-0008-0000-0B00-000085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02" name="CaixaDeTexto 901">
          <a:extLst>
            <a:ext uri="{FF2B5EF4-FFF2-40B4-BE49-F238E27FC236}">
              <a16:creationId xmlns:a16="http://schemas.microsoft.com/office/drawing/2014/main" id="{00000000-0008-0000-0B00-000086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03" name="CaixaDeTexto 902">
          <a:extLst>
            <a:ext uri="{FF2B5EF4-FFF2-40B4-BE49-F238E27FC236}">
              <a16:creationId xmlns:a16="http://schemas.microsoft.com/office/drawing/2014/main" id="{00000000-0008-0000-0B00-000087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04" name="CaixaDeTexto 903">
          <a:extLst>
            <a:ext uri="{FF2B5EF4-FFF2-40B4-BE49-F238E27FC236}">
              <a16:creationId xmlns:a16="http://schemas.microsoft.com/office/drawing/2014/main" id="{00000000-0008-0000-0B00-000088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05" name="CaixaDeTexto 904">
          <a:extLst>
            <a:ext uri="{FF2B5EF4-FFF2-40B4-BE49-F238E27FC236}">
              <a16:creationId xmlns:a16="http://schemas.microsoft.com/office/drawing/2014/main" id="{00000000-0008-0000-0B00-000089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06" name="CaixaDeTexto 905">
          <a:extLst>
            <a:ext uri="{FF2B5EF4-FFF2-40B4-BE49-F238E27FC236}">
              <a16:creationId xmlns:a16="http://schemas.microsoft.com/office/drawing/2014/main" id="{00000000-0008-0000-0B00-00008A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07" name="CaixaDeTexto 906">
          <a:extLst>
            <a:ext uri="{FF2B5EF4-FFF2-40B4-BE49-F238E27FC236}">
              <a16:creationId xmlns:a16="http://schemas.microsoft.com/office/drawing/2014/main" id="{00000000-0008-0000-0B00-00008B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08" name="CaixaDeTexto 907">
          <a:extLst>
            <a:ext uri="{FF2B5EF4-FFF2-40B4-BE49-F238E27FC236}">
              <a16:creationId xmlns:a16="http://schemas.microsoft.com/office/drawing/2014/main" id="{00000000-0008-0000-0B00-00008C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09" name="CaixaDeTexto 908">
          <a:extLst>
            <a:ext uri="{FF2B5EF4-FFF2-40B4-BE49-F238E27FC236}">
              <a16:creationId xmlns:a16="http://schemas.microsoft.com/office/drawing/2014/main" id="{00000000-0008-0000-0B00-00008D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10" name="CaixaDeTexto 909">
          <a:extLst>
            <a:ext uri="{FF2B5EF4-FFF2-40B4-BE49-F238E27FC236}">
              <a16:creationId xmlns:a16="http://schemas.microsoft.com/office/drawing/2014/main" id="{00000000-0008-0000-0B00-00008E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11" name="CaixaDeTexto 910">
          <a:extLst>
            <a:ext uri="{FF2B5EF4-FFF2-40B4-BE49-F238E27FC236}">
              <a16:creationId xmlns:a16="http://schemas.microsoft.com/office/drawing/2014/main" id="{00000000-0008-0000-0B00-00008F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2" name="CaixaDeTexto 911">
          <a:extLst>
            <a:ext uri="{FF2B5EF4-FFF2-40B4-BE49-F238E27FC236}">
              <a16:creationId xmlns:a16="http://schemas.microsoft.com/office/drawing/2014/main" id="{00000000-0008-0000-0B00-000090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3" name="CaixaDeTexto 912">
          <a:extLst>
            <a:ext uri="{FF2B5EF4-FFF2-40B4-BE49-F238E27FC236}">
              <a16:creationId xmlns:a16="http://schemas.microsoft.com/office/drawing/2014/main" id="{00000000-0008-0000-0B00-000091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4" name="CaixaDeTexto 913">
          <a:extLst>
            <a:ext uri="{FF2B5EF4-FFF2-40B4-BE49-F238E27FC236}">
              <a16:creationId xmlns:a16="http://schemas.microsoft.com/office/drawing/2014/main" id="{00000000-0008-0000-0B00-000092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5" name="CaixaDeTexto 914">
          <a:extLst>
            <a:ext uri="{FF2B5EF4-FFF2-40B4-BE49-F238E27FC236}">
              <a16:creationId xmlns:a16="http://schemas.microsoft.com/office/drawing/2014/main" id="{00000000-0008-0000-0B00-000093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16" name="CaixaDeTexto 915">
          <a:extLst>
            <a:ext uri="{FF2B5EF4-FFF2-40B4-BE49-F238E27FC236}">
              <a16:creationId xmlns:a16="http://schemas.microsoft.com/office/drawing/2014/main" id="{00000000-0008-0000-0B00-00009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17" name="CaixaDeTexto 916">
          <a:extLst>
            <a:ext uri="{FF2B5EF4-FFF2-40B4-BE49-F238E27FC236}">
              <a16:creationId xmlns:a16="http://schemas.microsoft.com/office/drawing/2014/main" id="{00000000-0008-0000-0B00-00009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8" name="CaixaDeTexto 917">
          <a:extLst>
            <a:ext uri="{FF2B5EF4-FFF2-40B4-BE49-F238E27FC236}">
              <a16:creationId xmlns:a16="http://schemas.microsoft.com/office/drawing/2014/main" id="{00000000-0008-0000-0B00-000096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19" name="CaixaDeTexto 918">
          <a:extLst>
            <a:ext uri="{FF2B5EF4-FFF2-40B4-BE49-F238E27FC236}">
              <a16:creationId xmlns:a16="http://schemas.microsoft.com/office/drawing/2014/main" id="{00000000-0008-0000-0B00-000097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20" name="CaixaDeTexto 919">
          <a:extLst>
            <a:ext uri="{FF2B5EF4-FFF2-40B4-BE49-F238E27FC236}">
              <a16:creationId xmlns:a16="http://schemas.microsoft.com/office/drawing/2014/main" id="{00000000-0008-0000-0B00-000098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21" name="CaixaDeTexto 920">
          <a:extLst>
            <a:ext uri="{FF2B5EF4-FFF2-40B4-BE49-F238E27FC236}">
              <a16:creationId xmlns:a16="http://schemas.microsoft.com/office/drawing/2014/main" id="{00000000-0008-0000-0B00-000099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2" name="CaixaDeTexto 921">
          <a:extLst>
            <a:ext uri="{FF2B5EF4-FFF2-40B4-BE49-F238E27FC236}">
              <a16:creationId xmlns:a16="http://schemas.microsoft.com/office/drawing/2014/main" id="{00000000-0008-0000-0B00-00009A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3" name="CaixaDeTexto 922">
          <a:extLst>
            <a:ext uri="{FF2B5EF4-FFF2-40B4-BE49-F238E27FC236}">
              <a16:creationId xmlns:a16="http://schemas.microsoft.com/office/drawing/2014/main" id="{00000000-0008-0000-0B00-00009B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4" name="CaixaDeTexto 923">
          <a:extLst>
            <a:ext uri="{FF2B5EF4-FFF2-40B4-BE49-F238E27FC236}">
              <a16:creationId xmlns:a16="http://schemas.microsoft.com/office/drawing/2014/main" id="{00000000-0008-0000-0B00-00009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5" name="CaixaDeTexto 924">
          <a:extLst>
            <a:ext uri="{FF2B5EF4-FFF2-40B4-BE49-F238E27FC236}">
              <a16:creationId xmlns:a16="http://schemas.microsoft.com/office/drawing/2014/main" id="{00000000-0008-0000-0B00-00009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6" name="CaixaDeTexto 925">
          <a:extLst>
            <a:ext uri="{FF2B5EF4-FFF2-40B4-BE49-F238E27FC236}">
              <a16:creationId xmlns:a16="http://schemas.microsoft.com/office/drawing/2014/main" id="{00000000-0008-0000-0B00-00009E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7" name="CaixaDeTexto 926">
          <a:extLst>
            <a:ext uri="{FF2B5EF4-FFF2-40B4-BE49-F238E27FC236}">
              <a16:creationId xmlns:a16="http://schemas.microsoft.com/office/drawing/2014/main" id="{00000000-0008-0000-0B00-00009F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8" name="CaixaDeTexto 927">
          <a:extLst>
            <a:ext uri="{FF2B5EF4-FFF2-40B4-BE49-F238E27FC236}">
              <a16:creationId xmlns:a16="http://schemas.microsoft.com/office/drawing/2014/main" id="{00000000-0008-0000-0B00-0000A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29" name="CaixaDeTexto 928">
          <a:extLst>
            <a:ext uri="{FF2B5EF4-FFF2-40B4-BE49-F238E27FC236}">
              <a16:creationId xmlns:a16="http://schemas.microsoft.com/office/drawing/2014/main" id="{00000000-0008-0000-0B00-0000A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30" name="CaixaDeTexto 929">
          <a:extLst>
            <a:ext uri="{FF2B5EF4-FFF2-40B4-BE49-F238E27FC236}">
              <a16:creationId xmlns:a16="http://schemas.microsoft.com/office/drawing/2014/main" id="{00000000-0008-0000-0B00-0000A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31" name="CaixaDeTexto 930">
          <a:extLst>
            <a:ext uri="{FF2B5EF4-FFF2-40B4-BE49-F238E27FC236}">
              <a16:creationId xmlns:a16="http://schemas.microsoft.com/office/drawing/2014/main" id="{00000000-0008-0000-0B00-0000A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32" name="CaixaDeTexto 931">
          <a:extLst>
            <a:ext uri="{FF2B5EF4-FFF2-40B4-BE49-F238E27FC236}">
              <a16:creationId xmlns:a16="http://schemas.microsoft.com/office/drawing/2014/main" id="{00000000-0008-0000-0B00-0000A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33" name="CaixaDeTexto 932">
          <a:extLst>
            <a:ext uri="{FF2B5EF4-FFF2-40B4-BE49-F238E27FC236}">
              <a16:creationId xmlns:a16="http://schemas.microsoft.com/office/drawing/2014/main" id="{00000000-0008-0000-0B00-0000A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934" name="CaixaDeTexto 933">
          <a:extLst>
            <a:ext uri="{FF2B5EF4-FFF2-40B4-BE49-F238E27FC236}">
              <a16:creationId xmlns:a16="http://schemas.microsoft.com/office/drawing/2014/main" id="{00000000-0008-0000-0B00-0000A6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935" name="CaixaDeTexto 934">
          <a:extLst>
            <a:ext uri="{FF2B5EF4-FFF2-40B4-BE49-F238E27FC236}">
              <a16:creationId xmlns:a16="http://schemas.microsoft.com/office/drawing/2014/main" id="{00000000-0008-0000-0B00-0000A7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36" name="CaixaDeTexto 935">
          <a:extLst>
            <a:ext uri="{FF2B5EF4-FFF2-40B4-BE49-F238E27FC236}">
              <a16:creationId xmlns:a16="http://schemas.microsoft.com/office/drawing/2014/main" id="{00000000-0008-0000-0B00-0000A8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37" name="CaixaDeTexto 936">
          <a:extLst>
            <a:ext uri="{FF2B5EF4-FFF2-40B4-BE49-F238E27FC236}">
              <a16:creationId xmlns:a16="http://schemas.microsoft.com/office/drawing/2014/main" id="{00000000-0008-0000-0B00-0000A9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38" name="CaixaDeTexto 937">
          <a:extLst>
            <a:ext uri="{FF2B5EF4-FFF2-40B4-BE49-F238E27FC236}">
              <a16:creationId xmlns:a16="http://schemas.microsoft.com/office/drawing/2014/main" id="{00000000-0008-0000-0B00-0000AA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39" name="CaixaDeTexto 938">
          <a:extLst>
            <a:ext uri="{FF2B5EF4-FFF2-40B4-BE49-F238E27FC236}">
              <a16:creationId xmlns:a16="http://schemas.microsoft.com/office/drawing/2014/main" id="{00000000-0008-0000-0B00-0000AB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40" name="CaixaDeTexto 939">
          <a:extLst>
            <a:ext uri="{FF2B5EF4-FFF2-40B4-BE49-F238E27FC236}">
              <a16:creationId xmlns:a16="http://schemas.microsoft.com/office/drawing/2014/main" id="{00000000-0008-0000-0B00-0000AC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41" name="CaixaDeTexto 940">
          <a:extLst>
            <a:ext uri="{FF2B5EF4-FFF2-40B4-BE49-F238E27FC236}">
              <a16:creationId xmlns:a16="http://schemas.microsoft.com/office/drawing/2014/main" id="{00000000-0008-0000-0B00-0000AD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42" name="CaixaDeTexto 941">
          <a:extLst>
            <a:ext uri="{FF2B5EF4-FFF2-40B4-BE49-F238E27FC236}">
              <a16:creationId xmlns:a16="http://schemas.microsoft.com/office/drawing/2014/main" id="{00000000-0008-0000-0B00-0000AE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43" name="CaixaDeTexto 942">
          <a:extLst>
            <a:ext uri="{FF2B5EF4-FFF2-40B4-BE49-F238E27FC236}">
              <a16:creationId xmlns:a16="http://schemas.microsoft.com/office/drawing/2014/main" id="{00000000-0008-0000-0B00-0000AF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44" name="CaixaDeTexto 943">
          <a:extLst>
            <a:ext uri="{FF2B5EF4-FFF2-40B4-BE49-F238E27FC236}">
              <a16:creationId xmlns:a16="http://schemas.microsoft.com/office/drawing/2014/main" id="{00000000-0008-0000-0B00-0000B0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45" name="CaixaDeTexto 944">
          <a:extLst>
            <a:ext uri="{FF2B5EF4-FFF2-40B4-BE49-F238E27FC236}">
              <a16:creationId xmlns:a16="http://schemas.microsoft.com/office/drawing/2014/main" id="{00000000-0008-0000-0B00-0000B1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46" name="CaixaDeTexto 945">
          <a:extLst>
            <a:ext uri="{FF2B5EF4-FFF2-40B4-BE49-F238E27FC236}">
              <a16:creationId xmlns:a16="http://schemas.microsoft.com/office/drawing/2014/main" id="{00000000-0008-0000-0B00-0000B2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47" name="CaixaDeTexto 946">
          <a:extLst>
            <a:ext uri="{FF2B5EF4-FFF2-40B4-BE49-F238E27FC236}">
              <a16:creationId xmlns:a16="http://schemas.microsoft.com/office/drawing/2014/main" id="{00000000-0008-0000-0B00-0000B3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48" name="CaixaDeTexto 947">
          <a:extLst>
            <a:ext uri="{FF2B5EF4-FFF2-40B4-BE49-F238E27FC236}">
              <a16:creationId xmlns:a16="http://schemas.microsoft.com/office/drawing/2014/main" id="{00000000-0008-0000-0B00-0000B4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49" name="CaixaDeTexto 948">
          <a:extLst>
            <a:ext uri="{FF2B5EF4-FFF2-40B4-BE49-F238E27FC236}">
              <a16:creationId xmlns:a16="http://schemas.microsoft.com/office/drawing/2014/main" id="{00000000-0008-0000-0B00-0000B5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0" name="CaixaDeTexto 949">
          <a:extLst>
            <a:ext uri="{FF2B5EF4-FFF2-40B4-BE49-F238E27FC236}">
              <a16:creationId xmlns:a16="http://schemas.microsoft.com/office/drawing/2014/main" id="{00000000-0008-0000-0B00-0000B6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1" name="CaixaDeTexto 950">
          <a:extLst>
            <a:ext uri="{FF2B5EF4-FFF2-40B4-BE49-F238E27FC236}">
              <a16:creationId xmlns:a16="http://schemas.microsoft.com/office/drawing/2014/main" id="{00000000-0008-0000-0B00-0000B7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52" name="CaixaDeTexto 951">
          <a:extLst>
            <a:ext uri="{FF2B5EF4-FFF2-40B4-BE49-F238E27FC236}">
              <a16:creationId xmlns:a16="http://schemas.microsoft.com/office/drawing/2014/main" id="{00000000-0008-0000-0B00-0000B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53" name="CaixaDeTexto 952">
          <a:extLst>
            <a:ext uri="{FF2B5EF4-FFF2-40B4-BE49-F238E27FC236}">
              <a16:creationId xmlns:a16="http://schemas.microsoft.com/office/drawing/2014/main" id="{00000000-0008-0000-0B00-0000B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4" name="CaixaDeTexto 953">
          <a:extLst>
            <a:ext uri="{FF2B5EF4-FFF2-40B4-BE49-F238E27FC236}">
              <a16:creationId xmlns:a16="http://schemas.microsoft.com/office/drawing/2014/main" id="{00000000-0008-0000-0B00-0000BA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5" name="CaixaDeTexto 954">
          <a:extLst>
            <a:ext uri="{FF2B5EF4-FFF2-40B4-BE49-F238E27FC236}">
              <a16:creationId xmlns:a16="http://schemas.microsoft.com/office/drawing/2014/main" id="{00000000-0008-0000-0B00-0000BB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6" name="CaixaDeTexto 955">
          <a:extLst>
            <a:ext uri="{FF2B5EF4-FFF2-40B4-BE49-F238E27FC236}">
              <a16:creationId xmlns:a16="http://schemas.microsoft.com/office/drawing/2014/main" id="{00000000-0008-0000-0B00-0000BC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57" name="CaixaDeTexto 956">
          <a:extLst>
            <a:ext uri="{FF2B5EF4-FFF2-40B4-BE49-F238E27FC236}">
              <a16:creationId xmlns:a16="http://schemas.microsoft.com/office/drawing/2014/main" id="{00000000-0008-0000-0B00-0000BD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58" name="CaixaDeTexto 957">
          <a:extLst>
            <a:ext uri="{FF2B5EF4-FFF2-40B4-BE49-F238E27FC236}">
              <a16:creationId xmlns:a16="http://schemas.microsoft.com/office/drawing/2014/main" id="{00000000-0008-0000-0B00-0000BE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59" name="CaixaDeTexto 958">
          <a:extLst>
            <a:ext uri="{FF2B5EF4-FFF2-40B4-BE49-F238E27FC236}">
              <a16:creationId xmlns:a16="http://schemas.microsoft.com/office/drawing/2014/main" id="{00000000-0008-0000-0B00-0000BF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0" name="CaixaDeTexto 959">
          <a:extLst>
            <a:ext uri="{FF2B5EF4-FFF2-40B4-BE49-F238E27FC236}">
              <a16:creationId xmlns:a16="http://schemas.microsoft.com/office/drawing/2014/main" id="{00000000-0008-0000-0B00-0000C0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1" name="CaixaDeTexto 960">
          <a:extLst>
            <a:ext uri="{FF2B5EF4-FFF2-40B4-BE49-F238E27FC236}">
              <a16:creationId xmlns:a16="http://schemas.microsoft.com/office/drawing/2014/main" id="{00000000-0008-0000-0B00-0000C1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2" name="CaixaDeTexto 961">
          <a:extLst>
            <a:ext uri="{FF2B5EF4-FFF2-40B4-BE49-F238E27FC236}">
              <a16:creationId xmlns:a16="http://schemas.microsoft.com/office/drawing/2014/main" id="{00000000-0008-0000-0B00-0000C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3" name="CaixaDeTexto 962">
          <a:extLst>
            <a:ext uri="{FF2B5EF4-FFF2-40B4-BE49-F238E27FC236}">
              <a16:creationId xmlns:a16="http://schemas.microsoft.com/office/drawing/2014/main" id="{00000000-0008-0000-0B00-0000C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4" name="CaixaDeTexto 963">
          <a:extLst>
            <a:ext uri="{FF2B5EF4-FFF2-40B4-BE49-F238E27FC236}">
              <a16:creationId xmlns:a16="http://schemas.microsoft.com/office/drawing/2014/main" id="{00000000-0008-0000-0B00-0000C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5" name="CaixaDeTexto 964">
          <a:extLst>
            <a:ext uri="{FF2B5EF4-FFF2-40B4-BE49-F238E27FC236}">
              <a16:creationId xmlns:a16="http://schemas.microsoft.com/office/drawing/2014/main" id="{00000000-0008-0000-0B00-0000C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6" name="CaixaDeTexto 965">
          <a:extLst>
            <a:ext uri="{FF2B5EF4-FFF2-40B4-BE49-F238E27FC236}">
              <a16:creationId xmlns:a16="http://schemas.microsoft.com/office/drawing/2014/main" id="{00000000-0008-0000-0B00-0000C6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7" name="CaixaDeTexto 966">
          <a:extLst>
            <a:ext uri="{FF2B5EF4-FFF2-40B4-BE49-F238E27FC236}">
              <a16:creationId xmlns:a16="http://schemas.microsoft.com/office/drawing/2014/main" id="{00000000-0008-0000-0B00-0000C7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8" name="CaixaDeTexto 967">
          <a:extLst>
            <a:ext uri="{FF2B5EF4-FFF2-40B4-BE49-F238E27FC236}">
              <a16:creationId xmlns:a16="http://schemas.microsoft.com/office/drawing/2014/main" id="{00000000-0008-0000-0B00-0000C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69" name="CaixaDeTexto 968">
          <a:extLst>
            <a:ext uri="{FF2B5EF4-FFF2-40B4-BE49-F238E27FC236}">
              <a16:creationId xmlns:a16="http://schemas.microsoft.com/office/drawing/2014/main" id="{00000000-0008-0000-0B00-0000C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970" name="CaixaDeTexto 969">
          <a:extLst>
            <a:ext uri="{FF2B5EF4-FFF2-40B4-BE49-F238E27FC236}">
              <a16:creationId xmlns:a16="http://schemas.microsoft.com/office/drawing/2014/main" id="{00000000-0008-0000-0B00-0000CA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971" name="CaixaDeTexto 970">
          <a:extLst>
            <a:ext uri="{FF2B5EF4-FFF2-40B4-BE49-F238E27FC236}">
              <a16:creationId xmlns:a16="http://schemas.microsoft.com/office/drawing/2014/main" id="{00000000-0008-0000-0B00-0000CB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72" name="CaixaDeTexto 971">
          <a:extLst>
            <a:ext uri="{FF2B5EF4-FFF2-40B4-BE49-F238E27FC236}">
              <a16:creationId xmlns:a16="http://schemas.microsoft.com/office/drawing/2014/main" id="{00000000-0008-0000-0B00-0000CC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73" name="CaixaDeTexto 972">
          <a:extLst>
            <a:ext uri="{FF2B5EF4-FFF2-40B4-BE49-F238E27FC236}">
              <a16:creationId xmlns:a16="http://schemas.microsoft.com/office/drawing/2014/main" id="{00000000-0008-0000-0B00-0000CD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74" name="CaixaDeTexto 973">
          <a:extLst>
            <a:ext uri="{FF2B5EF4-FFF2-40B4-BE49-F238E27FC236}">
              <a16:creationId xmlns:a16="http://schemas.microsoft.com/office/drawing/2014/main" id="{00000000-0008-0000-0B00-0000CE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975" name="CaixaDeTexto 974">
          <a:extLst>
            <a:ext uri="{FF2B5EF4-FFF2-40B4-BE49-F238E27FC236}">
              <a16:creationId xmlns:a16="http://schemas.microsoft.com/office/drawing/2014/main" id="{00000000-0008-0000-0B00-0000CF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76" name="CaixaDeTexto 975">
          <a:extLst>
            <a:ext uri="{FF2B5EF4-FFF2-40B4-BE49-F238E27FC236}">
              <a16:creationId xmlns:a16="http://schemas.microsoft.com/office/drawing/2014/main" id="{00000000-0008-0000-0B00-0000D0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77" name="CaixaDeTexto 976">
          <a:extLst>
            <a:ext uri="{FF2B5EF4-FFF2-40B4-BE49-F238E27FC236}">
              <a16:creationId xmlns:a16="http://schemas.microsoft.com/office/drawing/2014/main" id="{00000000-0008-0000-0B00-0000D1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78" name="CaixaDeTexto 977">
          <a:extLst>
            <a:ext uri="{FF2B5EF4-FFF2-40B4-BE49-F238E27FC236}">
              <a16:creationId xmlns:a16="http://schemas.microsoft.com/office/drawing/2014/main" id="{00000000-0008-0000-0B00-0000D2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979" name="CaixaDeTexto 978">
          <a:extLst>
            <a:ext uri="{FF2B5EF4-FFF2-40B4-BE49-F238E27FC236}">
              <a16:creationId xmlns:a16="http://schemas.microsoft.com/office/drawing/2014/main" id="{00000000-0008-0000-0B00-0000D3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80" name="CaixaDeTexto 979">
          <a:extLst>
            <a:ext uri="{FF2B5EF4-FFF2-40B4-BE49-F238E27FC236}">
              <a16:creationId xmlns:a16="http://schemas.microsoft.com/office/drawing/2014/main" id="{00000000-0008-0000-0B00-0000D4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81" name="CaixaDeTexto 980">
          <a:extLst>
            <a:ext uri="{FF2B5EF4-FFF2-40B4-BE49-F238E27FC236}">
              <a16:creationId xmlns:a16="http://schemas.microsoft.com/office/drawing/2014/main" id="{00000000-0008-0000-0B00-0000D5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82" name="CaixaDeTexto 981">
          <a:extLst>
            <a:ext uri="{FF2B5EF4-FFF2-40B4-BE49-F238E27FC236}">
              <a16:creationId xmlns:a16="http://schemas.microsoft.com/office/drawing/2014/main" id="{00000000-0008-0000-0B00-0000D6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983" name="CaixaDeTexto 982">
          <a:extLst>
            <a:ext uri="{FF2B5EF4-FFF2-40B4-BE49-F238E27FC236}">
              <a16:creationId xmlns:a16="http://schemas.microsoft.com/office/drawing/2014/main" id="{00000000-0008-0000-0B00-0000D7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84" name="CaixaDeTexto 983">
          <a:extLst>
            <a:ext uri="{FF2B5EF4-FFF2-40B4-BE49-F238E27FC236}">
              <a16:creationId xmlns:a16="http://schemas.microsoft.com/office/drawing/2014/main" id="{00000000-0008-0000-0B00-0000D8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85" name="CaixaDeTexto 984">
          <a:extLst>
            <a:ext uri="{FF2B5EF4-FFF2-40B4-BE49-F238E27FC236}">
              <a16:creationId xmlns:a16="http://schemas.microsoft.com/office/drawing/2014/main" id="{00000000-0008-0000-0B00-0000D9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86" name="CaixaDeTexto 985">
          <a:extLst>
            <a:ext uri="{FF2B5EF4-FFF2-40B4-BE49-F238E27FC236}">
              <a16:creationId xmlns:a16="http://schemas.microsoft.com/office/drawing/2014/main" id="{00000000-0008-0000-0B00-0000DA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87" name="CaixaDeTexto 986">
          <a:extLst>
            <a:ext uri="{FF2B5EF4-FFF2-40B4-BE49-F238E27FC236}">
              <a16:creationId xmlns:a16="http://schemas.microsoft.com/office/drawing/2014/main" id="{00000000-0008-0000-0B00-0000DB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88" name="CaixaDeTexto 987">
          <a:extLst>
            <a:ext uri="{FF2B5EF4-FFF2-40B4-BE49-F238E27FC236}">
              <a16:creationId xmlns:a16="http://schemas.microsoft.com/office/drawing/2014/main" id="{00000000-0008-0000-0B00-0000D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89" name="CaixaDeTexto 988">
          <a:extLst>
            <a:ext uri="{FF2B5EF4-FFF2-40B4-BE49-F238E27FC236}">
              <a16:creationId xmlns:a16="http://schemas.microsoft.com/office/drawing/2014/main" id="{00000000-0008-0000-0B00-0000D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90" name="CaixaDeTexto 989">
          <a:extLst>
            <a:ext uri="{FF2B5EF4-FFF2-40B4-BE49-F238E27FC236}">
              <a16:creationId xmlns:a16="http://schemas.microsoft.com/office/drawing/2014/main" id="{00000000-0008-0000-0B00-0000DE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91" name="CaixaDeTexto 990">
          <a:extLst>
            <a:ext uri="{FF2B5EF4-FFF2-40B4-BE49-F238E27FC236}">
              <a16:creationId xmlns:a16="http://schemas.microsoft.com/office/drawing/2014/main" id="{00000000-0008-0000-0B00-0000DF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92" name="CaixaDeTexto 991">
          <a:extLst>
            <a:ext uri="{FF2B5EF4-FFF2-40B4-BE49-F238E27FC236}">
              <a16:creationId xmlns:a16="http://schemas.microsoft.com/office/drawing/2014/main" id="{00000000-0008-0000-0B00-0000E0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993" name="CaixaDeTexto 992">
          <a:extLst>
            <a:ext uri="{FF2B5EF4-FFF2-40B4-BE49-F238E27FC236}">
              <a16:creationId xmlns:a16="http://schemas.microsoft.com/office/drawing/2014/main" id="{00000000-0008-0000-0B00-0000E1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4" name="CaixaDeTexto 993">
          <a:extLst>
            <a:ext uri="{FF2B5EF4-FFF2-40B4-BE49-F238E27FC236}">
              <a16:creationId xmlns:a16="http://schemas.microsoft.com/office/drawing/2014/main" id="{00000000-0008-0000-0B00-0000E2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5" name="CaixaDeTexto 994">
          <a:extLst>
            <a:ext uri="{FF2B5EF4-FFF2-40B4-BE49-F238E27FC236}">
              <a16:creationId xmlns:a16="http://schemas.microsoft.com/office/drawing/2014/main" id="{00000000-0008-0000-0B00-0000E3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6" name="CaixaDeTexto 995">
          <a:extLst>
            <a:ext uri="{FF2B5EF4-FFF2-40B4-BE49-F238E27FC236}">
              <a16:creationId xmlns:a16="http://schemas.microsoft.com/office/drawing/2014/main" id="{00000000-0008-0000-0B00-0000E4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7" name="CaixaDeTexto 996">
          <a:extLst>
            <a:ext uri="{FF2B5EF4-FFF2-40B4-BE49-F238E27FC236}">
              <a16:creationId xmlns:a16="http://schemas.microsoft.com/office/drawing/2014/main" id="{00000000-0008-0000-0B00-0000E5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8" name="CaixaDeTexto 997">
          <a:extLst>
            <a:ext uri="{FF2B5EF4-FFF2-40B4-BE49-F238E27FC236}">
              <a16:creationId xmlns:a16="http://schemas.microsoft.com/office/drawing/2014/main" id="{00000000-0008-0000-0B00-0000E6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999" name="CaixaDeTexto 998">
          <a:extLst>
            <a:ext uri="{FF2B5EF4-FFF2-40B4-BE49-F238E27FC236}">
              <a16:creationId xmlns:a16="http://schemas.microsoft.com/office/drawing/2014/main" id="{00000000-0008-0000-0B00-0000E7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0" name="CaixaDeTexto 999">
          <a:extLst>
            <a:ext uri="{FF2B5EF4-FFF2-40B4-BE49-F238E27FC236}">
              <a16:creationId xmlns:a16="http://schemas.microsoft.com/office/drawing/2014/main" id="{00000000-0008-0000-0B00-0000E8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1" name="CaixaDeTexto 1000">
          <a:extLst>
            <a:ext uri="{FF2B5EF4-FFF2-40B4-BE49-F238E27FC236}">
              <a16:creationId xmlns:a16="http://schemas.microsoft.com/office/drawing/2014/main" id="{00000000-0008-0000-0B00-0000E9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2" name="CaixaDeTexto 1001">
          <a:extLst>
            <a:ext uri="{FF2B5EF4-FFF2-40B4-BE49-F238E27FC236}">
              <a16:creationId xmlns:a16="http://schemas.microsoft.com/office/drawing/2014/main" id="{00000000-0008-0000-0B00-0000EA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3" name="CaixaDeTexto 1002">
          <a:extLst>
            <a:ext uri="{FF2B5EF4-FFF2-40B4-BE49-F238E27FC236}">
              <a16:creationId xmlns:a16="http://schemas.microsoft.com/office/drawing/2014/main" id="{00000000-0008-0000-0B00-0000EB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4" name="CaixaDeTexto 1003">
          <a:extLst>
            <a:ext uri="{FF2B5EF4-FFF2-40B4-BE49-F238E27FC236}">
              <a16:creationId xmlns:a16="http://schemas.microsoft.com/office/drawing/2014/main" id="{00000000-0008-0000-0B00-0000EC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05" name="CaixaDeTexto 1004">
          <a:extLst>
            <a:ext uri="{FF2B5EF4-FFF2-40B4-BE49-F238E27FC236}">
              <a16:creationId xmlns:a16="http://schemas.microsoft.com/office/drawing/2014/main" id="{00000000-0008-0000-0B00-0000ED03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06" name="CaixaDeTexto 1005">
          <a:extLst>
            <a:ext uri="{FF2B5EF4-FFF2-40B4-BE49-F238E27FC236}">
              <a16:creationId xmlns:a16="http://schemas.microsoft.com/office/drawing/2014/main" id="{00000000-0008-0000-0B00-0000EE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07" name="CaixaDeTexto 1006">
          <a:extLst>
            <a:ext uri="{FF2B5EF4-FFF2-40B4-BE49-F238E27FC236}">
              <a16:creationId xmlns:a16="http://schemas.microsoft.com/office/drawing/2014/main" id="{00000000-0008-0000-0B00-0000EF03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08" name="CaixaDeTexto 1007">
          <a:extLst>
            <a:ext uri="{FF2B5EF4-FFF2-40B4-BE49-F238E27FC236}">
              <a16:creationId xmlns:a16="http://schemas.microsoft.com/office/drawing/2014/main" id="{00000000-0008-0000-0B00-0000F0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09" name="CaixaDeTexto 1008">
          <a:extLst>
            <a:ext uri="{FF2B5EF4-FFF2-40B4-BE49-F238E27FC236}">
              <a16:creationId xmlns:a16="http://schemas.microsoft.com/office/drawing/2014/main" id="{00000000-0008-0000-0B00-0000F1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10" name="CaixaDeTexto 1009">
          <a:extLst>
            <a:ext uri="{FF2B5EF4-FFF2-40B4-BE49-F238E27FC236}">
              <a16:creationId xmlns:a16="http://schemas.microsoft.com/office/drawing/2014/main" id="{00000000-0008-0000-0B00-0000F2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11" name="CaixaDeTexto 1010">
          <a:extLst>
            <a:ext uri="{FF2B5EF4-FFF2-40B4-BE49-F238E27FC236}">
              <a16:creationId xmlns:a16="http://schemas.microsoft.com/office/drawing/2014/main" id="{00000000-0008-0000-0B00-0000F303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12" name="CaixaDeTexto 1011">
          <a:extLst>
            <a:ext uri="{FF2B5EF4-FFF2-40B4-BE49-F238E27FC236}">
              <a16:creationId xmlns:a16="http://schemas.microsoft.com/office/drawing/2014/main" id="{00000000-0008-0000-0B00-0000F4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13" name="CaixaDeTexto 1012">
          <a:extLst>
            <a:ext uri="{FF2B5EF4-FFF2-40B4-BE49-F238E27FC236}">
              <a16:creationId xmlns:a16="http://schemas.microsoft.com/office/drawing/2014/main" id="{00000000-0008-0000-0B00-0000F5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14" name="CaixaDeTexto 1013">
          <a:extLst>
            <a:ext uri="{FF2B5EF4-FFF2-40B4-BE49-F238E27FC236}">
              <a16:creationId xmlns:a16="http://schemas.microsoft.com/office/drawing/2014/main" id="{00000000-0008-0000-0B00-0000F6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15" name="CaixaDeTexto 1014">
          <a:extLst>
            <a:ext uri="{FF2B5EF4-FFF2-40B4-BE49-F238E27FC236}">
              <a16:creationId xmlns:a16="http://schemas.microsoft.com/office/drawing/2014/main" id="{00000000-0008-0000-0B00-0000F703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16" name="CaixaDeTexto 1015">
          <a:extLst>
            <a:ext uri="{FF2B5EF4-FFF2-40B4-BE49-F238E27FC236}">
              <a16:creationId xmlns:a16="http://schemas.microsoft.com/office/drawing/2014/main" id="{00000000-0008-0000-0B00-0000F8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17" name="CaixaDeTexto 1016">
          <a:extLst>
            <a:ext uri="{FF2B5EF4-FFF2-40B4-BE49-F238E27FC236}">
              <a16:creationId xmlns:a16="http://schemas.microsoft.com/office/drawing/2014/main" id="{00000000-0008-0000-0B00-0000F9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18" name="CaixaDeTexto 1017">
          <a:extLst>
            <a:ext uri="{FF2B5EF4-FFF2-40B4-BE49-F238E27FC236}">
              <a16:creationId xmlns:a16="http://schemas.microsoft.com/office/drawing/2014/main" id="{00000000-0008-0000-0B00-0000FA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19" name="CaixaDeTexto 1018">
          <a:extLst>
            <a:ext uri="{FF2B5EF4-FFF2-40B4-BE49-F238E27FC236}">
              <a16:creationId xmlns:a16="http://schemas.microsoft.com/office/drawing/2014/main" id="{00000000-0008-0000-0B00-0000FB03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0" name="CaixaDeTexto 1019">
          <a:extLst>
            <a:ext uri="{FF2B5EF4-FFF2-40B4-BE49-F238E27FC236}">
              <a16:creationId xmlns:a16="http://schemas.microsoft.com/office/drawing/2014/main" id="{00000000-0008-0000-0B00-0000FC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1" name="CaixaDeTexto 1020">
          <a:extLst>
            <a:ext uri="{FF2B5EF4-FFF2-40B4-BE49-F238E27FC236}">
              <a16:creationId xmlns:a16="http://schemas.microsoft.com/office/drawing/2014/main" id="{00000000-0008-0000-0B00-0000FD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2" name="CaixaDeTexto 1021">
          <a:extLst>
            <a:ext uri="{FF2B5EF4-FFF2-40B4-BE49-F238E27FC236}">
              <a16:creationId xmlns:a16="http://schemas.microsoft.com/office/drawing/2014/main" id="{00000000-0008-0000-0B00-0000FE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3" name="CaixaDeTexto 1022">
          <a:extLst>
            <a:ext uri="{FF2B5EF4-FFF2-40B4-BE49-F238E27FC236}">
              <a16:creationId xmlns:a16="http://schemas.microsoft.com/office/drawing/2014/main" id="{00000000-0008-0000-0B00-0000FF03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24" name="CaixaDeTexto 1023">
          <a:extLst>
            <a:ext uri="{FF2B5EF4-FFF2-40B4-BE49-F238E27FC236}">
              <a16:creationId xmlns:a16="http://schemas.microsoft.com/office/drawing/2014/main" id="{00000000-0008-0000-0B00-000000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25" name="CaixaDeTexto 1024">
          <a:extLst>
            <a:ext uri="{FF2B5EF4-FFF2-40B4-BE49-F238E27FC236}">
              <a16:creationId xmlns:a16="http://schemas.microsoft.com/office/drawing/2014/main" id="{00000000-0008-0000-0B00-000001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6" name="CaixaDeTexto 1025">
          <a:extLst>
            <a:ext uri="{FF2B5EF4-FFF2-40B4-BE49-F238E27FC236}">
              <a16:creationId xmlns:a16="http://schemas.microsoft.com/office/drawing/2014/main" id="{00000000-0008-0000-0B00-000002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7" name="CaixaDeTexto 1026">
          <a:extLst>
            <a:ext uri="{FF2B5EF4-FFF2-40B4-BE49-F238E27FC236}">
              <a16:creationId xmlns:a16="http://schemas.microsoft.com/office/drawing/2014/main" id="{00000000-0008-0000-0B00-000003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8" name="CaixaDeTexto 1027">
          <a:extLst>
            <a:ext uri="{FF2B5EF4-FFF2-40B4-BE49-F238E27FC236}">
              <a16:creationId xmlns:a16="http://schemas.microsoft.com/office/drawing/2014/main" id="{00000000-0008-0000-0B00-000004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29" name="CaixaDeTexto 1028">
          <a:extLst>
            <a:ext uri="{FF2B5EF4-FFF2-40B4-BE49-F238E27FC236}">
              <a16:creationId xmlns:a16="http://schemas.microsoft.com/office/drawing/2014/main" id="{00000000-0008-0000-0B00-000005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0" name="CaixaDeTexto 1029">
          <a:extLst>
            <a:ext uri="{FF2B5EF4-FFF2-40B4-BE49-F238E27FC236}">
              <a16:creationId xmlns:a16="http://schemas.microsoft.com/office/drawing/2014/main" id="{00000000-0008-0000-0B00-000006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1" name="CaixaDeTexto 1030">
          <a:extLst>
            <a:ext uri="{FF2B5EF4-FFF2-40B4-BE49-F238E27FC236}">
              <a16:creationId xmlns:a16="http://schemas.microsoft.com/office/drawing/2014/main" id="{00000000-0008-0000-0B00-000007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2" name="CaixaDeTexto 1031">
          <a:extLst>
            <a:ext uri="{FF2B5EF4-FFF2-40B4-BE49-F238E27FC236}">
              <a16:creationId xmlns:a16="http://schemas.microsoft.com/office/drawing/2014/main" id="{00000000-0008-0000-0B00-000008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3" name="CaixaDeTexto 1032">
          <a:extLst>
            <a:ext uri="{FF2B5EF4-FFF2-40B4-BE49-F238E27FC236}">
              <a16:creationId xmlns:a16="http://schemas.microsoft.com/office/drawing/2014/main" id="{00000000-0008-0000-0B00-000009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4" name="CaixaDeTexto 1033">
          <a:extLst>
            <a:ext uri="{FF2B5EF4-FFF2-40B4-BE49-F238E27FC236}">
              <a16:creationId xmlns:a16="http://schemas.microsoft.com/office/drawing/2014/main" id="{00000000-0008-0000-0B00-00000A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5" name="CaixaDeTexto 1034">
          <a:extLst>
            <a:ext uri="{FF2B5EF4-FFF2-40B4-BE49-F238E27FC236}">
              <a16:creationId xmlns:a16="http://schemas.microsoft.com/office/drawing/2014/main" id="{00000000-0008-0000-0B00-00000B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6" name="CaixaDeTexto 1035">
          <a:extLst>
            <a:ext uri="{FF2B5EF4-FFF2-40B4-BE49-F238E27FC236}">
              <a16:creationId xmlns:a16="http://schemas.microsoft.com/office/drawing/2014/main" id="{00000000-0008-0000-0B00-00000C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7" name="CaixaDeTexto 1036">
          <a:extLst>
            <a:ext uri="{FF2B5EF4-FFF2-40B4-BE49-F238E27FC236}">
              <a16:creationId xmlns:a16="http://schemas.microsoft.com/office/drawing/2014/main" id="{00000000-0008-0000-0B00-00000D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8" name="CaixaDeTexto 1037">
          <a:extLst>
            <a:ext uri="{FF2B5EF4-FFF2-40B4-BE49-F238E27FC236}">
              <a16:creationId xmlns:a16="http://schemas.microsoft.com/office/drawing/2014/main" id="{00000000-0008-0000-0B00-00000E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39" name="CaixaDeTexto 1038">
          <a:extLst>
            <a:ext uri="{FF2B5EF4-FFF2-40B4-BE49-F238E27FC236}">
              <a16:creationId xmlns:a16="http://schemas.microsoft.com/office/drawing/2014/main" id="{00000000-0008-0000-0B00-00000F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40" name="CaixaDeTexto 1039">
          <a:extLst>
            <a:ext uri="{FF2B5EF4-FFF2-40B4-BE49-F238E27FC236}">
              <a16:creationId xmlns:a16="http://schemas.microsoft.com/office/drawing/2014/main" id="{00000000-0008-0000-0B00-000010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87</xdr:row>
      <xdr:rowOff>0</xdr:rowOff>
    </xdr:from>
    <xdr:ext cx="184731" cy="264560"/>
    <xdr:sp macro="" textlink="">
      <xdr:nvSpPr>
        <xdr:cNvPr id="1041" name="CaixaDeTexto 1040">
          <a:extLst>
            <a:ext uri="{FF2B5EF4-FFF2-40B4-BE49-F238E27FC236}">
              <a16:creationId xmlns:a16="http://schemas.microsoft.com/office/drawing/2014/main" id="{00000000-0008-0000-0B00-000011040000}"/>
            </a:ext>
          </a:extLst>
        </xdr:cNvPr>
        <xdr:cNvSpPr txBox="1"/>
      </xdr:nvSpPr>
      <xdr:spPr>
        <a:xfrm>
          <a:off x="73247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87</xdr:row>
      <xdr:rowOff>0</xdr:rowOff>
    </xdr:from>
    <xdr:ext cx="184731" cy="264560"/>
    <xdr:sp macro="" textlink="">
      <xdr:nvSpPr>
        <xdr:cNvPr id="1042" name="CaixaDeTexto 1041">
          <a:extLst>
            <a:ext uri="{FF2B5EF4-FFF2-40B4-BE49-F238E27FC236}">
              <a16:creationId xmlns:a16="http://schemas.microsoft.com/office/drawing/2014/main" id="{00000000-0008-0000-0B00-000012040000}"/>
            </a:ext>
          </a:extLst>
        </xdr:cNvPr>
        <xdr:cNvSpPr txBox="1"/>
      </xdr:nvSpPr>
      <xdr:spPr>
        <a:xfrm>
          <a:off x="46386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87</xdr:row>
      <xdr:rowOff>0</xdr:rowOff>
    </xdr:from>
    <xdr:ext cx="184731" cy="264560"/>
    <xdr:sp macro="" textlink="">
      <xdr:nvSpPr>
        <xdr:cNvPr id="1043" name="CaixaDeTexto 1042">
          <a:extLst>
            <a:ext uri="{FF2B5EF4-FFF2-40B4-BE49-F238E27FC236}">
              <a16:creationId xmlns:a16="http://schemas.microsoft.com/office/drawing/2014/main" id="{00000000-0008-0000-0B00-000013040000}"/>
            </a:ext>
          </a:extLst>
        </xdr:cNvPr>
        <xdr:cNvSpPr txBox="1"/>
      </xdr:nvSpPr>
      <xdr:spPr>
        <a:xfrm>
          <a:off x="46386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44" name="CaixaDeTexto 1043">
          <a:extLst>
            <a:ext uri="{FF2B5EF4-FFF2-40B4-BE49-F238E27FC236}">
              <a16:creationId xmlns:a16="http://schemas.microsoft.com/office/drawing/2014/main" id="{00000000-0008-0000-0B00-00001404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45" name="CaixaDeTexto 1044">
          <a:extLst>
            <a:ext uri="{FF2B5EF4-FFF2-40B4-BE49-F238E27FC236}">
              <a16:creationId xmlns:a16="http://schemas.microsoft.com/office/drawing/2014/main" id="{00000000-0008-0000-0B00-00001504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46" name="CaixaDeTexto 1045">
          <a:extLst>
            <a:ext uri="{FF2B5EF4-FFF2-40B4-BE49-F238E27FC236}">
              <a16:creationId xmlns:a16="http://schemas.microsoft.com/office/drawing/2014/main" id="{00000000-0008-0000-0B00-00001604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xdr:row>
      <xdr:rowOff>0</xdr:rowOff>
    </xdr:from>
    <xdr:ext cx="184731" cy="264560"/>
    <xdr:sp macro="" textlink="">
      <xdr:nvSpPr>
        <xdr:cNvPr id="1047" name="CaixaDeTexto 1046">
          <a:extLst>
            <a:ext uri="{FF2B5EF4-FFF2-40B4-BE49-F238E27FC236}">
              <a16:creationId xmlns:a16="http://schemas.microsoft.com/office/drawing/2014/main" id="{00000000-0008-0000-0B00-000017040000}"/>
            </a:ext>
          </a:extLst>
        </xdr:cNvPr>
        <xdr:cNvSpPr txBox="1"/>
      </xdr:nvSpPr>
      <xdr:spPr>
        <a:xfrm>
          <a:off x="50863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48" name="CaixaDeTexto 1047">
          <a:extLst>
            <a:ext uri="{FF2B5EF4-FFF2-40B4-BE49-F238E27FC236}">
              <a16:creationId xmlns:a16="http://schemas.microsoft.com/office/drawing/2014/main" id="{00000000-0008-0000-0B00-00001804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49" name="CaixaDeTexto 1048">
          <a:extLst>
            <a:ext uri="{FF2B5EF4-FFF2-40B4-BE49-F238E27FC236}">
              <a16:creationId xmlns:a16="http://schemas.microsoft.com/office/drawing/2014/main" id="{00000000-0008-0000-0B00-00001904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50" name="CaixaDeTexto 1049">
          <a:extLst>
            <a:ext uri="{FF2B5EF4-FFF2-40B4-BE49-F238E27FC236}">
              <a16:creationId xmlns:a16="http://schemas.microsoft.com/office/drawing/2014/main" id="{00000000-0008-0000-0B00-00001A04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87</xdr:row>
      <xdr:rowOff>0</xdr:rowOff>
    </xdr:from>
    <xdr:ext cx="184731" cy="264560"/>
    <xdr:sp macro="" textlink="">
      <xdr:nvSpPr>
        <xdr:cNvPr id="1051" name="CaixaDeTexto 1050">
          <a:extLst>
            <a:ext uri="{FF2B5EF4-FFF2-40B4-BE49-F238E27FC236}">
              <a16:creationId xmlns:a16="http://schemas.microsoft.com/office/drawing/2014/main" id="{00000000-0008-0000-0B00-00001B040000}"/>
            </a:ext>
          </a:extLst>
        </xdr:cNvPr>
        <xdr:cNvSpPr txBox="1"/>
      </xdr:nvSpPr>
      <xdr:spPr>
        <a:xfrm>
          <a:off x="553402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52" name="CaixaDeTexto 1051">
          <a:extLst>
            <a:ext uri="{FF2B5EF4-FFF2-40B4-BE49-F238E27FC236}">
              <a16:creationId xmlns:a16="http://schemas.microsoft.com/office/drawing/2014/main" id="{00000000-0008-0000-0B00-00001C04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53" name="CaixaDeTexto 1052">
          <a:extLst>
            <a:ext uri="{FF2B5EF4-FFF2-40B4-BE49-F238E27FC236}">
              <a16:creationId xmlns:a16="http://schemas.microsoft.com/office/drawing/2014/main" id="{00000000-0008-0000-0B00-00001D04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54" name="CaixaDeTexto 1053">
          <a:extLst>
            <a:ext uri="{FF2B5EF4-FFF2-40B4-BE49-F238E27FC236}">
              <a16:creationId xmlns:a16="http://schemas.microsoft.com/office/drawing/2014/main" id="{00000000-0008-0000-0B00-00001E04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87</xdr:row>
      <xdr:rowOff>0</xdr:rowOff>
    </xdr:from>
    <xdr:ext cx="184731" cy="264560"/>
    <xdr:sp macro="" textlink="">
      <xdr:nvSpPr>
        <xdr:cNvPr id="1055" name="CaixaDeTexto 1054">
          <a:extLst>
            <a:ext uri="{FF2B5EF4-FFF2-40B4-BE49-F238E27FC236}">
              <a16:creationId xmlns:a16="http://schemas.microsoft.com/office/drawing/2014/main" id="{00000000-0008-0000-0B00-00001F040000}"/>
            </a:ext>
          </a:extLst>
        </xdr:cNvPr>
        <xdr:cNvSpPr txBox="1"/>
      </xdr:nvSpPr>
      <xdr:spPr>
        <a:xfrm>
          <a:off x="598170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56" name="CaixaDeTexto 1055">
          <a:extLst>
            <a:ext uri="{FF2B5EF4-FFF2-40B4-BE49-F238E27FC236}">
              <a16:creationId xmlns:a16="http://schemas.microsoft.com/office/drawing/2014/main" id="{00000000-0008-0000-0B00-000020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57" name="CaixaDeTexto 1056">
          <a:extLst>
            <a:ext uri="{FF2B5EF4-FFF2-40B4-BE49-F238E27FC236}">
              <a16:creationId xmlns:a16="http://schemas.microsoft.com/office/drawing/2014/main" id="{00000000-0008-0000-0B00-000021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58" name="CaixaDeTexto 1057">
          <a:extLst>
            <a:ext uri="{FF2B5EF4-FFF2-40B4-BE49-F238E27FC236}">
              <a16:creationId xmlns:a16="http://schemas.microsoft.com/office/drawing/2014/main" id="{00000000-0008-0000-0B00-000022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59" name="CaixaDeTexto 1058">
          <a:extLst>
            <a:ext uri="{FF2B5EF4-FFF2-40B4-BE49-F238E27FC236}">
              <a16:creationId xmlns:a16="http://schemas.microsoft.com/office/drawing/2014/main" id="{00000000-0008-0000-0B00-000023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0" name="CaixaDeTexto 1059">
          <a:extLst>
            <a:ext uri="{FF2B5EF4-FFF2-40B4-BE49-F238E27FC236}">
              <a16:creationId xmlns:a16="http://schemas.microsoft.com/office/drawing/2014/main" id="{00000000-0008-0000-0B00-000024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1" name="CaixaDeTexto 1060">
          <a:extLst>
            <a:ext uri="{FF2B5EF4-FFF2-40B4-BE49-F238E27FC236}">
              <a16:creationId xmlns:a16="http://schemas.microsoft.com/office/drawing/2014/main" id="{00000000-0008-0000-0B00-000025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62" name="CaixaDeTexto 1061">
          <a:extLst>
            <a:ext uri="{FF2B5EF4-FFF2-40B4-BE49-F238E27FC236}">
              <a16:creationId xmlns:a16="http://schemas.microsoft.com/office/drawing/2014/main" id="{00000000-0008-0000-0B00-000026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63" name="CaixaDeTexto 1062">
          <a:extLst>
            <a:ext uri="{FF2B5EF4-FFF2-40B4-BE49-F238E27FC236}">
              <a16:creationId xmlns:a16="http://schemas.microsoft.com/office/drawing/2014/main" id="{00000000-0008-0000-0B00-000027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64" name="CaixaDeTexto 1063">
          <a:extLst>
            <a:ext uri="{FF2B5EF4-FFF2-40B4-BE49-F238E27FC236}">
              <a16:creationId xmlns:a16="http://schemas.microsoft.com/office/drawing/2014/main" id="{00000000-0008-0000-0B00-000028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87</xdr:row>
      <xdr:rowOff>0</xdr:rowOff>
    </xdr:from>
    <xdr:ext cx="184731" cy="264560"/>
    <xdr:sp macro="" textlink="">
      <xdr:nvSpPr>
        <xdr:cNvPr id="1065" name="CaixaDeTexto 1064">
          <a:extLst>
            <a:ext uri="{FF2B5EF4-FFF2-40B4-BE49-F238E27FC236}">
              <a16:creationId xmlns:a16="http://schemas.microsoft.com/office/drawing/2014/main" id="{00000000-0008-0000-0B00-000029040000}"/>
            </a:ext>
          </a:extLst>
        </xdr:cNvPr>
        <xdr:cNvSpPr txBox="1"/>
      </xdr:nvSpPr>
      <xdr:spPr>
        <a:xfrm>
          <a:off x="6429375"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6" name="CaixaDeTexto 1065">
          <a:extLst>
            <a:ext uri="{FF2B5EF4-FFF2-40B4-BE49-F238E27FC236}">
              <a16:creationId xmlns:a16="http://schemas.microsoft.com/office/drawing/2014/main" id="{00000000-0008-0000-0B00-00002A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7" name="CaixaDeTexto 1066">
          <a:extLst>
            <a:ext uri="{FF2B5EF4-FFF2-40B4-BE49-F238E27FC236}">
              <a16:creationId xmlns:a16="http://schemas.microsoft.com/office/drawing/2014/main" id="{00000000-0008-0000-0B00-00002B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8" name="CaixaDeTexto 1067">
          <a:extLst>
            <a:ext uri="{FF2B5EF4-FFF2-40B4-BE49-F238E27FC236}">
              <a16:creationId xmlns:a16="http://schemas.microsoft.com/office/drawing/2014/main" id="{00000000-0008-0000-0B00-00002C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69" name="CaixaDeTexto 1068">
          <a:extLst>
            <a:ext uri="{FF2B5EF4-FFF2-40B4-BE49-F238E27FC236}">
              <a16:creationId xmlns:a16="http://schemas.microsoft.com/office/drawing/2014/main" id="{00000000-0008-0000-0B00-00002D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0" name="CaixaDeTexto 1069">
          <a:extLst>
            <a:ext uri="{FF2B5EF4-FFF2-40B4-BE49-F238E27FC236}">
              <a16:creationId xmlns:a16="http://schemas.microsoft.com/office/drawing/2014/main" id="{00000000-0008-0000-0B00-00002E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1" name="CaixaDeTexto 1070">
          <a:extLst>
            <a:ext uri="{FF2B5EF4-FFF2-40B4-BE49-F238E27FC236}">
              <a16:creationId xmlns:a16="http://schemas.microsoft.com/office/drawing/2014/main" id="{00000000-0008-0000-0B00-00002F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2" name="CaixaDeTexto 1071">
          <a:extLst>
            <a:ext uri="{FF2B5EF4-FFF2-40B4-BE49-F238E27FC236}">
              <a16:creationId xmlns:a16="http://schemas.microsoft.com/office/drawing/2014/main" id="{00000000-0008-0000-0B00-000030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3" name="CaixaDeTexto 1072">
          <a:extLst>
            <a:ext uri="{FF2B5EF4-FFF2-40B4-BE49-F238E27FC236}">
              <a16:creationId xmlns:a16="http://schemas.microsoft.com/office/drawing/2014/main" id="{00000000-0008-0000-0B00-000031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4" name="CaixaDeTexto 1073">
          <a:extLst>
            <a:ext uri="{FF2B5EF4-FFF2-40B4-BE49-F238E27FC236}">
              <a16:creationId xmlns:a16="http://schemas.microsoft.com/office/drawing/2014/main" id="{00000000-0008-0000-0B00-000032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5" name="CaixaDeTexto 1074">
          <a:extLst>
            <a:ext uri="{FF2B5EF4-FFF2-40B4-BE49-F238E27FC236}">
              <a16:creationId xmlns:a16="http://schemas.microsoft.com/office/drawing/2014/main" id="{00000000-0008-0000-0B00-000033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6" name="CaixaDeTexto 1075">
          <a:extLst>
            <a:ext uri="{FF2B5EF4-FFF2-40B4-BE49-F238E27FC236}">
              <a16:creationId xmlns:a16="http://schemas.microsoft.com/office/drawing/2014/main" id="{00000000-0008-0000-0B00-000034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87</xdr:row>
      <xdr:rowOff>0</xdr:rowOff>
    </xdr:from>
    <xdr:ext cx="184731" cy="264560"/>
    <xdr:sp macro="" textlink="">
      <xdr:nvSpPr>
        <xdr:cNvPr id="1077" name="CaixaDeTexto 1076">
          <a:extLst>
            <a:ext uri="{FF2B5EF4-FFF2-40B4-BE49-F238E27FC236}">
              <a16:creationId xmlns:a16="http://schemas.microsoft.com/office/drawing/2014/main" id="{00000000-0008-0000-0B00-000035040000}"/>
            </a:ext>
          </a:extLst>
        </xdr:cNvPr>
        <xdr:cNvSpPr txBox="1"/>
      </xdr:nvSpPr>
      <xdr:spPr>
        <a:xfrm>
          <a:off x="6877050" y="2086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3</xdr:col>
      <xdr:colOff>628650</xdr:colOff>
      <xdr:row>3</xdr:row>
      <xdr:rowOff>85725</xdr:rowOff>
    </xdr:from>
    <xdr:ext cx="184731" cy="264560"/>
    <xdr:sp macro="" textlink="">
      <xdr:nvSpPr>
        <xdr:cNvPr id="2" name="CaixaDeTexto 1">
          <a:extLst>
            <a:ext uri="{FF2B5EF4-FFF2-40B4-BE49-F238E27FC236}">
              <a16:creationId xmlns:a16="http://schemas.microsoft.com/office/drawing/2014/main" id="{00000000-0008-0000-0C00-000002000000}"/>
            </a:ext>
          </a:extLst>
        </xdr:cNvPr>
        <xdr:cNvSpPr txBox="1"/>
      </xdr:nvSpPr>
      <xdr:spPr>
        <a:xfrm>
          <a:off x="4448175"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56</xdr:row>
      <xdr:rowOff>0</xdr:rowOff>
    </xdr:from>
    <xdr:ext cx="184731" cy="264560"/>
    <xdr:sp macro="" textlink="">
      <xdr:nvSpPr>
        <xdr:cNvPr id="3" name="CaixaDeTexto 2">
          <a:extLst>
            <a:ext uri="{FF2B5EF4-FFF2-40B4-BE49-F238E27FC236}">
              <a16:creationId xmlns:a16="http://schemas.microsoft.com/office/drawing/2014/main" id="{00000000-0008-0000-0C00-000003000000}"/>
            </a:ext>
          </a:extLst>
        </xdr:cNvPr>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56</xdr:row>
      <xdr:rowOff>0</xdr:rowOff>
    </xdr:from>
    <xdr:ext cx="184731" cy="264560"/>
    <xdr:sp macro="" textlink="">
      <xdr:nvSpPr>
        <xdr:cNvPr id="4" name="CaixaDeTexto 3">
          <a:extLst>
            <a:ext uri="{FF2B5EF4-FFF2-40B4-BE49-F238E27FC236}">
              <a16:creationId xmlns:a16="http://schemas.microsoft.com/office/drawing/2014/main" id="{00000000-0008-0000-0C00-000004000000}"/>
            </a:ext>
          </a:extLst>
        </xdr:cNvPr>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56</xdr:row>
      <xdr:rowOff>0</xdr:rowOff>
    </xdr:from>
    <xdr:ext cx="184731" cy="264560"/>
    <xdr:sp macro="" textlink="">
      <xdr:nvSpPr>
        <xdr:cNvPr id="5" name="CaixaDeTexto 4">
          <a:extLst>
            <a:ext uri="{FF2B5EF4-FFF2-40B4-BE49-F238E27FC236}">
              <a16:creationId xmlns:a16="http://schemas.microsoft.com/office/drawing/2014/main" id="{00000000-0008-0000-0C00-000005000000}"/>
            </a:ext>
          </a:extLst>
        </xdr:cNvPr>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58</xdr:row>
      <xdr:rowOff>0</xdr:rowOff>
    </xdr:from>
    <xdr:ext cx="184731" cy="264560"/>
    <xdr:sp macro="" textlink="">
      <xdr:nvSpPr>
        <xdr:cNvPr id="6" name="CaixaDeTexto 5">
          <a:extLst>
            <a:ext uri="{FF2B5EF4-FFF2-40B4-BE49-F238E27FC236}">
              <a16:creationId xmlns:a16="http://schemas.microsoft.com/office/drawing/2014/main" id="{00000000-0008-0000-0C00-000006000000}"/>
            </a:ext>
          </a:extLst>
        </xdr:cNvPr>
        <xdr:cNvSpPr txBox="1"/>
      </xdr:nvSpPr>
      <xdr:spPr>
        <a:xfrm>
          <a:off x="4467225" y="13801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87</xdr:row>
      <xdr:rowOff>0</xdr:rowOff>
    </xdr:from>
    <xdr:ext cx="184731" cy="264560"/>
    <xdr:sp macro="" textlink="">
      <xdr:nvSpPr>
        <xdr:cNvPr id="7" name="CaixaDeTexto 6">
          <a:extLst>
            <a:ext uri="{FF2B5EF4-FFF2-40B4-BE49-F238E27FC236}">
              <a16:creationId xmlns:a16="http://schemas.microsoft.com/office/drawing/2014/main" id="{00000000-0008-0000-0C00-000007000000}"/>
            </a:ext>
          </a:extLst>
        </xdr:cNvPr>
        <xdr:cNvSpPr txBox="1"/>
      </xdr:nvSpPr>
      <xdr:spPr>
        <a:xfrm>
          <a:off x="4467225" y="20478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127</xdr:row>
      <xdr:rowOff>85725</xdr:rowOff>
    </xdr:from>
    <xdr:ext cx="184731" cy="264560"/>
    <xdr:sp macro="" textlink="">
      <xdr:nvSpPr>
        <xdr:cNvPr id="8" name="CaixaDeTexto 7">
          <a:extLst>
            <a:ext uri="{FF2B5EF4-FFF2-40B4-BE49-F238E27FC236}">
              <a16:creationId xmlns:a16="http://schemas.microsoft.com/office/drawing/2014/main" id="{00000000-0008-0000-0C00-000008000000}"/>
            </a:ext>
          </a:extLst>
        </xdr:cNvPr>
        <xdr:cNvSpPr txBox="1"/>
      </xdr:nvSpPr>
      <xdr:spPr>
        <a:xfrm>
          <a:off x="4467225" y="28432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172</xdr:row>
      <xdr:rowOff>85725</xdr:rowOff>
    </xdr:from>
    <xdr:ext cx="184731" cy="264560"/>
    <xdr:sp macro="" textlink="">
      <xdr:nvSpPr>
        <xdr:cNvPr id="9" name="CaixaDeTexto 8">
          <a:extLst>
            <a:ext uri="{FF2B5EF4-FFF2-40B4-BE49-F238E27FC236}">
              <a16:creationId xmlns:a16="http://schemas.microsoft.com/office/drawing/2014/main" id="{00000000-0008-0000-0C00-000009000000}"/>
            </a:ext>
          </a:extLst>
        </xdr:cNvPr>
        <xdr:cNvSpPr txBox="1"/>
      </xdr:nvSpPr>
      <xdr:spPr>
        <a:xfrm>
          <a:off x="4467225" y="37099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215</xdr:row>
      <xdr:rowOff>85725</xdr:rowOff>
    </xdr:from>
    <xdr:ext cx="184731" cy="264560"/>
    <xdr:sp macro="" textlink="">
      <xdr:nvSpPr>
        <xdr:cNvPr id="10" name="CaixaDeTexto 9">
          <a:extLst>
            <a:ext uri="{FF2B5EF4-FFF2-40B4-BE49-F238E27FC236}">
              <a16:creationId xmlns:a16="http://schemas.microsoft.com/office/drawing/2014/main" id="{00000000-0008-0000-0C00-00000A000000}"/>
            </a:ext>
          </a:extLst>
        </xdr:cNvPr>
        <xdr:cNvSpPr txBox="1"/>
      </xdr:nvSpPr>
      <xdr:spPr>
        <a:xfrm>
          <a:off x="4467225" y="45291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266</xdr:row>
      <xdr:rowOff>85725</xdr:rowOff>
    </xdr:from>
    <xdr:ext cx="184731" cy="264560"/>
    <xdr:sp macro="" textlink="">
      <xdr:nvSpPr>
        <xdr:cNvPr id="11" name="CaixaDeTexto 10">
          <a:extLst>
            <a:ext uri="{FF2B5EF4-FFF2-40B4-BE49-F238E27FC236}">
              <a16:creationId xmlns:a16="http://schemas.microsoft.com/office/drawing/2014/main" id="{00000000-0008-0000-0C00-00000B000000}"/>
            </a:ext>
          </a:extLst>
        </xdr:cNvPr>
        <xdr:cNvSpPr txBox="1"/>
      </xdr:nvSpPr>
      <xdr:spPr>
        <a:xfrm>
          <a:off x="4467225" y="55006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317</xdr:row>
      <xdr:rowOff>85725</xdr:rowOff>
    </xdr:from>
    <xdr:ext cx="184731" cy="264560"/>
    <xdr:sp macro="" textlink="">
      <xdr:nvSpPr>
        <xdr:cNvPr id="12" name="CaixaDeTexto 11">
          <a:extLst>
            <a:ext uri="{FF2B5EF4-FFF2-40B4-BE49-F238E27FC236}">
              <a16:creationId xmlns:a16="http://schemas.microsoft.com/office/drawing/2014/main" id="{00000000-0008-0000-0C00-00000C000000}"/>
            </a:ext>
          </a:extLst>
        </xdr:cNvPr>
        <xdr:cNvSpPr txBox="1"/>
      </xdr:nvSpPr>
      <xdr:spPr>
        <a:xfrm>
          <a:off x="4467225" y="6472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382</xdr:row>
      <xdr:rowOff>85725</xdr:rowOff>
    </xdr:from>
    <xdr:ext cx="184731" cy="264560"/>
    <xdr:sp macro="" textlink="">
      <xdr:nvSpPr>
        <xdr:cNvPr id="13" name="CaixaDeTexto 12">
          <a:extLst>
            <a:ext uri="{FF2B5EF4-FFF2-40B4-BE49-F238E27FC236}">
              <a16:creationId xmlns:a16="http://schemas.microsoft.com/office/drawing/2014/main" id="{00000000-0008-0000-0C00-00000D000000}"/>
            </a:ext>
          </a:extLst>
        </xdr:cNvPr>
        <xdr:cNvSpPr txBox="1"/>
      </xdr:nvSpPr>
      <xdr:spPr>
        <a:xfrm>
          <a:off x="4467225" y="77104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443</xdr:row>
      <xdr:rowOff>85725</xdr:rowOff>
    </xdr:from>
    <xdr:ext cx="184731" cy="264560"/>
    <xdr:sp macro="" textlink="">
      <xdr:nvSpPr>
        <xdr:cNvPr id="14" name="CaixaDeTexto 13">
          <a:extLst>
            <a:ext uri="{FF2B5EF4-FFF2-40B4-BE49-F238E27FC236}">
              <a16:creationId xmlns:a16="http://schemas.microsoft.com/office/drawing/2014/main" id="{00000000-0008-0000-0C00-00000E000000}"/>
            </a:ext>
          </a:extLst>
        </xdr:cNvPr>
        <xdr:cNvSpPr txBox="1"/>
      </xdr:nvSpPr>
      <xdr:spPr>
        <a:xfrm>
          <a:off x="4467225" y="88725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516</xdr:row>
      <xdr:rowOff>85725</xdr:rowOff>
    </xdr:from>
    <xdr:ext cx="184731" cy="264560"/>
    <xdr:sp macro="" textlink="">
      <xdr:nvSpPr>
        <xdr:cNvPr id="15" name="CaixaDeTexto 14">
          <a:extLst>
            <a:ext uri="{FF2B5EF4-FFF2-40B4-BE49-F238E27FC236}">
              <a16:creationId xmlns:a16="http://schemas.microsoft.com/office/drawing/2014/main" id="{00000000-0008-0000-0C00-00000F000000}"/>
            </a:ext>
          </a:extLst>
        </xdr:cNvPr>
        <xdr:cNvSpPr txBox="1"/>
      </xdr:nvSpPr>
      <xdr:spPr>
        <a:xfrm>
          <a:off x="4467225" y="102631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504825</xdr:colOff>
      <xdr:row>60</xdr:row>
      <xdr:rowOff>133350</xdr:rowOff>
    </xdr:from>
    <xdr:to>
      <xdr:col>12</xdr:col>
      <xdr:colOff>114300</xdr:colOff>
      <xdr:row>71</xdr:row>
      <xdr:rowOff>133350</xdr:rowOff>
    </xdr:to>
    <xdr:graphicFrame macro="">
      <xdr:nvGraphicFramePr>
        <xdr:cNvPr id="51928" name="Gráfico 15">
          <a:extLst>
            <a:ext uri="{FF2B5EF4-FFF2-40B4-BE49-F238E27FC236}">
              <a16:creationId xmlns:a16="http://schemas.microsoft.com/office/drawing/2014/main" id="{00000000-0008-0000-0C00-0000D8CA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504825</xdr:colOff>
      <xdr:row>74</xdr:row>
      <xdr:rowOff>104775</xdr:rowOff>
    </xdr:from>
    <xdr:to>
      <xdr:col>12</xdr:col>
      <xdr:colOff>123825</xdr:colOff>
      <xdr:row>85</xdr:row>
      <xdr:rowOff>47625</xdr:rowOff>
    </xdr:to>
    <xdr:graphicFrame macro="">
      <xdr:nvGraphicFramePr>
        <xdr:cNvPr id="51929" name="Gráfico 16">
          <a:extLst>
            <a:ext uri="{FF2B5EF4-FFF2-40B4-BE49-F238E27FC236}">
              <a16:creationId xmlns:a16="http://schemas.microsoft.com/office/drawing/2014/main" id="{00000000-0008-0000-0C00-0000D9CA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628650</xdr:colOff>
      <xdr:row>89</xdr:row>
      <xdr:rowOff>161925</xdr:rowOff>
    </xdr:from>
    <xdr:to>
      <xdr:col>12</xdr:col>
      <xdr:colOff>38100</xdr:colOff>
      <xdr:row>100</xdr:row>
      <xdr:rowOff>123825</xdr:rowOff>
    </xdr:to>
    <xdr:graphicFrame macro="">
      <xdr:nvGraphicFramePr>
        <xdr:cNvPr id="51930" name="Gráfico 17">
          <a:extLst>
            <a:ext uri="{FF2B5EF4-FFF2-40B4-BE49-F238E27FC236}">
              <a16:creationId xmlns:a16="http://schemas.microsoft.com/office/drawing/2014/main" id="{00000000-0008-0000-0C00-0000DACA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590550</xdr:colOff>
      <xdr:row>104</xdr:row>
      <xdr:rowOff>95250</xdr:rowOff>
    </xdr:from>
    <xdr:to>
      <xdr:col>12</xdr:col>
      <xdr:colOff>28575</xdr:colOff>
      <xdr:row>115</xdr:row>
      <xdr:rowOff>19050</xdr:rowOff>
    </xdr:to>
    <xdr:graphicFrame macro="">
      <xdr:nvGraphicFramePr>
        <xdr:cNvPr id="51931" name="Gráfico 18">
          <a:extLst>
            <a:ext uri="{FF2B5EF4-FFF2-40B4-BE49-F238E27FC236}">
              <a16:creationId xmlns:a16="http://schemas.microsoft.com/office/drawing/2014/main" id="{00000000-0008-0000-0C00-0000DBCA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581025</xdr:colOff>
      <xdr:row>118</xdr:row>
      <xdr:rowOff>114300</xdr:rowOff>
    </xdr:from>
    <xdr:to>
      <xdr:col>12</xdr:col>
      <xdr:colOff>142875</xdr:colOff>
      <xdr:row>131</xdr:row>
      <xdr:rowOff>66675</xdr:rowOff>
    </xdr:to>
    <xdr:graphicFrame macro="">
      <xdr:nvGraphicFramePr>
        <xdr:cNvPr id="51932" name="Gráfico 19">
          <a:extLst>
            <a:ext uri="{FF2B5EF4-FFF2-40B4-BE49-F238E27FC236}">
              <a16:creationId xmlns:a16="http://schemas.microsoft.com/office/drawing/2014/main" id="{00000000-0008-0000-0C00-0000DCCA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oneCellAnchor>
    <xdr:from>
      <xdr:col>3</xdr:col>
      <xdr:colOff>628650</xdr:colOff>
      <xdr:row>2</xdr:row>
      <xdr:rowOff>0</xdr:rowOff>
    </xdr:from>
    <xdr:ext cx="184731" cy="264560"/>
    <xdr:sp macro="" textlink="">
      <xdr:nvSpPr>
        <xdr:cNvPr id="21" name="CaixaDeTexto 20">
          <a:extLst>
            <a:ext uri="{FF2B5EF4-FFF2-40B4-BE49-F238E27FC236}">
              <a16:creationId xmlns:a16="http://schemas.microsoft.com/office/drawing/2014/main" id="{00000000-0008-0000-0C00-000015000000}"/>
            </a:ext>
          </a:extLst>
        </xdr:cNvPr>
        <xdr:cNvSpPr txBox="1"/>
      </xdr:nvSpPr>
      <xdr:spPr>
        <a:xfrm>
          <a:off x="44481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xdr:row>
      <xdr:rowOff>85725</xdr:rowOff>
    </xdr:from>
    <xdr:ext cx="184731" cy="264560"/>
    <xdr:sp macro="" textlink="">
      <xdr:nvSpPr>
        <xdr:cNvPr id="22" name="CaixaDeTexto 21">
          <a:extLst>
            <a:ext uri="{FF2B5EF4-FFF2-40B4-BE49-F238E27FC236}">
              <a16:creationId xmlns:a16="http://schemas.microsoft.com/office/drawing/2014/main" id="{00000000-0008-0000-0C00-000016000000}"/>
            </a:ext>
          </a:extLst>
        </xdr:cNvPr>
        <xdr:cNvSpPr txBox="1"/>
      </xdr:nvSpPr>
      <xdr:spPr>
        <a:xfrm>
          <a:off x="4448175"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242" name="CaixaDeTexto 241">
          <a:extLst>
            <a:ext uri="{FF2B5EF4-FFF2-40B4-BE49-F238E27FC236}">
              <a16:creationId xmlns:a16="http://schemas.microsoft.com/office/drawing/2014/main" id="{00000000-0008-0000-0C00-0000F200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243" name="CaixaDeTexto 242">
          <a:extLst>
            <a:ext uri="{FF2B5EF4-FFF2-40B4-BE49-F238E27FC236}">
              <a16:creationId xmlns:a16="http://schemas.microsoft.com/office/drawing/2014/main" id="{00000000-0008-0000-0C00-0000F300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44" name="CaixaDeTexto 243">
          <a:extLst>
            <a:ext uri="{FF2B5EF4-FFF2-40B4-BE49-F238E27FC236}">
              <a16:creationId xmlns:a16="http://schemas.microsoft.com/office/drawing/2014/main" id="{00000000-0008-0000-0C00-0000F400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45" name="CaixaDeTexto 244">
          <a:extLst>
            <a:ext uri="{FF2B5EF4-FFF2-40B4-BE49-F238E27FC236}">
              <a16:creationId xmlns:a16="http://schemas.microsoft.com/office/drawing/2014/main" id="{00000000-0008-0000-0C00-0000F500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46" name="CaixaDeTexto 245">
          <a:extLst>
            <a:ext uri="{FF2B5EF4-FFF2-40B4-BE49-F238E27FC236}">
              <a16:creationId xmlns:a16="http://schemas.microsoft.com/office/drawing/2014/main" id="{00000000-0008-0000-0C00-0000F600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47" name="CaixaDeTexto 246">
          <a:extLst>
            <a:ext uri="{FF2B5EF4-FFF2-40B4-BE49-F238E27FC236}">
              <a16:creationId xmlns:a16="http://schemas.microsoft.com/office/drawing/2014/main" id="{00000000-0008-0000-0C00-0000F700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48" name="CaixaDeTexto 247">
          <a:extLst>
            <a:ext uri="{FF2B5EF4-FFF2-40B4-BE49-F238E27FC236}">
              <a16:creationId xmlns:a16="http://schemas.microsoft.com/office/drawing/2014/main" id="{00000000-0008-0000-0C00-0000F800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49" name="CaixaDeTexto 248">
          <a:extLst>
            <a:ext uri="{FF2B5EF4-FFF2-40B4-BE49-F238E27FC236}">
              <a16:creationId xmlns:a16="http://schemas.microsoft.com/office/drawing/2014/main" id="{00000000-0008-0000-0C00-0000F900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50" name="CaixaDeTexto 249">
          <a:extLst>
            <a:ext uri="{FF2B5EF4-FFF2-40B4-BE49-F238E27FC236}">
              <a16:creationId xmlns:a16="http://schemas.microsoft.com/office/drawing/2014/main" id="{00000000-0008-0000-0C00-0000FA00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51" name="CaixaDeTexto 250">
          <a:extLst>
            <a:ext uri="{FF2B5EF4-FFF2-40B4-BE49-F238E27FC236}">
              <a16:creationId xmlns:a16="http://schemas.microsoft.com/office/drawing/2014/main" id="{00000000-0008-0000-0C00-0000FB00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52" name="CaixaDeTexto 251">
          <a:extLst>
            <a:ext uri="{FF2B5EF4-FFF2-40B4-BE49-F238E27FC236}">
              <a16:creationId xmlns:a16="http://schemas.microsoft.com/office/drawing/2014/main" id="{00000000-0008-0000-0C00-0000FC00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53" name="CaixaDeTexto 252">
          <a:extLst>
            <a:ext uri="{FF2B5EF4-FFF2-40B4-BE49-F238E27FC236}">
              <a16:creationId xmlns:a16="http://schemas.microsoft.com/office/drawing/2014/main" id="{00000000-0008-0000-0C00-0000FD00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54" name="CaixaDeTexto 253">
          <a:extLst>
            <a:ext uri="{FF2B5EF4-FFF2-40B4-BE49-F238E27FC236}">
              <a16:creationId xmlns:a16="http://schemas.microsoft.com/office/drawing/2014/main" id="{00000000-0008-0000-0C00-0000FE00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55" name="CaixaDeTexto 254">
          <a:extLst>
            <a:ext uri="{FF2B5EF4-FFF2-40B4-BE49-F238E27FC236}">
              <a16:creationId xmlns:a16="http://schemas.microsoft.com/office/drawing/2014/main" id="{00000000-0008-0000-0C00-0000FF00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56" name="CaixaDeTexto 255">
          <a:extLst>
            <a:ext uri="{FF2B5EF4-FFF2-40B4-BE49-F238E27FC236}">
              <a16:creationId xmlns:a16="http://schemas.microsoft.com/office/drawing/2014/main" id="{00000000-0008-0000-0C00-000000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57" name="CaixaDeTexto 256">
          <a:extLst>
            <a:ext uri="{FF2B5EF4-FFF2-40B4-BE49-F238E27FC236}">
              <a16:creationId xmlns:a16="http://schemas.microsoft.com/office/drawing/2014/main" id="{00000000-0008-0000-0C00-000001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58" name="CaixaDeTexto 257">
          <a:extLst>
            <a:ext uri="{FF2B5EF4-FFF2-40B4-BE49-F238E27FC236}">
              <a16:creationId xmlns:a16="http://schemas.microsoft.com/office/drawing/2014/main" id="{00000000-0008-0000-0C00-000002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59" name="CaixaDeTexto 258">
          <a:extLst>
            <a:ext uri="{FF2B5EF4-FFF2-40B4-BE49-F238E27FC236}">
              <a16:creationId xmlns:a16="http://schemas.microsoft.com/office/drawing/2014/main" id="{00000000-0008-0000-0C00-000003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0" name="CaixaDeTexto 259">
          <a:extLst>
            <a:ext uri="{FF2B5EF4-FFF2-40B4-BE49-F238E27FC236}">
              <a16:creationId xmlns:a16="http://schemas.microsoft.com/office/drawing/2014/main" id="{00000000-0008-0000-0C00-00000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1" name="CaixaDeTexto 260">
          <a:extLst>
            <a:ext uri="{FF2B5EF4-FFF2-40B4-BE49-F238E27FC236}">
              <a16:creationId xmlns:a16="http://schemas.microsoft.com/office/drawing/2014/main" id="{00000000-0008-0000-0C00-00000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62" name="CaixaDeTexto 261">
          <a:extLst>
            <a:ext uri="{FF2B5EF4-FFF2-40B4-BE49-F238E27FC236}">
              <a16:creationId xmlns:a16="http://schemas.microsoft.com/office/drawing/2014/main" id="{00000000-0008-0000-0C00-000006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63" name="CaixaDeTexto 262">
          <a:extLst>
            <a:ext uri="{FF2B5EF4-FFF2-40B4-BE49-F238E27FC236}">
              <a16:creationId xmlns:a16="http://schemas.microsoft.com/office/drawing/2014/main" id="{00000000-0008-0000-0C00-000007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64" name="CaixaDeTexto 263">
          <a:extLst>
            <a:ext uri="{FF2B5EF4-FFF2-40B4-BE49-F238E27FC236}">
              <a16:creationId xmlns:a16="http://schemas.microsoft.com/office/drawing/2014/main" id="{00000000-0008-0000-0C00-000008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65" name="CaixaDeTexto 264">
          <a:extLst>
            <a:ext uri="{FF2B5EF4-FFF2-40B4-BE49-F238E27FC236}">
              <a16:creationId xmlns:a16="http://schemas.microsoft.com/office/drawing/2014/main" id="{00000000-0008-0000-0C00-000009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6" name="CaixaDeTexto 265">
          <a:extLst>
            <a:ext uri="{FF2B5EF4-FFF2-40B4-BE49-F238E27FC236}">
              <a16:creationId xmlns:a16="http://schemas.microsoft.com/office/drawing/2014/main" id="{00000000-0008-0000-0C00-00000A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7" name="CaixaDeTexto 266">
          <a:extLst>
            <a:ext uri="{FF2B5EF4-FFF2-40B4-BE49-F238E27FC236}">
              <a16:creationId xmlns:a16="http://schemas.microsoft.com/office/drawing/2014/main" id="{00000000-0008-0000-0C00-00000B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8" name="CaixaDeTexto 267">
          <a:extLst>
            <a:ext uri="{FF2B5EF4-FFF2-40B4-BE49-F238E27FC236}">
              <a16:creationId xmlns:a16="http://schemas.microsoft.com/office/drawing/2014/main" id="{00000000-0008-0000-0C00-00000C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69" name="CaixaDeTexto 268">
          <a:extLst>
            <a:ext uri="{FF2B5EF4-FFF2-40B4-BE49-F238E27FC236}">
              <a16:creationId xmlns:a16="http://schemas.microsoft.com/office/drawing/2014/main" id="{00000000-0008-0000-0C00-00000D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0" name="CaixaDeTexto 269">
          <a:extLst>
            <a:ext uri="{FF2B5EF4-FFF2-40B4-BE49-F238E27FC236}">
              <a16:creationId xmlns:a16="http://schemas.microsoft.com/office/drawing/2014/main" id="{00000000-0008-0000-0C00-00000E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1" name="CaixaDeTexto 270">
          <a:extLst>
            <a:ext uri="{FF2B5EF4-FFF2-40B4-BE49-F238E27FC236}">
              <a16:creationId xmlns:a16="http://schemas.microsoft.com/office/drawing/2014/main" id="{00000000-0008-0000-0C00-00000F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2" name="CaixaDeTexto 271">
          <a:extLst>
            <a:ext uri="{FF2B5EF4-FFF2-40B4-BE49-F238E27FC236}">
              <a16:creationId xmlns:a16="http://schemas.microsoft.com/office/drawing/2014/main" id="{00000000-0008-0000-0C00-00001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3" name="CaixaDeTexto 272">
          <a:extLst>
            <a:ext uri="{FF2B5EF4-FFF2-40B4-BE49-F238E27FC236}">
              <a16:creationId xmlns:a16="http://schemas.microsoft.com/office/drawing/2014/main" id="{00000000-0008-0000-0C00-00001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4" name="CaixaDeTexto 273">
          <a:extLst>
            <a:ext uri="{FF2B5EF4-FFF2-40B4-BE49-F238E27FC236}">
              <a16:creationId xmlns:a16="http://schemas.microsoft.com/office/drawing/2014/main" id="{00000000-0008-0000-0C00-000012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5" name="CaixaDeTexto 274">
          <a:extLst>
            <a:ext uri="{FF2B5EF4-FFF2-40B4-BE49-F238E27FC236}">
              <a16:creationId xmlns:a16="http://schemas.microsoft.com/office/drawing/2014/main" id="{00000000-0008-0000-0C00-000013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6" name="CaixaDeTexto 275">
          <a:extLst>
            <a:ext uri="{FF2B5EF4-FFF2-40B4-BE49-F238E27FC236}">
              <a16:creationId xmlns:a16="http://schemas.microsoft.com/office/drawing/2014/main" id="{00000000-0008-0000-0C00-00001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77" name="CaixaDeTexto 276">
          <a:extLst>
            <a:ext uri="{FF2B5EF4-FFF2-40B4-BE49-F238E27FC236}">
              <a16:creationId xmlns:a16="http://schemas.microsoft.com/office/drawing/2014/main" id="{00000000-0008-0000-0C00-00001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278" name="CaixaDeTexto 277">
          <a:extLst>
            <a:ext uri="{FF2B5EF4-FFF2-40B4-BE49-F238E27FC236}">
              <a16:creationId xmlns:a16="http://schemas.microsoft.com/office/drawing/2014/main" id="{00000000-0008-0000-0C00-000016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279" name="CaixaDeTexto 278">
          <a:extLst>
            <a:ext uri="{FF2B5EF4-FFF2-40B4-BE49-F238E27FC236}">
              <a16:creationId xmlns:a16="http://schemas.microsoft.com/office/drawing/2014/main" id="{00000000-0008-0000-0C00-000017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80" name="CaixaDeTexto 279">
          <a:extLst>
            <a:ext uri="{FF2B5EF4-FFF2-40B4-BE49-F238E27FC236}">
              <a16:creationId xmlns:a16="http://schemas.microsoft.com/office/drawing/2014/main" id="{00000000-0008-0000-0C00-000018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81" name="CaixaDeTexto 280">
          <a:extLst>
            <a:ext uri="{FF2B5EF4-FFF2-40B4-BE49-F238E27FC236}">
              <a16:creationId xmlns:a16="http://schemas.microsoft.com/office/drawing/2014/main" id="{00000000-0008-0000-0C00-000019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82" name="CaixaDeTexto 281">
          <a:extLst>
            <a:ext uri="{FF2B5EF4-FFF2-40B4-BE49-F238E27FC236}">
              <a16:creationId xmlns:a16="http://schemas.microsoft.com/office/drawing/2014/main" id="{00000000-0008-0000-0C00-00001A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283" name="CaixaDeTexto 282">
          <a:extLst>
            <a:ext uri="{FF2B5EF4-FFF2-40B4-BE49-F238E27FC236}">
              <a16:creationId xmlns:a16="http://schemas.microsoft.com/office/drawing/2014/main" id="{00000000-0008-0000-0C00-00001B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84" name="CaixaDeTexto 283">
          <a:extLst>
            <a:ext uri="{FF2B5EF4-FFF2-40B4-BE49-F238E27FC236}">
              <a16:creationId xmlns:a16="http://schemas.microsoft.com/office/drawing/2014/main" id="{00000000-0008-0000-0C00-00001C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85" name="CaixaDeTexto 284">
          <a:extLst>
            <a:ext uri="{FF2B5EF4-FFF2-40B4-BE49-F238E27FC236}">
              <a16:creationId xmlns:a16="http://schemas.microsoft.com/office/drawing/2014/main" id="{00000000-0008-0000-0C00-00001D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86" name="CaixaDeTexto 285">
          <a:extLst>
            <a:ext uri="{FF2B5EF4-FFF2-40B4-BE49-F238E27FC236}">
              <a16:creationId xmlns:a16="http://schemas.microsoft.com/office/drawing/2014/main" id="{00000000-0008-0000-0C00-00001E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287" name="CaixaDeTexto 286">
          <a:extLst>
            <a:ext uri="{FF2B5EF4-FFF2-40B4-BE49-F238E27FC236}">
              <a16:creationId xmlns:a16="http://schemas.microsoft.com/office/drawing/2014/main" id="{00000000-0008-0000-0C00-00001F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88" name="CaixaDeTexto 287">
          <a:extLst>
            <a:ext uri="{FF2B5EF4-FFF2-40B4-BE49-F238E27FC236}">
              <a16:creationId xmlns:a16="http://schemas.microsoft.com/office/drawing/2014/main" id="{00000000-0008-0000-0C00-000020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89" name="CaixaDeTexto 288">
          <a:extLst>
            <a:ext uri="{FF2B5EF4-FFF2-40B4-BE49-F238E27FC236}">
              <a16:creationId xmlns:a16="http://schemas.microsoft.com/office/drawing/2014/main" id="{00000000-0008-0000-0C00-000021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90" name="CaixaDeTexto 289">
          <a:extLst>
            <a:ext uri="{FF2B5EF4-FFF2-40B4-BE49-F238E27FC236}">
              <a16:creationId xmlns:a16="http://schemas.microsoft.com/office/drawing/2014/main" id="{00000000-0008-0000-0C00-000022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291" name="CaixaDeTexto 290">
          <a:extLst>
            <a:ext uri="{FF2B5EF4-FFF2-40B4-BE49-F238E27FC236}">
              <a16:creationId xmlns:a16="http://schemas.microsoft.com/office/drawing/2014/main" id="{00000000-0008-0000-0C00-000023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2" name="CaixaDeTexto 291">
          <a:extLst>
            <a:ext uri="{FF2B5EF4-FFF2-40B4-BE49-F238E27FC236}">
              <a16:creationId xmlns:a16="http://schemas.microsoft.com/office/drawing/2014/main" id="{00000000-0008-0000-0C00-000024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3" name="CaixaDeTexto 292">
          <a:extLst>
            <a:ext uri="{FF2B5EF4-FFF2-40B4-BE49-F238E27FC236}">
              <a16:creationId xmlns:a16="http://schemas.microsoft.com/office/drawing/2014/main" id="{00000000-0008-0000-0C00-000025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4" name="CaixaDeTexto 293">
          <a:extLst>
            <a:ext uri="{FF2B5EF4-FFF2-40B4-BE49-F238E27FC236}">
              <a16:creationId xmlns:a16="http://schemas.microsoft.com/office/drawing/2014/main" id="{00000000-0008-0000-0C00-000026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5" name="CaixaDeTexto 294">
          <a:extLst>
            <a:ext uri="{FF2B5EF4-FFF2-40B4-BE49-F238E27FC236}">
              <a16:creationId xmlns:a16="http://schemas.microsoft.com/office/drawing/2014/main" id="{00000000-0008-0000-0C00-000027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96" name="CaixaDeTexto 295">
          <a:extLst>
            <a:ext uri="{FF2B5EF4-FFF2-40B4-BE49-F238E27FC236}">
              <a16:creationId xmlns:a16="http://schemas.microsoft.com/office/drawing/2014/main" id="{00000000-0008-0000-0C00-00002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297" name="CaixaDeTexto 296">
          <a:extLst>
            <a:ext uri="{FF2B5EF4-FFF2-40B4-BE49-F238E27FC236}">
              <a16:creationId xmlns:a16="http://schemas.microsoft.com/office/drawing/2014/main" id="{00000000-0008-0000-0C00-00002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8" name="CaixaDeTexto 297">
          <a:extLst>
            <a:ext uri="{FF2B5EF4-FFF2-40B4-BE49-F238E27FC236}">
              <a16:creationId xmlns:a16="http://schemas.microsoft.com/office/drawing/2014/main" id="{00000000-0008-0000-0C00-00002A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299" name="CaixaDeTexto 298">
          <a:extLst>
            <a:ext uri="{FF2B5EF4-FFF2-40B4-BE49-F238E27FC236}">
              <a16:creationId xmlns:a16="http://schemas.microsoft.com/office/drawing/2014/main" id="{00000000-0008-0000-0C00-00002B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0" name="CaixaDeTexto 299">
          <a:extLst>
            <a:ext uri="{FF2B5EF4-FFF2-40B4-BE49-F238E27FC236}">
              <a16:creationId xmlns:a16="http://schemas.microsoft.com/office/drawing/2014/main" id="{00000000-0008-0000-0C00-00002C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1" name="CaixaDeTexto 300">
          <a:extLst>
            <a:ext uri="{FF2B5EF4-FFF2-40B4-BE49-F238E27FC236}">
              <a16:creationId xmlns:a16="http://schemas.microsoft.com/office/drawing/2014/main" id="{00000000-0008-0000-0C00-00002D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2" name="CaixaDeTexto 301">
          <a:extLst>
            <a:ext uri="{FF2B5EF4-FFF2-40B4-BE49-F238E27FC236}">
              <a16:creationId xmlns:a16="http://schemas.microsoft.com/office/drawing/2014/main" id="{00000000-0008-0000-0C00-00002E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3" name="CaixaDeTexto 302">
          <a:extLst>
            <a:ext uri="{FF2B5EF4-FFF2-40B4-BE49-F238E27FC236}">
              <a16:creationId xmlns:a16="http://schemas.microsoft.com/office/drawing/2014/main" id="{00000000-0008-0000-0C00-00002F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4" name="CaixaDeTexto 303">
          <a:extLst>
            <a:ext uri="{FF2B5EF4-FFF2-40B4-BE49-F238E27FC236}">
              <a16:creationId xmlns:a16="http://schemas.microsoft.com/office/drawing/2014/main" id="{00000000-0008-0000-0C00-00003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5" name="CaixaDeTexto 304">
          <a:extLst>
            <a:ext uri="{FF2B5EF4-FFF2-40B4-BE49-F238E27FC236}">
              <a16:creationId xmlns:a16="http://schemas.microsoft.com/office/drawing/2014/main" id="{00000000-0008-0000-0C00-00003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6" name="CaixaDeTexto 305">
          <a:extLst>
            <a:ext uri="{FF2B5EF4-FFF2-40B4-BE49-F238E27FC236}">
              <a16:creationId xmlns:a16="http://schemas.microsoft.com/office/drawing/2014/main" id="{00000000-0008-0000-0C00-000032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 name="CaixaDeTexto 306">
          <a:extLst>
            <a:ext uri="{FF2B5EF4-FFF2-40B4-BE49-F238E27FC236}">
              <a16:creationId xmlns:a16="http://schemas.microsoft.com/office/drawing/2014/main" id="{00000000-0008-0000-0C00-000033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 name="CaixaDeTexto 307">
          <a:extLst>
            <a:ext uri="{FF2B5EF4-FFF2-40B4-BE49-F238E27FC236}">
              <a16:creationId xmlns:a16="http://schemas.microsoft.com/office/drawing/2014/main" id="{00000000-0008-0000-0C00-00003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9" name="CaixaDeTexto 308">
          <a:extLst>
            <a:ext uri="{FF2B5EF4-FFF2-40B4-BE49-F238E27FC236}">
              <a16:creationId xmlns:a16="http://schemas.microsoft.com/office/drawing/2014/main" id="{00000000-0008-0000-0C00-00003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0" name="CaixaDeTexto 309">
          <a:extLst>
            <a:ext uri="{FF2B5EF4-FFF2-40B4-BE49-F238E27FC236}">
              <a16:creationId xmlns:a16="http://schemas.microsoft.com/office/drawing/2014/main" id="{00000000-0008-0000-0C00-000036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 name="CaixaDeTexto 310">
          <a:extLst>
            <a:ext uri="{FF2B5EF4-FFF2-40B4-BE49-F238E27FC236}">
              <a16:creationId xmlns:a16="http://schemas.microsoft.com/office/drawing/2014/main" id="{00000000-0008-0000-0C00-000037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2" name="CaixaDeTexto 311">
          <a:extLst>
            <a:ext uri="{FF2B5EF4-FFF2-40B4-BE49-F238E27FC236}">
              <a16:creationId xmlns:a16="http://schemas.microsoft.com/office/drawing/2014/main" id="{00000000-0008-0000-0C00-00003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3" name="CaixaDeTexto 312">
          <a:extLst>
            <a:ext uri="{FF2B5EF4-FFF2-40B4-BE49-F238E27FC236}">
              <a16:creationId xmlns:a16="http://schemas.microsoft.com/office/drawing/2014/main" id="{00000000-0008-0000-0C00-00003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4" name="CaixaDeTexto 313">
          <a:extLst>
            <a:ext uri="{FF2B5EF4-FFF2-40B4-BE49-F238E27FC236}">
              <a16:creationId xmlns:a16="http://schemas.microsoft.com/office/drawing/2014/main" id="{00000000-0008-0000-0C00-00003A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5" name="CaixaDeTexto 314">
          <a:extLst>
            <a:ext uri="{FF2B5EF4-FFF2-40B4-BE49-F238E27FC236}">
              <a16:creationId xmlns:a16="http://schemas.microsoft.com/office/drawing/2014/main" id="{00000000-0008-0000-0C00-00003B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6" name="CaixaDeTexto 315">
          <a:extLst>
            <a:ext uri="{FF2B5EF4-FFF2-40B4-BE49-F238E27FC236}">
              <a16:creationId xmlns:a16="http://schemas.microsoft.com/office/drawing/2014/main" id="{00000000-0008-0000-0C00-00003C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7" name="CaixaDeTexto 316">
          <a:extLst>
            <a:ext uri="{FF2B5EF4-FFF2-40B4-BE49-F238E27FC236}">
              <a16:creationId xmlns:a16="http://schemas.microsoft.com/office/drawing/2014/main" id="{00000000-0008-0000-0C00-00003D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8" name="CaixaDeTexto 317">
          <a:extLst>
            <a:ext uri="{FF2B5EF4-FFF2-40B4-BE49-F238E27FC236}">
              <a16:creationId xmlns:a16="http://schemas.microsoft.com/office/drawing/2014/main" id="{00000000-0008-0000-0C00-00003E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9" name="CaixaDeTexto 318">
          <a:extLst>
            <a:ext uri="{FF2B5EF4-FFF2-40B4-BE49-F238E27FC236}">
              <a16:creationId xmlns:a16="http://schemas.microsoft.com/office/drawing/2014/main" id="{00000000-0008-0000-0C00-00003F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0" name="CaixaDeTexto 319">
          <a:extLst>
            <a:ext uri="{FF2B5EF4-FFF2-40B4-BE49-F238E27FC236}">
              <a16:creationId xmlns:a16="http://schemas.microsoft.com/office/drawing/2014/main" id="{00000000-0008-0000-0C00-000040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1" name="CaixaDeTexto 320">
          <a:extLst>
            <a:ext uri="{FF2B5EF4-FFF2-40B4-BE49-F238E27FC236}">
              <a16:creationId xmlns:a16="http://schemas.microsoft.com/office/drawing/2014/main" id="{00000000-0008-0000-0C00-000041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2" name="CaixaDeTexto 321">
          <a:extLst>
            <a:ext uri="{FF2B5EF4-FFF2-40B4-BE49-F238E27FC236}">
              <a16:creationId xmlns:a16="http://schemas.microsoft.com/office/drawing/2014/main" id="{00000000-0008-0000-0C00-000042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3" name="CaixaDeTexto 322">
          <a:extLst>
            <a:ext uri="{FF2B5EF4-FFF2-40B4-BE49-F238E27FC236}">
              <a16:creationId xmlns:a16="http://schemas.microsoft.com/office/drawing/2014/main" id="{00000000-0008-0000-0C00-000043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4" name="CaixaDeTexto 323">
          <a:extLst>
            <a:ext uri="{FF2B5EF4-FFF2-40B4-BE49-F238E27FC236}">
              <a16:creationId xmlns:a16="http://schemas.microsoft.com/office/drawing/2014/main" id="{00000000-0008-0000-0C00-000044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5" name="CaixaDeTexto 324">
          <a:extLst>
            <a:ext uri="{FF2B5EF4-FFF2-40B4-BE49-F238E27FC236}">
              <a16:creationId xmlns:a16="http://schemas.microsoft.com/office/drawing/2014/main" id="{00000000-0008-0000-0C00-000045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6" name="CaixaDeTexto 325">
          <a:extLst>
            <a:ext uri="{FF2B5EF4-FFF2-40B4-BE49-F238E27FC236}">
              <a16:creationId xmlns:a16="http://schemas.microsoft.com/office/drawing/2014/main" id="{00000000-0008-0000-0C00-000046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7" name="CaixaDeTexto 326">
          <a:extLst>
            <a:ext uri="{FF2B5EF4-FFF2-40B4-BE49-F238E27FC236}">
              <a16:creationId xmlns:a16="http://schemas.microsoft.com/office/drawing/2014/main" id="{00000000-0008-0000-0C00-000047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 name="CaixaDeTexto 327">
          <a:extLst>
            <a:ext uri="{FF2B5EF4-FFF2-40B4-BE49-F238E27FC236}">
              <a16:creationId xmlns:a16="http://schemas.microsoft.com/office/drawing/2014/main" id="{00000000-0008-0000-0C00-000048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9" name="CaixaDeTexto 328">
          <a:extLst>
            <a:ext uri="{FF2B5EF4-FFF2-40B4-BE49-F238E27FC236}">
              <a16:creationId xmlns:a16="http://schemas.microsoft.com/office/drawing/2014/main" id="{00000000-0008-0000-0C00-000049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0" name="CaixaDeTexto 329">
          <a:extLst>
            <a:ext uri="{FF2B5EF4-FFF2-40B4-BE49-F238E27FC236}">
              <a16:creationId xmlns:a16="http://schemas.microsoft.com/office/drawing/2014/main" id="{00000000-0008-0000-0C00-00004A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1" name="CaixaDeTexto 330">
          <a:extLst>
            <a:ext uri="{FF2B5EF4-FFF2-40B4-BE49-F238E27FC236}">
              <a16:creationId xmlns:a16="http://schemas.microsoft.com/office/drawing/2014/main" id="{00000000-0008-0000-0C00-00004B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 name="CaixaDeTexto 331">
          <a:extLst>
            <a:ext uri="{FF2B5EF4-FFF2-40B4-BE49-F238E27FC236}">
              <a16:creationId xmlns:a16="http://schemas.microsoft.com/office/drawing/2014/main" id="{00000000-0008-0000-0C00-00004C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 name="CaixaDeTexto 332">
          <a:extLst>
            <a:ext uri="{FF2B5EF4-FFF2-40B4-BE49-F238E27FC236}">
              <a16:creationId xmlns:a16="http://schemas.microsoft.com/office/drawing/2014/main" id="{00000000-0008-0000-0C00-00004D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4" name="CaixaDeTexto 333">
          <a:extLst>
            <a:ext uri="{FF2B5EF4-FFF2-40B4-BE49-F238E27FC236}">
              <a16:creationId xmlns:a16="http://schemas.microsoft.com/office/drawing/2014/main" id="{00000000-0008-0000-0C00-00004E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 name="CaixaDeTexto 334">
          <a:extLst>
            <a:ext uri="{FF2B5EF4-FFF2-40B4-BE49-F238E27FC236}">
              <a16:creationId xmlns:a16="http://schemas.microsoft.com/office/drawing/2014/main" id="{00000000-0008-0000-0C00-00004F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6" name="CaixaDeTexto 335">
          <a:extLst>
            <a:ext uri="{FF2B5EF4-FFF2-40B4-BE49-F238E27FC236}">
              <a16:creationId xmlns:a16="http://schemas.microsoft.com/office/drawing/2014/main" id="{00000000-0008-0000-0C00-000050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7" name="CaixaDeTexto 336">
          <a:extLst>
            <a:ext uri="{FF2B5EF4-FFF2-40B4-BE49-F238E27FC236}">
              <a16:creationId xmlns:a16="http://schemas.microsoft.com/office/drawing/2014/main" id="{00000000-0008-0000-0C00-000051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8" name="CaixaDeTexto 337">
          <a:extLst>
            <a:ext uri="{FF2B5EF4-FFF2-40B4-BE49-F238E27FC236}">
              <a16:creationId xmlns:a16="http://schemas.microsoft.com/office/drawing/2014/main" id="{00000000-0008-0000-0C00-000052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9" name="CaixaDeTexto 338">
          <a:extLst>
            <a:ext uri="{FF2B5EF4-FFF2-40B4-BE49-F238E27FC236}">
              <a16:creationId xmlns:a16="http://schemas.microsoft.com/office/drawing/2014/main" id="{00000000-0008-0000-0C00-000053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 name="CaixaDeTexto 339">
          <a:extLst>
            <a:ext uri="{FF2B5EF4-FFF2-40B4-BE49-F238E27FC236}">
              <a16:creationId xmlns:a16="http://schemas.microsoft.com/office/drawing/2014/main" id="{00000000-0008-0000-0C00-00005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1" name="CaixaDeTexto 340">
          <a:extLst>
            <a:ext uri="{FF2B5EF4-FFF2-40B4-BE49-F238E27FC236}">
              <a16:creationId xmlns:a16="http://schemas.microsoft.com/office/drawing/2014/main" id="{00000000-0008-0000-0C00-00005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2" name="CaixaDeTexto 341">
          <a:extLst>
            <a:ext uri="{FF2B5EF4-FFF2-40B4-BE49-F238E27FC236}">
              <a16:creationId xmlns:a16="http://schemas.microsoft.com/office/drawing/2014/main" id="{00000000-0008-0000-0C00-000056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 name="CaixaDeTexto 342">
          <a:extLst>
            <a:ext uri="{FF2B5EF4-FFF2-40B4-BE49-F238E27FC236}">
              <a16:creationId xmlns:a16="http://schemas.microsoft.com/office/drawing/2014/main" id="{00000000-0008-0000-0C00-000057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 name="CaixaDeTexto 343">
          <a:extLst>
            <a:ext uri="{FF2B5EF4-FFF2-40B4-BE49-F238E27FC236}">
              <a16:creationId xmlns:a16="http://schemas.microsoft.com/office/drawing/2014/main" id="{00000000-0008-0000-0C00-00005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5" name="CaixaDeTexto 344">
          <a:extLst>
            <a:ext uri="{FF2B5EF4-FFF2-40B4-BE49-F238E27FC236}">
              <a16:creationId xmlns:a16="http://schemas.microsoft.com/office/drawing/2014/main" id="{00000000-0008-0000-0C00-00005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6" name="CaixaDeTexto 345">
          <a:extLst>
            <a:ext uri="{FF2B5EF4-FFF2-40B4-BE49-F238E27FC236}">
              <a16:creationId xmlns:a16="http://schemas.microsoft.com/office/drawing/2014/main" id="{00000000-0008-0000-0C00-00005A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 name="CaixaDeTexto 346">
          <a:extLst>
            <a:ext uri="{FF2B5EF4-FFF2-40B4-BE49-F238E27FC236}">
              <a16:creationId xmlns:a16="http://schemas.microsoft.com/office/drawing/2014/main" id="{00000000-0008-0000-0C00-00005B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8" name="CaixaDeTexto 347">
          <a:extLst>
            <a:ext uri="{FF2B5EF4-FFF2-40B4-BE49-F238E27FC236}">
              <a16:creationId xmlns:a16="http://schemas.microsoft.com/office/drawing/2014/main" id="{00000000-0008-0000-0C00-00005C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9" name="CaixaDeTexto 348">
          <a:extLst>
            <a:ext uri="{FF2B5EF4-FFF2-40B4-BE49-F238E27FC236}">
              <a16:creationId xmlns:a16="http://schemas.microsoft.com/office/drawing/2014/main" id="{00000000-0008-0000-0C00-00005D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50" name="CaixaDeTexto 349">
          <a:extLst>
            <a:ext uri="{FF2B5EF4-FFF2-40B4-BE49-F238E27FC236}">
              <a16:creationId xmlns:a16="http://schemas.microsoft.com/office/drawing/2014/main" id="{00000000-0008-0000-0C00-00005E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51" name="CaixaDeTexto 350">
          <a:extLst>
            <a:ext uri="{FF2B5EF4-FFF2-40B4-BE49-F238E27FC236}">
              <a16:creationId xmlns:a16="http://schemas.microsoft.com/office/drawing/2014/main" id="{00000000-0008-0000-0C00-00005F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52" name="CaixaDeTexto 351">
          <a:extLst>
            <a:ext uri="{FF2B5EF4-FFF2-40B4-BE49-F238E27FC236}">
              <a16:creationId xmlns:a16="http://schemas.microsoft.com/office/drawing/2014/main" id="{00000000-0008-0000-0C00-000060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53" name="CaixaDeTexto 352">
          <a:extLst>
            <a:ext uri="{FF2B5EF4-FFF2-40B4-BE49-F238E27FC236}">
              <a16:creationId xmlns:a16="http://schemas.microsoft.com/office/drawing/2014/main" id="{00000000-0008-0000-0C00-000061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54" name="CaixaDeTexto 353">
          <a:extLst>
            <a:ext uri="{FF2B5EF4-FFF2-40B4-BE49-F238E27FC236}">
              <a16:creationId xmlns:a16="http://schemas.microsoft.com/office/drawing/2014/main" id="{00000000-0008-0000-0C00-000062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55" name="CaixaDeTexto 354">
          <a:extLst>
            <a:ext uri="{FF2B5EF4-FFF2-40B4-BE49-F238E27FC236}">
              <a16:creationId xmlns:a16="http://schemas.microsoft.com/office/drawing/2014/main" id="{00000000-0008-0000-0C00-000063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56" name="CaixaDeTexto 355">
          <a:extLst>
            <a:ext uri="{FF2B5EF4-FFF2-40B4-BE49-F238E27FC236}">
              <a16:creationId xmlns:a16="http://schemas.microsoft.com/office/drawing/2014/main" id="{00000000-0008-0000-0C00-000064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57" name="CaixaDeTexto 356">
          <a:extLst>
            <a:ext uri="{FF2B5EF4-FFF2-40B4-BE49-F238E27FC236}">
              <a16:creationId xmlns:a16="http://schemas.microsoft.com/office/drawing/2014/main" id="{00000000-0008-0000-0C00-000065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58" name="CaixaDeTexto 357">
          <a:extLst>
            <a:ext uri="{FF2B5EF4-FFF2-40B4-BE49-F238E27FC236}">
              <a16:creationId xmlns:a16="http://schemas.microsoft.com/office/drawing/2014/main" id="{00000000-0008-0000-0C00-000066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59" name="CaixaDeTexto 358">
          <a:extLst>
            <a:ext uri="{FF2B5EF4-FFF2-40B4-BE49-F238E27FC236}">
              <a16:creationId xmlns:a16="http://schemas.microsoft.com/office/drawing/2014/main" id="{00000000-0008-0000-0C00-000067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60" name="CaixaDeTexto 359">
          <a:extLst>
            <a:ext uri="{FF2B5EF4-FFF2-40B4-BE49-F238E27FC236}">
              <a16:creationId xmlns:a16="http://schemas.microsoft.com/office/drawing/2014/main" id="{00000000-0008-0000-0C00-000068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61" name="CaixaDeTexto 360">
          <a:extLst>
            <a:ext uri="{FF2B5EF4-FFF2-40B4-BE49-F238E27FC236}">
              <a16:creationId xmlns:a16="http://schemas.microsoft.com/office/drawing/2014/main" id="{00000000-0008-0000-0C00-000069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62" name="CaixaDeTexto 361">
          <a:extLst>
            <a:ext uri="{FF2B5EF4-FFF2-40B4-BE49-F238E27FC236}">
              <a16:creationId xmlns:a16="http://schemas.microsoft.com/office/drawing/2014/main" id="{00000000-0008-0000-0C00-00006A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63" name="CaixaDeTexto 362">
          <a:extLst>
            <a:ext uri="{FF2B5EF4-FFF2-40B4-BE49-F238E27FC236}">
              <a16:creationId xmlns:a16="http://schemas.microsoft.com/office/drawing/2014/main" id="{00000000-0008-0000-0C00-00006B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64" name="CaixaDeTexto 363">
          <a:extLst>
            <a:ext uri="{FF2B5EF4-FFF2-40B4-BE49-F238E27FC236}">
              <a16:creationId xmlns:a16="http://schemas.microsoft.com/office/drawing/2014/main" id="{00000000-0008-0000-0C00-00006C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65" name="CaixaDeTexto 364">
          <a:extLst>
            <a:ext uri="{FF2B5EF4-FFF2-40B4-BE49-F238E27FC236}">
              <a16:creationId xmlns:a16="http://schemas.microsoft.com/office/drawing/2014/main" id="{00000000-0008-0000-0C00-00006D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66" name="CaixaDeTexto 365">
          <a:extLst>
            <a:ext uri="{FF2B5EF4-FFF2-40B4-BE49-F238E27FC236}">
              <a16:creationId xmlns:a16="http://schemas.microsoft.com/office/drawing/2014/main" id="{00000000-0008-0000-0C00-00006E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67" name="CaixaDeTexto 366">
          <a:extLst>
            <a:ext uri="{FF2B5EF4-FFF2-40B4-BE49-F238E27FC236}">
              <a16:creationId xmlns:a16="http://schemas.microsoft.com/office/drawing/2014/main" id="{00000000-0008-0000-0C00-00006F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68" name="CaixaDeTexto 367">
          <a:extLst>
            <a:ext uri="{FF2B5EF4-FFF2-40B4-BE49-F238E27FC236}">
              <a16:creationId xmlns:a16="http://schemas.microsoft.com/office/drawing/2014/main" id="{00000000-0008-0000-0C00-00007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69" name="CaixaDeTexto 368">
          <a:extLst>
            <a:ext uri="{FF2B5EF4-FFF2-40B4-BE49-F238E27FC236}">
              <a16:creationId xmlns:a16="http://schemas.microsoft.com/office/drawing/2014/main" id="{00000000-0008-0000-0C00-00007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70" name="CaixaDeTexto 369">
          <a:extLst>
            <a:ext uri="{FF2B5EF4-FFF2-40B4-BE49-F238E27FC236}">
              <a16:creationId xmlns:a16="http://schemas.microsoft.com/office/drawing/2014/main" id="{00000000-0008-0000-0C00-000072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71" name="CaixaDeTexto 370">
          <a:extLst>
            <a:ext uri="{FF2B5EF4-FFF2-40B4-BE49-F238E27FC236}">
              <a16:creationId xmlns:a16="http://schemas.microsoft.com/office/drawing/2014/main" id="{00000000-0008-0000-0C00-000073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72" name="CaixaDeTexto 371">
          <a:extLst>
            <a:ext uri="{FF2B5EF4-FFF2-40B4-BE49-F238E27FC236}">
              <a16:creationId xmlns:a16="http://schemas.microsoft.com/office/drawing/2014/main" id="{00000000-0008-0000-0C00-000074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73" name="CaixaDeTexto 372">
          <a:extLst>
            <a:ext uri="{FF2B5EF4-FFF2-40B4-BE49-F238E27FC236}">
              <a16:creationId xmlns:a16="http://schemas.microsoft.com/office/drawing/2014/main" id="{00000000-0008-0000-0C00-000075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4" name="CaixaDeTexto 373">
          <a:extLst>
            <a:ext uri="{FF2B5EF4-FFF2-40B4-BE49-F238E27FC236}">
              <a16:creationId xmlns:a16="http://schemas.microsoft.com/office/drawing/2014/main" id="{00000000-0008-0000-0C00-000076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5" name="CaixaDeTexto 374">
          <a:extLst>
            <a:ext uri="{FF2B5EF4-FFF2-40B4-BE49-F238E27FC236}">
              <a16:creationId xmlns:a16="http://schemas.microsoft.com/office/drawing/2014/main" id="{00000000-0008-0000-0C00-000077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6" name="CaixaDeTexto 375">
          <a:extLst>
            <a:ext uri="{FF2B5EF4-FFF2-40B4-BE49-F238E27FC236}">
              <a16:creationId xmlns:a16="http://schemas.microsoft.com/office/drawing/2014/main" id="{00000000-0008-0000-0C00-00007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7" name="CaixaDeTexto 376">
          <a:extLst>
            <a:ext uri="{FF2B5EF4-FFF2-40B4-BE49-F238E27FC236}">
              <a16:creationId xmlns:a16="http://schemas.microsoft.com/office/drawing/2014/main" id="{00000000-0008-0000-0C00-00007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8" name="CaixaDeTexto 377">
          <a:extLst>
            <a:ext uri="{FF2B5EF4-FFF2-40B4-BE49-F238E27FC236}">
              <a16:creationId xmlns:a16="http://schemas.microsoft.com/office/drawing/2014/main" id="{00000000-0008-0000-0C00-00007A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79" name="CaixaDeTexto 378">
          <a:extLst>
            <a:ext uri="{FF2B5EF4-FFF2-40B4-BE49-F238E27FC236}">
              <a16:creationId xmlns:a16="http://schemas.microsoft.com/office/drawing/2014/main" id="{00000000-0008-0000-0C00-00007B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0" name="CaixaDeTexto 379">
          <a:extLst>
            <a:ext uri="{FF2B5EF4-FFF2-40B4-BE49-F238E27FC236}">
              <a16:creationId xmlns:a16="http://schemas.microsoft.com/office/drawing/2014/main" id="{00000000-0008-0000-0C00-00007C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1" name="CaixaDeTexto 380">
          <a:extLst>
            <a:ext uri="{FF2B5EF4-FFF2-40B4-BE49-F238E27FC236}">
              <a16:creationId xmlns:a16="http://schemas.microsoft.com/office/drawing/2014/main" id="{00000000-0008-0000-0C00-00007D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2" name="CaixaDeTexto 381">
          <a:extLst>
            <a:ext uri="{FF2B5EF4-FFF2-40B4-BE49-F238E27FC236}">
              <a16:creationId xmlns:a16="http://schemas.microsoft.com/office/drawing/2014/main" id="{00000000-0008-0000-0C00-00007E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3" name="CaixaDeTexto 382">
          <a:extLst>
            <a:ext uri="{FF2B5EF4-FFF2-40B4-BE49-F238E27FC236}">
              <a16:creationId xmlns:a16="http://schemas.microsoft.com/office/drawing/2014/main" id="{00000000-0008-0000-0C00-00007F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4" name="CaixaDeTexto 383">
          <a:extLst>
            <a:ext uri="{FF2B5EF4-FFF2-40B4-BE49-F238E27FC236}">
              <a16:creationId xmlns:a16="http://schemas.microsoft.com/office/drawing/2014/main" id="{00000000-0008-0000-0C00-00008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85" name="CaixaDeTexto 384">
          <a:extLst>
            <a:ext uri="{FF2B5EF4-FFF2-40B4-BE49-F238E27FC236}">
              <a16:creationId xmlns:a16="http://schemas.microsoft.com/office/drawing/2014/main" id="{00000000-0008-0000-0C00-00008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86" name="CaixaDeTexto 385">
          <a:extLst>
            <a:ext uri="{FF2B5EF4-FFF2-40B4-BE49-F238E27FC236}">
              <a16:creationId xmlns:a16="http://schemas.microsoft.com/office/drawing/2014/main" id="{00000000-0008-0000-0C00-000082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87" name="CaixaDeTexto 386">
          <a:extLst>
            <a:ext uri="{FF2B5EF4-FFF2-40B4-BE49-F238E27FC236}">
              <a16:creationId xmlns:a16="http://schemas.microsoft.com/office/drawing/2014/main" id="{00000000-0008-0000-0C00-000083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88" name="CaixaDeTexto 387">
          <a:extLst>
            <a:ext uri="{FF2B5EF4-FFF2-40B4-BE49-F238E27FC236}">
              <a16:creationId xmlns:a16="http://schemas.microsoft.com/office/drawing/2014/main" id="{00000000-0008-0000-0C00-000084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89" name="CaixaDeTexto 388">
          <a:extLst>
            <a:ext uri="{FF2B5EF4-FFF2-40B4-BE49-F238E27FC236}">
              <a16:creationId xmlns:a16="http://schemas.microsoft.com/office/drawing/2014/main" id="{00000000-0008-0000-0C00-000085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90" name="CaixaDeTexto 389">
          <a:extLst>
            <a:ext uri="{FF2B5EF4-FFF2-40B4-BE49-F238E27FC236}">
              <a16:creationId xmlns:a16="http://schemas.microsoft.com/office/drawing/2014/main" id="{00000000-0008-0000-0C00-000086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91" name="CaixaDeTexto 390">
          <a:extLst>
            <a:ext uri="{FF2B5EF4-FFF2-40B4-BE49-F238E27FC236}">
              <a16:creationId xmlns:a16="http://schemas.microsoft.com/office/drawing/2014/main" id="{00000000-0008-0000-0C00-000087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92" name="CaixaDeTexto 391">
          <a:extLst>
            <a:ext uri="{FF2B5EF4-FFF2-40B4-BE49-F238E27FC236}">
              <a16:creationId xmlns:a16="http://schemas.microsoft.com/office/drawing/2014/main" id="{00000000-0008-0000-0C00-000088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93" name="CaixaDeTexto 392">
          <a:extLst>
            <a:ext uri="{FF2B5EF4-FFF2-40B4-BE49-F238E27FC236}">
              <a16:creationId xmlns:a16="http://schemas.microsoft.com/office/drawing/2014/main" id="{00000000-0008-0000-0C00-000089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94" name="CaixaDeTexto 393">
          <a:extLst>
            <a:ext uri="{FF2B5EF4-FFF2-40B4-BE49-F238E27FC236}">
              <a16:creationId xmlns:a16="http://schemas.microsoft.com/office/drawing/2014/main" id="{00000000-0008-0000-0C00-00008A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95" name="CaixaDeTexto 394">
          <a:extLst>
            <a:ext uri="{FF2B5EF4-FFF2-40B4-BE49-F238E27FC236}">
              <a16:creationId xmlns:a16="http://schemas.microsoft.com/office/drawing/2014/main" id="{00000000-0008-0000-0C00-00008B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96" name="CaixaDeTexto 395">
          <a:extLst>
            <a:ext uri="{FF2B5EF4-FFF2-40B4-BE49-F238E27FC236}">
              <a16:creationId xmlns:a16="http://schemas.microsoft.com/office/drawing/2014/main" id="{00000000-0008-0000-0C00-00008C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97" name="CaixaDeTexto 396">
          <a:extLst>
            <a:ext uri="{FF2B5EF4-FFF2-40B4-BE49-F238E27FC236}">
              <a16:creationId xmlns:a16="http://schemas.microsoft.com/office/drawing/2014/main" id="{00000000-0008-0000-0C00-00008D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98" name="CaixaDeTexto 397">
          <a:extLst>
            <a:ext uri="{FF2B5EF4-FFF2-40B4-BE49-F238E27FC236}">
              <a16:creationId xmlns:a16="http://schemas.microsoft.com/office/drawing/2014/main" id="{00000000-0008-0000-0C00-00008E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99" name="CaixaDeTexto 398">
          <a:extLst>
            <a:ext uri="{FF2B5EF4-FFF2-40B4-BE49-F238E27FC236}">
              <a16:creationId xmlns:a16="http://schemas.microsoft.com/office/drawing/2014/main" id="{00000000-0008-0000-0C00-00008F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0" name="CaixaDeTexto 399">
          <a:extLst>
            <a:ext uri="{FF2B5EF4-FFF2-40B4-BE49-F238E27FC236}">
              <a16:creationId xmlns:a16="http://schemas.microsoft.com/office/drawing/2014/main" id="{00000000-0008-0000-0C00-000090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1" name="CaixaDeTexto 400">
          <a:extLst>
            <a:ext uri="{FF2B5EF4-FFF2-40B4-BE49-F238E27FC236}">
              <a16:creationId xmlns:a16="http://schemas.microsoft.com/office/drawing/2014/main" id="{00000000-0008-0000-0C00-000091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2" name="CaixaDeTexto 401">
          <a:extLst>
            <a:ext uri="{FF2B5EF4-FFF2-40B4-BE49-F238E27FC236}">
              <a16:creationId xmlns:a16="http://schemas.microsoft.com/office/drawing/2014/main" id="{00000000-0008-0000-0C00-000092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3" name="CaixaDeTexto 402">
          <a:extLst>
            <a:ext uri="{FF2B5EF4-FFF2-40B4-BE49-F238E27FC236}">
              <a16:creationId xmlns:a16="http://schemas.microsoft.com/office/drawing/2014/main" id="{00000000-0008-0000-0C00-000093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04" name="CaixaDeTexto 403">
          <a:extLst>
            <a:ext uri="{FF2B5EF4-FFF2-40B4-BE49-F238E27FC236}">
              <a16:creationId xmlns:a16="http://schemas.microsoft.com/office/drawing/2014/main" id="{00000000-0008-0000-0C00-00009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05" name="CaixaDeTexto 404">
          <a:extLst>
            <a:ext uri="{FF2B5EF4-FFF2-40B4-BE49-F238E27FC236}">
              <a16:creationId xmlns:a16="http://schemas.microsoft.com/office/drawing/2014/main" id="{00000000-0008-0000-0C00-00009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6" name="CaixaDeTexto 405">
          <a:extLst>
            <a:ext uri="{FF2B5EF4-FFF2-40B4-BE49-F238E27FC236}">
              <a16:creationId xmlns:a16="http://schemas.microsoft.com/office/drawing/2014/main" id="{00000000-0008-0000-0C00-000096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7" name="CaixaDeTexto 406">
          <a:extLst>
            <a:ext uri="{FF2B5EF4-FFF2-40B4-BE49-F238E27FC236}">
              <a16:creationId xmlns:a16="http://schemas.microsoft.com/office/drawing/2014/main" id="{00000000-0008-0000-0C00-000097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8" name="CaixaDeTexto 407">
          <a:extLst>
            <a:ext uri="{FF2B5EF4-FFF2-40B4-BE49-F238E27FC236}">
              <a16:creationId xmlns:a16="http://schemas.microsoft.com/office/drawing/2014/main" id="{00000000-0008-0000-0C00-000098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09" name="CaixaDeTexto 408">
          <a:extLst>
            <a:ext uri="{FF2B5EF4-FFF2-40B4-BE49-F238E27FC236}">
              <a16:creationId xmlns:a16="http://schemas.microsoft.com/office/drawing/2014/main" id="{00000000-0008-0000-0C00-000099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0" name="CaixaDeTexto 409">
          <a:extLst>
            <a:ext uri="{FF2B5EF4-FFF2-40B4-BE49-F238E27FC236}">
              <a16:creationId xmlns:a16="http://schemas.microsoft.com/office/drawing/2014/main" id="{00000000-0008-0000-0C00-00009A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1" name="CaixaDeTexto 410">
          <a:extLst>
            <a:ext uri="{FF2B5EF4-FFF2-40B4-BE49-F238E27FC236}">
              <a16:creationId xmlns:a16="http://schemas.microsoft.com/office/drawing/2014/main" id="{00000000-0008-0000-0C00-00009B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2" name="CaixaDeTexto 411">
          <a:extLst>
            <a:ext uri="{FF2B5EF4-FFF2-40B4-BE49-F238E27FC236}">
              <a16:creationId xmlns:a16="http://schemas.microsoft.com/office/drawing/2014/main" id="{00000000-0008-0000-0C00-00009C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3" name="CaixaDeTexto 412">
          <a:extLst>
            <a:ext uri="{FF2B5EF4-FFF2-40B4-BE49-F238E27FC236}">
              <a16:creationId xmlns:a16="http://schemas.microsoft.com/office/drawing/2014/main" id="{00000000-0008-0000-0C00-00009D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4" name="CaixaDeTexto 413">
          <a:extLst>
            <a:ext uri="{FF2B5EF4-FFF2-40B4-BE49-F238E27FC236}">
              <a16:creationId xmlns:a16="http://schemas.microsoft.com/office/drawing/2014/main" id="{00000000-0008-0000-0C00-00009E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5" name="CaixaDeTexto 414">
          <a:extLst>
            <a:ext uri="{FF2B5EF4-FFF2-40B4-BE49-F238E27FC236}">
              <a16:creationId xmlns:a16="http://schemas.microsoft.com/office/drawing/2014/main" id="{00000000-0008-0000-0C00-00009F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6" name="CaixaDeTexto 415">
          <a:extLst>
            <a:ext uri="{FF2B5EF4-FFF2-40B4-BE49-F238E27FC236}">
              <a16:creationId xmlns:a16="http://schemas.microsoft.com/office/drawing/2014/main" id="{00000000-0008-0000-0C00-0000A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7" name="CaixaDeTexto 416">
          <a:extLst>
            <a:ext uri="{FF2B5EF4-FFF2-40B4-BE49-F238E27FC236}">
              <a16:creationId xmlns:a16="http://schemas.microsoft.com/office/drawing/2014/main" id="{00000000-0008-0000-0C00-0000A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8" name="CaixaDeTexto 417">
          <a:extLst>
            <a:ext uri="{FF2B5EF4-FFF2-40B4-BE49-F238E27FC236}">
              <a16:creationId xmlns:a16="http://schemas.microsoft.com/office/drawing/2014/main" id="{00000000-0008-0000-0C00-0000A2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19" name="CaixaDeTexto 418">
          <a:extLst>
            <a:ext uri="{FF2B5EF4-FFF2-40B4-BE49-F238E27FC236}">
              <a16:creationId xmlns:a16="http://schemas.microsoft.com/office/drawing/2014/main" id="{00000000-0008-0000-0C00-0000A3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20" name="CaixaDeTexto 419">
          <a:extLst>
            <a:ext uri="{FF2B5EF4-FFF2-40B4-BE49-F238E27FC236}">
              <a16:creationId xmlns:a16="http://schemas.microsoft.com/office/drawing/2014/main" id="{00000000-0008-0000-0C00-0000A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21" name="CaixaDeTexto 420">
          <a:extLst>
            <a:ext uri="{FF2B5EF4-FFF2-40B4-BE49-F238E27FC236}">
              <a16:creationId xmlns:a16="http://schemas.microsoft.com/office/drawing/2014/main" id="{00000000-0008-0000-0C00-0000A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422" name="CaixaDeTexto 421">
          <a:extLst>
            <a:ext uri="{FF2B5EF4-FFF2-40B4-BE49-F238E27FC236}">
              <a16:creationId xmlns:a16="http://schemas.microsoft.com/office/drawing/2014/main" id="{00000000-0008-0000-0C00-0000A6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423" name="CaixaDeTexto 422">
          <a:extLst>
            <a:ext uri="{FF2B5EF4-FFF2-40B4-BE49-F238E27FC236}">
              <a16:creationId xmlns:a16="http://schemas.microsoft.com/office/drawing/2014/main" id="{00000000-0008-0000-0C00-0000A7010000}"/>
            </a:ext>
          </a:extLst>
        </xdr:cNvPr>
        <xdr:cNvSpPr txBox="1"/>
      </xdr:nvSpPr>
      <xdr:spPr>
        <a:xfrm>
          <a:off x="48006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424" name="CaixaDeTexto 423">
          <a:extLst>
            <a:ext uri="{FF2B5EF4-FFF2-40B4-BE49-F238E27FC236}">
              <a16:creationId xmlns:a16="http://schemas.microsoft.com/office/drawing/2014/main" id="{00000000-0008-0000-0C00-0000A8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425" name="CaixaDeTexto 424">
          <a:extLst>
            <a:ext uri="{FF2B5EF4-FFF2-40B4-BE49-F238E27FC236}">
              <a16:creationId xmlns:a16="http://schemas.microsoft.com/office/drawing/2014/main" id="{00000000-0008-0000-0C00-0000A9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426" name="CaixaDeTexto 425">
          <a:extLst>
            <a:ext uri="{FF2B5EF4-FFF2-40B4-BE49-F238E27FC236}">
              <a16:creationId xmlns:a16="http://schemas.microsoft.com/office/drawing/2014/main" id="{00000000-0008-0000-0C00-0000AA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427" name="CaixaDeTexto 426">
          <a:extLst>
            <a:ext uri="{FF2B5EF4-FFF2-40B4-BE49-F238E27FC236}">
              <a16:creationId xmlns:a16="http://schemas.microsoft.com/office/drawing/2014/main" id="{00000000-0008-0000-0C00-0000AB010000}"/>
            </a:ext>
          </a:extLst>
        </xdr:cNvPr>
        <xdr:cNvSpPr txBox="1"/>
      </xdr:nvSpPr>
      <xdr:spPr>
        <a:xfrm>
          <a:off x="52387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428" name="CaixaDeTexto 427">
          <a:extLst>
            <a:ext uri="{FF2B5EF4-FFF2-40B4-BE49-F238E27FC236}">
              <a16:creationId xmlns:a16="http://schemas.microsoft.com/office/drawing/2014/main" id="{00000000-0008-0000-0C00-0000AC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429" name="CaixaDeTexto 428">
          <a:extLst>
            <a:ext uri="{FF2B5EF4-FFF2-40B4-BE49-F238E27FC236}">
              <a16:creationId xmlns:a16="http://schemas.microsoft.com/office/drawing/2014/main" id="{00000000-0008-0000-0C00-0000AD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430" name="CaixaDeTexto 429">
          <a:extLst>
            <a:ext uri="{FF2B5EF4-FFF2-40B4-BE49-F238E27FC236}">
              <a16:creationId xmlns:a16="http://schemas.microsoft.com/office/drawing/2014/main" id="{00000000-0008-0000-0C00-0000AE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431" name="CaixaDeTexto 430">
          <a:extLst>
            <a:ext uri="{FF2B5EF4-FFF2-40B4-BE49-F238E27FC236}">
              <a16:creationId xmlns:a16="http://schemas.microsoft.com/office/drawing/2014/main" id="{00000000-0008-0000-0C00-0000AF010000}"/>
            </a:ext>
          </a:extLst>
        </xdr:cNvPr>
        <xdr:cNvSpPr txBox="1"/>
      </xdr:nvSpPr>
      <xdr:spPr>
        <a:xfrm>
          <a:off x="56578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432" name="CaixaDeTexto 431">
          <a:extLst>
            <a:ext uri="{FF2B5EF4-FFF2-40B4-BE49-F238E27FC236}">
              <a16:creationId xmlns:a16="http://schemas.microsoft.com/office/drawing/2014/main" id="{00000000-0008-0000-0C00-0000B0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433" name="CaixaDeTexto 432">
          <a:extLst>
            <a:ext uri="{FF2B5EF4-FFF2-40B4-BE49-F238E27FC236}">
              <a16:creationId xmlns:a16="http://schemas.microsoft.com/office/drawing/2014/main" id="{00000000-0008-0000-0C00-0000B1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434" name="CaixaDeTexto 433">
          <a:extLst>
            <a:ext uri="{FF2B5EF4-FFF2-40B4-BE49-F238E27FC236}">
              <a16:creationId xmlns:a16="http://schemas.microsoft.com/office/drawing/2014/main" id="{00000000-0008-0000-0C00-0000B2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435" name="CaixaDeTexto 434">
          <a:extLst>
            <a:ext uri="{FF2B5EF4-FFF2-40B4-BE49-F238E27FC236}">
              <a16:creationId xmlns:a16="http://schemas.microsoft.com/office/drawing/2014/main" id="{00000000-0008-0000-0C00-0000B3010000}"/>
            </a:ext>
          </a:extLst>
        </xdr:cNvPr>
        <xdr:cNvSpPr txBox="1"/>
      </xdr:nvSpPr>
      <xdr:spPr>
        <a:xfrm>
          <a:off x="60769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36" name="CaixaDeTexto 435">
          <a:extLst>
            <a:ext uri="{FF2B5EF4-FFF2-40B4-BE49-F238E27FC236}">
              <a16:creationId xmlns:a16="http://schemas.microsoft.com/office/drawing/2014/main" id="{00000000-0008-0000-0C00-0000B4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37" name="CaixaDeTexto 436">
          <a:extLst>
            <a:ext uri="{FF2B5EF4-FFF2-40B4-BE49-F238E27FC236}">
              <a16:creationId xmlns:a16="http://schemas.microsoft.com/office/drawing/2014/main" id="{00000000-0008-0000-0C00-0000B5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38" name="CaixaDeTexto 437">
          <a:extLst>
            <a:ext uri="{FF2B5EF4-FFF2-40B4-BE49-F238E27FC236}">
              <a16:creationId xmlns:a16="http://schemas.microsoft.com/office/drawing/2014/main" id="{00000000-0008-0000-0C00-0000B6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39" name="CaixaDeTexto 438">
          <a:extLst>
            <a:ext uri="{FF2B5EF4-FFF2-40B4-BE49-F238E27FC236}">
              <a16:creationId xmlns:a16="http://schemas.microsoft.com/office/drawing/2014/main" id="{00000000-0008-0000-0C00-0000B7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0" name="CaixaDeTexto 439">
          <a:extLst>
            <a:ext uri="{FF2B5EF4-FFF2-40B4-BE49-F238E27FC236}">
              <a16:creationId xmlns:a16="http://schemas.microsoft.com/office/drawing/2014/main" id="{00000000-0008-0000-0C00-0000B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1" name="CaixaDeTexto 440">
          <a:extLst>
            <a:ext uri="{FF2B5EF4-FFF2-40B4-BE49-F238E27FC236}">
              <a16:creationId xmlns:a16="http://schemas.microsoft.com/office/drawing/2014/main" id="{00000000-0008-0000-0C00-0000B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42" name="CaixaDeTexto 441">
          <a:extLst>
            <a:ext uri="{FF2B5EF4-FFF2-40B4-BE49-F238E27FC236}">
              <a16:creationId xmlns:a16="http://schemas.microsoft.com/office/drawing/2014/main" id="{00000000-0008-0000-0C00-0000BA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43" name="CaixaDeTexto 442">
          <a:extLst>
            <a:ext uri="{FF2B5EF4-FFF2-40B4-BE49-F238E27FC236}">
              <a16:creationId xmlns:a16="http://schemas.microsoft.com/office/drawing/2014/main" id="{00000000-0008-0000-0C00-0000BB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44" name="CaixaDeTexto 443">
          <a:extLst>
            <a:ext uri="{FF2B5EF4-FFF2-40B4-BE49-F238E27FC236}">
              <a16:creationId xmlns:a16="http://schemas.microsoft.com/office/drawing/2014/main" id="{00000000-0008-0000-0C00-0000BC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445" name="CaixaDeTexto 444">
          <a:extLst>
            <a:ext uri="{FF2B5EF4-FFF2-40B4-BE49-F238E27FC236}">
              <a16:creationId xmlns:a16="http://schemas.microsoft.com/office/drawing/2014/main" id="{00000000-0008-0000-0C00-0000BD010000}"/>
            </a:ext>
          </a:extLst>
        </xdr:cNvPr>
        <xdr:cNvSpPr txBox="1"/>
      </xdr:nvSpPr>
      <xdr:spPr>
        <a:xfrm>
          <a:off x="651510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6" name="CaixaDeTexto 445">
          <a:extLst>
            <a:ext uri="{FF2B5EF4-FFF2-40B4-BE49-F238E27FC236}">
              <a16:creationId xmlns:a16="http://schemas.microsoft.com/office/drawing/2014/main" id="{00000000-0008-0000-0C00-0000BE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7" name="CaixaDeTexto 446">
          <a:extLst>
            <a:ext uri="{FF2B5EF4-FFF2-40B4-BE49-F238E27FC236}">
              <a16:creationId xmlns:a16="http://schemas.microsoft.com/office/drawing/2014/main" id="{00000000-0008-0000-0C00-0000BF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8" name="CaixaDeTexto 447">
          <a:extLst>
            <a:ext uri="{FF2B5EF4-FFF2-40B4-BE49-F238E27FC236}">
              <a16:creationId xmlns:a16="http://schemas.microsoft.com/office/drawing/2014/main" id="{00000000-0008-0000-0C00-0000C0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49" name="CaixaDeTexto 448">
          <a:extLst>
            <a:ext uri="{FF2B5EF4-FFF2-40B4-BE49-F238E27FC236}">
              <a16:creationId xmlns:a16="http://schemas.microsoft.com/office/drawing/2014/main" id="{00000000-0008-0000-0C00-0000C1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0" name="CaixaDeTexto 449">
          <a:extLst>
            <a:ext uri="{FF2B5EF4-FFF2-40B4-BE49-F238E27FC236}">
              <a16:creationId xmlns:a16="http://schemas.microsoft.com/office/drawing/2014/main" id="{00000000-0008-0000-0C00-0000C2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1" name="CaixaDeTexto 450">
          <a:extLst>
            <a:ext uri="{FF2B5EF4-FFF2-40B4-BE49-F238E27FC236}">
              <a16:creationId xmlns:a16="http://schemas.microsoft.com/office/drawing/2014/main" id="{00000000-0008-0000-0C00-0000C3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2" name="CaixaDeTexto 451">
          <a:extLst>
            <a:ext uri="{FF2B5EF4-FFF2-40B4-BE49-F238E27FC236}">
              <a16:creationId xmlns:a16="http://schemas.microsoft.com/office/drawing/2014/main" id="{00000000-0008-0000-0C00-0000C4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3" name="CaixaDeTexto 452">
          <a:extLst>
            <a:ext uri="{FF2B5EF4-FFF2-40B4-BE49-F238E27FC236}">
              <a16:creationId xmlns:a16="http://schemas.microsoft.com/office/drawing/2014/main" id="{00000000-0008-0000-0C00-0000C5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4" name="CaixaDeTexto 453">
          <a:extLst>
            <a:ext uri="{FF2B5EF4-FFF2-40B4-BE49-F238E27FC236}">
              <a16:creationId xmlns:a16="http://schemas.microsoft.com/office/drawing/2014/main" id="{00000000-0008-0000-0C00-0000C6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5" name="CaixaDeTexto 454">
          <a:extLst>
            <a:ext uri="{FF2B5EF4-FFF2-40B4-BE49-F238E27FC236}">
              <a16:creationId xmlns:a16="http://schemas.microsoft.com/office/drawing/2014/main" id="{00000000-0008-0000-0C00-0000C7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6" name="CaixaDeTexto 455">
          <a:extLst>
            <a:ext uri="{FF2B5EF4-FFF2-40B4-BE49-F238E27FC236}">
              <a16:creationId xmlns:a16="http://schemas.microsoft.com/office/drawing/2014/main" id="{00000000-0008-0000-0C00-0000C8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457" name="CaixaDeTexto 456">
          <a:extLst>
            <a:ext uri="{FF2B5EF4-FFF2-40B4-BE49-F238E27FC236}">
              <a16:creationId xmlns:a16="http://schemas.microsoft.com/office/drawing/2014/main" id="{00000000-0008-0000-0C00-0000C9010000}"/>
            </a:ext>
          </a:extLst>
        </xdr:cNvPr>
        <xdr:cNvSpPr txBox="1"/>
      </xdr:nvSpPr>
      <xdr:spPr>
        <a:xfrm>
          <a:off x="6953250" y="17907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051" name="CaixaDeTexto 3050">
          <a:extLst>
            <a:ext uri="{FF2B5EF4-FFF2-40B4-BE49-F238E27FC236}">
              <a16:creationId xmlns:a16="http://schemas.microsoft.com/office/drawing/2014/main" id="{00000000-0008-0000-0C00-0000EB0B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052" name="CaixaDeTexto 3051">
          <a:extLst>
            <a:ext uri="{FF2B5EF4-FFF2-40B4-BE49-F238E27FC236}">
              <a16:creationId xmlns:a16="http://schemas.microsoft.com/office/drawing/2014/main" id="{00000000-0008-0000-0C00-0000EC0B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53" name="CaixaDeTexto 3052">
          <a:extLst>
            <a:ext uri="{FF2B5EF4-FFF2-40B4-BE49-F238E27FC236}">
              <a16:creationId xmlns:a16="http://schemas.microsoft.com/office/drawing/2014/main" id="{00000000-0008-0000-0C00-0000ED0B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54" name="CaixaDeTexto 3053">
          <a:extLst>
            <a:ext uri="{FF2B5EF4-FFF2-40B4-BE49-F238E27FC236}">
              <a16:creationId xmlns:a16="http://schemas.microsoft.com/office/drawing/2014/main" id="{00000000-0008-0000-0C00-0000EE0B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55" name="CaixaDeTexto 3054">
          <a:extLst>
            <a:ext uri="{FF2B5EF4-FFF2-40B4-BE49-F238E27FC236}">
              <a16:creationId xmlns:a16="http://schemas.microsoft.com/office/drawing/2014/main" id="{00000000-0008-0000-0C00-0000EF0B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56" name="CaixaDeTexto 3055">
          <a:extLst>
            <a:ext uri="{FF2B5EF4-FFF2-40B4-BE49-F238E27FC236}">
              <a16:creationId xmlns:a16="http://schemas.microsoft.com/office/drawing/2014/main" id="{00000000-0008-0000-0C00-0000F00B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57" name="CaixaDeTexto 3056">
          <a:extLst>
            <a:ext uri="{FF2B5EF4-FFF2-40B4-BE49-F238E27FC236}">
              <a16:creationId xmlns:a16="http://schemas.microsoft.com/office/drawing/2014/main" id="{00000000-0008-0000-0C00-0000F10B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58" name="CaixaDeTexto 3057">
          <a:extLst>
            <a:ext uri="{FF2B5EF4-FFF2-40B4-BE49-F238E27FC236}">
              <a16:creationId xmlns:a16="http://schemas.microsoft.com/office/drawing/2014/main" id="{00000000-0008-0000-0C00-0000F20B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59" name="CaixaDeTexto 3058">
          <a:extLst>
            <a:ext uri="{FF2B5EF4-FFF2-40B4-BE49-F238E27FC236}">
              <a16:creationId xmlns:a16="http://schemas.microsoft.com/office/drawing/2014/main" id="{00000000-0008-0000-0C00-0000F30B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60" name="CaixaDeTexto 3059">
          <a:extLst>
            <a:ext uri="{FF2B5EF4-FFF2-40B4-BE49-F238E27FC236}">
              <a16:creationId xmlns:a16="http://schemas.microsoft.com/office/drawing/2014/main" id="{00000000-0008-0000-0C00-0000F40B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61" name="CaixaDeTexto 3060">
          <a:extLst>
            <a:ext uri="{FF2B5EF4-FFF2-40B4-BE49-F238E27FC236}">
              <a16:creationId xmlns:a16="http://schemas.microsoft.com/office/drawing/2014/main" id="{00000000-0008-0000-0C00-0000F50B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62" name="CaixaDeTexto 3061">
          <a:extLst>
            <a:ext uri="{FF2B5EF4-FFF2-40B4-BE49-F238E27FC236}">
              <a16:creationId xmlns:a16="http://schemas.microsoft.com/office/drawing/2014/main" id="{00000000-0008-0000-0C00-0000F60B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63" name="CaixaDeTexto 3062">
          <a:extLst>
            <a:ext uri="{FF2B5EF4-FFF2-40B4-BE49-F238E27FC236}">
              <a16:creationId xmlns:a16="http://schemas.microsoft.com/office/drawing/2014/main" id="{00000000-0008-0000-0C00-0000F70B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64" name="CaixaDeTexto 3063">
          <a:extLst>
            <a:ext uri="{FF2B5EF4-FFF2-40B4-BE49-F238E27FC236}">
              <a16:creationId xmlns:a16="http://schemas.microsoft.com/office/drawing/2014/main" id="{00000000-0008-0000-0C00-0000F80B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65" name="CaixaDeTexto 3064">
          <a:extLst>
            <a:ext uri="{FF2B5EF4-FFF2-40B4-BE49-F238E27FC236}">
              <a16:creationId xmlns:a16="http://schemas.microsoft.com/office/drawing/2014/main" id="{00000000-0008-0000-0C00-0000F90B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66" name="CaixaDeTexto 3065">
          <a:extLst>
            <a:ext uri="{FF2B5EF4-FFF2-40B4-BE49-F238E27FC236}">
              <a16:creationId xmlns:a16="http://schemas.microsoft.com/office/drawing/2014/main" id="{00000000-0008-0000-0C00-0000FA0B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67" name="CaixaDeTexto 3066">
          <a:extLst>
            <a:ext uri="{FF2B5EF4-FFF2-40B4-BE49-F238E27FC236}">
              <a16:creationId xmlns:a16="http://schemas.microsoft.com/office/drawing/2014/main" id="{00000000-0008-0000-0C00-0000FB0B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68" name="CaixaDeTexto 3067">
          <a:extLst>
            <a:ext uri="{FF2B5EF4-FFF2-40B4-BE49-F238E27FC236}">
              <a16:creationId xmlns:a16="http://schemas.microsoft.com/office/drawing/2014/main" id="{00000000-0008-0000-0C00-0000FC0B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69" name="CaixaDeTexto 3068">
          <a:extLst>
            <a:ext uri="{FF2B5EF4-FFF2-40B4-BE49-F238E27FC236}">
              <a16:creationId xmlns:a16="http://schemas.microsoft.com/office/drawing/2014/main" id="{00000000-0008-0000-0C00-0000FD0B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0" name="CaixaDeTexto 3069">
          <a:extLst>
            <a:ext uri="{FF2B5EF4-FFF2-40B4-BE49-F238E27FC236}">
              <a16:creationId xmlns:a16="http://schemas.microsoft.com/office/drawing/2014/main" id="{00000000-0008-0000-0C00-0000FE0B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71" name="CaixaDeTexto 3070">
          <a:extLst>
            <a:ext uri="{FF2B5EF4-FFF2-40B4-BE49-F238E27FC236}">
              <a16:creationId xmlns:a16="http://schemas.microsoft.com/office/drawing/2014/main" id="{00000000-0008-0000-0C00-0000FF0B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72" name="CaixaDeTexto 3071">
          <a:extLst>
            <a:ext uri="{FF2B5EF4-FFF2-40B4-BE49-F238E27FC236}">
              <a16:creationId xmlns:a16="http://schemas.microsoft.com/office/drawing/2014/main" id="{00000000-0008-0000-0C00-000000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73" name="CaixaDeTexto 3072">
          <a:extLst>
            <a:ext uri="{FF2B5EF4-FFF2-40B4-BE49-F238E27FC236}">
              <a16:creationId xmlns:a16="http://schemas.microsoft.com/office/drawing/2014/main" id="{00000000-0008-0000-0C00-000001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074" name="CaixaDeTexto 3073">
          <a:extLst>
            <a:ext uri="{FF2B5EF4-FFF2-40B4-BE49-F238E27FC236}">
              <a16:creationId xmlns:a16="http://schemas.microsoft.com/office/drawing/2014/main" id="{00000000-0008-0000-0C00-000002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5" name="CaixaDeTexto 3074">
          <a:extLst>
            <a:ext uri="{FF2B5EF4-FFF2-40B4-BE49-F238E27FC236}">
              <a16:creationId xmlns:a16="http://schemas.microsoft.com/office/drawing/2014/main" id="{00000000-0008-0000-0C00-000003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6" name="CaixaDeTexto 3075">
          <a:extLst>
            <a:ext uri="{FF2B5EF4-FFF2-40B4-BE49-F238E27FC236}">
              <a16:creationId xmlns:a16="http://schemas.microsoft.com/office/drawing/2014/main" id="{00000000-0008-0000-0C00-000004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7" name="CaixaDeTexto 3076">
          <a:extLst>
            <a:ext uri="{FF2B5EF4-FFF2-40B4-BE49-F238E27FC236}">
              <a16:creationId xmlns:a16="http://schemas.microsoft.com/office/drawing/2014/main" id="{00000000-0008-0000-0C00-00000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8" name="CaixaDeTexto 3077">
          <a:extLst>
            <a:ext uri="{FF2B5EF4-FFF2-40B4-BE49-F238E27FC236}">
              <a16:creationId xmlns:a16="http://schemas.microsoft.com/office/drawing/2014/main" id="{00000000-0008-0000-0C00-00000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79" name="CaixaDeTexto 3078">
          <a:extLst>
            <a:ext uri="{FF2B5EF4-FFF2-40B4-BE49-F238E27FC236}">
              <a16:creationId xmlns:a16="http://schemas.microsoft.com/office/drawing/2014/main" id="{00000000-0008-0000-0C00-000007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0" name="CaixaDeTexto 3079">
          <a:extLst>
            <a:ext uri="{FF2B5EF4-FFF2-40B4-BE49-F238E27FC236}">
              <a16:creationId xmlns:a16="http://schemas.microsoft.com/office/drawing/2014/main" id="{00000000-0008-0000-0C00-000008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1" name="CaixaDeTexto 3080">
          <a:extLst>
            <a:ext uri="{FF2B5EF4-FFF2-40B4-BE49-F238E27FC236}">
              <a16:creationId xmlns:a16="http://schemas.microsoft.com/office/drawing/2014/main" id="{00000000-0008-0000-0C00-00000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2" name="CaixaDeTexto 3081">
          <a:extLst>
            <a:ext uri="{FF2B5EF4-FFF2-40B4-BE49-F238E27FC236}">
              <a16:creationId xmlns:a16="http://schemas.microsoft.com/office/drawing/2014/main" id="{00000000-0008-0000-0C00-00000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3" name="CaixaDeTexto 3082">
          <a:extLst>
            <a:ext uri="{FF2B5EF4-FFF2-40B4-BE49-F238E27FC236}">
              <a16:creationId xmlns:a16="http://schemas.microsoft.com/office/drawing/2014/main" id="{00000000-0008-0000-0C00-00000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4" name="CaixaDeTexto 3083">
          <a:extLst>
            <a:ext uri="{FF2B5EF4-FFF2-40B4-BE49-F238E27FC236}">
              <a16:creationId xmlns:a16="http://schemas.microsoft.com/office/drawing/2014/main" id="{00000000-0008-0000-0C00-00000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5" name="CaixaDeTexto 3084">
          <a:extLst>
            <a:ext uri="{FF2B5EF4-FFF2-40B4-BE49-F238E27FC236}">
              <a16:creationId xmlns:a16="http://schemas.microsoft.com/office/drawing/2014/main" id="{00000000-0008-0000-0C00-00000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086" name="CaixaDeTexto 3085">
          <a:extLst>
            <a:ext uri="{FF2B5EF4-FFF2-40B4-BE49-F238E27FC236}">
              <a16:creationId xmlns:a16="http://schemas.microsoft.com/office/drawing/2014/main" id="{00000000-0008-0000-0C00-00000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087" name="CaixaDeTexto 3086">
          <a:extLst>
            <a:ext uri="{FF2B5EF4-FFF2-40B4-BE49-F238E27FC236}">
              <a16:creationId xmlns:a16="http://schemas.microsoft.com/office/drawing/2014/main" id="{00000000-0008-0000-0C00-00000F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088" name="CaixaDeTexto 3087">
          <a:extLst>
            <a:ext uri="{FF2B5EF4-FFF2-40B4-BE49-F238E27FC236}">
              <a16:creationId xmlns:a16="http://schemas.microsoft.com/office/drawing/2014/main" id="{00000000-0008-0000-0C00-000010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89" name="CaixaDeTexto 3088">
          <a:extLst>
            <a:ext uri="{FF2B5EF4-FFF2-40B4-BE49-F238E27FC236}">
              <a16:creationId xmlns:a16="http://schemas.microsoft.com/office/drawing/2014/main" id="{00000000-0008-0000-0C00-000011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90" name="CaixaDeTexto 3089">
          <a:extLst>
            <a:ext uri="{FF2B5EF4-FFF2-40B4-BE49-F238E27FC236}">
              <a16:creationId xmlns:a16="http://schemas.microsoft.com/office/drawing/2014/main" id="{00000000-0008-0000-0C00-000012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91" name="CaixaDeTexto 3090">
          <a:extLst>
            <a:ext uri="{FF2B5EF4-FFF2-40B4-BE49-F238E27FC236}">
              <a16:creationId xmlns:a16="http://schemas.microsoft.com/office/drawing/2014/main" id="{00000000-0008-0000-0C00-000013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092" name="CaixaDeTexto 3091">
          <a:extLst>
            <a:ext uri="{FF2B5EF4-FFF2-40B4-BE49-F238E27FC236}">
              <a16:creationId xmlns:a16="http://schemas.microsoft.com/office/drawing/2014/main" id="{00000000-0008-0000-0C00-000014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93" name="CaixaDeTexto 3092">
          <a:extLst>
            <a:ext uri="{FF2B5EF4-FFF2-40B4-BE49-F238E27FC236}">
              <a16:creationId xmlns:a16="http://schemas.microsoft.com/office/drawing/2014/main" id="{00000000-0008-0000-0C00-000015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94" name="CaixaDeTexto 3093">
          <a:extLst>
            <a:ext uri="{FF2B5EF4-FFF2-40B4-BE49-F238E27FC236}">
              <a16:creationId xmlns:a16="http://schemas.microsoft.com/office/drawing/2014/main" id="{00000000-0008-0000-0C00-000016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95" name="CaixaDeTexto 3094">
          <a:extLst>
            <a:ext uri="{FF2B5EF4-FFF2-40B4-BE49-F238E27FC236}">
              <a16:creationId xmlns:a16="http://schemas.microsoft.com/office/drawing/2014/main" id="{00000000-0008-0000-0C00-000017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096" name="CaixaDeTexto 3095">
          <a:extLst>
            <a:ext uri="{FF2B5EF4-FFF2-40B4-BE49-F238E27FC236}">
              <a16:creationId xmlns:a16="http://schemas.microsoft.com/office/drawing/2014/main" id="{00000000-0008-0000-0C00-000018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97" name="CaixaDeTexto 3096">
          <a:extLst>
            <a:ext uri="{FF2B5EF4-FFF2-40B4-BE49-F238E27FC236}">
              <a16:creationId xmlns:a16="http://schemas.microsoft.com/office/drawing/2014/main" id="{00000000-0008-0000-0C00-000019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98" name="CaixaDeTexto 3097">
          <a:extLst>
            <a:ext uri="{FF2B5EF4-FFF2-40B4-BE49-F238E27FC236}">
              <a16:creationId xmlns:a16="http://schemas.microsoft.com/office/drawing/2014/main" id="{00000000-0008-0000-0C00-00001A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099" name="CaixaDeTexto 3098">
          <a:extLst>
            <a:ext uri="{FF2B5EF4-FFF2-40B4-BE49-F238E27FC236}">
              <a16:creationId xmlns:a16="http://schemas.microsoft.com/office/drawing/2014/main" id="{00000000-0008-0000-0C00-00001B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00" name="CaixaDeTexto 3099">
          <a:extLst>
            <a:ext uri="{FF2B5EF4-FFF2-40B4-BE49-F238E27FC236}">
              <a16:creationId xmlns:a16="http://schemas.microsoft.com/office/drawing/2014/main" id="{00000000-0008-0000-0C00-00001C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1" name="CaixaDeTexto 3100">
          <a:extLst>
            <a:ext uri="{FF2B5EF4-FFF2-40B4-BE49-F238E27FC236}">
              <a16:creationId xmlns:a16="http://schemas.microsoft.com/office/drawing/2014/main" id="{00000000-0008-0000-0C00-00001D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2" name="CaixaDeTexto 3101">
          <a:extLst>
            <a:ext uri="{FF2B5EF4-FFF2-40B4-BE49-F238E27FC236}">
              <a16:creationId xmlns:a16="http://schemas.microsoft.com/office/drawing/2014/main" id="{00000000-0008-0000-0C00-00001E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3" name="CaixaDeTexto 3102">
          <a:extLst>
            <a:ext uri="{FF2B5EF4-FFF2-40B4-BE49-F238E27FC236}">
              <a16:creationId xmlns:a16="http://schemas.microsoft.com/office/drawing/2014/main" id="{00000000-0008-0000-0C00-00001F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4" name="CaixaDeTexto 3103">
          <a:extLst>
            <a:ext uri="{FF2B5EF4-FFF2-40B4-BE49-F238E27FC236}">
              <a16:creationId xmlns:a16="http://schemas.microsoft.com/office/drawing/2014/main" id="{00000000-0008-0000-0C00-000020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05" name="CaixaDeTexto 3104">
          <a:extLst>
            <a:ext uri="{FF2B5EF4-FFF2-40B4-BE49-F238E27FC236}">
              <a16:creationId xmlns:a16="http://schemas.microsoft.com/office/drawing/2014/main" id="{00000000-0008-0000-0C00-00002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06" name="CaixaDeTexto 3105">
          <a:extLst>
            <a:ext uri="{FF2B5EF4-FFF2-40B4-BE49-F238E27FC236}">
              <a16:creationId xmlns:a16="http://schemas.microsoft.com/office/drawing/2014/main" id="{00000000-0008-0000-0C00-00002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7" name="CaixaDeTexto 3106">
          <a:extLst>
            <a:ext uri="{FF2B5EF4-FFF2-40B4-BE49-F238E27FC236}">
              <a16:creationId xmlns:a16="http://schemas.microsoft.com/office/drawing/2014/main" id="{00000000-0008-0000-0C00-000023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8" name="CaixaDeTexto 3107">
          <a:extLst>
            <a:ext uri="{FF2B5EF4-FFF2-40B4-BE49-F238E27FC236}">
              <a16:creationId xmlns:a16="http://schemas.microsoft.com/office/drawing/2014/main" id="{00000000-0008-0000-0C00-000024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09" name="CaixaDeTexto 3108">
          <a:extLst>
            <a:ext uri="{FF2B5EF4-FFF2-40B4-BE49-F238E27FC236}">
              <a16:creationId xmlns:a16="http://schemas.microsoft.com/office/drawing/2014/main" id="{00000000-0008-0000-0C00-000025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10" name="CaixaDeTexto 3109">
          <a:extLst>
            <a:ext uri="{FF2B5EF4-FFF2-40B4-BE49-F238E27FC236}">
              <a16:creationId xmlns:a16="http://schemas.microsoft.com/office/drawing/2014/main" id="{00000000-0008-0000-0C00-000026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1" name="CaixaDeTexto 3110">
          <a:extLst>
            <a:ext uri="{FF2B5EF4-FFF2-40B4-BE49-F238E27FC236}">
              <a16:creationId xmlns:a16="http://schemas.microsoft.com/office/drawing/2014/main" id="{00000000-0008-0000-0C00-000027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2" name="CaixaDeTexto 3111">
          <a:extLst>
            <a:ext uri="{FF2B5EF4-FFF2-40B4-BE49-F238E27FC236}">
              <a16:creationId xmlns:a16="http://schemas.microsoft.com/office/drawing/2014/main" id="{00000000-0008-0000-0C00-000028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3" name="CaixaDeTexto 3112">
          <a:extLst>
            <a:ext uri="{FF2B5EF4-FFF2-40B4-BE49-F238E27FC236}">
              <a16:creationId xmlns:a16="http://schemas.microsoft.com/office/drawing/2014/main" id="{00000000-0008-0000-0C00-00002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4" name="CaixaDeTexto 3113">
          <a:extLst>
            <a:ext uri="{FF2B5EF4-FFF2-40B4-BE49-F238E27FC236}">
              <a16:creationId xmlns:a16="http://schemas.microsoft.com/office/drawing/2014/main" id="{00000000-0008-0000-0C00-00002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5" name="CaixaDeTexto 3114">
          <a:extLst>
            <a:ext uri="{FF2B5EF4-FFF2-40B4-BE49-F238E27FC236}">
              <a16:creationId xmlns:a16="http://schemas.microsoft.com/office/drawing/2014/main" id="{00000000-0008-0000-0C00-00002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6" name="CaixaDeTexto 3115">
          <a:extLst>
            <a:ext uri="{FF2B5EF4-FFF2-40B4-BE49-F238E27FC236}">
              <a16:creationId xmlns:a16="http://schemas.microsoft.com/office/drawing/2014/main" id="{00000000-0008-0000-0C00-00002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7" name="CaixaDeTexto 3116">
          <a:extLst>
            <a:ext uri="{FF2B5EF4-FFF2-40B4-BE49-F238E27FC236}">
              <a16:creationId xmlns:a16="http://schemas.microsoft.com/office/drawing/2014/main" id="{00000000-0008-0000-0C00-00002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8" name="CaixaDeTexto 3117">
          <a:extLst>
            <a:ext uri="{FF2B5EF4-FFF2-40B4-BE49-F238E27FC236}">
              <a16:creationId xmlns:a16="http://schemas.microsoft.com/office/drawing/2014/main" id="{00000000-0008-0000-0C00-00002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19" name="CaixaDeTexto 3118">
          <a:extLst>
            <a:ext uri="{FF2B5EF4-FFF2-40B4-BE49-F238E27FC236}">
              <a16:creationId xmlns:a16="http://schemas.microsoft.com/office/drawing/2014/main" id="{00000000-0008-0000-0C00-00002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20" name="CaixaDeTexto 3119">
          <a:extLst>
            <a:ext uri="{FF2B5EF4-FFF2-40B4-BE49-F238E27FC236}">
              <a16:creationId xmlns:a16="http://schemas.microsoft.com/office/drawing/2014/main" id="{00000000-0008-0000-0C00-000030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21" name="CaixaDeTexto 3120">
          <a:extLst>
            <a:ext uri="{FF2B5EF4-FFF2-40B4-BE49-F238E27FC236}">
              <a16:creationId xmlns:a16="http://schemas.microsoft.com/office/drawing/2014/main" id="{00000000-0008-0000-0C00-00003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22" name="CaixaDeTexto 3121">
          <a:extLst>
            <a:ext uri="{FF2B5EF4-FFF2-40B4-BE49-F238E27FC236}">
              <a16:creationId xmlns:a16="http://schemas.microsoft.com/office/drawing/2014/main" id="{00000000-0008-0000-0C00-00003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23" name="CaixaDeTexto 3122">
          <a:extLst>
            <a:ext uri="{FF2B5EF4-FFF2-40B4-BE49-F238E27FC236}">
              <a16:creationId xmlns:a16="http://schemas.microsoft.com/office/drawing/2014/main" id="{00000000-0008-0000-0C00-000033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24" name="CaixaDeTexto 3123">
          <a:extLst>
            <a:ext uri="{FF2B5EF4-FFF2-40B4-BE49-F238E27FC236}">
              <a16:creationId xmlns:a16="http://schemas.microsoft.com/office/drawing/2014/main" id="{00000000-0008-0000-0C00-000034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25" name="CaixaDeTexto 3124">
          <a:extLst>
            <a:ext uri="{FF2B5EF4-FFF2-40B4-BE49-F238E27FC236}">
              <a16:creationId xmlns:a16="http://schemas.microsoft.com/office/drawing/2014/main" id="{00000000-0008-0000-0C00-000035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26" name="CaixaDeTexto 3125">
          <a:extLst>
            <a:ext uri="{FF2B5EF4-FFF2-40B4-BE49-F238E27FC236}">
              <a16:creationId xmlns:a16="http://schemas.microsoft.com/office/drawing/2014/main" id="{00000000-0008-0000-0C00-000036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27" name="CaixaDeTexto 3126">
          <a:extLst>
            <a:ext uri="{FF2B5EF4-FFF2-40B4-BE49-F238E27FC236}">
              <a16:creationId xmlns:a16="http://schemas.microsoft.com/office/drawing/2014/main" id="{00000000-0008-0000-0C00-000037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28" name="CaixaDeTexto 3127">
          <a:extLst>
            <a:ext uri="{FF2B5EF4-FFF2-40B4-BE49-F238E27FC236}">
              <a16:creationId xmlns:a16="http://schemas.microsoft.com/office/drawing/2014/main" id="{00000000-0008-0000-0C00-000038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29" name="CaixaDeTexto 3128">
          <a:extLst>
            <a:ext uri="{FF2B5EF4-FFF2-40B4-BE49-F238E27FC236}">
              <a16:creationId xmlns:a16="http://schemas.microsoft.com/office/drawing/2014/main" id="{00000000-0008-0000-0C00-000039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30" name="CaixaDeTexto 3129">
          <a:extLst>
            <a:ext uri="{FF2B5EF4-FFF2-40B4-BE49-F238E27FC236}">
              <a16:creationId xmlns:a16="http://schemas.microsoft.com/office/drawing/2014/main" id="{00000000-0008-0000-0C00-00003A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31" name="CaixaDeTexto 3130">
          <a:extLst>
            <a:ext uri="{FF2B5EF4-FFF2-40B4-BE49-F238E27FC236}">
              <a16:creationId xmlns:a16="http://schemas.microsoft.com/office/drawing/2014/main" id="{00000000-0008-0000-0C00-00003B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32" name="CaixaDeTexto 3131">
          <a:extLst>
            <a:ext uri="{FF2B5EF4-FFF2-40B4-BE49-F238E27FC236}">
              <a16:creationId xmlns:a16="http://schemas.microsoft.com/office/drawing/2014/main" id="{00000000-0008-0000-0C00-00003C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33" name="CaixaDeTexto 3132">
          <a:extLst>
            <a:ext uri="{FF2B5EF4-FFF2-40B4-BE49-F238E27FC236}">
              <a16:creationId xmlns:a16="http://schemas.microsoft.com/office/drawing/2014/main" id="{00000000-0008-0000-0C00-00003D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34" name="CaixaDeTexto 3133">
          <a:extLst>
            <a:ext uri="{FF2B5EF4-FFF2-40B4-BE49-F238E27FC236}">
              <a16:creationId xmlns:a16="http://schemas.microsoft.com/office/drawing/2014/main" id="{00000000-0008-0000-0C00-00003E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35" name="CaixaDeTexto 3134">
          <a:extLst>
            <a:ext uri="{FF2B5EF4-FFF2-40B4-BE49-F238E27FC236}">
              <a16:creationId xmlns:a16="http://schemas.microsoft.com/office/drawing/2014/main" id="{00000000-0008-0000-0C00-00003F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36" name="CaixaDeTexto 3135">
          <a:extLst>
            <a:ext uri="{FF2B5EF4-FFF2-40B4-BE49-F238E27FC236}">
              <a16:creationId xmlns:a16="http://schemas.microsoft.com/office/drawing/2014/main" id="{00000000-0008-0000-0C00-000040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37" name="CaixaDeTexto 3136">
          <a:extLst>
            <a:ext uri="{FF2B5EF4-FFF2-40B4-BE49-F238E27FC236}">
              <a16:creationId xmlns:a16="http://schemas.microsoft.com/office/drawing/2014/main" id="{00000000-0008-0000-0C00-000041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38" name="CaixaDeTexto 3137">
          <a:extLst>
            <a:ext uri="{FF2B5EF4-FFF2-40B4-BE49-F238E27FC236}">
              <a16:creationId xmlns:a16="http://schemas.microsoft.com/office/drawing/2014/main" id="{00000000-0008-0000-0C00-000042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39" name="CaixaDeTexto 3138">
          <a:extLst>
            <a:ext uri="{FF2B5EF4-FFF2-40B4-BE49-F238E27FC236}">
              <a16:creationId xmlns:a16="http://schemas.microsoft.com/office/drawing/2014/main" id="{00000000-0008-0000-0C00-000043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40" name="CaixaDeTexto 3139">
          <a:extLst>
            <a:ext uri="{FF2B5EF4-FFF2-40B4-BE49-F238E27FC236}">
              <a16:creationId xmlns:a16="http://schemas.microsoft.com/office/drawing/2014/main" id="{00000000-0008-0000-0C00-000044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41" name="CaixaDeTexto 3140">
          <a:extLst>
            <a:ext uri="{FF2B5EF4-FFF2-40B4-BE49-F238E27FC236}">
              <a16:creationId xmlns:a16="http://schemas.microsoft.com/office/drawing/2014/main" id="{00000000-0008-0000-0C00-00004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42" name="CaixaDeTexto 3141">
          <a:extLst>
            <a:ext uri="{FF2B5EF4-FFF2-40B4-BE49-F238E27FC236}">
              <a16:creationId xmlns:a16="http://schemas.microsoft.com/office/drawing/2014/main" id="{00000000-0008-0000-0C00-00004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43" name="CaixaDeTexto 3142">
          <a:extLst>
            <a:ext uri="{FF2B5EF4-FFF2-40B4-BE49-F238E27FC236}">
              <a16:creationId xmlns:a16="http://schemas.microsoft.com/office/drawing/2014/main" id="{00000000-0008-0000-0C00-000047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44" name="CaixaDeTexto 3143">
          <a:extLst>
            <a:ext uri="{FF2B5EF4-FFF2-40B4-BE49-F238E27FC236}">
              <a16:creationId xmlns:a16="http://schemas.microsoft.com/office/drawing/2014/main" id="{00000000-0008-0000-0C00-000048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45" name="CaixaDeTexto 3144">
          <a:extLst>
            <a:ext uri="{FF2B5EF4-FFF2-40B4-BE49-F238E27FC236}">
              <a16:creationId xmlns:a16="http://schemas.microsoft.com/office/drawing/2014/main" id="{00000000-0008-0000-0C00-000049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46" name="CaixaDeTexto 3145">
          <a:extLst>
            <a:ext uri="{FF2B5EF4-FFF2-40B4-BE49-F238E27FC236}">
              <a16:creationId xmlns:a16="http://schemas.microsoft.com/office/drawing/2014/main" id="{00000000-0008-0000-0C00-00004A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47" name="CaixaDeTexto 3146">
          <a:extLst>
            <a:ext uri="{FF2B5EF4-FFF2-40B4-BE49-F238E27FC236}">
              <a16:creationId xmlns:a16="http://schemas.microsoft.com/office/drawing/2014/main" id="{00000000-0008-0000-0C00-00004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48" name="CaixaDeTexto 3147">
          <a:extLst>
            <a:ext uri="{FF2B5EF4-FFF2-40B4-BE49-F238E27FC236}">
              <a16:creationId xmlns:a16="http://schemas.microsoft.com/office/drawing/2014/main" id="{00000000-0008-0000-0C00-00004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49" name="CaixaDeTexto 3148">
          <a:extLst>
            <a:ext uri="{FF2B5EF4-FFF2-40B4-BE49-F238E27FC236}">
              <a16:creationId xmlns:a16="http://schemas.microsoft.com/office/drawing/2014/main" id="{00000000-0008-0000-0C00-00004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0" name="CaixaDeTexto 3149">
          <a:extLst>
            <a:ext uri="{FF2B5EF4-FFF2-40B4-BE49-F238E27FC236}">
              <a16:creationId xmlns:a16="http://schemas.microsoft.com/office/drawing/2014/main" id="{00000000-0008-0000-0C00-00004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1" name="CaixaDeTexto 3150">
          <a:extLst>
            <a:ext uri="{FF2B5EF4-FFF2-40B4-BE49-F238E27FC236}">
              <a16:creationId xmlns:a16="http://schemas.microsoft.com/office/drawing/2014/main" id="{00000000-0008-0000-0C00-00004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2" name="CaixaDeTexto 3151">
          <a:extLst>
            <a:ext uri="{FF2B5EF4-FFF2-40B4-BE49-F238E27FC236}">
              <a16:creationId xmlns:a16="http://schemas.microsoft.com/office/drawing/2014/main" id="{00000000-0008-0000-0C00-000050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3" name="CaixaDeTexto 3152">
          <a:extLst>
            <a:ext uri="{FF2B5EF4-FFF2-40B4-BE49-F238E27FC236}">
              <a16:creationId xmlns:a16="http://schemas.microsoft.com/office/drawing/2014/main" id="{00000000-0008-0000-0C00-00005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4" name="CaixaDeTexto 3153">
          <a:extLst>
            <a:ext uri="{FF2B5EF4-FFF2-40B4-BE49-F238E27FC236}">
              <a16:creationId xmlns:a16="http://schemas.microsoft.com/office/drawing/2014/main" id="{00000000-0008-0000-0C00-00005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5" name="CaixaDeTexto 3154">
          <a:extLst>
            <a:ext uri="{FF2B5EF4-FFF2-40B4-BE49-F238E27FC236}">
              <a16:creationId xmlns:a16="http://schemas.microsoft.com/office/drawing/2014/main" id="{00000000-0008-0000-0C00-000053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6" name="CaixaDeTexto 3155">
          <a:extLst>
            <a:ext uri="{FF2B5EF4-FFF2-40B4-BE49-F238E27FC236}">
              <a16:creationId xmlns:a16="http://schemas.microsoft.com/office/drawing/2014/main" id="{00000000-0008-0000-0C00-000054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7" name="CaixaDeTexto 3156">
          <a:extLst>
            <a:ext uri="{FF2B5EF4-FFF2-40B4-BE49-F238E27FC236}">
              <a16:creationId xmlns:a16="http://schemas.microsoft.com/office/drawing/2014/main" id="{00000000-0008-0000-0C00-00005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58" name="CaixaDeTexto 3157">
          <a:extLst>
            <a:ext uri="{FF2B5EF4-FFF2-40B4-BE49-F238E27FC236}">
              <a16:creationId xmlns:a16="http://schemas.microsoft.com/office/drawing/2014/main" id="{00000000-0008-0000-0C00-00005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59" name="CaixaDeTexto 3158">
          <a:extLst>
            <a:ext uri="{FF2B5EF4-FFF2-40B4-BE49-F238E27FC236}">
              <a16:creationId xmlns:a16="http://schemas.microsoft.com/office/drawing/2014/main" id="{00000000-0008-0000-0C00-000057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60" name="CaixaDeTexto 3159">
          <a:extLst>
            <a:ext uri="{FF2B5EF4-FFF2-40B4-BE49-F238E27FC236}">
              <a16:creationId xmlns:a16="http://schemas.microsoft.com/office/drawing/2014/main" id="{00000000-0008-0000-0C00-000058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61" name="CaixaDeTexto 3160">
          <a:extLst>
            <a:ext uri="{FF2B5EF4-FFF2-40B4-BE49-F238E27FC236}">
              <a16:creationId xmlns:a16="http://schemas.microsoft.com/office/drawing/2014/main" id="{00000000-0008-0000-0C00-000059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62" name="CaixaDeTexto 3161">
          <a:extLst>
            <a:ext uri="{FF2B5EF4-FFF2-40B4-BE49-F238E27FC236}">
              <a16:creationId xmlns:a16="http://schemas.microsoft.com/office/drawing/2014/main" id="{00000000-0008-0000-0C00-00005A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63" name="CaixaDeTexto 3162">
          <a:extLst>
            <a:ext uri="{FF2B5EF4-FFF2-40B4-BE49-F238E27FC236}">
              <a16:creationId xmlns:a16="http://schemas.microsoft.com/office/drawing/2014/main" id="{00000000-0008-0000-0C00-00005B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64" name="CaixaDeTexto 3163">
          <a:extLst>
            <a:ext uri="{FF2B5EF4-FFF2-40B4-BE49-F238E27FC236}">
              <a16:creationId xmlns:a16="http://schemas.microsoft.com/office/drawing/2014/main" id="{00000000-0008-0000-0C00-00005C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65" name="CaixaDeTexto 3164">
          <a:extLst>
            <a:ext uri="{FF2B5EF4-FFF2-40B4-BE49-F238E27FC236}">
              <a16:creationId xmlns:a16="http://schemas.microsoft.com/office/drawing/2014/main" id="{00000000-0008-0000-0C00-00005D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66" name="CaixaDeTexto 3165">
          <a:extLst>
            <a:ext uri="{FF2B5EF4-FFF2-40B4-BE49-F238E27FC236}">
              <a16:creationId xmlns:a16="http://schemas.microsoft.com/office/drawing/2014/main" id="{00000000-0008-0000-0C00-00005E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67" name="CaixaDeTexto 3166">
          <a:extLst>
            <a:ext uri="{FF2B5EF4-FFF2-40B4-BE49-F238E27FC236}">
              <a16:creationId xmlns:a16="http://schemas.microsoft.com/office/drawing/2014/main" id="{00000000-0008-0000-0C00-00005F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168" name="CaixaDeTexto 3167">
          <a:extLst>
            <a:ext uri="{FF2B5EF4-FFF2-40B4-BE49-F238E27FC236}">
              <a16:creationId xmlns:a16="http://schemas.microsoft.com/office/drawing/2014/main" id="{00000000-0008-0000-0C00-000060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69" name="CaixaDeTexto 3168">
          <a:extLst>
            <a:ext uri="{FF2B5EF4-FFF2-40B4-BE49-F238E27FC236}">
              <a16:creationId xmlns:a16="http://schemas.microsoft.com/office/drawing/2014/main" id="{00000000-0008-0000-0C00-000061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70" name="CaixaDeTexto 3169">
          <a:extLst>
            <a:ext uri="{FF2B5EF4-FFF2-40B4-BE49-F238E27FC236}">
              <a16:creationId xmlns:a16="http://schemas.microsoft.com/office/drawing/2014/main" id="{00000000-0008-0000-0C00-000062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71" name="CaixaDeTexto 3170">
          <a:extLst>
            <a:ext uri="{FF2B5EF4-FFF2-40B4-BE49-F238E27FC236}">
              <a16:creationId xmlns:a16="http://schemas.microsoft.com/office/drawing/2014/main" id="{00000000-0008-0000-0C00-000063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172" name="CaixaDeTexto 3171">
          <a:extLst>
            <a:ext uri="{FF2B5EF4-FFF2-40B4-BE49-F238E27FC236}">
              <a16:creationId xmlns:a16="http://schemas.microsoft.com/office/drawing/2014/main" id="{00000000-0008-0000-0C00-000064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73" name="CaixaDeTexto 3172">
          <a:extLst>
            <a:ext uri="{FF2B5EF4-FFF2-40B4-BE49-F238E27FC236}">
              <a16:creationId xmlns:a16="http://schemas.microsoft.com/office/drawing/2014/main" id="{00000000-0008-0000-0C00-000065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74" name="CaixaDeTexto 3173">
          <a:extLst>
            <a:ext uri="{FF2B5EF4-FFF2-40B4-BE49-F238E27FC236}">
              <a16:creationId xmlns:a16="http://schemas.microsoft.com/office/drawing/2014/main" id="{00000000-0008-0000-0C00-000066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75" name="CaixaDeTexto 3174">
          <a:extLst>
            <a:ext uri="{FF2B5EF4-FFF2-40B4-BE49-F238E27FC236}">
              <a16:creationId xmlns:a16="http://schemas.microsoft.com/office/drawing/2014/main" id="{00000000-0008-0000-0C00-000067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76" name="CaixaDeTexto 3175">
          <a:extLst>
            <a:ext uri="{FF2B5EF4-FFF2-40B4-BE49-F238E27FC236}">
              <a16:creationId xmlns:a16="http://schemas.microsoft.com/office/drawing/2014/main" id="{00000000-0008-0000-0C00-000068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77" name="CaixaDeTexto 3176">
          <a:extLst>
            <a:ext uri="{FF2B5EF4-FFF2-40B4-BE49-F238E27FC236}">
              <a16:creationId xmlns:a16="http://schemas.microsoft.com/office/drawing/2014/main" id="{00000000-0008-0000-0C00-00006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78" name="CaixaDeTexto 3177">
          <a:extLst>
            <a:ext uri="{FF2B5EF4-FFF2-40B4-BE49-F238E27FC236}">
              <a16:creationId xmlns:a16="http://schemas.microsoft.com/office/drawing/2014/main" id="{00000000-0008-0000-0C00-00006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79" name="CaixaDeTexto 3178">
          <a:extLst>
            <a:ext uri="{FF2B5EF4-FFF2-40B4-BE49-F238E27FC236}">
              <a16:creationId xmlns:a16="http://schemas.microsoft.com/office/drawing/2014/main" id="{00000000-0008-0000-0C00-00006B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80" name="CaixaDeTexto 3179">
          <a:extLst>
            <a:ext uri="{FF2B5EF4-FFF2-40B4-BE49-F238E27FC236}">
              <a16:creationId xmlns:a16="http://schemas.microsoft.com/office/drawing/2014/main" id="{00000000-0008-0000-0C00-00006C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81" name="CaixaDeTexto 3180">
          <a:extLst>
            <a:ext uri="{FF2B5EF4-FFF2-40B4-BE49-F238E27FC236}">
              <a16:creationId xmlns:a16="http://schemas.microsoft.com/office/drawing/2014/main" id="{00000000-0008-0000-0C00-00006D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182" name="CaixaDeTexto 3181">
          <a:extLst>
            <a:ext uri="{FF2B5EF4-FFF2-40B4-BE49-F238E27FC236}">
              <a16:creationId xmlns:a16="http://schemas.microsoft.com/office/drawing/2014/main" id="{00000000-0008-0000-0C00-00006E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3" name="CaixaDeTexto 3182">
          <a:extLst>
            <a:ext uri="{FF2B5EF4-FFF2-40B4-BE49-F238E27FC236}">
              <a16:creationId xmlns:a16="http://schemas.microsoft.com/office/drawing/2014/main" id="{00000000-0008-0000-0C00-00006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4" name="CaixaDeTexto 3183">
          <a:extLst>
            <a:ext uri="{FF2B5EF4-FFF2-40B4-BE49-F238E27FC236}">
              <a16:creationId xmlns:a16="http://schemas.microsoft.com/office/drawing/2014/main" id="{00000000-0008-0000-0C00-000070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5" name="CaixaDeTexto 3184">
          <a:extLst>
            <a:ext uri="{FF2B5EF4-FFF2-40B4-BE49-F238E27FC236}">
              <a16:creationId xmlns:a16="http://schemas.microsoft.com/office/drawing/2014/main" id="{00000000-0008-0000-0C00-00007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6" name="CaixaDeTexto 3185">
          <a:extLst>
            <a:ext uri="{FF2B5EF4-FFF2-40B4-BE49-F238E27FC236}">
              <a16:creationId xmlns:a16="http://schemas.microsoft.com/office/drawing/2014/main" id="{00000000-0008-0000-0C00-00007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7" name="CaixaDeTexto 3186">
          <a:extLst>
            <a:ext uri="{FF2B5EF4-FFF2-40B4-BE49-F238E27FC236}">
              <a16:creationId xmlns:a16="http://schemas.microsoft.com/office/drawing/2014/main" id="{00000000-0008-0000-0C00-000073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8" name="CaixaDeTexto 3187">
          <a:extLst>
            <a:ext uri="{FF2B5EF4-FFF2-40B4-BE49-F238E27FC236}">
              <a16:creationId xmlns:a16="http://schemas.microsoft.com/office/drawing/2014/main" id="{00000000-0008-0000-0C00-000074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89" name="CaixaDeTexto 3188">
          <a:extLst>
            <a:ext uri="{FF2B5EF4-FFF2-40B4-BE49-F238E27FC236}">
              <a16:creationId xmlns:a16="http://schemas.microsoft.com/office/drawing/2014/main" id="{00000000-0008-0000-0C00-00007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90" name="CaixaDeTexto 3189">
          <a:extLst>
            <a:ext uri="{FF2B5EF4-FFF2-40B4-BE49-F238E27FC236}">
              <a16:creationId xmlns:a16="http://schemas.microsoft.com/office/drawing/2014/main" id="{00000000-0008-0000-0C00-00007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91" name="CaixaDeTexto 3190">
          <a:extLst>
            <a:ext uri="{FF2B5EF4-FFF2-40B4-BE49-F238E27FC236}">
              <a16:creationId xmlns:a16="http://schemas.microsoft.com/office/drawing/2014/main" id="{00000000-0008-0000-0C00-000077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92" name="CaixaDeTexto 3191">
          <a:extLst>
            <a:ext uri="{FF2B5EF4-FFF2-40B4-BE49-F238E27FC236}">
              <a16:creationId xmlns:a16="http://schemas.microsoft.com/office/drawing/2014/main" id="{00000000-0008-0000-0C00-000078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93" name="CaixaDeTexto 3192">
          <a:extLst>
            <a:ext uri="{FF2B5EF4-FFF2-40B4-BE49-F238E27FC236}">
              <a16:creationId xmlns:a16="http://schemas.microsoft.com/office/drawing/2014/main" id="{00000000-0008-0000-0C00-00007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194" name="CaixaDeTexto 3193">
          <a:extLst>
            <a:ext uri="{FF2B5EF4-FFF2-40B4-BE49-F238E27FC236}">
              <a16:creationId xmlns:a16="http://schemas.microsoft.com/office/drawing/2014/main" id="{00000000-0008-0000-0C00-00007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95" name="CaixaDeTexto 3194">
          <a:extLst>
            <a:ext uri="{FF2B5EF4-FFF2-40B4-BE49-F238E27FC236}">
              <a16:creationId xmlns:a16="http://schemas.microsoft.com/office/drawing/2014/main" id="{00000000-0008-0000-0C00-00007B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196" name="CaixaDeTexto 3195">
          <a:extLst>
            <a:ext uri="{FF2B5EF4-FFF2-40B4-BE49-F238E27FC236}">
              <a16:creationId xmlns:a16="http://schemas.microsoft.com/office/drawing/2014/main" id="{00000000-0008-0000-0C00-00007C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97" name="CaixaDeTexto 3196">
          <a:extLst>
            <a:ext uri="{FF2B5EF4-FFF2-40B4-BE49-F238E27FC236}">
              <a16:creationId xmlns:a16="http://schemas.microsoft.com/office/drawing/2014/main" id="{00000000-0008-0000-0C00-00007D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98" name="CaixaDeTexto 3197">
          <a:extLst>
            <a:ext uri="{FF2B5EF4-FFF2-40B4-BE49-F238E27FC236}">
              <a16:creationId xmlns:a16="http://schemas.microsoft.com/office/drawing/2014/main" id="{00000000-0008-0000-0C00-00007E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199" name="CaixaDeTexto 3198">
          <a:extLst>
            <a:ext uri="{FF2B5EF4-FFF2-40B4-BE49-F238E27FC236}">
              <a16:creationId xmlns:a16="http://schemas.microsoft.com/office/drawing/2014/main" id="{00000000-0008-0000-0C00-00007F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00" name="CaixaDeTexto 3199">
          <a:extLst>
            <a:ext uri="{FF2B5EF4-FFF2-40B4-BE49-F238E27FC236}">
              <a16:creationId xmlns:a16="http://schemas.microsoft.com/office/drawing/2014/main" id="{00000000-0008-0000-0C00-000080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01" name="CaixaDeTexto 3200">
          <a:extLst>
            <a:ext uri="{FF2B5EF4-FFF2-40B4-BE49-F238E27FC236}">
              <a16:creationId xmlns:a16="http://schemas.microsoft.com/office/drawing/2014/main" id="{00000000-0008-0000-0C00-000081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02" name="CaixaDeTexto 3201">
          <a:extLst>
            <a:ext uri="{FF2B5EF4-FFF2-40B4-BE49-F238E27FC236}">
              <a16:creationId xmlns:a16="http://schemas.microsoft.com/office/drawing/2014/main" id="{00000000-0008-0000-0C00-000082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03" name="CaixaDeTexto 3202">
          <a:extLst>
            <a:ext uri="{FF2B5EF4-FFF2-40B4-BE49-F238E27FC236}">
              <a16:creationId xmlns:a16="http://schemas.microsoft.com/office/drawing/2014/main" id="{00000000-0008-0000-0C00-000083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04" name="CaixaDeTexto 3203">
          <a:extLst>
            <a:ext uri="{FF2B5EF4-FFF2-40B4-BE49-F238E27FC236}">
              <a16:creationId xmlns:a16="http://schemas.microsoft.com/office/drawing/2014/main" id="{00000000-0008-0000-0C00-000084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05" name="CaixaDeTexto 3204">
          <a:extLst>
            <a:ext uri="{FF2B5EF4-FFF2-40B4-BE49-F238E27FC236}">
              <a16:creationId xmlns:a16="http://schemas.microsoft.com/office/drawing/2014/main" id="{00000000-0008-0000-0C00-000085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06" name="CaixaDeTexto 3205">
          <a:extLst>
            <a:ext uri="{FF2B5EF4-FFF2-40B4-BE49-F238E27FC236}">
              <a16:creationId xmlns:a16="http://schemas.microsoft.com/office/drawing/2014/main" id="{00000000-0008-0000-0C00-000086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07" name="CaixaDeTexto 3206">
          <a:extLst>
            <a:ext uri="{FF2B5EF4-FFF2-40B4-BE49-F238E27FC236}">
              <a16:creationId xmlns:a16="http://schemas.microsoft.com/office/drawing/2014/main" id="{00000000-0008-0000-0C00-000087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08" name="CaixaDeTexto 3207">
          <a:extLst>
            <a:ext uri="{FF2B5EF4-FFF2-40B4-BE49-F238E27FC236}">
              <a16:creationId xmlns:a16="http://schemas.microsoft.com/office/drawing/2014/main" id="{00000000-0008-0000-0C00-000088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09" name="CaixaDeTexto 3208">
          <a:extLst>
            <a:ext uri="{FF2B5EF4-FFF2-40B4-BE49-F238E27FC236}">
              <a16:creationId xmlns:a16="http://schemas.microsoft.com/office/drawing/2014/main" id="{00000000-0008-0000-0C00-000089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0" name="CaixaDeTexto 3209">
          <a:extLst>
            <a:ext uri="{FF2B5EF4-FFF2-40B4-BE49-F238E27FC236}">
              <a16:creationId xmlns:a16="http://schemas.microsoft.com/office/drawing/2014/main" id="{00000000-0008-0000-0C00-00008A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1" name="CaixaDeTexto 3210">
          <a:extLst>
            <a:ext uri="{FF2B5EF4-FFF2-40B4-BE49-F238E27FC236}">
              <a16:creationId xmlns:a16="http://schemas.microsoft.com/office/drawing/2014/main" id="{00000000-0008-0000-0C00-00008B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2" name="CaixaDeTexto 3211">
          <a:extLst>
            <a:ext uri="{FF2B5EF4-FFF2-40B4-BE49-F238E27FC236}">
              <a16:creationId xmlns:a16="http://schemas.microsoft.com/office/drawing/2014/main" id="{00000000-0008-0000-0C00-00008C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13" name="CaixaDeTexto 3212">
          <a:extLst>
            <a:ext uri="{FF2B5EF4-FFF2-40B4-BE49-F238E27FC236}">
              <a16:creationId xmlns:a16="http://schemas.microsoft.com/office/drawing/2014/main" id="{00000000-0008-0000-0C00-00008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14" name="CaixaDeTexto 3213">
          <a:extLst>
            <a:ext uri="{FF2B5EF4-FFF2-40B4-BE49-F238E27FC236}">
              <a16:creationId xmlns:a16="http://schemas.microsoft.com/office/drawing/2014/main" id="{00000000-0008-0000-0C00-00008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5" name="CaixaDeTexto 3214">
          <a:extLst>
            <a:ext uri="{FF2B5EF4-FFF2-40B4-BE49-F238E27FC236}">
              <a16:creationId xmlns:a16="http://schemas.microsoft.com/office/drawing/2014/main" id="{00000000-0008-0000-0C00-00008F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6" name="CaixaDeTexto 3215">
          <a:extLst>
            <a:ext uri="{FF2B5EF4-FFF2-40B4-BE49-F238E27FC236}">
              <a16:creationId xmlns:a16="http://schemas.microsoft.com/office/drawing/2014/main" id="{00000000-0008-0000-0C00-000090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7" name="CaixaDeTexto 3216">
          <a:extLst>
            <a:ext uri="{FF2B5EF4-FFF2-40B4-BE49-F238E27FC236}">
              <a16:creationId xmlns:a16="http://schemas.microsoft.com/office/drawing/2014/main" id="{00000000-0008-0000-0C00-000091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18" name="CaixaDeTexto 3217">
          <a:extLst>
            <a:ext uri="{FF2B5EF4-FFF2-40B4-BE49-F238E27FC236}">
              <a16:creationId xmlns:a16="http://schemas.microsoft.com/office/drawing/2014/main" id="{00000000-0008-0000-0C00-000092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19" name="CaixaDeTexto 3218">
          <a:extLst>
            <a:ext uri="{FF2B5EF4-FFF2-40B4-BE49-F238E27FC236}">
              <a16:creationId xmlns:a16="http://schemas.microsoft.com/office/drawing/2014/main" id="{00000000-0008-0000-0C00-000093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0" name="CaixaDeTexto 3219">
          <a:extLst>
            <a:ext uri="{FF2B5EF4-FFF2-40B4-BE49-F238E27FC236}">
              <a16:creationId xmlns:a16="http://schemas.microsoft.com/office/drawing/2014/main" id="{00000000-0008-0000-0C00-000094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1" name="CaixaDeTexto 3220">
          <a:extLst>
            <a:ext uri="{FF2B5EF4-FFF2-40B4-BE49-F238E27FC236}">
              <a16:creationId xmlns:a16="http://schemas.microsoft.com/office/drawing/2014/main" id="{00000000-0008-0000-0C00-00009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2" name="CaixaDeTexto 3221">
          <a:extLst>
            <a:ext uri="{FF2B5EF4-FFF2-40B4-BE49-F238E27FC236}">
              <a16:creationId xmlns:a16="http://schemas.microsoft.com/office/drawing/2014/main" id="{00000000-0008-0000-0C00-00009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3" name="CaixaDeTexto 3222">
          <a:extLst>
            <a:ext uri="{FF2B5EF4-FFF2-40B4-BE49-F238E27FC236}">
              <a16:creationId xmlns:a16="http://schemas.microsoft.com/office/drawing/2014/main" id="{00000000-0008-0000-0C00-000097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4" name="CaixaDeTexto 3223">
          <a:extLst>
            <a:ext uri="{FF2B5EF4-FFF2-40B4-BE49-F238E27FC236}">
              <a16:creationId xmlns:a16="http://schemas.microsoft.com/office/drawing/2014/main" id="{00000000-0008-0000-0C00-000098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5" name="CaixaDeTexto 3224">
          <a:extLst>
            <a:ext uri="{FF2B5EF4-FFF2-40B4-BE49-F238E27FC236}">
              <a16:creationId xmlns:a16="http://schemas.microsoft.com/office/drawing/2014/main" id="{00000000-0008-0000-0C00-00009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6" name="CaixaDeTexto 3225">
          <a:extLst>
            <a:ext uri="{FF2B5EF4-FFF2-40B4-BE49-F238E27FC236}">
              <a16:creationId xmlns:a16="http://schemas.microsoft.com/office/drawing/2014/main" id="{00000000-0008-0000-0C00-00009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7" name="CaixaDeTexto 3226">
          <a:extLst>
            <a:ext uri="{FF2B5EF4-FFF2-40B4-BE49-F238E27FC236}">
              <a16:creationId xmlns:a16="http://schemas.microsoft.com/office/drawing/2014/main" id="{00000000-0008-0000-0C00-00009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8" name="CaixaDeTexto 3227">
          <a:extLst>
            <a:ext uri="{FF2B5EF4-FFF2-40B4-BE49-F238E27FC236}">
              <a16:creationId xmlns:a16="http://schemas.microsoft.com/office/drawing/2014/main" id="{00000000-0008-0000-0C00-00009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29" name="CaixaDeTexto 3228">
          <a:extLst>
            <a:ext uri="{FF2B5EF4-FFF2-40B4-BE49-F238E27FC236}">
              <a16:creationId xmlns:a16="http://schemas.microsoft.com/office/drawing/2014/main" id="{00000000-0008-0000-0C00-00009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30" name="CaixaDeTexto 3229">
          <a:extLst>
            <a:ext uri="{FF2B5EF4-FFF2-40B4-BE49-F238E27FC236}">
              <a16:creationId xmlns:a16="http://schemas.microsoft.com/office/drawing/2014/main" id="{00000000-0008-0000-0C00-00009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231" name="CaixaDeTexto 3230">
          <a:extLst>
            <a:ext uri="{FF2B5EF4-FFF2-40B4-BE49-F238E27FC236}">
              <a16:creationId xmlns:a16="http://schemas.microsoft.com/office/drawing/2014/main" id="{00000000-0008-0000-0C00-00009F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232" name="CaixaDeTexto 3231">
          <a:extLst>
            <a:ext uri="{FF2B5EF4-FFF2-40B4-BE49-F238E27FC236}">
              <a16:creationId xmlns:a16="http://schemas.microsoft.com/office/drawing/2014/main" id="{00000000-0008-0000-0C00-0000A0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33" name="CaixaDeTexto 3232">
          <a:extLst>
            <a:ext uri="{FF2B5EF4-FFF2-40B4-BE49-F238E27FC236}">
              <a16:creationId xmlns:a16="http://schemas.microsoft.com/office/drawing/2014/main" id="{00000000-0008-0000-0C00-0000A1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34" name="CaixaDeTexto 3233">
          <a:extLst>
            <a:ext uri="{FF2B5EF4-FFF2-40B4-BE49-F238E27FC236}">
              <a16:creationId xmlns:a16="http://schemas.microsoft.com/office/drawing/2014/main" id="{00000000-0008-0000-0C00-0000A2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35" name="CaixaDeTexto 3234">
          <a:extLst>
            <a:ext uri="{FF2B5EF4-FFF2-40B4-BE49-F238E27FC236}">
              <a16:creationId xmlns:a16="http://schemas.microsoft.com/office/drawing/2014/main" id="{00000000-0008-0000-0C00-0000A3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36" name="CaixaDeTexto 3235">
          <a:extLst>
            <a:ext uri="{FF2B5EF4-FFF2-40B4-BE49-F238E27FC236}">
              <a16:creationId xmlns:a16="http://schemas.microsoft.com/office/drawing/2014/main" id="{00000000-0008-0000-0C00-0000A4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37" name="CaixaDeTexto 3236">
          <a:extLst>
            <a:ext uri="{FF2B5EF4-FFF2-40B4-BE49-F238E27FC236}">
              <a16:creationId xmlns:a16="http://schemas.microsoft.com/office/drawing/2014/main" id="{00000000-0008-0000-0C00-0000A5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38" name="CaixaDeTexto 3237">
          <a:extLst>
            <a:ext uri="{FF2B5EF4-FFF2-40B4-BE49-F238E27FC236}">
              <a16:creationId xmlns:a16="http://schemas.microsoft.com/office/drawing/2014/main" id="{00000000-0008-0000-0C00-0000A6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39" name="CaixaDeTexto 3238">
          <a:extLst>
            <a:ext uri="{FF2B5EF4-FFF2-40B4-BE49-F238E27FC236}">
              <a16:creationId xmlns:a16="http://schemas.microsoft.com/office/drawing/2014/main" id="{00000000-0008-0000-0C00-0000A7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40" name="CaixaDeTexto 3239">
          <a:extLst>
            <a:ext uri="{FF2B5EF4-FFF2-40B4-BE49-F238E27FC236}">
              <a16:creationId xmlns:a16="http://schemas.microsoft.com/office/drawing/2014/main" id="{00000000-0008-0000-0C00-0000A8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41" name="CaixaDeTexto 3240">
          <a:extLst>
            <a:ext uri="{FF2B5EF4-FFF2-40B4-BE49-F238E27FC236}">
              <a16:creationId xmlns:a16="http://schemas.microsoft.com/office/drawing/2014/main" id="{00000000-0008-0000-0C00-0000A9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42" name="CaixaDeTexto 3241">
          <a:extLst>
            <a:ext uri="{FF2B5EF4-FFF2-40B4-BE49-F238E27FC236}">
              <a16:creationId xmlns:a16="http://schemas.microsoft.com/office/drawing/2014/main" id="{00000000-0008-0000-0C00-0000AA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43" name="CaixaDeTexto 3242">
          <a:extLst>
            <a:ext uri="{FF2B5EF4-FFF2-40B4-BE49-F238E27FC236}">
              <a16:creationId xmlns:a16="http://schemas.microsoft.com/office/drawing/2014/main" id="{00000000-0008-0000-0C00-0000AB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44" name="CaixaDeTexto 3243">
          <a:extLst>
            <a:ext uri="{FF2B5EF4-FFF2-40B4-BE49-F238E27FC236}">
              <a16:creationId xmlns:a16="http://schemas.microsoft.com/office/drawing/2014/main" id="{00000000-0008-0000-0C00-0000AC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45" name="CaixaDeTexto 3244">
          <a:extLst>
            <a:ext uri="{FF2B5EF4-FFF2-40B4-BE49-F238E27FC236}">
              <a16:creationId xmlns:a16="http://schemas.microsoft.com/office/drawing/2014/main" id="{00000000-0008-0000-0C00-0000AD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46" name="CaixaDeTexto 3245">
          <a:extLst>
            <a:ext uri="{FF2B5EF4-FFF2-40B4-BE49-F238E27FC236}">
              <a16:creationId xmlns:a16="http://schemas.microsoft.com/office/drawing/2014/main" id="{00000000-0008-0000-0C00-0000AE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47" name="CaixaDeTexto 3246">
          <a:extLst>
            <a:ext uri="{FF2B5EF4-FFF2-40B4-BE49-F238E27FC236}">
              <a16:creationId xmlns:a16="http://schemas.microsoft.com/office/drawing/2014/main" id="{00000000-0008-0000-0C00-0000AF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48" name="CaixaDeTexto 3247">
          <a:extLst>
            <a:ext uri="{FF2B5EF4-FFF2-40B4-BE49-F238E27FC236}">
              <a16:creationId xmlns:a16="http://schemas.microsoft.com/office/drawing/2014/main" id="{00000000-0008-0000-0C00-0000B0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49" name="CaixaDeTexto 3248">
          <a:extLst>
            <a:ext uri="{FF2B5EF4-FFF2-40B4-BE49-F238E27FC236}">
              <a16:creationId xmlns:a16="http://schemas.microsoft.com/office/drawing/2014/main" id="{00000000-0008-0000-0C00-0000B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0" name="CaixaDeTexto 3249">
          <a:extLst>
            <a:ext uri="{FF2B5EF4-FFF2-40B4-BE49-F238E27FC236}">
              <a16:creationId xmlns:a16="http://schemas.microsoft.com/office/drawing/2014/main" id="{00000000-0008-0000-0C00-0000B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51" name="CaixaDeTexto 3250">
          <a:extLst>
            <a:ext uri="{FF2B5EF4-FFF2-40B4-BE49-F238E27FC236}">
              <a16:creationId xmlns:a16="http://schemas.microsoft.com/office/drawing/2014/main" id="{00000000-0008-0000-0C00-0000B3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52" name="CaixaDeTexto 3251">
          <a:extLst>
            <a:ext uri="{FF2B5EF4-FFF2-40B4-BE49-F238E27FC236}">
              <a16:creationId xmlns:a16="http://schemas.microsoft.com/office/drawing/2014/main" id="{00000000-0008-0000-0C00-0000B4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53" name="CaixaDeTexto 3252">
          <a:extLst>
            <a:ext uri="{FF2B5EF4-FFF2-40B4-BE49-F238E27FC236}">
              <a16:creationId xmlns:a16="http://schemas.microsoft.com/office/drawing/2014/main" id="{00000000-0008-0000-0C00-0000B5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54" name="CaixaDeTexto 3253">
          <a:extLst>
            <a:ext uri="{FF2B5EF4-FFF2-40B4-BE49-F238E27FC236}">
              <a16:creationId xmlns:a16="http://schemas.microsoft.com/office/drawing/2014/main" id="{00000000-0008-0000-0C00-0000B6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5" name="CaixaDeTexto 3254">
          <a:extLst>
            <a:ext uri="{FF2B5EF4-FFF2-40B4-BE49-F238E27FC236}">
              <a16:creationId xmlns:a16="http://schemas.microsoft.com/office/drawing/2014/main" id="{00000000-0008-0000-0C00-0000B7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6" name="CaixaDeTexto 3255">
          <a:extLst>
            <a:ext uri="{FF2B5EF4-FFF2-40B4-BE49-F238E27FC236}">
              <a16:creationId xmlns:a16="http://schemas.microsoft.com/office/drawing/2014/main" id="{00000000-0008-0000-0C00-0000B8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7" name="CaixaDeTexto 3256">
          <a:extLst>
            <a:ext uri="{FF2B5EF4-FFF2-40B4-BE49-F238E27FC236}">
              <a16:creationId xmlns:a16="http://schemas.microsoft.com/office/drawing/2014/main" id="{00000000-0008-0000-0C00-0000B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8" name="CaixaDeTexto 3257">
          <a:extLst>
            <a:ext uri="{FF2B5EF4-FFF2-40B4-BE49-F238E27FC236}">
              <a16:creationId xmlns:a16="http://schemas.microsoft.com/office/drawing/2014/main" id="{00000000-0008-0000-0C00-0000B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59" name="CaixaDeTexto 3258">
          <a:extLst>
            <a:ext uri="{FF2B5EF4-FFF2-40B4-BE49-F238E27FC236}">
              <a16:creationId xmlns:a16="http://schemas.microsoft.com/office/drawing/2014/main" id="{00000000-0008-0000-0C00-0000B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0" name="CaixaDeTexto 3259">
          <a:extLst>
            <a:ext uri="{FF2B5EF4-FFF2-40B4-BE49-F238E27FC236}">
              <a16:creationId xmlns:a16="http://schemas.microsoft.com/office/drawing/2014/main" id="{00000000-0008-0000-0C00-0000B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1" name="CaixaDeTexto 3260">
          <a:extLst>
            <a:ext uri="{FF2B5EF4-FFF2-40B4-BE49-F238E27FC236}">
              <a16:creationId xmlns:a16="http://schemas.microsoft.com/office/drawing/2014/main" id="{00000000-0008-0000-0C00-0000B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2" name="CaixaDeTexto 3261">
          <a:extLst>
            <a:ext uri="{FF2B5EF4-FFF2-40B4-BE49-F238E27FC236}">
              <a16:creationId xmlns:a16="http://schemas.microsoft.com/office/drawing/2014/main" id="{00000000-0008-0000-0C00-0000B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3" name="CaixaDeTexto 3262">
          <a:extLst>
            <a:ext uri="{FF2B5EF4-FFF2-40B4-BE49-F238E27FC236}">
              <a16:creationId xmlns:a16="http://schemas.microsoft.com/office/drawing/2014/main" id="{00000000-0008-0000-0C00-0000B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4" name="CaixaDeTexto 3263">
          <a:extLst>
            <a:ext uri="{FF2B5EF4-FFF2-40B4-BE49-F238E27FC236}">
              <a16:creationId xmlns:a16="http://schemas.microsoft.com/office/drawing/2014/main" id="{00000000-0008-0000-0C00-0000C0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5" name="CaixaDeTexto 3264">
          <a:extLst>
            <a:ext uri="{FF2B5EF4-FFF2-40B4-BE49-F238E27FC236}">
              <a16:creationId xmlns:a16="http://schemas.microsoft.com/office/drawing/2014/main" id="{00000000-0008-0000-0C00-0000C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66" name="CaixaDeTexto 3265">
          <a:extLst>
            <a:ext uri="{FF2B5EF4-FFF2-40B4-BE49-F238E27FC236}">
              <a16:creationId xmlns:a16="http://schemas.microsoft.com/office/drawing/2014/main" id="{00000000-0008-0000-0C00-0000C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267" name="CaixaDeTexto 3266">
          <a:extLst>
            <a:ext uri="{FF2B5EF4-FFF2-40B4-BE49-F238E27FC236}">
              <a16:creationId xmlns:a16="http://schemas.microsoft.com/office/drawing/2014/main" id="{00000000-0008-0000-0C00-0000C3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268" name="CaixaDeTexto 3267">
          <a:extLst>
            <a:ext uri="{FF2B5EF4-FFF2-40B4-BE49-F238E27FC236}">
              <a16:creationId xmlns:a16="http://schemas.microsoft.com/office/drawing/2014/main" id="{00000000-0008-0000-0C00-0000C4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69" name="CaixaDeTexto 3268">
          <a:extLst>
            <a:ext uri="{FF2B5EF4-FFF2-40B4-BE49-F238E27FC236}">
              <a16:creationId xmlns:a16="http://schemas.microsoft.com/office/drawing/2014/main" id="{00000000-0008-0000-0C00-0000C5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70" name="CaixaDeTexto 3269">
          <a:extLst>
            <a:ext uri="{FF2B5EF4-FFF2-40B4-BE49-F238E27FC236}">
              <a16:creationId xmlns:a16="http://schemas.microsoft.com/office/drawing/2014/main" id="{00000000-0008-0000-0C00-0000C6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71" name="CaixaDeTexto 3270">
          <a:extLst>
            <a:ext uri="{FF2B5EF4-FFF2-40B4-BE49-F238E27FC236}">
              <a16:creationId xmlns:a16="http://schemas.microsoft.com/office/drawing/2014/main" id="{00000000-0008-0000-0C00-0000C7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272" name="CaixaDeTexto 3271">
          <a:extLst>
            <a:ext uri="{FF2B5EF4-FFF2-40B4-BE49-F238E27FC236}">
              <a16:creationId xmlns:a16="http://schemas.microsoft.com/office/drawing/2014/main" id="{00000000-0008-0000-0C00-0000C8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73" name="CaixaDeTexto 3272">
          <a:extLst>
            <a:ext uri="{FF2B5EF4-FFF2-40B4-BE49-F238E27FC236}">
              <a16:creationId xmlns:a16="http://schemas.microsoft.com/office/drawing/2014/main" id="{00000000-0008-0000-0C00-0000C9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74" name="CaixaDeTexto 3273">
          <a:extLst>
            <a:ext uri="{FF2B5EF4-FFF2-40B4-BE49-F238E27FC236}">
              <a16:creationId xmlns:a16="http://schemas.microsoft.com/office/drawing/2014/main" id="{00000000-0008-0000-0C00-0000CA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75" name="CaixaDeTexto 3274">
          <a:extLst>
            <a:ext uri="{FF2B5EF4-FFF2-40B4-BE49-F238E27FC236}">
              <a16:creationId xmlns:a16="http://schemas.microsoft.com/office/drawing/2014/main" id="{00000000-0008-0000-0C00-0000CB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276" name="CaixaDeTexto 3275">
          <a:extLst>
            <a:ext uri="{FF2B5EF4-FFF2-40B4-BE49-F238E27FC236}">
              <a16:creationId xmlns:a16="http://schemas.microsoft.com/office/drawing/2014/main" id="{00000000-0008-0000-0C00-0000CC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77" name="CaixaDeTexto 3276">
          <a:extLst>
            <a:ext uri="{FF2B5EF4-FFF2-40B4-BE49-F238E27FC236}">
              <a16:creationId xmlns:a16="http://schemas.microsoft.com/office/drawing/2014/main" id="{00000000-0008-0000-0C00-0000CD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78" name="CaixaDeTexto 3277">
          <a:extLst>
            <a:ext uri="{FF2B5EF4-FFF2-40B4-BE49-F238E27FC236}">
              <a16:creationId xmlns:a16="http://schemas.microsoft.com/office/drawing/2014/main" id="{00000000-0008-0000-0C00-0000CE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79" name="CaixaDeTexto 3278">
          <a:extLst>
            <a:ext uri="{FF2B5EF4-FFF2-40B4-BE49-F238E27FC236}">
              <a16:creationId xmlns:a16="http://schemas.microsoft.com/office/drawing/2014/main" id="{00000000-0008-0000-0C00-0000CF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280" name="CaixaDeTexto 3279">
          <a:extLst>
            <a:ext uri="{FF2B5EF4-FFF2-40B4-BE49-F238E27FC236}">
              <a16:creationId xmlns:a16="http://schemas.microsoft.com/office/drawing/2014/main" id="{00000000-0008-0000-0C00-0000D0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1" name="CaixaDeTexto 3280">
          <a:extLst>
            <a:ext uri="{FF2B5EF4-FFF2-40B4-BE49-F238E27FC236}">
              <a16:creationId xmlns:a16="http://schemas.microsoft.com/office/drawing/2014/main" id="{00000000-0008-0000-0C00-0000D1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2" name="CaixaDeTexto 3281">
          <a:extLst>
            <a:ext uri="{FF2B5EF4-FFF2-40B4-BE49-F238E27FC236}">
              <a16:creationId xmlns:a16="http://schemas.microsoft.com/office/drawing/2014/main" id="{00000000-0008-0000-0C00-0000D2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3" name="CaixaDeTexto 3282">
          <a:extLst>
            <a:ext uri="{FF2B5EF4-FFF2-40B4-BE49-F238E27FC236}">
              <a16:creationId xmlns:a16="http://schemas.microsoft.com/office/drawing/2014/main" id="{00000000-0008-0000-0C00-0000D3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4" name="CaixaDeTexto 3283">
          <a:extLst>
            <a:ext uri="{FF2B5EF4-FFF2-40B4-BE49-F238E27FC236}">
              <a16:creationId xmlns:a16="http://schemas.microsoft.com/office/drawing/2014/main" id="{00000000-0008-0000-0C00-0000D4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85" name="CaixaDeTexto 3284">
          <a:extLst>
            <a:ext uri="{FF2B5EF4-FFF2-40B4-BE49-F238E27FC236}">
              <a16:creationId xmlns:a16="http://schemas.microsoft.com/office/drawing/2014/main" id="{00000000-0008-0000-0C00-0000D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86" name="CaixaDeTexto 3285">
          <a:extLst>
            <a:ext uri="{FF2B5EF4-FFF2-40B4-BE49-F238E27FC236}">
              <a16:creationId xmlns:a16="http://schemas.microsoft.com/office/drawing/2014/main" id="{00000000-0008-0000-0C00-0000D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7" name="CaixaDeTexto 3286">
          <a:extLst>
            <a:ext uri="{FF2B5EF4-FFF2-40B4-BE49-F238E27FC236}">
              <a16:creationId xmlns:a16="http://schemas.microsoft.com/office/drawing/2014/main" id="{00000000-0008-0000-0C00-0000D7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8" name="CaixaDeTexto 3287">
          <a:extLst>
            <a:ext uri="{FF2B5EF4-FFF2-40B4-BE49-F238E27FC236}">
              <a16:creationId xmlns:a16="http://schemas.microsoft.com/office/drawing/2014/main" id="{00000000-0008-0000-0C00-0000D8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89" name="CaixaDeTexto 3288">
          <a:extLst>
            <a:ext uri="{FF2B5EF4-FFF2-40B4-BE49-F238E27FC236}">
              <a16:creationId xmlns:a16="http://schemas.microsoft.com/office/drawing/2014/main" id="{00000000-0008-0000-0C00-0000D9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290" name="CaixaDeTexto 3289">
          <a:extLst>
            <a:ext uri="{FF2B5EF4-FFF2-40B4-BE49-F238E27FC236}">
              <a16:creationId xmlns:a16="http://schemas.microsoft.com/office/drawing/2014/main" id="{00000000-0008-0000-0C00-0000DA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1" name="CaixaDeTexto 3290">
          <a:extLst>
            <a:ext uri="{FF2B5EF4-FFF2-40B4-BE49-F238E27FC236}">
              <a16:creationId xmlns:a16="http://schemas.microsoft.com/office/drawing/2014/main" id="{00000000-0008-0000-0C00-0000DB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2" name="CaixaDeTexto 3291">
          <a:extLst>
            <a:ext uri="{FF2B5EF4-FFF2-40B4-BE49-F238E27FC236}">
              <a16:creationId xmlns:a16="http://schemas.microsoft.com/office/drawing/2014/main" id="{00000000-0008-0000-0C00-0000DC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3" name="CaixaDeTexto 3292">
          <a:extLst>
            <a:ext uri="{FF2B5EF4-FFF2-40B4-BE49-F238E27FC236}">
              <a16:creationId xmlns:a16="http://schemas.microsoft.com/office/drawing/2014/main" id="{00000000-0008-0000-0C00-0000DD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4" name="CaixaDeTexto 3293">
          <a:extLst>
            <a:ext uri="{FF2B5EF4-FFF2-40B4-BE49-F238E27FC236}">
              <a16:creationId xmlns:a16="http://schemas.microsoft.com/office/drawing/2014/main" id="{00000000-0008-0000-0C00-0000DE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5" name="CaixaDeTexto 3294">
          <a:extLst>
            <a:ext uri="{FF2B5EF4-FFF2-40B4-BE49-F238E27FC236}">
              <a16:creationId xmlns:a16="http://schemas.microsoft.com/office/drawing/2014/main" id="{00000000-0008-0000-0C00-0000D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6" name="CaixaDeTexto 3295">
          <a:extLst>
            <a:ext uri="{FF2B5EF4-FFF2-40B4-BE49-F238E27FC236}">
              <a16:creationId xmlns:a16="http://schemas.microsoft.com/office/drawing/2014/main" id="{00000000-0008-0000-0C00-0000E0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7" name="CaixaDeTexto 3296">
          <a:extLst>
            <a:ext uri="{FF2B5EF4-FFF2-40B4-BE49-F238E27FC236}">
              <a16:creationId xmlns:a16="http://schemas.microsoft.com/office/drawing/2014/main" id="{00000000-0008-0000-0C00-0000E1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8" name="CaixaDeTexto 3297">
          <a:extLst>
            <a:ext uri="{FF2B5EF4-FFF2-40B4-BE49-F238E27FC236}">
              <a16:creationId xmlns:a16="http://schemas.microsoft.com/office/drawing/2014/main" id="{00000000-0008-0000-0C00-0000E2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299" name="CaixaDeTexto 3298">
          <a:extLst>
            <a:ext uri="{FF2B5EF4-FFF2-40B4-BE49-F238E27FC236}">
              <a16:creationId xmlns:a16="http://schemas.microsoft.com/office/drawing/2014/main" id="{00000000-0008-0000-0C00-0000E3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00" name="CaixaDeTexto 3299">
          <a:extLst>
            <a:ext uri="{FF2B5EF4-FFF2-40B4-BE49-F238E27FC236}">
              <a16:creationId xmlns:a16="http://schemas.microsoft.com/office/drawing/2014/main" id="{00000000-0008-0000-0C00-0000E4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01" name="CaixaDeTexto 3300">
          <a:extLst>
            <a:ext uri="{FF2B5EF4-FFF2-40B4-BE49-F238E27FC236}">
              <a16:creationId xmlns:a16="http://schemas.microsoft.com/office/drawing/2014/main" id="{00000000-0008-0000-0C00-0000E5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02" name="CaixaDeTexto 3301">
          <a:extLst>
            <a:ext uri="{FF2B5EF4-FFF2-40B4-BE49-F238E27FC236}">
              <a16:creationId xmlns:a16="http://schemas.microsoft.com/office/drawing/2014/main" id="{00000000-0008-0000-0C00-0000E6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03" name="CaixaDeTexto 3302">
          <a:extLst>
            <a:ext uri="{FF2B5EF4-FFF2-40B4-BE49-F238E27FC236}">
              <a16:creationId xmlns:a16="http://schemas.microsoft.com/office/drawing/2014/main" id="{00000000-0008-0000-0C00-0000E7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04" name="CaixaDeTexto 3303">
          <a:extLst>
            <a:ext uri="{FF2B5EF4-FFF2-40B4-BE49-F238E27FC236}">
              <a16:creationId xmlns:a16="http://schemas.microsoft.com/office/drawing/2014/main" id="{00000000-0008-0000-0C00-0000E80C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05" name="CaixaDeTexto 3304">
          <a:extLst>
            <a:ext uri="{FF2B5EF4-FFF2-40B4-BE49-F238E27FC236}">
              <a16:creationId xmlns:a16="http://schemas.microsoft.com/office/drawing/2014/main" id="{00000000-0008-0000-0C00-0000E9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06" name="CaixaDeTexto 3305">
          <a:extLst>
            <a:ext uri="{FF2B5EF4-FFF2-40B4-BE49-F238E27FC236}">
              <a16:creationId xmlns:a16="http://schemas.microsoft.com/office/drawing/2014/main" id="{00000000-0008-0000-0C00-0000EA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07" name="CaixaDeTexto 3306">
          <a:extLst>
            <a:ext uri="{FF2B5EF4-FFF2-40B4-BE49-F238E27FC236}">
              <a16:creationId xmlns:a16="http://schemas.microsoft.com/office/drawing/2014/main" id="{00000000-0008-0000-0C00-0000EB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08" name="CaixaDeTexto 3307">
          <a:extLst>
            <a:ext uri="{FF2B5EF4-FFF2-40B4-BE49-F238E27FC236}">
              <a16:creationId xmlns:a16="http://schemas.microsoft.com/office/drawing/2014/main" id="{00000000-0008-0000-0C00-0000EC0C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09" name="CaixaDeTexto 3308">
          <a:extLst>
            <a:ext uri="{FF2B5EF4-FFF2-40B4-BE49-F238E27FC236}">
              <a16:creationId xmlns:a16="http://schemas.microsoft.com/office/drawing/2014/main" id="{00000000-0008-0000-0C00-0000ED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10" name="CaixaDeTexto 3309">
          <a:extLst>
            <a:ext uri="{FF2B5EF4-FFF2-40B4-BE49-F238E27FC236}">
              <a16:creationId xmlns:a16="http://schemas.microsoft.com/office/drawing/2014/main" id="{00000000-0008-0000-0C00-0000EE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11" name="CaixaDeTexto 3310">
          <a:extLst>
            <a:ext uri="{FF2B5EF4-FFF2-40B4-BE49-F238E27FC236}">
              <a16:creationId xmlns:a16="http://schemas.microsoft.com/office/drawing/2014/main" id="{00000000-0008-0000-0C00-0000EF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12" name="CaixaDeTexto 3311">
          <a:extLst>
            <a:ext uri="{FF2B5EF4-FFF2-40B4-BE49-F238E27FC236}">
              <a16:creationId xmlns:a16="http://schemas.microsoft.com/office/drawing/2014/main" id="{00000000-0008-0000-0C00-0000F00C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13" name="CaixaDeTexto 3312">
          <a:extLst>
            <a:ext uri="{FF2B5EF4-FFF2-40B4-BE49-F238E27FC236}">
              <a16:creationId xmlns:a16="http://schemas.microsoft.com/office/drawing/2014/main" id="{00000000-0008-0000-0C00-0000F1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14" name="CaixaDeTexto 3313">
          <a:extLst>
            <a:ext uri="{FF2B5EF4-FFF2-40B4-BE49-F238E27FC236}">
              <a16:creationId xmlns:a16="http://schemas.microsoft.com/office/drawing/2014/main" id="{00000000-0008-0000-0C00-0000F2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15" name="CaixaDeTexto 3314">
          <a:extLst>
            <a:ext uri="{FF2B5EF4-FFF2-40B4-BE49-F238E27FC236}">
              <a16:creationId xmlns:a16="http://schemas.microsoft.com/office/drawing/2014/main" id="{00000000-0008-0000-0C00-0000F3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16" name="CaixaDeTexto 3315">
          <a:extLst>
            <a:ext uri="{FF2B5EF4-FFF2-40B4-BE49-F238E27FC236}">
              <a16:creationId xmlns:a16="http://schemas.microsoft.com/office/drawing/2014/main" id="{00000000-0008-0000-0C00-0000F40C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17" name="CaixaDeTexto 3316">
          <a:extLst>
            <a:ext uri="{FF2B5EF4-FFF2-40B4-BE49-F238E27FC236}">
              <a16:creationId xmlns:a16="http://schemas.microsoft.com/office/drawing/2014/main" id="{00000000-0008-0000-0C00-0000F5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18" name="CaixaDeTexto 3317">
          <a:extLst>
            <a:ext uri="{FF2B5EF4-FFF2-40B4-BE49-F238E27FC236}">
              <a16:creationId xmlns:a16="http://schemas.microsoft.com/office/drawing/2014/main" id="{00000000-0008-0000-0C00-0000F6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19" name="CaixaDeTexto 3318">
          <a:extLst>
            <a:ext uri="{FF2B5EF4-FFF2-40B4-BE49-F238E27FC236}">
              <a16:creationId xmlns:a16="http://schemas.microsoft.com/office/drawing/2014/main" id="{00000000-0008-0000-0C00-0000F7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20" name="CaixaDeTexto 3319">
          <a:extLst>
            <a:ext uri="{FF2B5EF4-FFF2-40B4-BE49-F238E27FC236}">
              <a16:creationId xmlns:a16="http://schemas.microsoft.com/office/drawing/2014/main" id="{00000000-0008-0000-0C00-0000F8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1" name="CaixaDeTexto 3320">
          <a:extLst>
            <a:ext uri="{FF2B5EF4-FFF2-40B4-BE49-F238E27FC236}">
              <a16:creationId xmlns:a16="http://schemas.microsoft.com/office/drawing/2014/main" id="{00000000-0008-0000-0C00-0000F9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2" name="CaixaDeTexto 3321">
          <a:extLst>
            <a:ext uri="{FF2B5EF4-FFF2-40B4-BE49-F238E27FC236}">
              <a16:creationId xmlns:a16="http://schemas.microsoft.com/office/drawing/2014/main" id="{00000000-0008-0000-0C00-0000FA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23" name="CaixaDeTexto 3322">
          <a:extLst>
            <a:ext uri="{FF2B5EF4-FFF2-40B4-BE49-F238E27FC236}">
              <a16:creationId xmlns:a16="http://schemas.microsoft.com/office/drawing/2014/main" id="{00000000-0008-0000-0C00-0000FB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24" name="CaixaDeTexto 3323">
          <a:extLst>
            <a:ext uri="{FF2B5EF4-FFF2-40B4-BE49-F238E27FC236}">
              <a16:creationId xmlns:a16="http://schemas.microsoft.com/office/drawing/2014/main" id="{00000000-0008-0000-0C00-0000FC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25" name="CaixaDeTexto 3324">
          <a:extLst>
            <a:ext uri="{FF2B5EF4-FFF2-40B4-BE49-F238E27FC236}">
              <a16:creationId xmlns:a16="http://schemas.microsoft.com/office/drawing/2014/main" id="{00000000-0008-0000-0C00-0000FD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26" name="CaixaDeTexto 3325">
          <a:extLst>
            <a:ext uri="{FF2B5EF4-FFF2-40B4-BE49-F238E27FC236}">
              <a16:creationId xmlns:a16="http://schemas.microsoft.com/office/drawing/2014/main" id="{00000000-0008-0000-0C00-0000FE0C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7" name="CaixaDeTexto 3326">
          <a:extLst>
            <a:ext uri="{FF2B5EF4-FFF2-40B4-BE49-F238E27FC236}">
              <a16:creationId xmlns:a16="http://schemas.microsoft.com/office/drawing/2014/main" id="{00000000-0008-0000-0C00-0000FF0C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8" name="CaixaDeTexto 3327">
          <a:extLst>
            <a:ext uri="{FF2B5EF4-FFF2-40B4-BE49-F238E27FC236}">
              <a16:creationId xmlns:a16="http://schemas.microsoft.com/office/drawing/2014/main" id="{00000000-0008-0000-0C00-000000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29" name="CaixaDeTexto 3328">
          <a:extLst>
            <a:ext uri="{FF2B5EF4-FFF2-40B4-BE49-F238E27FC236}">
              <a16:creationId xmlns:a16="http://schemas.microsoft.com/office/drawing/2014/main" id="{00000000-0008-0000-0C00-000001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0" name="CaixaDeTexto 3329">
          <a:extLst>
            <a:ext uri="{FF2B5EF4-FFF2-40B4-BE49-F238E27FC236}">
              <a16:creationId xmlns:a16="http://schemas.microsoft.com/office/drawing/2014/main" id="{00000000-0008-0000-0C00-000002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1" name="CaixaDeTexto 3330">
          <a:extLst>
            <a:ext uri="{FF2B5EF4-FFF2-40B4-BE49-F238E27FC236}">
              <a16:creationId xmlns:a16="http://schemas.microsoft.com/office/drawing/2014/main" id="{00000000-0008-0000-0C00-000003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2" name="CaixaDeTexto 3331">
          <a:extLst>
            <a:ext uri="{FF2B5EF4-FFF2-40B4-BE49-F238E27FC236}">
              <a16:creationId xmlns:a16="http://schemas.microsoft.com/office/drawing/2014/main" id="{00000000-0008-0000-0C00-000004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3" name="CaixaDeTexto 3332">
          <a:extLst>
            <a:ext uri="{FF2B5EF4-FFF2-40B4-BE49-F238E27FC236}">
              <a16:creationId xmlns:a16="http://schemas.microsoft.com/office/drawing/2014/main" id="{00000000-0008-0000-0C00-000005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4" name="CaixaDeTexto 3333">
          <a:extLst>
            <a:ext uri="{FF2B5EF4-FFF2-40B4-BE49-F238E27FC236}">
              <a16:creationId xmlns:a16="http://schemas.microsoft.com/office/drawing/2014/main" id="{00000000-0008-0000-0C00-000006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5" name="CaixaDeTexto 3334">
          <a:extLst>
            <a:ext uri="{FF2B5EF4-FFF2-40B4-BE49-F238E27FC236}">
              <a16:creationId xmlns:a16="http://schemas.microsoft.com/office/drawing/2014/main" id="{00000000-0008-0000-0C00-000007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6" name="CaixaDeTexto 3335">
          <a:extLst>
            <a:ext uri="{FF2B5EF4-FFF2-40B4-BE49-F238E27FC236}">
              <a16:creationId xmlns:a16="http://schemas.microsoft.com/office/drawing/2014/main" id="{00000000-0008-0000-0C00-000008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7" name="CaixaDeTexto 3336">
          <a:extLst>
            <a:ext uri="{FF2B5EF4-FFF2-40B4-BE49-F238E27FC236}">
              <a16:creationId xmlns:a16="http://schemas.microsoft.com/office/drawing/2014/main" id="{00000000-0008-0000-0C00-000009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38" name="CaixaDeTexto 3337">
          <a:extLst>
            <a:ext uri="{FF2B5EF4-FFF2-40B4-BE49-F238E27FC236}">
              <a16:creationId xmlns:a16="http://schemas.microsoft.com/office/drawing/2014/main" id="{00000000-0008-0000-0C00-00000A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39" name="CaixaDeTexto 3338">
          <a:extLst>
            <a:ext uri="{FF2B5EF4-FFF2-40B4-BE49-F238E27FC236}">
              <a16:creationId xmlns:a16="http://schemas.microsoft.com/office/drawing/2014/main" id="{00000000-0008-0000-0C00-00000B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40" name="CaixaDeTexto 3339">
          <a:extLst>
            <a:ext uri="{FF2B5EF4-FFF2-40B4-BE49-F238E27FC236}">
              <a16:creationId xmlns:a16="http://schemas.microsoft.com/office/drawing/2014/main" id="{00000000-0008-0000-0C00-00000C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41" name="CaixaDeTexto 3340">
          <a:extLst>
            <a:ext uri="{FF2B5EF4-FFF2-40B4-BE49-F238E27FC236}">
              <a16:creationId xmlns:a16="http://schemas.microsoft.com/office/drawing/2014/main" id="{00000000-0008-0000-0C00-00000D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42" name="CaixaDeTexto 3341">
          <a:extLst>
            <a:ext uri="{FF2B5EF4-FFF2-40B4-BE49-F238E27FC236}">
              <a16:creationId xmlns:a16="http://schemas.microsoft.com/office/drawing/2014/main" id="{00000000-0008-0000-0C00-00000E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43" name="CaixaDeTexto 3342">
          <a:extLst>
            <a:ext uri="{FF2B5EF4-FFF2-40B4-BE49-F238E27FC236}">
              <a16:creationId xmlns:a16="http://schemas.microsoft.com/office/drawing/2014/main" id="{00000000-0008-0000-0C00-00000F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44" name="CaixaDeTexto 3343">
          <a:extLst>
            <a:ext uri="{FF2B5EF4-FFF2-40B4-BE49-F238E27FC236}">
              <a16:creationId xmlns:a16="http://schemas.microsoft.com/office/drawing/2014/main" id="{00000000-0008-0000-0C00-000010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45" name="CaixaDeTexto 3344">
          <a:extLst>
            <a:ext uri="{FF2B5EF4-FFF2-40B4-BE49-F238E27FC236}">
              <a16:creationId xmlns:a16="http://schemas.microsoft.com/office/drawing/2014/main" id="{00000000-0008-0000-0C00-000011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46" name="CaixaDeTexto 3345">
          <a:extLst>
            <a:ext uri="{FF2B5EF4-FFF2-40B4-BE49-F238E27FC236}">
              <a16:creationId xmlns:a16="http://schemas.microsoft.com/office/drawing/2014/main" id="{00000000-0008-0000-0C00-000012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47" name="CaixaDeTexto 3346">
          <a:extLst>
            <a:ext uri="{FF2B5EF4-FFF2-40B4-BE49-F238E27FC236}">
              <a16:creationId xmlns:a16="http://schemas.microsoft.com/office/drawing/2014/main" id="{00000000-0008-0000-0C00-000013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48" name="CaixaDeTexto 3347">
          <a:extLst>
            <a:ext uri="{FF2B5EF4-FFF2-40B4-BE49-F238E27FC236}">
              <a16:creationId xmlns:a16="http://schemas.microsoft.com/office/drawing/2014/main" id="{00000000-0008-0000-0C00-000014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49" name="CaixaDeTexto 3348">
          <a:extLst>
            <a:ext uri="{FF2B5EF4-FFF2-40B4-BE49-F238E27FC236}">
              <a16:creationId xmlns:a16="http://schemas.microsoft.com/office/drawing/2014/main" id="{00000000-0008-0000-0C00-000015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50" name="CaixaDeTexto 3349">
          <a:extLst>
            <a:ext uri="{FF2B5EF4-FFF2-40B4-BE49-F238E27FC236}">
              <a16:creationId xmlns:a16="http://schemas.microsoft.com/office/drawing/2014/main" id="{00000000-0008-0000-0C00-000016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51" name="CaixaDeTexto 3350">
          <a:extLst>
            <a:ext uri="{FF2B5EF4-FFF2-40B4-BE49-F238E27FC236}">
              <a16:creationId xmlns:a16="http://schemas.microsoft.com/office/drawing/2014/main" id="{00000000-0008-0000-0C00-000017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52" name="CaixaDeTexto 3351">
          <a:extLst>
            <a:ext uri="{FF2B5EF4-FFF2-40B4-BE49-F238E27FC236}">
              <a16:creationId xmlns:a16="http://schemas.microsoft.com/office/drawing/2014/main" id="{00000000-0008-0000-0C00-000018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3" name="CaixaDeTexto 3352">
          <a:extLst>
            <a:ext uri="{FF2B5EF4-FFF2-40B4-BE49-F238E27FC236}">
              <a16:creationId xmlns:a16="http://schemas.microsoft.com/office/drawing/2014/main" id="{00000000-0008-0000-0C00-000019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4" name="CaixaDeTexto 3353">
          <a:extLst>
            <a:ext uri="{FF2B5EF4-FFF2-40B4-BE49-F238E27FC236}">
              <a16:creationId xmlns:a16="http://schemas.microsoft.com/office/drawing/2014/main" id="{00000000-0008-0000-0C00-00001A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5" name="CaixaDeTexto 3354">
          <a:extLst>
            <a:ext uri="{FF2B5EF4-FFF2-40B4-BE49-F238E27FC236}">
              <a16:creationId xmlns:a16="http://schemas.microsoft.com/office/drawing/2014/main" id="{00000000-0008-0000-0C00-00001B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6" name="CaixaDeTexto 3355">
          <a:extLst>
            <a:ext uri="{FF2B5EF4-FFF2-40B4-BE49-F238E27FC236}">
              <a16:creationId xmlns:a16="http://schemas.microsoft.com/office/drawing/2014/main" id="{00000000-0008-0000-0C00-00001C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57" name="CaixaDeTexto 3356">
          <a:extLst>
            <a:ext uri="{FF2B5EF4-FFF2-40B4-BE49-F238E27FC236}">
              <a16:creationId xmlns:a16="http://schemas.microsoft.com/office/drawing/2014/main" id="{00000000-0008-0000-0C00-00001D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58" name="CaixaDeTexto 3357">
          <a:extLst>
            <a:ext uri="{FF2B5EF4-FFF2-40B4-BE49-F238E27FC236}">
              <a16:creationId xmlns:a16="http://schemas.microsoft.com/office/drawing/2014/main" id="{00000000-0008-0000-0C00-00001E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59" name="CaixaDeTexto 3358">
          <a:extLst>
            <a:ext uri="{FF2B5EF4-FFF2-40B4-BE49-F238E27FC236}">
              <a16:creationId xmlns:a16="http://schemas.microsoft.com/office/drawing/2014/main" id="{00000000-0008-0000-0C00-00001F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60" name="CaixaDeTexto 3359">
          <a:extLst>
            <a:ext uri="{FF2B5EF4-FFF2-40B4-BE49-F238E27FC236}">
              <a16:creationId xmlns:a16="http://schemas.microsoft.com/office/drawing/2014/main" id="{00000000-0008-0000-0C00-000020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61" name="CaixaDeTexto 3360">
          <a:extLst>
            <a:ext uri="{FF2B5EF4-FFF2-40B4-BE49-F238E27FC236}">
              <a16:creationId xmlns:a16="http://schemas.microsoft.com/office/drawing/2014/main" id="{00000000-0008-0000-0C00-000021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62" name="CaixaDeTexto 3361">
          <a:extLst>
            <a:ext uri="{FF2B5EF4-FFF2-40B4-BE49-F238E27FC236}">
              <a16:creationId xmlns:a16="http://schemas.microsoft.com/office/drawing/2014/main" id="{00000000-0008-0000-0C00-000022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3" name="CaixaDeTexto 3362">
          <a:extLst>
            <a:ext uri="{FF2B5EF4-FFF2-40B4-BE49-F238E27FC236}">
              <a16:creationId xmlns:a16="http://schemas.microsoft.com/office/drawing/2014/main" id="{00000000-0008-0000-0C00-000023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4" name="CaixaDeTexto 3363">
          <a:extLst>
            <a:ext uri="{FF2B5EF4-FFF2-40B4-BE49-F238E27FC236}">
              <a16:creationId xmlns:a16="http://schemas.microsoft.com/office/drawing/2014/main" id="{00000000-0008-0000-0C00-000024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5" name="CaixaDeTexto 3364">
          <a:extLst>
            <a:ext uri="{FF2B5EF4-FFF2-40B4-BE49-F238E27FC236}">
              <a16:creationId xmlns:a16="http://schemas.microsoft.com/office/drawing/2014/main" id="{00000000-0008-0000-0C00-000025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6" name="CaixaDeTexto 3365">
          <a:extLst>
            <a:ext uri="{FF2B5EF4-FFF2-40B4-BE49-F238E27FC236}">
              <a16:creationId xmlns:a16="http://schemas.microsoft.com/office/drawing/2014/main" id="{00000000-0008-0000-0C00-000026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7" name="CaixaDeTexto 3366">
          <a:extLst>
            <a:ext uri="{FF2B5EF4-FFF2-40B4-BE49-F238E27FC236}">
              <a16:creationId xmlns:a16="http://schemas.microsoft.com/office/drawing/2014/main" id="{00000000-0008-0000-0C00-000027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8" name="CaixaDeTexto 3367">
          <a:extLst>
            <a:ext uri="{FF2B5EF4-FFF2-40B4-BE49-F238E27FC236}">
              <a16:creationId xmlns:a16="http://schemas.microsoft.com/office/drawing/2014/main" id="{00000000-0008-0000-0C00-000028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69" name="CaixaDeTexto 3368">
          <a:extLst>
            <a:ext uri="{FF2B5EF4-FFF2-40B4-BE49-F238E27FC236}">
              <a16:creationId xmlns:a16="http://schemas.microsoft.com/office/drawing/2014/main" id="{00000000-0008-0000-0C00-000029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70" name="CaixaDeTexto 3369">
          <a:extLst>
            <a:ext uri="{FF2B5EF4-FFF2-40B4-BE49-F238E27FC236}">
              <a16:creationId xmlns:a16="http://schemas.microsoft.com/office/drawing/2014/main" id="{00000000-0008-0000-0C00-00002A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71" name="CaixaDeTexto 3370">
          <a:extLst>
            <a:ext uri="{FF2B5EF4-FFF2-40B4-BE49-F238E27FC236}">
              <a16:creationId xmlns:a16="http://schemas.microsoft.com/office/drawing/2014/main" id="{00000000-0008-0000-0C00-00002B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72" name="CaixaDeTexto 3371">
          <a:extLst>
            <a:ext uri="{FF2B5EF4-FFF2-40B4-BE49-F238E27FC236}">
              <a16:creationId xmlns:a16="http://schemas.microsoft.com/office/drawing/2014/main" id="{00000000-0008-0000-0C00-00002C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73" name="CaixaDeTexto 3372">
          <a:extLst>
            <a:ext uri="{FF2B5EF4-FFF2-40B4-BE49-F238E27FC236}">
              <a16:creationId xmlns:a16="http://schemas.microsoft.com/office/drawing/2014/main" id="{00000000-0008-0000-0C00-00002D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74" name="CaixaDeTexto 3373">
          <a:extLst>
            <a:ext uri="{FF2B5EF4-FFF2-40B4-BE49-F238E27FC236}">
              <a16:creationId xmlns:a16="http://schemas.microsoft.com/office/drawing/2014/main" id="{00000000-0008-0000-0C00-00002E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75" name="CaixaDeTexto 3374">
          <a:extLst>
            <a:ext uri="{FF2B5EF4-FFF2-40B4-BE49-F238E27FC236}">
              <a16:creationId xmlns:a16="http://schemas.microsoft.com/office/drawing/2014/main" id="{00000000-0008-0000-0C00-00002F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376" name="CaixaDeTexto 3375">
          <a:extLst>
            <a:ext uri="{FF2B5EF4-FFF2-40B4-BE49-F238E27FC236}">
              <a16:creationId xmlns:a16="http://schemas.microsoft.com/office/drawing/2014/main" id="{00000000-0008-0000-0C00-000030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77" name="CaixaDeTexto 3376">
          <a:extLst>
            <a:ext uri="{FF2B5EF4-FFF2-40B4-BE49-F238E27FC236}">
              <a16:creationId xmlns:a16="http://schemas.microsoft.com/office/drawing/2014/main" id="{00000000-0008-0000-0C00-000031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78" name="CaixaDeTexto 3377">
          <a:extLst>
            <a:ext uri="{FF2B5EF4-FFF2-40B4-BE49-F238E27FC236}">
              <a16:creationId xmlns:a16="http://schemas.microsoft.com/office/drawing/2014/main" id="{00000000-0008-0000-0C00-000032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79" name="CaixaDeTexto 3378">
          <a:extLst>
            <a:ext uri="{FF2B5EF4-FFF2-40B4-BE49-F238E27FC236}">
              <a16:creationId xmlns:a16="http://schemas.microsoft.com/office/drawing/2014/main" id="{00000000-0008-0000-0C00-000033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380" name="CaixaDeTexto 3379">
          <a:extLst>
            <a:ext uri="{FF2B5EF4-FFF2-40B4-BE49-F238E27FC236}">
              <a16:creationId xmlns:a16="http://schemas.microsoft.com/office/drawing/2014/main" id="{00000000-0008-0000-0C00-000034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81" name="CaixaDeTexto 3380">
          <a:extLst>
            <a:ext uri="{FF2B5EF4-FFF2-40B4-BE49-F238E27FC236}">
              <a16:creationId xmlns:a16="http://schemas.microsoft.com/office/drawing/2014/main" id="{00000000-0008-0000-0C00-000035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82" name="CaixaDeTexto 3381">
          <a:extLst>
            <a:ext uri="{FF2B5EF4-FFF2-40B4-BE49-F238E27FC236}">
              <a16:creationId xmlns:a16="http://schemas.microsoft.com/office/drawing/2014/main" id="{00000000-0008-0000-0C00-000036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83" name="CaixaDeTexto 3382">
          <a:extLst>
            <a:ext uri="{FF2B5EF4-FFF2-40B4-BE49-F238E27FC236}">
              <a16:creationId xmlns:a16="http://schemas.microsoft.com/office/drawing/2014/main" id="{00000000-0008-0000-0C00-000037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384" name="CaixaDeTexto 3383">
          <a:extLst>
            <a:ext uri="{FF2B5EF4-FFF2-40B4-BE49-F238E27FC236}">
              <a16:creationId xmlns:a16="http://schemas.microsoft.com/office/drawing/2014/main" id="{00000000-0008-0000-0C00-000038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85" name="CaixaDeTexto 3384">
          <a:extLst>
            <a:ext uri="{FF2B5EF4-FFF2-40B4-BE49-F238E27FC236}">
              <a16:creationId xmlns:a16="http://schemas.microsoft.com/office/drawing/2014/main" id="{00000000-0008-0000-0C00-000039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86" name="CaixaDeTexto 3385">
          <a:extLst>
            <a:ext uri="{FF2B5EF4-FFF2-40B4-BE49-F238E27FC236}">
              <a16:creationId xmlns:a16="http://schemas.microsoft.com/office/drawing/2014/main" id="{00000000-0008-0000-0C00-00003A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87" name="CaixaDeTexto 3386">
          <a:extLst>
            <a:ext uri="{FF2B5EF4-FFF2-40B4-BE49-F238E27FC236}">
              <a16:creationId xmlns:a16="http://schemas.microsoft.com/office/drawing/2014/main" id="{00000000-0008-0000-0C00-00003B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388" name="CaixaDeTexto 3387">
          <a:extLst>
            <a:ext uri="{FF2B5EF4-FFF2-40B4-BE49-F238E27FC236}">
              <a16:creationId xmlns:a16="http://schemas.microsoft.com/office/drawing/2014/main" id="{00000000-0008-0000-0C00-00003C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89" name="CaixaDeTexto 3388">
          <a:extLst>
            <a:ext uri="{FF2B5EF4-FFF2-40B4-BE49-F238E27FC236}">
              <a16:creationId xmlns:a16="http://schemas.microsoft.com/office/drawing/2014/main" id="{00000000-0008-0000-0C00-00003D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0" name="CaixaDeTexto 3389">
          <a:extLst>
            <a:ext uri="{FF2B5EF4-FFF2-40B4-BE49-F238E27FC236}">
              <a16:creationId xmlns:a16="http://schemas.microsoft.com/office/drawing/2014/main" id="{00000000-0008-0000-0C00-00003E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1" name="CaixaDeTexto 3390">
          <a:extLst>
            <a:ext uri="{FF2B5EF4-FFF2-40B4-BE49-F238E27FC236}">
              <a16:creationId xmlns:a16="http://schemas.microsoft.com/office/drawing/2014/main" id="{00000000-0008-0000-0C00-00003F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2" name="CaixaDeTexto 3391">
          <a:extLst>
            <a:ext uri="{FF2B5EF4-FFF2-40B4-BE49-F238E27FC236}">
              <a16:creationId xmlns:a16="http://schemas.microsoft.com/office/drawing/2014/main" id="{00000000-0008-0000-0C00-000040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93" name="CaixaDeTexto 3392">
          <a:extLst>
            <a:ext uri="{FF2B5EF4-FFF2-40B4-BE49-F238E27FC236}">
              <a16:creationId xmlns:a16="http://schemas.microsoft.com/office/drawing/2014/main" id="{00000000-0008-0000-0C00-000041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94" name="CaixaDeTexto 3393">
          <a:extLst>
            <a:ext uri="{FF2B5EF4-FFF2-40B4-BE49-F238E27FC236}">
              <a16:creationId xmlns:a16="http://schemas.microsoft.com/office/drawing/2014/main" id="{00000000-0008-0000-0C00-000042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5" name="CaixaDeTexto 3394">
          <a:extLst>
            <a:ext uri="{FF2B5EF4-FFF2-40B4-BE49-F238E27FC236}">
              <a16:creationId xmlns:a16="http://schemas.microsoft.com/office/drawing/2014/main" id="{00000000-0008-0000-0C00-000043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6" name="CaixaDeTexto 3395">
          <a:extLst>
            <a:ext uri="{FF2B5EF4-FFF2-40B4-BE49-F238E27FC236}">
              <a16:creationId xmlns:a16="http://schemas.microsoft.com/office/drawing/2014/main" id="{00000000-0008-0000-0C00-000044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7" name="CaixaDeTexto 3396">
          <a:extLst>
            <a:ext uri="{FF2B5EF4-FFF2-40B4-BE49-F238E27FC236}">
              <a16:creationId xmlns:a16="http://schemas.microsoft.com/office/drawing/2014/main" id="{00000000-0008-0000-0C00-000045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398" name="CaixaDeTexto 3397">
          <a:extLst>
            <a:ext uri="{FF2B5EF4-FFF2-40B4-BE49-F238E27FC236}">
              <a16:creationId xmlns:a16="http://schemas.microsoft.com/office/drawing/2014/main" id="{00000000-0008-0000-0C00-000046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399" name="CaixaDeTexto 3398">
          <a:extLst>
            <a:ext uri="{FF2B5EF4-FFF2-40B4-BE49-F238E27FC236}">
              <a16:creationId xmlns:a16="http://schemas.microsoft.com/office/drawing/2014/main" id="{00000000-0008-0000-0C00-000047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0" name="CaixaDeTexto 3399">
          <a:extLst>
            <a:ext uri="{FF2B5EF4-FFF2-40B4-BE49-F238E27FC236}">
              <a16:creationId xmlns:a16="http://schemas.microsoft.com/office/drawing/2014/main" id="{00000000-0008-0000-0C00-000048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1" name="CaixaDeTexto 3400">
          <a:extLst>
            <a:ext uri="{FF2B5EF4-FFF2-40B4-BE49-F238E27FC236}">
              <a16:creationId xmlns:a16="http://schemas.microsoft.com/office/drawing/2014/main" id="{00000000-0008-0000-0C00-000049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2" name="CaixaDeTexto 3401">
          <a:extLst>
            <a:ext uri="{FF2B5EF4-FFF2-40B4-BE49-F238E27FC236}">
              <a16:creationId xmlns:a16="http://schemas.microsoft.com/office/drawing/2014/main" id="{00000000-0008-0000-0C00-00004A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3" name="CaixaDeTexto 3402">
          <a:extLst>
            <a:ext uri="{FF2B5EF4-FFF2-40B4-BE49-F238E27FC236}">
              <a16:creationId xmlns:a16="http://schemas.microsoft.com/office/drawing/2014/main" id="{00000000-0008-0000-0C00-00004B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4" name="CaixaDeTexto 3403">
          <a:extLst>
            <a:ext uri="{FF2B5EF4-FFF2-40B4-BE49-F238E27FC236}">
              <a16:creationId xmlns:a16="http://schemas.microsoft.com/office/drawing/2014/main" id="{00000000-0008-0000-0C00-00004C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5" name="CaixaDeTexto 3404">
          <a:extLst>
            <a:ext uri="{FF2B5EF4-FFF2-40B4-BE49-F238E27FC236}">
              <a16:creationId xmlns:a16="http://schemas.microsoft.com/office/drawing/2014/main" id="{00000000-0008-0000-0C00-00004D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6" name="CaixaDeTexto 3405">
          <a:extLst>
            <a:ext uri="{FF2B5EF4-FFF2-40B4-BE49-F238E27FC236}">
              <a16:creationId xmlns:a16="http://schemas.microsoft.com/office/drawing/2014/main" id="{00000000-0008-0000-0C00-00004E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7" name="CaixaDeTexto 3406">
          <a:extLst>
            <a:ext uri="{FF2B5EF4-FFF2-40B4-BE49-F238E27FC236}">
              <a16:creationId xmlns:a16="http://schemas.microsoft.com/office/drawing/2014/main" id="{00000000-0008-0000-0C00-00004F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8" name="CaixaDeTexto 3407">
          <a:extLst>
            <a:ext uri="{FF2B5EF4-FFF2-40B4-BE49-F238E27FC236}">
              <a16:creationId xmlns:a16="http://schemas.microsoft.com/office/drawing/2014/main" id="{00000000-0008-0000-0C00-000050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09" name="CaixaDeTexto 3408">
          <a:extLst>
            <a:ext uri="{FF2B5EF4-FFF2-40B4-BE49-F238E27FC236}">
              <a16:creationId xmlns:a16="http://schemas.microsoft.com/office/drawing/2014/main" id="{00000000-0008-0000-0C00-000051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10" name="CaixaDeTexto 3409">
          <a:extLst>
            <a:ext uri="{FF2B5EF4-FFF2-40B4-BE49-F238E27FC236}">
              <a16:creationId xmlns:a16="http://schemas.microsoft.com/office/drawing/2014/main" id="{00000000-0008-0000-0C00-000052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411" name="CaixaDeTexto 3410">
          <a:extLst>
            <a:ext uri="{FF2B5EF4-FFF2-40B4-BE49-F238E27FC236}">
              <a16:creationId xmlns:a16="http://schemas.microsoft.com/office/drawing/2014/main" id="{00000000-0008-0000-0C00-000053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412" name="CaixaDeTexto 3411">
          <a:extLst>
            <a:ext uri="{FF2B5EF4-FFF2-40B4-BE49-F238E27FC236}">
              <a16:creationId xmlns:a16="http://schemas.microsoft.com/office/drawing/2014/main" id="{00000000-0008-0000-0C00-000054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13" name="CaixaDeTexto 3412">
          <a:extLst>
            <a:ext uri="{FF2B5EF4-FFF2-40B4-BE49-F238E27FC236}">
              <a16:creationId xmlns:a16="http://schemas.microsoft.com/office/drawing/2014/main" id="{00000000-0008-0000-0C00-000055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14" name="CaixaDeTexto 3413">
          <a:extLst>
            <a:ext uri="{FF2B5EF4-FFF2-40B4-BE49-F238E27FC236}">
              <a16:creationId xmlns:a16="http://schemas.microsoft.com/office/drawing/2014/main" id="{00000000-0008-0000-0C00-000056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15" name="CaixaDeTexto 3414">
          <a:extLst>
            <a:ext uri="{FF2B5EF4-FFF2-40B4-BE49-F238E27FC236}">
              <a16:creationId xmlns:a16="http://schemas.microsoft.com/office/drawing/2014/main" id="{00000000-0008-0000-0C00-000057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16" name="CaixaDeTexto 3415">
          <a:extLst>
            <a:ext uri="{FF2B5EF4-FFF2-40B4-BE49-F238E27FC236}">
              <a16:creationId xmlns:a16="http://schemas.microsoft.com/office/drawing/2014/main" id="{00000000-0008-0000-0C00-000058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17" name="CaixaDeTexto 3416">
          <a:extLst>
            <a:ext uri="{FF2B5EF4-FFF2-40B4-BE49-F238E27FC236}">
              <a16:creationId xmlns:a16="http://schemas.microsoft.com/office/drawing/2014/main" id="{00000000-0008-0000-0C00-000059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18" name="CaixaDeTexto 3417">
          <a:extLst>
            <a:ext uri="{FF2B5EF4-FFF2-40B4-BE49-F238E27FC236}">
              <a16:creationId xmlns:a16="http://schemas.microsoft.com/office/drawing/2014/main" id="{00000000-0008-0000-0C00-00005A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19" name="CaixaDeTexto 3418">
          <a:extLst>
            <a:ext uri="{FF2B5EF4-FFF2-40B4-BE49-F238E27FC236}">
              <a16:creationId xmlns:a16="http://schemas.microsoft.com/office/drawing/2014/main" id="{00000000-0008-0000-0C00-00005B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20" name="CaixaDeTexto 3419">
          <a:extLst>
            <a:ext uri="{FF2B5EF4-FFF2-40B4-BE49-F238E27FC236}">
              <a16:creationId xmlns:a16="http://schemas.microsoft.com/office/drawing/2014/main" id="{00000000-0008-0000-0C00-00005C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21" name="CaixaDeTexto 3420">
          <a:extLst>
            <a:ext uri="{FF2B5EF4-FFF2-40B4-BE49-F238E27FC236}">
              <a16:creationId xmlns:a16="http://schemas.microsoft.com/office/drawing/2014/main" id="{00000000-0008-0000-0C00-00005D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22" name="CaixaDeTexto 3421">
          <a:extLst>
            <a:ext uri="{FF2B5EF4-FFF2-40B4-BE49-F238E27FC236}">
              <a16:creationId xmlns:a16="http://schemas.microsoft.com/office/drawing/2014/main" id="{00000000-0008-0000-0C00-00005E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23" name="CaixaDeTexto 3422">
          <a:extLst>
            <a:ext uri="{FF2B5EF4-FFF2-40B4-BE49-F238E27FC236}">
              <a16:creationId xmlns:a16="http://schemas.microsoft.com/office/drawing/2014/main" id="{00000000-0008-0000-0C00-00005F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24" name="CaixaDeTexto 3423">
          <a:extLst>
            <a:ext uri="{FF2B5EF4-FFF2-40B4-BE49-F238E27FC236}">
              <a16:creationId xmlns:a16="http://schemas.microsoft.com/office/drawing/2014/main" id="{00000000-0008-0000-0C00-000060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25" name="CaixaDeTexto 3424">
          <a:extLst>
            <a:ext uri="{FF2B5EF4-FFF2-40B4-BE49-F238E27FC236}">
              <a16:creationId xmlns:a16="http://schemas.microsoft.com/office/drawing/2014/main" id="{00000000-0008-0000-0C00-000061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26" name="CaixaDeTexto 3425">
          <a:extLst>
            <a:ext uri="{FF2B5EF4-FFF2-40B4-BE49-F238E27FC236}">
              <a16:creationId xmlns:a16="http://schemas.microsoft.com/office/drawing/2014/main" id="{00000000-0008-0000-0C00-000062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27" name="CaixaDeTexto 3426">
          <a:extLst>
            <a:ext uri="{FF2B5EF4-FFF2-40B4-BE49-F238E27FC236}">
              <a16:creationId xmlns:a16="http://schemas.microsoft.com/office/drawing/2014/main" id="{00000000-0008-0000-0C00-000063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28" name="CaixaDeTexto 3427">
          <a:extLst>
            <a:ext uri="{FF2B5EF4-FFF2-40B4-BE49-F238E27FC236}">
              <a16:creationId xmlns:a16="http://schemas.microsoft.com/office/drawing/2014/main" id="{00000000-0008-0000-0C00-000064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29" name="CaixaDeTexto 3428">
          <a:extLst>
            <a:ext uri="{FF2B5EF4-FFF2-40B4-BE49-F238E27FC236}">
              <a16:creationId xmlns:a16="http://schemas.microsoft.com/office/drawing/2014/main" id="{00000000-0008-0000-0C00-000065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0" name="CaixaDeTexto 3429">
          <a:extLst>
            <a:ext uri="{FF2B5EF4-FFF2-40B4-BE49-F238E27FC236}">
              <a16:creationId xmlns:a16="http://schemas.microsoft.com/office/drawing/2014/main" id="{00000000-0008-0000-0C00-000066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31" name="CaixaDeTexto 3430">
          <a:extLst>
            <a:ext uri="{FF2B5EF4-FFF2-40B4-BE49-F238E27FC236}">
              <a16:creationId xmlns:a16="http://schemas.microsoft.com/office/drawing/2014/main" id="{00000000-0008-0000-0C00-000067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32" name="CaixaDeTexto 3431">
          <a:extLst>
            <a:ext uri="{FF2B5EF4-FFF2-40B4-BE49-F238E27FC236}">
              <a16:creationId xmlns:a16="http://schemas.microsoft.com/office/drawing/2014/main" id="{00000000-0008-0000-0C00-000068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33" name="CaixaDeTexto 3432">
          <a:extLst>
            <a:ext uri="{FF2B5EF4-FFF2-40B4-BE49-F238E27FC236}">
              <a16:creationId xmlns:a16="http://schemas.microsoft.com/office/drawing/2014/main" id="{00000000-0008-0000-0C00-000069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34" name="CaixaDeTexto 3433">
          <a:extLst>
            <a:ext uri="{FF2B5EF4-FFF2-40B4-BE49-F238E27FC236}">
              <a16:creationId xmlns:a16="http://schemas.microsoft.com/office/drawing/2014/main" id="{00000000-0008-0000-0C00-00006A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5" name="CaixaDeTexto 3434">
          <a:extLst>
            <a:ext uri="{FF2B5EF4-FFF2-40B4-BE49-F238E27FC236}">
              <a16:creationId xmlns:a16="http://schemas.microsoft.com/office/drawing/2014/main" id="{00000000-0008-0000-0C00-00006B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6" name="CaixaDeTexto 3435">
          <a:extLst>
            <a:ext uri="{FF2B5EF4-FFF2-40B4-BE49-F238E27FC236}">
              <a16:creationId xmlns:a16="http://schemas.microsoft.com/office/drawing/2014/main" id="{00000000-0008-0000-0C00-00006C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7" name="CaixaDeTexto 3436">
          <a:extLst>
            <a:ext uri="{FF2B5EF4-FFF2-40B4-BE49-F238E27FC236}">
              <a16:creationId xmlns:a16="http://schemas.microsoft.com/office/drawing/2014/main" id="{00000000-0008-0000-0C00-00006D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8" name="CaixaDeTexto 3437">
          <a:extLst>
            <a:ext uri="{FF2B5EF4-FFF2-40B4-BE49-F238E27FC236}">
              <a16:creationId xmlns:a16="http://schemas.microsoft.com/office/drawing/2014/main" id="{00000000-0008-0000-0C00-00006E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39" name="CaixaDeTexto 3438">
          <a:extLst>
            <a:ext uri="{FF2B5EF4-FFF2-40B4-BE49-F238E27FC236}">
              <a16:creationId xmlns:a16="http://schemas.microsoft.com/office/drawing/2014/main" id="{00000000-0008-0000-0C00-00006F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0" name="CaixaDeTexto 3439">
          <a:extLst>
            <a:ext uri="{FF2B5EF4-FFF2-40B4-BE49-F238E27FC236}">
              <a16:creationId xmlns:a16="http://schemas.microsoft.com/office/drawing/2014/main" id="{00000000-0008-0000-0C00-000070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1" name="CaixaDeTexto 3440">
          <a:extLst>
            <a:ext uri="{FF2B5EF4-FFF2-40B4-BE49-F238E27FC236}">
              <a16:creationId xmlns:a16="http://schemas.microsoft.com/office/drawing/2014/main" id="{00000000-0008-0000-0C00-000071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2" name="CaixaDeTexto 3441">
          <a:extLst>
            <a:ext uri="{FF2B5EF4-FFF2-40B4-BE49-F238E27FC236}">
              <a16:creationId xmlns:a16="http://schemas.microsoft.com/office/drawing/2014/main" id="{00000000-0008-0000-0C00-000072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3" name="CaixaDeTexto 3442">
          <a:extLst>
            <a:ext uri="{FF2B5EF4-FFF2-40B4-BE49-F238E27FC236}">
              <a16:creationId xmlns:a16="http://schemas.microsoft.com/office/drawing/2014/main" id="{00000000-0008-0000-0C00-000073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4" name="CaixaDeTexto 3443">
          <a:extLst>
            <a:ext uri="{FF2B5EF4-FFF2-40B4-BE49-F238E27FC236}">
              <a16:creationId xmlns:a16="http://schemas.microsoft.com/office/drawing/2014/main" id="{00000000-0008-0000-0C00-000074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5" name="CaixaDeTexto 3444">
          <a:extLst>
            <a:ext uri="{FF2B5EF4-FFF2-40B4-BE49-F238E27FC236}">
              <a16:creationId xmlns:a16="http://schemas.microsoft.com/office/drawing/2014/main" id="{00000000-0008-0000-0C00-000075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46" name="CaixaDeTexto 3445">
          <a:extLst>
            <a:ext uri="{FF2B5EF4-FFF2-40B4-BE49-F238E27FC236}">
              <a16:creationId xmlns:a16="http://schemas.microsoft.com/office/drawing/2014/main" id="{00000000-0008-0000-0C00-000076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447" name="CaixaDeTexto 3446">
          <a:extLst>
            <a:ext uri="{FF2B5EF4-FFF2-40B4-BE49-F238E27FC236}">
              <a16:creationId xmlns:a16="http://schemas.microsoft.com/office/drawing/2014/main" id="{00000000-0008-0000-0C00-000077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3448" name="CaixaDeTexto 3447">
          <a:extLst>
            <a:ext uri="{FF2B5EF4-FFF2-40B4-BE49-F238E27FC236}">
              <a16:creationId xmlns:a16="http://schemas.microsoft.com/office/drawing/2014/main" id="{00000000-0008-0000-0C00-0000780D0000}"/>
            </a:ext>
          </a:extLst>
        </xdr:cNvPr>
        <xdr:cNvSpPr txBox="1"/>
      </xdr:nvSpPr>
      <xdr:spPr>
        <a:xfrm>
          <a:off x="47529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49" name="CaixaDeTexto 3448">
          <a:extLst>
            <a:ext uri="{FF2B5EF4-FFF2-40B4-BE49-F238E27FC236}">
              <a16:creationId xmlns:a16="http://schemas.microsoft.com/office/drawing/2014/main" id="{00000000-0008-0000-0C00-000079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50" name="CaixaDeTexto 3449">
          <a:extLst>
            <a:ext uri="{FF2B5EF4-FFF2-40B4-BE49-F238E27FC236}">
              <a16:creationId xmlns:a16="http://schemas.microsoft.com/office/drawing/2014/main" id="{00000000-0008-0000-0C00-00007A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51" name="CaixaDeTexto 3450">
          <a:extLst>
            <a:ext uri="{FF2B5EF4-FFF2-40B4-BE49-F238E27FC236}">
              <a16:creationId xmlns:a16="http://schemas.microsoft.com/office/drawing/2014/main" id="{00000000-0008-0000-0C00-00007B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3452" name="CaixaDeTexto 3451">
          <a:extLst>
            <a:ext uri="{FF2B5EF4-FFF2-40B4-BE49-F238E27FC236}">
              <a16:creationId xmlns:a16="http://schemas.microsoft.com/office/drawing/2014/main" id="{00000000-0008-0000-0C00-00007C0D0000}"/>
            </a:ext>
          </a:extLst>
        </xdr:cNvPr>
        <xdr:cNvSpPr txBox="1"/>
      </xdr:nvSpPr>
      <xdr:spPr>
        <a:xfrm>
          <a:off x="517207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53" name="CaixaDeTexto 3452">
          <a:extLst>
            <a:ext uri="{FF2B5EF4-FFF2-40B4-BE49-F238E27FC236}">
              <a16:creationId xmlns:a16="http://schemas.microsoft.com/office/drawing/2014/main" id="{00000000-0008-0000-0C00-00007D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54" name="CaixaDeTexto 3453">
          <a:extLst>
            <a:ext uri="{FF2B5EF4-FFF2-40B4-BE49-F238E27FC236}">
              <a16:creationId xmlns:a16="http://schemas.microsoft.com/office/drawing/2014/main" id="{00000000-0008-0000-0C00-00007E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55" name="CaixaDeTexto 3454">
          <a:extLst>
            <a:ext uri="{FF2B5EF4-FFF2-40B4-BE49-F238E27FC236}">
              <a16:creationId xmlns:a16="http://schemas.microsoft.com/office/drawing/2014/main" id="{00000000-0008-0000-0C00-00007F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3456" name="CaixaDeTexto 3455">
          <a:extLst>
            <a:ext uri="{FF2B5EF4-FFF2-40B4-BE49-F238E27FC236}">
              <a16:creationId xmlns:a16="http://schemas.microsoft.com/office/drawing/2014/main" id="{00000000-0008-0000-0C00-0000800D0000}"/>
            </a:ext>
          </a:extLst>
        </xdr:cNvPr>
        <xdr:cNvSpPr txBox="1"/>
      </xdr:nvSpPr>
      <xdr:spPr>
        <a:xfrm>
          <a:off x="56102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57" name="CaixaDeTexto 3456">
          <a:extLst>
            <a:ext uri="{FF2B5EF4-FFF2-40B4-BE49-F238E27FC236}">
              <a16:creationId xmlns:a16="http://schemas.microsoft.com/office/drawing/2014/main" id="{00000000-0008-0000-0C00-000081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58" name="CaixaDeTexto 3457">
          <a:extLst>
            <a:ext uri="{FF2B5EF4-FFF2-40B4-BE49-F238E27FC236}">
              <a16:creationId xmlns:a16="http://schemas.microsoft.com/office/drawing/2014/main" id="{00000000-0008-0000-0C00-000082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59" name="CaixaDeTexto 3458">
          <a:extLst>
            <a:ext uri="{FF2B5EF4-FFF2-40B4-BE49-F238E27FC236}">
              <a16:creationId xmlns:a16="http://schemas.microsoft.com/office/drawing/2014/main" id="{00000000-0008-0000-0C00-000083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3460" name="CaixaDeTexto 3459">
          <a:extLst>
            <a:ext uri="{FF2B5EF4-FFF2-40B4-BE49-F238E27FC236}">
              <a16:creationId xmlns:a16="http://schemas.microsoft.com/office/drawing/2014/main" id="{00000000-0008-0000-0C00-0000840D0000}"/>
            </a:ext>
          </a:extLst>
        </xdr:cNvPr>
        <xdr:cNvSpPr txBox="1"/>
      </xdr:nvSpPr>
      <xdr:spPr>
        <a:xfrm>
          <a:off x="6038850"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1" name="CaixaDeTexto 3460">
          <a:extLst>
            <a:ext uri="{FF2B5EF4-FFF2-40B4-BE49-F238E27FC236}">
              <a16:creationId xmlns:a16="http://schemas.microsoft.com/office/drawing/2014/main" id="{00000000-0008-0000-0C00-000085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2" name="CaixaDeTexto 3461">
          <a:extLst>
            <a:ext uri="{FF2B5EF4-FFF2-40B4-BE49-F238E27FC236}">
              <a16:creationId xmlns:a16="http://schemas.microsoft.com/office/drawing/2014/main" id="{00000000-0008-0000-0C00-000086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3" name="CaixaDeTexto 3462">
          <a:extLst>
            <a:ext uri="{FF2B5EF4-FFF2-40B4-BE49-F238E27FC236}">
              <a16:creationId xmlns:a16="http://schemas.microsoft.com/office/drawing/2014/main" id="{00000000-0008-0000-0C00-000087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4" name="CaixaDeTexto 3463">
          <a:extLst>
            <a:ext uri="{FF2B5EF4-FFF2-40B4-BE49-F238E27FC236}">
              <a16:creationId xmlns:a16="http://schemas.microsoft.com/office/drawing/2014/main" id="{00000000-0008-0000-0C00-000088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65" name="CaixaDeTexto 3464">
          <a:extLst>
            <a:ext uri="{FF2B5EF4-FFF2-40B4-BE49-F238E27FC236}">
              <a16:creationId xmlns:a16="http://schemas.microsoft.com/office/drawing/2014/main" id="{00000000-0008-0000-0C00-000089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66" name="CaixaDeTexto 3465">
          <a:extLst>
            <a:ext uri="{FF2B5EF4-FFF2-40B4-BE49-F238E27FC236}">
              <a16:creationId xmlns:a16="http://schemas.microsoft.com/office/drawing/2014/main" id="{00000000-0008-0000-0C00-00008A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7" name="CaixaDeTexto 3466">
          <a:extLst>
            <a:ext uri="{FF2B5EF4-FFF2-40B4-BE49-F238E27FC236}">
              <a16:creationId xmlns:a16="http://schemas.microsoft.com/office/drawing/2014/main" id="{00000000-0008-0000-0C00-00008B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8" name="CaixaDeTexto 3467">
          <a:extLst>
            <a:ext uri="{FF2B5EF4-FFF2-40B4-BE49-F238E27FC236}">
              <a16:creationId xmlns:a16="http://schemas.microsoft.com/office/drawing/2014/main" id="{00000000-0008-0000-0C00-00008C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69" name="CaixaDeTexto 3468">
          <a:extLst>
            <a:ext uri="{FF2B5EF4-FFF2-40B4-BE49-F238E27FC236}">
              <a16:creationId xmlns:a16="http://schemas.microsoft.com/office/drawing/2014/main" id="{00000000-0008-0000-0C00-00008D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3470" name="CaixaDeTexto 3469">
          <a:extLst>
            <a:ext uri="{FF2B5EF4-FFF2-40B4-BE49-F238E27FC236}">
              <a16:creationId xmlns:a16="http://schemas.microsoft.com/office/drawing/2014/main" id="{00000000-0008-0000-0C00-00008E0D0000}"/>
            </a:ext>
          </a:extLst>
        </xdr:cNvPr>
        <xdr:cNvSpPr txBox="1"/>
      </xdr:nvSpPr>
      <xdr:spPr>
        <a:xfrm>
          <a:off x="64865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1" name="CaixaDeTexto 3470">
          <a:extLst>
            <a:ext uri="{FF2B5EF4-FFF2-40B4-BE49-F238E27FC236}">
              <a16:creationId xmlns:a16="http://schemas.microsoft.com/office/drawing/2014/main" id="{00000000-0008-0000-0C00-00008F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2" name="CaixaDeTexto 3471">
          <a:extLst>
            <a:ext uri="{FF2B5EF4-FFF2-40B4-BE49-F238E27FC236}">
              <a16:creationId xmlns:a16="http://schemas.microsoft.com/office/drawing/2014/main" id="{00000000-0008-0000-0C00-000090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3" name="CaixaDeTexto 3472">
          <a:extLst>
            <a:ext uri="{FF2B5EF4-FFF2-40B4-BE49-F238E27FC236}">
              <a16:creationId xmlns:a16="http://schemas.microsoft.com/office/drawing/2014/main" id="{00000000-0008-0000-0C00-000091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4" name="CaixaDeTexto 3473">
          <a:extLst>
            <a:ext uri="{FF2B5EF4-FFF2-40B4-BE49-F238E27FC236}">
              <a16:creationId xmlns:a16="http://schemas.microsoft.com/office/drawing/2014/main" id="{00000000-0008-0000-0C00-000092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5" name="CaixaDeTexto 3474">
          <a:extLst>
            <a:ext uri="{FF2B5EF4-FFF2-40B4-BE49-F238E27FC236}">
              <a16:creationId xmlns:a16="http://schemas.microsoft.com/office/drawing/2014/main" id="{00000000-0008-0000-0C00-000093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6" name="CaixaDeTexto 3475">
          <a:extLst>
            <a:ext uri="{FF2B5EF4-FFF2-40B4-BE49-F238E27FC236}">
              <a16:creationId xmlns:a16="http://schemas.microsoft.com/office/drawing/2014/main" id="{00000000-0008-0000-0C00-000094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7" name="CaixaDeTexto 3476">
          <a:extLst>
            <a:ext uri="{FF2B5EF4-FFF2-40B4-BE49-F238E27FC236}">
              <a16:creationId xmlns:a16="http://schemas.microsoft.com/office/drawing/2014/main" id="{00000000-0008-0000-0C00-000095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8" name="CaixaDeTexto 3477">
          <a:extLst>
            <a:ext uri="{FF2B5EF4-FFF2-40B4-BE49-F238E27FC236}">
              <a16:creationId xmlns:a16="http://schemas.microsoft.com/office/drawing/2014/main" id="{00000000-0008-0000-0C00-000096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79" name="CaixaDeTexto 3478">
          <a:extLst>
            <a:ext uri="{FF2B5EF4-FFF2-40B4-BE49-F238E27FC236}">
              <a16:creationId xmlns:a16="http://schemas.microsoft.com/office/drawing/2014/main" id="{00000000-0008-0000-0C00-000097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80" name="CaixaDeTexto 3479">
          <a:extLst>
            <a:ext uri="{FF2B5EF4-FFF2-40B4-BE49-F238E27FC236}">
              <a16:creationId xmlns:a16="http://schemas.microsoft.com/office/drawing/2014/main" id="{00000000-0008-0000-0C00-000098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81" name="CaixaDeTexto 3480">
          <a:extLst>
            <a:ext uri="{FF2B5EF4-FFF2-40B4-BE49-F238E27FC236}">
              <a16:creationId xmlns:a16="http://schemas.microsoft.com/office/drawing/2014/main" id="{00000000-0008-0000-0C00-000099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3482" name="CaixaDeTexto 3481">
          <a:extLst>
            <a:ext uri="{FF2B5EF4-FFF2-40B4-BE49-F238E27FC236}">
              <a16:creationId xmlns:a16="http://schemas.microsoft.com/office/drawing/2014/main" id="{00000000-0008-0000-0C00-00009A0D0000}"/>
            </a:ext>
          </a:extLst>
        </xdr:cNvPr>
        <xdr:cNvSpPr txBox="1"/>
      </xdr:nvSpPr>
      <xdr:spPr>
        <a:xfrm>
          <a:off x="6943725" y="38185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247651</xdr:colOff>
      <xdr:row>3</xdr:row>
      <xdr:rowOff>114301</xdr:rowOff>
    </xdr:from>
    <xdr:to>
      <xdr:col>4</xdr:col>
      <xdr:colOff>403277</xdr:colOff>
      <xdr:row>7</xdr:row>
      <xdr:rowOff>1</xdr:rowOff>
    </xdr:to>
    <xdr:pic>
      <xdr:nvPicPr>
        <xdr:cNvPr id="673" name="Imagem 672">
          <a:extLst>
            <a:ext uri="{FF2B5EF4-FFF2-40B4-BE49-F238E27FC236}">
              <a16:creationId xmlns:a16="http://schemas.microsoft.com/office/drawing/2014/main" id="{00000000-0008-0000-0C00-0000A102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476626" y="704851"/>
          <a:ext cx="1174801" cy="685800"/>
        </a:xfrm>
        <a:prstGeom prst="rect">
          <a:avLst/>
        </a:prstGeom>
      </xdr:spPr>
    </xdr:pic>
    <xdr:clientData/>
  </xdr:twoCellAnchor>
  <xdr:twoCellAnchor editAs="oneCell">
    <xdr:from>
      <xdr:col>10</xdr:col>
      <xdr:colOff>423673</xdr:colOff>
      <xdr:row>2</xdr:row>
      <xdr:rowOff>133350</xdr:rowOff>
    </xdr:from>
    <xdr:to>
      <xdr:col>12</xdr:col>
      <xdr:colOff>308210</xdr:colOff>
      <xdr:row>7</xdr:row>
      <xdr:rowOff>133350</xdr:rowOff>
    </xdr:to>
    <xdr:pic>
      <xdr:nvPicPr>
        <xdr:cNvPr id="675" name="Imagem 674">
          <a:extLst>
            <a:ext uri="{FF2B5EF4-FFF2-40B4-BE49-F238E27FC236}">
              <a16:creationId xmlns:a16="http://schemas.microsoft.com/office/drawing/2014/main" id="{00000000-0008-0000-0C00-0000A302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100823" y="523875"/>
          <a:ext cx="1037062" cy="1000125"/>
        </a:xfrm>
        <a:prstGeom prst="rect">
          <a:avLst/>
        </a:prstGeom>
      </xdr:spPr>
    </xdr:pic>
    <xdr:clientData/>
  </xdr:twoCellAnchor>
  <xdr:oneCellAnchor>
    <xdr:from>
      <xdr:col>5</xdr:col>
      <xdr:colOff>628650</xdr:colOff>
      <xdr:row>44</xdr:row>
      <xdr:rowOff>0</xdr:rowOff>
    </xdr:from>
    <xdr:ext cx="184731" cy="264560"/>
    <xdr:sp macro="" textlink="">
      <xdr:nvSpPr>
        <xdr:cNvPr id="674" name="CaixaDeTexto 673">
          <a:extLst>
            <a:ext uri="{FF2B5EF4-FFF2-40B4-BE49-F238E27FC236}">
              <a16:creationId xmlns:a16="http://schemas.microsoft.com/office/drawing/2014/main" id="{00000000-0008-0000-0C00-0000A2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676" name="CaixaDeTexto 675">
          <a:extLst>
            <a:ext uri="{FF2B5EF4-FFF2-40B4-BE49-F238E27FC236}">
              <a16:creationId xmlns:a16="http://schemas.microsoft.com/office/drawing/2014/main" id="{00000000-0008-0000-0C00-0000A4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677" name="CaixaDeTexto 676">
          <a:extLst>
            <a:ext uri="{FF2B5EF4-FFF2-40B4-BE49-F238E27FC236}">
              <a16:creationId xmlns:a16="http://schemas.microsoft.com/office/drawing/2014/main" id="{00000000-0008-0000-0C00-0000A5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678" name="CaixaDeTexto 677">
          <a:extLst>
            <a:ext uri="{FF2B5EF4-FFF2-40B4-BE49-F238E27FC236}">
              <a16:creationId xmlns:a16="http://schemas.microsoft.com/office/drawing/2014/main" id="{00000000-0008-0000-0C00-0000A6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679" name="CaixaDeTexto 678">
          <a:extLst>
            <a:ext uri="{FF2B5EF4-FFF2-40B4-BE49-F238E27FC236}">
              <a16:creationId xmlns:a16="http://schemas.microsoft.com/office/drawing/2014/main" id="{00000000-0008-0000-0C00-0000A7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680" name="CaixaDeTexto 679">
          <a:extLst>
            <a:ext uri="{FF2B5EF4-FFF2-40B4-BE49-F238E27FC236}">
              <a16:creationId xmlns:a16="http://schemas.microsoft.com/office/drawing/2014/main" id="{00000000-0008-0000-0C00-0000A8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681" name="CaixaDeTexto 680">
          <a:extLst>
            <a:ext uri="{FF2B5EF4-FFF2-40B4-BE49-F238E27FC236}">
              <a16:creationId xmlns:a16="http://schemas.microsoft.com/office/drawing/2014/main" id="{00000000-0008-0000-0C00-0000A9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682" name="CaixaDeTexto 681">
          <a:extLst>
            <a:ext uri="{FF2B5EF4-FFF2-40B4-BE49-F238E27FC236}">
              <a16:creationId xmlns:a16="http://schemas.microsoft.com/office/drawing/2014/main" id="{00000000-0008-0000-0C00-0000AA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683" name="CaixaDeTexto 682">
          <a:extLst>
            <a:ext uri="{FF2B5EF4-FFF2-40B4-BE49-F238E27FC236}">
              <a16:creationId xmlns:a16="http://schemas.microsoft.com/office/drawing/2014/main" id="{00000000-0008-0000-0C00-0000AB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684" name="CaixaDeTexto 683">
          <a:extLst>
            <a:ext uri="{FF2B5EF4-FFF2-40B4-BE49-F238E27FC236}">
              <a16:creationId xmlns:a16="http://schemas.microsoft.com/office/drawing/2014/main" id="{00000000-0008-0000-0C00-0000AC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685" name="CaixaDeTexto 684">
          <a:extLst>
            <a:ext uri="{FF2B5EF4-FFF2-40B4-BE49-F238E27FC236}">
              <a16:creationId xmlns:a16="http://schemas.microsoft.com/office/drawing/2014/main" id="{00000000-0008-0000-0C00-0000AD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686" name="CaixaDeTexto 685">
          <a:extLst>
            <a:ext uri="{FF2B5EF4-FFF2-40B4-BE49-F238E27FC236}">
              <a16:creationId xmlns:a16="http://schemas.microsoft.com/office/drawing/2014/main" id="{00000000-0008-0000-0C00-0000AE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687" name="CaixaDeTexto 686">
          <a:extLst>
            <a:ext uri="{FF2B5EF4-FFF2-40B4-BE49-F238E27FC236}">
              <a16:creationId xmlns:a16="http://schemas.microsoft.com/office/drawing/2014/main" id="{00000000-0008-0000-0C00-0000AF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688" name="CaixaDeTexto 687">
          <a:extLst>
            <a:ext uri="{FF2B5EF4-FFF2-40B4-BE49-F238E27FC236}">
              <a16:creationId xmlns:a16="http://schemas.microsoft.com/office/drawing/2014/main" id="{00000000-0008-0000-0C00-0000B0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89" name="CaixaDeTexto 688">
          <a:extLst>
            <a:ext uri="{FF2B5EF4-FFF2-40B4-BE49-F238E27FC236}">
              <a16:creationId xmlns:a16="http://schemas.microsoft.com/office/drawing/2014/main" id="{00000000-0008-0000-0C00-0000B1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0" name="CaixaDeTexto 689">
          <a:extLst>
            <a:ext uri="{FF2B5EF4-FFF2-40B4-BE49-F238E27FC236}">
              <a16:creationId xmlns:a16="http://schemas.microsoft.com/office/drawing/2014/main" id="{00000000-0008-0000-0C00-0000B2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1" name="CaixaDeTexto 690">
          <a:extLst>
            <a:ext uri="{FF2B5EF4-FFF2-40B4-BE49-F238E27FC236}">
              <a16:creationId xmlns:a16="http://schemas.microsoft.com/office/drawing/2014/main" id="{00000000-0008-0000-0C00-0000B3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2" name="CaixaDeTexto 691">
          <a:extLst>
            <a:ext uri="{FF2B5EF4-FFF2-40B4-BE49-F238E27FC236}">
              <a16:creationId xmlns:a16="http://schemas.microsoft.com/office/drawing/2014/main" id="{00000000-0008-0000-0C00-0000B4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693" name="CaixaDeTexto 692">
          <a:extLst>
            <a:ext uri="{FF2B5EF4-FFF2-40B4-BE49-F238E27FC236}">
              <a16:creationId xmlns:a16="http://schemas.microsoft.com/office/drawing/2014/main" id="{00000000-0008-0000-0C00-0000B5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694" name="CaixaDeTexto 693">
          <a:extLst>
            <a:ext uri="{FF2B5EF4-FFF2-40B4-BE49-F238E27FC236}">
              <a16:creationId xmlns:a16="http://schemas.microsoft.com/office/drawing/2014/main" id="{00000000-0008-0000-0C00-0000B6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5" name="CaixaDeTexto 694">
          <a:extLst>
            <a:ext uri="{FF2B5EF4-FFF2-40B4-BE49-F238E27FC236}">
              <a16:creationId xmlns:a16="http://schemas.microsoft.com/office/drawing/2014/main" id="{00000000-0008-0000-0C00-0000B7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6" name="CaixaDeTexto 695">
          <a:extLst>
            <a:ext uri="{FF2B5EF4-FFF2-40B4-BE49-F238E27FC236}">
              <a16:creationId xmlns:a16="http://schemas.microsoft.com/office/drawing/2014/main" id="{00000000-0008-0000-0C00-0000B8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7" name="CaixaDeTexto 696">
          <a:extLst>
            <a:ext uri="{FF2B5EF4-FFF2-40B4-BE49-F238E27FC236}">
              <a16:creationId xmlns:a16="http://schemas.microsoft.com/office/drawing/2014/main" id="{00000000-0008-0000-0C00-0000B9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698" name="CaixaDeTexto 697">
          <a:extLst>
            <a:ext uri="{FF2B5EF4-FFF2-40B4-BE49-F238E27FC236}">
              <a16:creationId xmlns:a16="http://schemas.microsoft.com/office/drawing/2014/main" id="{00000000-0008-0000-0C00-0000BA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699" name="CaixaDeTexto 698">
          <a:extLst>
            <a:ext uri="{FF2B5EF4-FFF2-40B4-BE49-F238E27FC236}">
              <a16:creationId xmlns:a16="http://schemas.microsoft.com/office/drawing/2014/main" id="{00000000-0008-0000-0C00-0000BB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0" name="CaixaDeTexto 699">
          <a:extLst>
            <a:ext uri="{FF2B5EF4-FFF2-40B4-BE49-F238E27FC236}">
              <a16:creationId xmlns:a16="http://schemas.microsoft.com/office/drawing/2014/main" id="{00000000-0008-0000-0C00-0000BC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1" name="CaixaDeTexto 700">
          <a:extLst>
            <a:ext uri="{FF2B5EF4-FFF2-40B4-BE49-F238E27FC236}">
              <a16:creationId xmlns:a16="http://schemas.microsoft.com/office/drawing/2014/main" id="{00000000-0008-0000-0C00-0000BD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2" name="CaixaDeTexto 701">
          <a:extLst>
            <a:ext uri="{FF2B5EF4-FFF2-40B4-BE49-F238E27FC236}">
              <a16:creationId xmlns:a16="http://schemas.microsoft.com/office/drawing/2014/main" id="{00000000-0008-0000-0C00-0000BE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3" name="CaixaDeTexto 702">
          <a:extLst>
            <a:ext uri="{FF2B5EF4-FFF2-40B4-BE49-F238E27FC236}">
              <a16:creationId xmlns:a16="http://schemas.microsoft.com/office/drawing/2014/main" id="{00000000-0008-0000-0C00-0000BF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4" name="CaixaDeTexto 703">
          <a:extLst>
            <a:ext uri="{FF2B5EF4-FFF2-40B4-BE49-F238E27FC236}">
              <a16:creationId xmlns:a16="http://schemas.microsoft.com/office/drawing/2014/main" id="{00000000-0008-0000-0C00-0000C0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5" name="CaixaDeTexto 704">
          <a:extLst>
            <a:ext uri="{FF2B5EF4-FFF2-40B4-BE49-F238E27FC236}">
              <a16:creationId xmlns:a16="http://schemas.microsoft.com/office/drawing/2014/main" id="{00000000-0008-0000-0C00-0000C1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6" name="CaixaDeTexto 705">
          <a:extLst>
            <a:ext uri="{FF2B5EF4-FFF2-40B4-BE49-F238E27FC236}">
              <a16:creationId xmlns:a16="http://schemas.microsoft.com/office/drawing/2014/main" id="{00000000-0008-0000-0C00-0000C2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7" name="CaixaDeTexto 706">
          <a:extLst>
            <a:ext uri="{FF2B5EF4-FFF2-40B4-BE49-F238E27FC236}">
              <a16:creationId xmlns:a16="http://schemas.microsoft.com/office/drawing/2014/main" id="{00000000-0008-0000-0C00-0000C3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8" name="CaixaDeTexto 707">
          <a:extLst>
            <a:ext uri="{FF2B5EF4-FFF2-40B4-BE49-F238E27FC236}">
              <a16:creationId xmlns:a16="http://schemas.microsoft.com/office/drawing/2014/main" id="{00000000-0008-0000-0C00-0000C4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09" name="CaixaDeTexto 708">
          <a:extLst>
            <a:ext uri="{FF2B5EF4-FFF2-40B4-BE49-F238E27FC236}">
              <a16:creationId xmlns:a16="http://schemas.microsoft.com/office/drawing/2014/main" id="{00000000-0008-0000-0C00-0000C5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10" name="CaixaDeTexto 709">
          <a:extLst>
            <a:ext uri="{FF2B5EF4-FFF2-40B4-BE49-F238E27FC236}">
              <a16:creationId xmlns:a16="http://schemas.microsoft.com/office/drawing/2014/main" id="{00000000-0008-0000-0C00-0000C6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11" name="CaixaDeTexto 710">
          <a:extLst>
            <a:ext uri="{FF2B5EF4-FFF2-40B4-BE49-F238E27FC236}">
              <a16:creationId xmlns:a16="http://schemas.microsoft.com/office/drawing/2014/main" id="{00000000-0008-0000-0C00-0000C7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12" name="CaixaDeTexto 711">
          <a:extLst>
            <a:ext uri="{FF2B5EF4-FFF2-40B4-BE49-F238E27FC236}">
              <a16:creationId xmlns:a16="http://schemas.microsoft.com/office/drawing/2014/main" id="{00000000-0008-0000-0C00-0000C8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13" name="CaixaDeTexto 712">
          <a:extLst>
            <a:ext uri="{FF2B5EF4-FFF2-40B4-BE49-F238E27FC236}">
              <a16:creationId xmlns:a16="http://schemas.microsoft.com/office/drawing/2014/main" id="{00000000-0008-0000-0C00-0000C9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14" name="CaixaDeTexto 713">
          <a:extLst>
            <a:ext uri="{FF2B5EF4-FFF2-40B4-BE49-F238E27FC236}">
              <a16:creationId xmlns:a16="http://schemas.microsoft.com/office/drawing/2014/main" id="{00000000-0008-0000-0C00-0000CA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15" name="CaixaDeTexto 714">
          <a:extLst>
            <a:ext uri="{FF2B5EF4-FFF2-40B4-BE49-F238E27FC236}">
              <a16:creationId xmlns:a16="http://schemas.microsoft.com/office/drawing/2014/main" id="{00000000-0008-0000-0C00-0000CB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16" name="CaixaDeTexto 715">
          <a:extLst>
            <a:ext uri="{FF2B5EF4-FFF2-40B4-BE49-F238E27FC236}">
              <a16:creationId xmlns:a16="http://schemas.microsoft.com/office/drawing/2014/main" id="{00000000-0008-0000-0C00-0000CC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17" name="CaixaDeTexto 716">
          <a:extLst>
            <a:ext uri="{FF2B5EF4-FFF2-40B4-BE49-F238E27FC236}">
              <a16:creationId xmlns:a16="http://schemas.microsoft.com/office/drawing/2014/main" id="{00000000-0008-0000-0C00-0000CD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18" name="CaixaDeTexto 717">
          <a:extLst>
            <a:ext uri="{FF2B5EF4-FFF2-40B4-BE49-F238E27FC236}">
              <a16:creationId xmlns:a16="http://schemas.microsoft.com/office/drawing/2014/main" id="{00000000-0008-0000-0C00-0000CE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19" name="CaixaDeTexto 718">
          <a:extLst>
            <a:ext uri="{FF2B5EF4-FFF2-40B4-BE49-F238E27FC236}">
              <a16:creationId xmlns:a16="http://schemas.microsoft.com/office/drawing/2014/main" id="{00000000-0008-0000-0C00-0000CF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20" name="CaixaDeTexto 719">
          <a:extLst>
            <a:ext uri="{FF2B5EF4-FFF2-40B4-BE49-F238E27FC236}">
              <a16:creationId xmlns:a16="http://schemas.microsoft.com/office/drawing/2014/main" id="{00000000-0008-0000-0C00-0000D0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21" name="CaixaDeTexto 720">
          <a:extLst>
            <a:ext uri="{FF2B5EF4-FFF2-40B4-BE49-F238E27FC236}">
              <a16:creationId xmlns:a16="http://schemas.microsoft.com/office/drawing/2014/main" id="{00000000-0008-0000-0C00-0000D1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22" name="CaixaDeTexto 721">
          <a:extLst>
            <a:ext uri="{FF2B5EF4-FFF2-40B4-BE49-F238E27FC236}">
              <a16:creationId xmlns:a16="http://schemas.microsoft.com/office/drawing/2014/main" id="{00000000-0008-0000-0C00-0000D2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23" name="CaixaDeTexto 722">
          <a:extLst>
            <a:ext uri="{FF2B5EF4-FFF2-40B4-BE49-F238E27FC236}">
              <a16:creationId xmlns:a16="http://schemas.microsoft.com/office/drawing/2014/main" id="{00000000-0008-0000-0C00-0000D3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24" name="CaixaDeTexto 723">
          <a:extLst>
            <a:ext uri="{FF2B5EF4-FFF2-40B4-BE49-F238E27FC236}">
              <a16:creationId xmlns:a16="http://schemas.microsoft.com/office/drawing/2014/main" id="{00000000-0008-0000-0C00-0000D4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25" name="CaixaDeTexto 724">
          <a:extLst>
            <a:ext uri="{FF2B5EF4-FFF2-40B4-BE49-F238E27FC236}">
              <a16:creationId xmlns:a16="http://schemas.microsoft.com/office/drawing/2014/main" id="{00000000-0008-0000-0C00-0000D5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26" name="CaixaDeTexto 725">
          <a:extLst>
            <a:ext uri="{FF2B5EF4-FFF2-40B4-BE49-F238E27FC236}">
              <a16:creationId xmlns:a16="http://schemas.microsoft.com/office/drawing/2014/main" id="{00000000-0008-0000-0C00-0000D6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27" name="CaixaDeTexto 726">
          <a:extLst>
            <a:ext uri="{FF2B5EF4-FFF2-40B4-BE49-F238E27FC236}">
              <a16:creationId xmlns:a16="http://schemas.microsoft.com/office/drawing/2014/main" id="{00000000-0008-0000-0C00-0000D7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28" name="CaixaDeTexto 727">
          <a:extLst>
            <a:ext uri="{FF2B5EF4-FFF2-40B4-BE49-F238E27FC236}">
              <a16:creationId xmlns:a16="http://schemas.microsoft.com/office/drawing/2014/main" id="{00000000-0008-0000-0C00-0000D8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29" name="CaixaDeTexto 728">
          <a:extLst>
            <a:ext uri="{FF2B5EF4-FFF2-40B4-BE49-F238E27FC236}">
              <a16:creationId xmlns:a16="http://schemas.microsoft.com/office/drawing/2014/main" id="{00000000-0008-0000-0C00-0000D9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0" name="CaixaDeTexto 729">
          <a:extLst>
            <a:ext uri="{FF2B5EF4-FFF2-40B4-BE49-F238E27FC236}">
              <a16:creationId xmlns:a16="http://schemas.microsoft.com/office/drawing/2014/main" id="{00000000-0008-0000-0C00-0000DA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31" name="CaixaDeTexto 730">
          <a:extLst>
            <a:ext uri="{FF2B5EF4-FFF2-40B4-BE49-F238E27FC236}">
              <a16:creationId xmlns:a16="http://schemas.microsoft.com/office/drawing/2014/main" id="{00000000-0008-0000-0C00-0000DB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32" name="CaixaDeTexto 731">
          <a:extLst>
            <a:ext uri="{FF2B5EF4-FFF2-40B4-BE49-F238E27FC236}">
              <a16:creationId xmlns:a16="http://schemas.microsoft.com/office/drawing/2014/main" id="{00000000-0008-0000-0C00-0000DC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33" name="CaixaDeTexto 732">
          <a:extLst>
            <a:ext uri="{FF2B5EF4-FFF2-40B4-BE49-F238E27FC236}">
              <a16:creationId xmlns:a16="http://schemas.microsoft.com/office/drawing/2014/main" id="{00000000-0008-0000-0C00-0000DD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34" name="CaixaDeTexto 733">
          <a:extLst>
            <a:ext uri="{FF2B5EF4-FFF2-40B4-BE49-F238E27FC236}">
              <a16:creationId xmlns:a16="http://schemas.microsoft.com/office/drawing/2014/main" id="{00000000-0008-0000-0C00-0000DE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5" name="CaixaDeTexto 734">
          <a:extLst>
            <a:ext uri="{FF2B5EF4-FFF2-40B4-BE49-F238E27FC236}">
              <a16:creationId xmlns:a16="http://schemas.microsoft.com/office/drawing/2014/main" id="{00000000-0008-0000-0C00-0000DF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6" name="CaixaDeTexto 735">
          <a:extLst>
            <a:ext uri="{FF2B5EF4-FFF2-40B4-BE49-F238E27FC236}">
              <a16:creationId xmlns:a16="http://schemas.microsoft.com/office/drawing/2014/main" id="{00000000-0008-0000-0C00-0000E0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7" name="CaixaDeTexto 736">
          <a:extLst>
            <a:ext uri="{FF2B5EF4-FFF2-40B4-BE49-F238E27FC236}">
              <a16:creationId xmlns:a16="http://schemas.microsoft.com/office/drawing/2014/main" id="{00000000-0008-0000-0C00-0000E1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8" name="CaixaDeTexto 737">
          <a:extLst>
            <a:ext uri="{FF2B5EF4-FFF2-40B4-BE49-F238E27FC236}">
              <a16:creationId xmlns:a16="http://schemas.microsoft.com/office/drawing/2014/main" id="{00000000-0008-0000-0C00-0000E2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39" name="CaixaDeTexto 738">
          <a:extLst>
            <a:ext uri="{FF2B5EF4-FFF2-40B4-BE49-F238E27FC236}">
              <a16:creationId xmlns:a16="http://schemas.microsoft.com/office/drawing/2014/main" id="{00000000-0008-0000-0C00-0000E3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0" name="CaixaDeTexto 739">
          <a:extLst>
            <a:ext uri="{FF2B5EF4-FFF2-40B4-BE49-F238E27FC236}">
              <a16:creationId xmlns:a16="http://schemas.microsoft.com/office/drawing/2014/main" id="{00000000-0008-0000-0C00-0000E4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1" name="CaixaDeTexto 740">
          <a:extLst>
            <a:ext uri="{FF2B5EF4-FFF2-40B4-BE49-F238E27FC236}">
              <a16:creationId xmlns:a16="http://schemas.microsoft.com/office/drawing/2014/main" id="{00000000-0008-0000-0C00-0000E5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2" name="CaixaDeTexto 741">
          <a:extLst>
            <a:ext uri="{FF2B5EF4-FFF2-40B4-BE49-F238E27FC236}">
              <a16:creationId xmlns:a16="http://schemas.microsoft.com/office/drawing/2014/main" id="{00000000-0008-0000-0C00-0000E6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3" name="CaixaDeTexto 742">
          <a:extLst>
            <a:ext uri="{FF2B5EF4-FFF2-40B4-BE49-F238E27FC236}">
              <a16:creationId xmlns:a16="http://schemas.microsoft.com/office/drawing/2014/main" id="{00000000-0008-0000-0C00-0000E7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4" name="CaixaDeTexto 743">
          <a:extLst>
            <a:ext uri="{FF2B5EF4-FFF2-40B4-BE49-F238E27FC236}">
              <a16:creationId xmlns:a16="http://schemas.microsoft.com/office/drawing/2014/main" id="{00000000-0008-0000-0C00-0000E8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5" name="CaixaDeTexto 744">
          <a:extLst>
            <a:ext uri="{FF2B5EF4-FFF2-40B4-BE49-F238E27FC236}">
              <a16:creationId xmlns:a16="http://schemas.microsoft.com/office/drawing/2014/main" id="{00000000-0008-0000-0C00-0000E9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46" name="CaixaDeTexto 745">
          <a:extLst>
            <a:ext uri="{FF2B5EF4-FFF2-40B4-BE49-F238E27FC236}">
              <a16:creationId xmlns:a16="http://schemas.microsoft.com/office/drawing/2014/main" id="{00000000-0008-0000-0C00-0000EA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47" name="CaixaDeTexto 746">
          <a:extLst>
            <a:ext uri="{FF2B5EF4-FFF2-40B4-BE49-F238E27FC236}">
              <a16:creationId xmlns:a16="http://schemas.microsoft.com/office/drawing/2014/main" id="{00000000-0008-0000-0C00-0000EB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48" name="CaixaDeTexto 747">
          <a:extLst>
            <a:ext uri="{FF2B5EF4-FFF2-40B4-BE49-F238E27FC236}">
              <a16:creationId xmlns:a16="http://schemas.microsoft.com/office/drawing/2014/main" id="{00000000-0008-0000-0C00-0000EC02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49" name="CaixaDeTexto 748">
          <a:extLst>
            <a:ext uri="{FF2B5EF4-FFF2-40B4-BE49-F238E27FC236}">
              <a16:creationId xmlns:a16="http://schemas.microsoft.com/office/drawing/2014/main" id="{00000000-0008-0000-0C00-0000ED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50" name="CaixaDeTexto 749">
          <a:extLst>
            <a:ext uri="{FF2B5EF4-FFF2-40B4-BE49-F238E27FC236}">
              <a16:creationId xmlns:a16="http://schemas.microsoft.com/office/drawing/2014/main" id="{00000000-0008-0000-0C00-0000EE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51" name="CaixaDeTexto 750">
          <a:extLst>
            <a:ext uri="{FF2B5EF4-FFF2-40B4-BE49-F238E27FC236}">
              <a16:creationId xmlns:a16="http://schemas.microsoft.com/office/drawing/2014/main" id="{00000000-0008-0000-0C00-0000EF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52" name="CaixaDeTexto 751">
          <a:extLst>
            <a:ext uri="{FF2B5EF4-FFF2-40B4-BE49-F238E27FC236}">
              <a16:creationId xmlns:a16="http://schemas.microsoft.com/office/drawing/2014/main" id="{00000000-0008-0000-0C00-0000F002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53" name="CaixaDeTexto 752">
          <a:extLst>
            <a:ext uri="{FF2B5EF4-FFF2-40B4-BE49-F238E27FC236}">
              <a16:creationId xmlns:a16="http://schemas.microsoft.com/office/drawing/2014/main" id="{00000000-0008-0000-0C00-0000F1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54" name="CaixaDeTexto 753">
          <a:extLst>
            <a:ext uri="{FF2B5EF4-FFF2-40B4-BE49-F238E27FC236}">
              <a16:creationId xmlns:a16="http://schemas.microsoft.com/office/drawing/2014/main" id="{00000000-0008-0000-0C00-0000F2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55" name="CaixaDeTexto 754">
          <a:extLst>
            <a:ext uri="{FF2B5EF4-FFF2-40B4-BE49-F238E27FC236}">
              <a16:creationId xmlns:a16="http://schemas.microsoft.com/office/drawing/2014/main" id="{00000000-0008-0000-0C00-0000F3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56" name="CaixaDeTexto 755">
          <a:extLst>
            <a:ext uri="{FF2B5EF4-FFF2-40B4-BE49-F238E27FC236}">
              <a16:creationId xmlns:a16="http://schemas.microsoft.com/office/drawing/2014/main" id="{00000000-0008-0000-0C00-0000F402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57" name="CaixaDeTexto 756">
          <a:extLst>
            <a:ext uri="{FF2B5EF4-FFF2-40B4-BE49-F238E27FC236}">
              <a16:creationId xmlns:a16="http://schemas.microsoft.com/office/drawing/2014/main" id="{00000000-0008-0000-0C00-0000F5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58" name="CaixaDeTexto 757">
          <a:extLst>
            <a:ext uri="{FF2B5EF4-FFF2-40B4-BE49-F238E27FC236}">
              <a16:creationId xmlns:a16="http://schemas.microsoft.com/office/drawing/2014/main" id="{00000000-0008-0000-0C00-0000F6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59" name="CaixaDeTexto 758">
          <a:extLst>
            <a:ext uri="{FF2B5EF4-FFF2-40B4-BE49-F238E27FC236}">
              <a16:creationId xmlns:a16="http://schemas.microsoft.com/office/drawing/2014/main" id="{00000000-0008-0000-0C00-0000F7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60" name="CaixaDeTexto 759">
          <a:extLst>
            <a:ext uri="{FF2B5EF4-FFF2-40B4-BE49-F238E27FC236}">
              <a16:creationId xmlns:a16="http://schemas.microsoft.com/office/drawing/2014/main" id="{00000000-0008-0000-0C00-0000F802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1" name="CaixaDeTexto 760">
          <a:extLst>
            <a:ext uri="{FF2B5EF4-FFF2-40B4-BE49-F238E27FC236}">
              <a16:creationId xmlns:a16="http://schemas.microsoft.com/office/drawing/2014/main" id="{00000000-0008-0000-0C00-0000F9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2" name="CaixaDeTexto 761">
          <a:extLst>
            <a:ext uri="{FF2B5EF4-FFF2-40B4-BE49-F238E27FC236}">
              <a16:creationId xmlns:a16="http://schemas.microsoft.com/office/drawing/2014/main" id="{00000000-0008-0000-0C00-0000FA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3" name="CaixaDeTexto 762">
          <a:extLst>
            <a:ext uri="{FF2B5EF4-FFF2-40B4-BE49-F238E27FC236}">
              <a16:creationId xmlns:a16="http://schemas.microsoft.com/office/drawing/2014/main" id="{00000000-0008-0000-0C00-0000FB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4" name="CaixaDeTexto 763">
          <a:extLst>
            <a:ext uri="{FF2B5EF4-FFF2-40B4-BE49-F238E27FC236}">
              <a16:creationId xmlns:a16="http://schemas.microsoft.com/office/drawing/2014/main" id="{00000000-0008-0000-0C00-0000FC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65" name="CaixaDeTexto 764">
          <a:extLst>
            <a:ext uri="{FF2B5EF4-FFF2-40B4-BE49-F238E27FC236}">
              <a16:creationId xmlns:a16="http://schemas.microsoft.com/office/drawing/2014/main" id="{00000000-0008-0000-0C00-0000FD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66" name="CaixaDeTexto 765">
          <a:extLst>
            <a:ext uri="{FF2B5EF4-FFF2-40B4-BE49-F238E27FC236}">
              <a16:creationId xmlns:a16="http://schemas.microsoft.com/office/drawing/2014/main" id="{00000000-0008-0000-0C00-0000FE02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7" name="CaixaDeTexto 766">
          <a:extLst>
            <a:ext uri="{FF2B5EF4-FFF2-40B4-BE49-F238E27FC236}">
              <a16:creationId xmlns:a16="http://schemas.microsoft.com/office/drawing/2014/main" id="{00000000-0008-0000-0C00-0000FF02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8" name="CaixaDeTexto 767">
          <a:extLst>
            <a:ext uri="{FF2B5EF4-FFF2-40B4-BE49-F238E27FC236}">
              <a16:creationId xmlns:a16="http://schemas.microsoft.com/office/drawing/2014/main" id="{00000000-0008-0000-0C00-000000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69" name="CaixaDeTexto 768">
          <a:extLst>
            <a:ext uri="{FF2B5EF4-FFF2-40B4-BE49-F238E27FC236}">
              <a16:creationId xmlns:a16="http://schemas.microsoft.com/office/drawing/2014/main" id="{00000000-0008-0000-0C00-000001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70" name="CaixaDeTexto 769">
          <a:extLst>
            <a:ext uri="{FF2B5EF4-FFF2-40B4-BE49-F238E27FC236}">
              <a16:creationId xmlns:a16="http://schemas.microsoft.com/office/drawing/2014/main" id="{00000000-0008-0000-0C00-000002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1" name="CaixaDeTexto 770">
          <a:extLst>
            <a:ext uri="{FF2B5EF4-FFF2-40B4-BE49-F238E27FC236}">
              <a16:creationId xmlns:a16="http://schemas.microsoft.com/office/drawing/2014/main" id="{00000000-0008-0000-0C00-000003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2" name="CaixaDeTexto 771">
          <a:extLst>
            <a:ext uri="{FF2B5EF4-FFF2-40B4-BE49-F238E27FC236}">
              <a16:creationId xmlns:a16="http://schemas.microsoft.com/office/drawing/2014/main" id="{00000000-0008-0000-0C00-000004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3" name="CaixaDeTexto 772">
          <a:extLst>
            <a:ext uri="{FF2B5EF4-FFF2-40B4-BE49-F238E27FC236}">
              <a16:creationId xmlns:a16="http://schemas.microsoft.com/office/drawing/2014/main" id="{00000000-0008-0000-0C00-00000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4" name="CaixaDeTexto 773">
          <a:extLst>
            <a:ext uri="{FF2B5EF4-FFF2-40B4-BE49-F238E27FC236}">
              <a16:creationId xmlns:a16="http://schemas.microsoft.com/office/drawing/2014/main" id="{00000000-0008-0000-0C00-00000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5" name="CaixaDeTexto 774">
          <a:extLst>
            <a:ext uri="{FF2B5EF4-FFF2-40B4-BE49-F238E27FC236}">
              <a16:creationId xmlns:a16="http://schemas.microsoft.com/office/drawing/2014/main" id="{00000000-0008-0000-0C00-000007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6" name="CaixaDeTexto 775">
          <a:extLst>
            <a:ext uri="{FF2B5EF4-FFF2-40B4-BE49-F238E27FC236}">
              <a16:creationId xmlns:a16="http://schemas.microsoft.com/office/drawing/2014/main" id="{00000000-0008-0000-0C00-000008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7" name="CaixaDeTexto 776">
          <a:extLst>
            <a:ext uri="{FF2B5EF4-FFF2-40B4-BE49-F238E27FC236}">
              <a16:creationId xmlns:a16="http://schemas.microsoft.com/office/drawing/2014/main" id="{00000000-0008-0000-0C00-00000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8" name="CaixaDeTexto 777">
          <a:extLst>
            <a:ext uri="{FF2B5EF4-FFF2-40B4-BE49-F238E27FC236}">
              <a16:creationId xmlns:a16="http://schemas.microsoft.com/office/drawing/2014/main" id="{00000000-0008-0000-0C00-00000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79" name="CaixaDeTexto 778">
          <a:extLst>
            <a:ext uri="{FF2B5EF4-FFF2-40B4-BE49-F238E27FC236}">
              <a16:creationId xmlns:a16="http://schemas.microsoft.com/office/drawing/2014/main" id="{00000000-0008-0000-0C00-00000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80" name="CaixaDeTexto 779">
          <a:extLst>
            <a:ext uri="{FF2B5EF4-FFF2-40B4-BE49-F238E27FC236}">
              <a16:creationId xmlns:a16="http://schemas.microsoft.com/office/drawing/2014/main" id="{00000000-0008-0000-0C00-00000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81" name="CaixaDeTexto 780">
          <a:extLst>
            <a:ext uri="{FF2B5EF4-FFF2-40B4-BE49-F238E27FC236}">
              <a16:creationId xmlns:a16="http://schemas.microsoft.com/office/drawing/2014/main" id="{00000000-0008-0000-0C00-00000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782" name="CaixaDeTexto 781">
          <a:extLst>
            <a:ext uri="{FF2B5EF4-FFF2-40B4-BE49-F238E27FC236}">
              <a16:creationId xmlns:a16="http://schemas.microsoft.com/office/drawing/2014/main" id="{00000000-0008-0000-0C00-00000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83" name="CaixaDeTexto 782">
          <a:extLst>
            <a:ext uri="{FF2B5EF4-FFF2-40B4-BE49-F238E27FC236}">
              <a16:creationId xmlns:a16="http://schemas.microsoft.com/office/drawing/2014/main" id="{00000000-0008-0000-0C00-00000F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784" name="CaixaDeTexto 783">
          <a:extLst>
            <a:ext uri="{FF2B5EF4-FFF2-40B4-BE49-F238E27FC236}">
              <a16:creationId xmlns:a16="http://schemas.microsoft.com/office/drawing/2014/main" id="{00000000-0008-0000-0C00-000010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85" name="CaixaDeTexto 784">
          <a:extLst>
            <a:ext uri="{FF2B5EF4-FFF2-40B4-BE49-F238E27FC236}">
              <a16:creationId xmlns:a16="http://schemas.microsoft.com/office/drawing/2014/main" id="{00000000-0008-0000-0C00-000011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86" name="CaixaDeTexto 785">
          <a:extLst>
            <a:ext uri="{FF2B5EF4-FFF2-40B4-BE49-F238E27FC236}">
              <a16:creationId xmlns:a16="http://schemas.microsoft.com/office/drawing/2014/main" id="{00000000-0008-0000-0C00-000012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87" name="CaixaDeTexto 786">
          <a:extLst>
            <a:ext uri="{FF2B5EF4-FFF2-40B4-BE49-F238E27FC236}">
              <a16:creationId xmlns:a16="http://schemas.microsoft.com/office/drawing/2014/main" id="{00000000-0008-0000-0C00-000013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788" name="CaixaDeTexto 787">
          <a:extLst>
            <a:ext uri="{FF2B5EF4-FFF2-40B4-BE49-F238E27FC236}">
              <a16:creationId xmlns:a16="http://schemas.microsoft.com/office/drawing/2014/main" id="{00000000-0008-0000-0C00-000014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89" name="CaixaDeTexto 788">
          <a:extLst>
            <a:ext uri="{FF2B5EF4-FFF2-40B4-BE49-F238E27FC236}">
              <a16:creationId xmlns:a16="http://schemas.microsoft.com/office/drawing/2014/main" id="{00000000-0008-0000-0C00-000015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90" name="CaixaDeTexto 789">
          <a:extLst>
            <a:ext uri="{FF2B5EF4-FFF2-40B4-BE49-F238E27FC236}">
              <a16:creationId xmlns:a16="http://schemas.microsoft.com/office/drawing/2014/main" id="{00000000-0008-0000-0C00-000016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91" name="CaixaDeTexto 790">
          <a:extLst>
            <a:ext uri="{FF2B5EF4-FFF2-40B4-BE49-F238E27FC236}">
              <a16:creationId xmlns:a16="http://schemas.microsoft.com/office/drawing/2014/main" id="{00000000-0008-0000-0C00-000017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792" name="CaixaDeTexto 791">
          <a:extLst>
            <a:ext uri="{FF2B5EF4-FFF2-40B4-BE49-F238E27FC236}">
              <a16:creationId xmlns:a16="http://schemas.microsoft.com/office/drawing/2014/main" id="{00000000-0008-0000-0C00-000018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93" name="CaixaDeTexto 792">
          <a:extLst>
            <a:ext uri="{FF2B5EF4-FFF2-40B4-BE49-F238E27FC236}">
              <a16:creationId xmlns:a16="http://schemas.microsoft.com/office/drawing/2014/main" id="{00000000-0008-0000-0C00-000019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94" name="CaixaDeTexto 793">
          <a:extLst>
            <a:ext uri="{FF2B5EF4-FFF2-40B4-BE49-F238E27FC236}">
              <a16:creationId xmlns:a16="http://schemas.microsoft.com/office/drawing/2014/main" id="{00000000-0008-0000-0C00-00001A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95" name="CaixaDeTexto 794">
          <a:extLst>
            <a:ext uri="{FF2B5EF4-FFF2-40B4-BE49-F238E27FC236}">
              <a16:creationId xmlns:a16="http://schemas.microsoft.com/office/drawing/2014/main" id="{00000000-0008-0000-0C00-00001B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796" name="CaixaDeTexto 795">
          <a:extLst>
            <a:ext uri="{FF2B5EF4-FFF2-40B4-BE49-F238E27FC236}">
              <a16:creationId xmlns:a16="http://schemas.microsoft.com/office/drawing/2014/main" id="{00000000-0008-0000-0C00-00001C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97" name="CaixaDeTexto 796">
          <a:extLst>
            <a:ext uri="{FF2B5EF4-FFF2-40B4-BE49-F238E27FC236}">
              <a16:creationId xmlns:a16="http://schemas.microsoft.com/office/drawing/2014/main" id="{00000000-0008-0000-0C00-00001D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98" name="CaixaDeTexto 797">
          <a:extLst>
            <a:ext uri="{FF2B5EF4-FFF2-40B4-BE49-F238E27FC236}">
              <a16:creationId xmlns:a16="http://schemas.microsoft.com/office/drawing/2014/main" id="{00000000-0008-0000-0C00-00001E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799" name="CaixaDeTexto 798">
          <a:extLst>
            <a:ext uri="{FF2B5EF4-FFF2-40B4-BE49-F238E27FC236}">
              <a16:creationId xmlns:a16="http://schemas.microsoft.com/office/drawing/2014/main" id="{00000000-0008-0000-0C00-00001F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00" name="CaixaDeTexto 799">
          <a:extLst>
            <a:ext uri="{FF2B5EF4-FFF2-40B4-BE49-F238E27FC236}">
              <a16:creationId xmlns:a16="http://schemas.microsoft.com/office/drawing/2014/main" id="{00000000-0008-0000-0C00-000020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01" name="CaixaDeTexto 800">
          <a:extLst>
            <a:ext uri="{FF2B5EF4-FFF2-40B4-BE49-F238E27FC236}">
              <a16:creationId xmlns:a16="http://schemas.microsoft.com/office/drawing/2014/main" id="{00000000-0008-0000-0C00-00002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02" name="CaixaDeTexto 801">
          <a:extLst>
            <a:ext uri="{FF2B5EF4-FFF2-40B4-BE49-F238E27FC236}">
              <a16:creationId xmlns:a16="http://schemas.microsoft.com/office/drawing/2014/main" id="{00000000-0008-0000-0C00-00002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03" name="CaixaDeTexto 802">
          <a:extLst>
            <a:ext uri="{FF2B5EF4-FFF2-40B4-BE49-F238E27FC236}">
              <a16:creationId xmlns:a16="http://schemas.microsoft.com/office/drawing/2014/main" id="{00000000-0008-0000-0C00-000023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04" name="CaixaDeTexto 803">
          <a:extLst>
            <a:ext uri="{FF2B5EF4-FFF2-40B4-BE49-F238E27FC236}">
              <a16:creationId xmlns:a16="http://schemas.microsoft.com/office/drawing/2014/main" id="{00000000-0008-0000-0C00-000024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05" name="CaixaDeTexto 804">
          <a:extLst>
            <a:ext uri="{FF2B5EF4-FFF2-40B4-BE49-F238E27FC236}">
              <a16:creationId xmlns:a16="http://schemas.microsoft.com/office/drawing/2014/main" id="{00000000-0008-0000-0C00-000025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06" name="CaixaDeTexto 805">
          <a:extLst>
            <a:ext uri="{FF2B5EF4-FFF2-40B4-BE49-F238E27FC236}">
              <a16:creationId xmlns:a16="http://schemas.microsoft.com/office/drawing/2014/main" id="{00000000-0008-0000-0C00-000026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07" name="CaixaDeTexto 806">
          <a:extLst>
            <a:ext uri="{FF2B5EF4-FFF2-40B4-BE49-F238E27FC236}">
              <a16:creationId xmlns:a16="http://schemas.microsoft.com/office/drawing/2014/main" id="{00000000-0008-0000-0C00-000027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08" name="CaixaDeTexto 807">
          <a:extLst>
            <a:ext uri="{FF2B5EF4-FFF2-40B4-BE49-F238E27FC236}">
              <a16:creationId xmlns:a16="http://schemas.microsoft.com/office/drawing/2014/main" id="{00000000-0008-0000-0C00-000028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09" name="CaixaDeTexto 808">
          <a:extLst>
            <a:ext uri="{FF2B5EF4-FFF2-40B4-BE49-F238E27FC236}">
              <a16:creationId xmlns:a16="http://schemas.microsoft.com/office/drawing/2014/main" id="{00000000-0008-0000-0C00-00002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0" name="CaixaDeTexto 809">
          <a:extLst>
            <a:ext uri="{FF2B5EF4-FFF2-40B4-BE49-F238E27FC236}">
              <a16:creationId xmlns:a16="http://schemas.microsoft.com/office/drawing/2014/main" id="{00000000-0008-0000-0C00-00002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1" name="CaixaDeTexto 810">
          <a:extLst>
            <a:ext uri="{FF2B5EF4-FFF2-40B4-BE49-F238E27FC236}">
              <a16:creationId xmlns:a16="http://schemas.microsoft.com/office/drawing/2014/main" id="{00000000-0008-0000-0C00-00002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2" name="CaixaDeTexto 811">
          <a:extLst>
            <a:ext uri="{FF2B5EF4-FFF2-40B4-BE49-F238E27FC236}">
              <a16:creationId xmlns:a16="http://schemas.microsoft.com/office/drawing/2014/main" id="{00000000-0008-0000-0C00-00002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3" name="CaixaDeTexto 812">
          <a:extLst>
            <a:ext uri="{FF2B5EF4-FFF2-40B4-BE49-F238E27FC236}">
              <a16:creationId xmlns:a16="http://schemas.microsoft.com/office/drawing/2014/main" id="{00000000-0008-0000-0C00-00002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4" name="CaixaDeTexto 813">
          <a:extLst>
            <a:ext uri="{FF2B5EF4-FFF2-40B4-BE49-F238E27FC236}">
              <a16:creationId xmlns:a16="http://schemas.microsoft.com/office/drawing/2014/main" id="{00000000-0008-0000-0C00-00002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5" name="CaixaDeTexto 814">
          <a:extLst>
            <a:ext uri="{FF2B5EF4-FFF2-40B4-BE49-F238E27FC236}">
              <a16:creationId xmlns:a16="http://schemas.microsoft.com/office/drawing/2014/main" id="{00000000-0008-0000-0C00-00002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6" name="CaixaDeTexto 815">
          <a:extLst>
            <a:ext uri="{FF2B5EF4-FFF2-40B4-BE49-F238E27FC236}">
              <a16:creationId xmlns:a16="http://schemas.microsoft.com/office/drawing/2014/main" id="{00000000-0008-0000-0C00-000030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7" name="CaixaDeTexto 816">
          <a:extLst>
            <a:ext uri="{FF2B5EF4-FFF2-40B4-BE49-F238E27FC236}">
              <a16:creationId xmlns:a16="http://schemas.microsoft.com/office/drawing/2014/main" id="{00000000-0008-0000-0C00-00003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18" name="CaixaDeTexto 817">
          <a:extLst>
            <a:ext uri="{FF2B5EF4-FFF2-40B4-BE49-F238E27FC236}">
              <a16:creationId xmlns:a16="http://schemas.microsoft.com/office/drawing/2014/main" id="{00000000-0008-0000-0C00-00003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19" name="CaixaDeTexto 818">
          <a:extLst>
            <a:ext uri="{FF2B5EF4-FFF2-40B4-BE49-F238E27FC236}">
              <a16:creationId xmlns:a16="http://schemas.microsoft.com/office/drawing/2014/main" id="{00000000-0008-0000-0C00-000033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20" name="CaixaDeTexto 819">
          <a:extLst>
            <a:ext uri="{FF2B5EF4-FFF2-40B4-BE49-F238E27FC236}">
              <a16:creationId xmlns:a16="http://schemas.microsoft.com/office/drawing/2014/main" id="{00000000-0008-0000-0C00-000034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21" name="CaixaDeTexto 820">
          <a:extLst>
            <a:ext uri="{FF2B5EF4-FFF2-40B4-BE49-F238E27FC236}">
              <a16:creationId xmlns:a16="http://schemas.microsoft.com/office/drawing/2014/main" id="{00000000-0008-0000-0C00-000035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22" name="CaixaDeTexto 821">
          <a:extLst>
            <a:ext uri="{FF2B5EF4-FFF2-40B4-BE49-F238E27FC236}">
              <a16:creationId xmlns:a16="http://schemas.microsoft.com/office/drawing/2014/main" id="{00000000-0008-0000-0C00-000036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23" name="CaixaDeTexto 822">
          <a:extLst>
            <a:ext uri="{FF2B5EF4-FFF2-40B4-BE49-F238E27FC236}">
              <a16:creationId xmlns:a16="http://schemas.microsoft.com/office/drawing/2014/main" id="{00000000-0008-0000-0C00-000037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24" name="CaixaDeTexto 823">
          <a:extLst>
            <a:ext uri="{FF2B5EF4-FFF2-40B4-BE49-F238E27FC236}">
              <a16:creationId xmlns:a16="http://schemas.microsoft.com/office/drawing/2014/main" id="{00000000-0008-0000-0C00-000038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25" name="CaixaDeTexto 824">
          <a:extLst>
            <a:ext uri="{FF2B5EF4-FFF2-40B4-BE49-F238E27FC236}">
              <a16:creationId xmlns:a16="http://schemas.microsoft.com/office/drawing/2014/main" id="{00000000-0008-0000-0C00-000039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26" name="CaixaDeTexto 825">
          <a:extLst>
            <a:ext uri="{FF2B5EF4-FFF2-40B4-BE49-F238E27FC236}">
              <a16:creationId xmlns:a16="http://schemas.microsoft.com/office/drawing/2014/main" id="{00000000-0008-0000-0C00-00003A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27" name="CaixaDeTexto 826">
          <a:extLst>
            <a:ext uri="{FF2B5EF4-FFF2-40B4-BE49-F238E27FC236}">
              <a16:creationId xmlns:a16="http://schemas.microsoft.com/office/drawing/2014/main" id="{00000000-0008-0000-0C00-00003B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28" name="CaixaDeTexto 827">
          <a:extLst>
            <a:ext uri="{FF2B5EF4-FFF2-40B4-BE49-F238E27FC236}">
              <a16:creationId xmlns:a16="http://schemas.microsoft.com/office/drawing/2014/main" id="{00000000-0008-0000-0C00-00003C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29" name="CaixaDeTexto 828">
          <a:extLst>
            <a:ext uri="{FF2B5EF4-FFF2-40B4-BE49-F238E27FC236}">
              <a16:creationId xmlns:a16="http://schemas.microsoft.com/office/drawing/2014/main" id="{00000000-0008-0000-0C00-00003D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30" name="CaixaDeTexto 829">
          <a:extLst>
            <a:ext uri="{FF2B5EF4-FFF2-40B4-BE49-F238E27FC236}">
              <a16:creationId xmlns:a16="http://schemas.microsoft.com/office/drawing/2014/main" id="{00000000-0008-0000-0C00-00003E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31" name="CaixaDeTexto 830">
          <a:extLst>
            <a:ext uri="{FF2B5EF4-FFF2-40B4-BE49-F238E27FC236}">
              <a16:creationId xmlns:a16="http://schemas.microsoft.com/office/drawing/2014/main" id="{00000000-0008-0000-0C00-00003F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32" name="CaixaDeTexto 831">
          <a:extLst>
            <a:ext uri="{FF2B5EF4-FFF2-40B4-BE49-F238E27FC236}">
              <a16:creationId xmlns:a16="http://schemas.microsoft.com/office/drawing/2014/main" id="{00000000-0008-0000-0C00-000040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33" name="CaixaDeTexto 832">
          <a:extLst>
            <a:ext uri="{FF2B5EF4-FFF2-40B4-BE49-F238E27FC236}">
              <a16:creationId xmlns:a16="http://schemas.microsoft.com/office/drawing/2014/main" id="{00000000-0008-0000-0C00-000041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34" name="CaixaDeTexto 833">
          <a:extLst>
            <a:ext uri="{FF2B5EF4-FFF2-40B4-BE49-F238E27FC236}">
              <a16:creationId xmlns:a16="http://schemas.microsoft.com/office/drawing/2014/main" id="{00000000-0008-0000-0C00-000042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35" name="CaixaDeTexto 834">
          <a:extLst>
            <a:ext uri="{FF2B5EF4-FFF2-40B4-BE49-F238E27FC236}">
              <a16:creationId xmlns:a16="http://schemas.microsoft.com/office/drawing/2014/main" id="{00000000-0008-0000-0C00-000043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36" name="CaixaDeTexto 835">
          <a:extLst>
            <a:ext uri="{FF2B5EF4-FFF2-40B4-BE49-F238E27FC236}">
              <a16:creationId xmlns:a16="http://schemas.microsoft.com/office/drawing/2014/main" id="{00000000-0008-0000-0C00-000044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37" name="CaixaDeTexto 836">
          <a:extLst>
            <a:ext uri="{FF2B5EF4-FFF2-40B4-BE49-F238E27FC236}">
              <a16:creationId xmlns:a16="http://schemas.microsoft.com/office/drawing/2014/main" id="{00000000-0008-0000-0C00-00004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38" name="CaixaDeTexto 837">
          <a:extLst>
            <a:ext uri="{FF2B5EF4-FFF2-40B4-BE49-F238E27FC236}">
              <a16:creationId xmlns:a16="http://schemas.microsoft.com/office/drawing/2014/main" id="{00000000-0008-0000-0C00-00004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39" name="CaixaDeTexto 838">
          <a:extLst>
            <a:ext uri="{FF2B5EF4-FFF2-40B4-BE49-F238E27FC236}">
              <a16:creationId xmlns:a16="http://schemas.microsoft.com/office/drawing/2014/main" id="{00000000-0008-0000-0C00-000047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40" name="CaixaDeTexto 839">
          <a:extLst>
            <a:ext uri="{FF2B5EF4-FFF2-40B4-BE49-F238E27FC236}">
              <a16:creationId xmlns:a16="http://schemas.microsoft.com/office/drawing/2014/main" id="{00000000-0008-0000-0C00-000048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41" name="CaixaDeTexto 840">
          <a:extLst>
            <a:ext uri="{FF2B5EF4-FFF2-40B4-BE49-F238E27FC236}">
              <a16:creationId xmlns:a16="http://schemas.microsoft.com/office/drawing/2014/main" id="{00000000-0008-0000-0C00-000049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42" name="CaixaDeTexto 841">
          <a:extLst>
            <a:ext uri="{FF2B5EF4-FFF2-40B4-BE49-F238E27FC236}">
              <a16:creationId xmlns:a16="http://schemas.microsoft.com/office/drawing/2014/main" id="{00000000-0008-0000-0C00-00004A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3" name="CaixaDeTexto 842">
          <a:extLst>
            <a:ext uri="{FF2B5EF4-FFF2-40B4-BE49-F238E27FC236}">
              <a16:creationId xmlns:a16="http://schemas.microsoft.com/office/drawing/2014/main" id="{00000000-0008-0000-0C00-00004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4" name="CaixaDeTexto 843">
          <a:extLst>
            <a:ext uri="{FF2B5EF4-FFF2-40B4-BE49-F238E27FC236}">
              <a16:creationId xmlns:a16="http://schemas.microsoft.com/office/drawing/2014/main" id="{00000000-0008-0000-0C00-00004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5" name="CaixaDeTexto 844">
          <a:extLst>
            <a:ext uri="{FF2B5EF4-FFF2-40B4-BE49-F238E27FC236}">
              <a16:creationId xmlns:a16="http://schemas.microsoft.com/office/drawing/2014/main" id="{00000000-0008-0000-0C00-00004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6" name="CaixaDeTexto 845">
          <a:extLst>
            <a:ext uri="{FF2B5EF4-FFF2-40B4-BE49-F238E27FC236}">
              <a16:creationId xmlns:a16="http://schemas.microsoft.com/office/drawing/2014/main" id="{00000000-0008-0000-0C00-00004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7" name="CaixaDeTexto 846">
          <a:extLst>
            <a:ext uri="{FF2B5EF4-FFF2-40B4-BE49-F238E27FC236}">
              <a16:creationId xmlns:a16="http://schemas.microsoft.com/office/drawing/2014/main" id="{00000000-0008-0000-0C00-00004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8" name="CaixaDeTexto 847">
          <a:extLst>
            <a:ext uri="{FF2B5EF4-FFF2-40B4-BE49-F238E27FC236}">
              <a16:creationId xmlns:a16="http://schemas.microsoft.com/office/drawing/2014/main" id="{00000000-0008-0000-0C00-000050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49" name="CaixaDeTexto 848">
          <a:extLst>
            <a:ext uri="{FF2B5EF4-FFF2-40B4-BE49-F238E27FC236}">
              <a16:creationId xmlns:a16="http://schemas.microsoft.com/office/drawing/2014/main" id="{00000000-0008-0000-0C00-00005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50" name="CaixaDeTexto 849">
          <a:extLst>
            <a:ext uri="{FF2B5EF4-FFF2-40B4-BE49-F238E27FC236}">
              <a16:creationId xmlns:a16="http://schemas.microsoft.com/office/drawing/2014/main" id="{00000000-0008-0000-0C00-00005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51" name="CaixaDeTexto 850">
          <a:extLst>
            <a:ext uri="{FF2B5EF4-FFF2-40B4-BE49-F238E27FC236}">
              <a16:creationId xmlns:a16="http://schemas.microsoft.com/office/drawing/2014/main" id="{00000000-0008-0000-0C00-000053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52" name="CaixaDeTexto 851">
          <a:extLst>
            <a:ext uri="{FF2B5EF4-FFF2-40B4-BE49-F238E27FC236}">
              <a16:creationId xmlns:a16="http://schemas.microsoft.com/office/drawing/2014/main" id="{00000000-0008-0000-0C00-000054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53" name="CaixaDeTexto 852">
          <a:extLst>
            <a:ext uri="{FF2B5EF4-FFF2-40B4-BE49-F238E27FC236}">
              <a16:creationId xmlns:a16="http://schemas.microsoft.com/office/drawing/2014/main" id="{00000000-0008-0000-0C00-00005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54" name="CaixaDeTexto 853">
          <a:extLst>
            <a:ext uri="{FF2B5EF4-FFF2-40B4-BE49-F238E27FC236}">
              <a16:creationId xmlns:a16="http://schemas.microsoft.com/office/drawing/2014/main" id="{00000000-0008-0000-0C00-00005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55" name="CaixaDeTexto 854">
          <a:extLst>
            <a:ext uri="{FF2B5EF4-FFF2-40B4-BE49-F238E27FC236}">
              <a16:creationId xmlns:a16="http://schemas.microsoft.com/office/drawing/2014/main" id="{00000000-0008-0000-0C00-000057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56" name="CaixaDeTexto 855">
          <a:extLst>
            <a:ext uri="{FF2B5EF4-FFF2-40B4-BE49-F238E27FC236}">
              <a16:creationId xmlns:a16="http://schemas.microsoft.com/office/drawing/2014/main" id="{00000000-0008-0000-0C00-000058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57" name="CaixaDeTexto 856">
          <a:extLst>
            <a:ext uri="{FF2B5EF4-FFF2-40B4-BE49-F238E27FC236}">
              <a16:creationId xmlns:a16="http://schemas.microsoft.com/office/drawing/2014/main" id="{00000000-0008-0000-0C00-000059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58" name="CaixaDeTexto 857">
          <a:extLst>
            <a:ext uri="{FF2B5EF4-FFF2-40B4-BE49-F238E27FC236}">
              <a16:creationId xmlns:a16="http://schemas.microsoft.com/office/drawing/2014/main" id="{00000000-0008-0000-0C00-00005A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59" name="CaixaDeTexto 858">
          <a:extLst>
            <a:ext uri="{FF2B5EF4-FFF2-40B4-BE49-F238E27FC236}">
              <a16:creationId xmlns:a16="http://schemas.microsoft.com/office/drawing/2014/main" id="{00000000-0008-0000-0C00-00005B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60" name="CaixaDeTexto 859">
          <a:extLst>
            <a:ext uri="{FF2B5EF4-FFF2-40B4-BE49-F238E27FC236}">
              <a16:creationId xmlns:a16="http://schemas.microsoft.com/office/drawing/2014/main" id="{00000000-0008-0000-0C00-00005C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61" name="CaixaDeTexto 860">
          <a:extLst>
            <a:ext uri="{FF2B5EF4-FFF2-40B4-BE49-F238E27FC236}">
              <a16:creationId xmlns:a16="http://schemas.microsoft.com/office/drawing/2014/main" id="{00000000-0008-0000-0C00-00005D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62" name="CaixaDeTexto 861">
          <a:extLst>
            <a:ext uri="{FF2B5EF4-FFF2-40B4-BE49-F238E27FC236}">
              <a16:creationId xmlns:a16="http://schemas.microsoft.com/office/drawing/2014/main" id="{00000000-0008-0000-0C00-00005E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63" name="CaixaDeTexto 862">
          <a:extLst>
            <a:ext uri="{FF2B5EF4-FFF2-40B4-BE49-F238E27FC236}">
              <a16:creationId xmlns:a16="http://schemas.microsoft.com/office/drawing/2014/main" id="{00000000-0008-0000-0C00-00005F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64" name="CaixaDeTexto 863">
          <a:extLst>
            <a:ext uri="{FF2B5EF4-FFF2-40B4-BE49-F238E27FC236}">
              <a16:creationId xmlns:a16="http://schemas.microsoft.com/office/drawing/2014/main" id="{00000000-0008-0000-0C00-000060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65" name="CaixaDeTexto 864">
          <a:extLst>
            <a:ext uri="{FF2B5EF4-FFF2-40B4-BE49-F238E27FC236}">
              <a16:creationId xmlns:a16="http://schemas.microsoft.com/office/drawing/2014/main" id="{00000000-0008-0000-0C00-000061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66" name="CaixaDeTexto 865">
          <a:extLst>
            <a:ext uri="{FF2B5EF4-FFF2-40B4-BE49-F238E27FC236}">
              <a16:creationId xmlns:a16="http://schemas.microsoft.com/office/drawing/2014/main" id="{00000000-0008-0000-0C00-000062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67" name="CaixaDeTexto 866">
          <a:extLst>
            <a:ext uri="{FF2B5EF4-FFF2-40B4-BE49-F238E27FC236}">
              <a16:creationId xmlns:a16="http://schemas.microsoft.com/office/drawing/2014/main" id="{00000000-0008-0000-0C00-000063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868" name="CaixaDeTexto 867">
          <a:extLst>
            <a:ext uri="{FF2B5EF4-FFF2-40B4-BE49-F238E27FC236}">
              <a16:creationId xmlns:a16="http://schemas.microsoft.com/office/drawing/2014/main" id="{00000000-0008-0000-0C00-000064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69" name="CaixaDeTexto 868">
          <a:extLst>
            <a:ext uri="{FF2B5EF4-FFF2-40B4-BE49-F238E27FC236}">
              <a16:creationId xmlns:a16="http://schemas.microsoft.com/office/drawing/2014/main" id="{00000000-0008-0000-0C00-000065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0" name="CaixaDeTexto 869">
          <a:extLst>
            <a:ext uri="{FF2B5EF4-FFF2-40B4-BE49-F238E27FC236}">
              <a16:creationId xmlns:a16="http://schemas.microsoft.com/office/drawing/2014/main" id="{00000000-0008-0000-0C00-000066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1" name="CaixaDeTexto 870">
          <a:extLst>
            <a:ext uri="{FF2B5EF4-FFF2-40B4-BE49-F238E27FC236}">
              <a16:creationId xmlns:a16="http://schemas.microsoft.com/office/drawing/2014/main" id="{00000000-0008-0000-0C00-000067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2" name="CaixaDeTexto 871">
          <a:extLst>
            <a:ext uri="{FF2B5EF4-FFF2-40B4-BE49-F238E27FC236}">
              <a16:creationId xmlns:a16="http://schemas.microsoft.com/office/drawing/2014/main" id="{00000000-0008-0000-0C00-000068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73" name="CaixaDeTexto 872">
          <a:extLst>
            <a:ext uri="{FF2B5EF4-FFF2-40B4-BE49-F238E27FC236}">
              <a16:creationId xmlns:a16="http://schemas.microsoft.com/office/drawing/2014/main" id="{00000000-0008-0000-0C00-00006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74" name="CaixaDeTexto 873">
          <a:extLst>
            <a:ext uri="{FF2B5EF4-FFF2-40B4-BE49-F238E27FC236}">
              <a16:creationId xmlns:a16="http://schemas.microsoft.com/office/drawing/2014/main" id="{00000000-0008-0000-0C00-00006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5" name="CaixaDeTexto 874">
          <a:extLst>
            <a:ext uri="{FF2B5EF4-FFF2-40B4-BE49-F238E27FC236}">
              <a16:creationId xmlns:a16="http://schemas.microsoft.com/office/drawing/2014/main" id="{00000000-0008-0000-0C00-00006B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6" name="CaixaDeTexto 875">
          <a:extLst>
            <a:ext uri="{FF2B5EF4-FFF2-40B4-BE49-F238E27FC236}">
              <a16:creationId xmlns:a16="http://schemas.microsoft.com/office/drawing/2014/main" id="{00000000-0008-0000-0C00-00006C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7" name="CaixaDeTexto 876">
          <a:extLst>
            <a:ext uri="{FF2B5EF4-FFF2-40B4-BE49-F238E27FC236}">
              <a16:creationId xmlns:a16="http://schemas.microsoft.com/office/drawing/2014/main" id="{00000000-0008-0000-0C00-00006D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878" name="CaixaDeTexto 877">
          <a:extLst>
            <a:ext uri="{FF2B5EF4-FFF2-40B4-BE49-F238E27FC236}">
              <a16:creationId xmlns:a16="http://schemas.microsoft.com/office/drawing/2014/main" id="{00000000-0008-0000-0C00-00006E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79" name="CaixaDeTexto 878">
          <a:extLst>
            <a:ext uri="{FF2B5EF4-FFF2-40B4-BE49-F238E27FC236}">
              <a16:creationId xmlns:a16="http://schemas.microsoft.com/office/drawing/2014/main" id="{00000000-0008-0000-0C00-00006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0" name="CaixaDeTexto 879">
          <a:extLst>
            <a:ext uri="{FF2B5EF4-FFF2-40B4-BE49-F238E27FC236}">
              <a16:creationId xmlns:a16="http://schemas.microsoft.com/office/drawing/2014/main" id="{00000000-0008-0000-0C00-000070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1" name="CaixaDeTexto 880">
          <a:extLst>
            <a:ext uri="{FF2B5EF4-FFF2-40B4-BE49-F238E27FC236}">
              <a16:creationId xmlns:a16="http://schemas.microsoft.com/office/drawing/2014/main" id="{00000000-0008-0000-0C00-00007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2" name="CaixaDeTexto 881">
          <a:extLst>
            <a:ext uri="{FF2B5EF4-FFF2-40B4-BE49-F238E27FC236}">
              <a16:creationId xmlns:a16="http://schemas.microsoft.com/office/drawing/2014/main" id="{00000000-0008-0000-0C00-00007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3" name="CaixaDeTexto 882">
          <a:extLst>
            <a:ext uri="{FF2B5EF4-FFF2-40B4-BE49-F238E27FC236}">
              <a16:creationId xmlns:a16="http://schemas.microsoft.com/office/drawing/2014/main" id="{00000000-0008-0000-0C00-000073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4" name="CaixaDeTexto 883">
          <a:extLst>
            <a:ext uri="{FF2B5EF4-FFF2-40B4-BE49-F238E27FC236}">
              <a16:creationId xmlns:a16="http://schemas.microsoft.com/office/drawing/2014/main" id="{00000000-0008-0000-0C00-000074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5" name="CaixaDeTexto 884">
          <a:extLst>
            <a:ext uri="{FF2B5EF4-FFF2-40B4-BE49-F238E27FC236}">
              <a16:creationId xmlns:a16="http://schemas.microsoft.com/office/drawing/2014/main" id="{00000000-0008-0000-0C00-00007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6" name="CaixaDeTexto 885">
          <a:extLst>
            <a:ext uri="{FF2B5EF4-FFF2-40B4-BE49-F238E27FC236}">
              <a16:creationId xmlns:a16="http://schemas.microsoft.com/office/drawing/2014/main" id="{00000000-0008-0000-0C00-00007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7" name="CaixaDeTexto 886">
          <a:extLst>
            <a:ext uri="{FF2B5EF4-FFF2-40B4-BE49-F238E27FC236}">
              <a16:creationId xmlns:a16="http://schemas.microsoft.com/office/drawing/2014/main" id="{00000000-0008-0000-0C00-000077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8" name="CaixaDeTexto 887">
          <a:extLst>
            <a:ext uri="{FF2B5EF4-FFF2-40B4-BE49-F238E27FC236}">
              <a16:creationId xmlns:a16="http://schemas.microsoft.com/office/drawing/2014/main" id="{00000000-0008-0000-0C00-000078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89" name="CaixaDeTexto 888">
          <a:extLst>
            <a:ext uri="{FF2B5EF4-FFF2-40B4-BE49-F238E27FC236}">
              <a16:creationId xmlns:a16="http://schemas.microsoft.com/office/drawing/2014/main" id="{00000000-0008-0000-0C00-00007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890" name="CaixaDeTexto 889">
          <a:extLst>
            <a:ext uri="{FF2B5EF4-FFF2-40B4-BE49-F238E27FC236}">
              <a16:creationId xmlns:a16="http://schemas.microsoft.com/office/drawing/2014/main" id="{00000000-0008-0000-0C00-00007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91" name="CaixaDeTexto 890">
          <a:extLst>
            <a:ext uri="{FF2B5EF4-FFF2-40B4-BE49-F238E27FC236}">
              <a16:creationId xmlns:a16="http://schemas.microsoft.com/office/drawing/2014/main" id="{00000000-0008-0000-0C00-00007B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892" name="CaixaDeTexto 891">
          <a:extLst>
            <a:ext uri="{FF2B5EF4-FFF2-40B4-BE49-F238E27FC236}">
              <a16:creationId xmlns:a16="http://schemas.microsoft.com/office/drawing/2014/main" id="{00000000-0008-0000-0C00-00007C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93" name="CaixaDeTexto 892">
          <a:extLst>
            <a:ext uri="{FF2B5EF4-FFF2-40B4-BE49-F238E27FC236}">
              <a16:creationId xmlns:a16="http://schemas.microsoft.com/office/drawing/2014/main" id="{00000000-0008-0000-0C00-00007D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94" name="CaixaDeTexto 893">
          <a:extLst>
            <a:ext uri="{FF2B5EF4-FFF2-40B4-BE49-F238E27FC236}">
              <a16:creationId xmlns:a16="http://schemas.microsoft.com/office/drawing/2014/main" id="{00000000-0008-0000-0C00-00007E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95" name="CaixaDeTexto 894">
          <a:extLst>
            <a:ext uri="{FF2B5EF4-FFF2-40B4-BE49-F238E27FC236}">
              <a16:creationId xmlns:a16="http://schemas.microsoft.com/office/drawing/2014/main" id="{00000000-0008-0000-0C00-00007F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896" name="CaixaDeTexto 895">
          <a:extLst>
            <a:ext uri="{FF2B5EF4-FFF2-40B4-BE49-F238E27FC236}">
              <a16:creationId xmlns:a16="http://schemas.microsoft.com/office/drawing/2014/main" id="{00000000-0008-0000-0C00-000080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97" name="CaixaDeTexto 896">
          <a:extLst>
            <a:ext uri="{FF2B5EF4-FFF2-40B4-BE49-F238E27FC236}">
              <a16:creationId xmlns:a16="http://schemas.microsoft.com/office/drawing/2014/main" id="{00000000-0008-0000-0C00-000081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98" name="CaixaDeTexto 897">
          <a:extLst>
            <a:ext uri="{FF2B5EF4-FFF2-40B4-BE49-F238E27FC236}">
              <a16:creationId xmlns:a16="http://schemas.microsoft.com/office/drawing/2014/main" id="{00000000-0008-0000-0C00-000082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899" name="CaixaDeTexto 898">
          <a:extLst>
            <a:ext uri="{FF2B5EF4-FFF2-40B4-BE49-F238E27FC236}">
              <a16:creationId xmlns:a16="http://schemas.microsoft.com/office/drawing/2014/main" id="{00000000-0008-0000-0C00-000083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00" name="CaixaDeTexto 899">
          <a:extLst>
            <a:ext uri="{FF2B5EF4-FFF2-40B4-BE49-F238E27FC236}">
              <a16:creationId xmlns:a16="http://schemas.microsoft.com/office/drawing/2014/main" id="{00000000-0008-0000-0C00-000084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01" name="CaixaDeTexto 900">
          <a:extLst>
            <a:ext uri="{FF2B5EF4-FFF2-40B4-BE49-F238E27FC236}">
              <a16:creationId xmlns:a16="http://schemas.microsoft.com/office/drawing/2014/main" id="{00000000-0008-0000-0C00-000085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02" name="CaixaDeTexto 901">
          <a:extLst>
            <a:ext uri="{FF2B5EF4-FFF2-40B4-BE49-F238E27FC236}">
              <a16:creationId xmlns:a16="http://schemas.microsoft.com/office/drawing/2014/main" id="{00000000-0008-0000-0C00-000086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03" name="CaixaDeTexto 902">
          <a:extLst>
            <a:ext uri="{FF2B5EF4-FFF2-40B4-BE49-F238E27FC236}">
              <a16:creationId xmlns:a16="http://schemas.microsoft.com/office/drawing/2014/main" id="{00000000-0008-0000-0C00-000087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04" name="CaixaDeTexto 903">
          <a:extLst>
            <a:ext uri="{FF2B5EF4-FFF2-40B4-BE49-F238E27FC236}">
              <a16:creationId xmlns:a16="http://schemas.microsoft.com/office/drawing/2014/main" id="{00000000-0008-0000-0C00-000088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05" name="CaixaDeTexto 904">
          <a:extLst>
            <a:ext uri="{FF2B5EF4-FFF2-40B4-BE49-F238E27FC236}">
              <a16:creationId xmlns:a16="http://schemas.microsoft.com/office/drawing/2014/main" id="{00000000-0008-0000-0C00-000089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06" name="CaixaDeTexto 905">
          <a:extLst>
            <a:ext uri="{FF2B5EF4-FFF2-40B4-BE49-F238E27FC236}">
              <a16:creationId xmlns:a16="http://schemas.microsoft.com/office/drawing/2014/main" id="{00000000-0008-0000-0C00-00008A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07" name="CaixaDeTexto 906">
          <a:extLst>
            <a:ext uri="{FF2B5EF4-FFF2-40B4-BE49-F238E27FC236}">
              <a16:creationId xmlns:a16="http://schemas.microsoft.com/office/drawing/2014/main" id="{00000000-0008-0000-0C00-00008B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08" name="CaixaDeTexto 907">
          <a:extLst>
            <a:ext uri="{FF2B5EF4-FFF2-40B4-BE49-F238E27FC236}">
              <a16:creationId xmlns:a16="http://schemas.microsoft.com/office/drawing/2014/main" id="{00000000-0008-0000-0C00-00008C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09" name="CaixaDeTexto 908">
          <a:extLst>
            <a:ext uri="{FF2B5EF4-FFF2-40B4-BE49-F238E27FC236}">
              <a16:creationId xmlns:a16="http://schemas.microsoft.com/office/drawing/2014/main" id="{00000000-0008-0000-0C00-00008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0" name="CaixaDeTexto 909">
          <a:extLst>
            <a:ext uri="{FF2B5EF4-FFF2-40B4-BE49-F238E27FC236}">
              <a16:creationId xmlns:a16="http://schemas.microsoft.com/office/drawing/2014/main" id="{00000000-0008-0000-0C00-00008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11" name="CaixaDeTexto 910">
          <a:extLst>
            <a:ext uri="{FF2B5EF4-FFF2-40B4-BE49-F238E27FC236}">
              <a16:creationId xmlns:a16="http://schemas.microsoft.com/office/drawing/2014/main" id="{00000000-0008-0000-0C00-00008F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12" name="CaixaDeTexto 911">
          <a:extLst>
            <a:ext uri="{FF2B5EF4-FFF2-40B4-BE49-F238E27FC236}">
              <a16:creationId xmlns:a16="http://schemas.microsoft.com/office/drawing/2014/main" id="{00000000-0008-0000-0C00-000090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13" name="CaixaDeTexto 912">
          <a:extLst>
            <a:ext uri="{FF2B5EF4-FFF2-40B4-BE49-F238E27FC236}">
              <a16:creationId xmlns:a16="http://schemas.microsoft.com/office/drawing/2014/main" id="{00000000-0008-0000-0C00-000091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14" name="CaixaDeTexto 913">
          <a:extLst>
            <a:ext uri="{FF2B5EF4-FFF2-40B4-BE49-F238E27FC236}">
              <a16:creationId xmlns:a16="http://schemas.microsoft.com/office/drawing/2014/main" id="{00000000-0008-0000-0C00-000092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5" name="CaixaDeTexto 914">
          <a:extLst>
            <a:ext uri="{FF2B5EF4-FFF2-40B4-BE49-F238E27FC236}">
              <a16:creationId xmlns:a16="http://schemas.microsoft.com/office/drawing/2014/main" id="{00000000-0008-0000-0C00-000093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6" name="CaixaDeTexto 915">
          <a:extLst>
            <a:ext uri="{FF2B5EF4-FFF2-40B4-BE49-F238E27FC236}">
              <a16:creationId xmlns:a16="http://schemas.microsoft.com/office/drawing/2014/main" id="{00000000-0008-0000-0C00-000094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7" name="CaixaDeTexto 916">
          <a:extLst>
            <a:ext uri="{FF2B5EF4-FFF2-40B4-BE49-F238E27FC236}">
              <a16:creationId xmlns:a16="http://schemas.microsoft.com/office/drawing/2014/main" id="{00000000-0008-0000-0C00-00009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8" name="CaixaDeTexto 917">
          <a:extLst>
            <a:ext uri="{FF2B5EF4-FFF2-40B4-BE49-F238E27FC236}">
              <a16:creationId xmlns:a16="http://schemas.microsoft.com/office/drawing/2014/main" id="{00000000-0008-0000-0C00-00009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19" name="CaixaDeTexto 918">
          <a:extLst>
            <a:ext uri="{FF2B5EF4-FFF2-40B4-BE49-F238E27FC236}">
              <a16:creationId xmlns:a16="http://schemas.microsoft.com/office/drawing/2014/main" id="{00000000-0008-0000-0C00-000097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0" name="CaixaDeTexto 919">
          <a:extLst>
            <a:ext uri="{FF2B5EF4-FFF2-40B4-BE49-F238E27FC236}">
              <a16:creationId xmlns:a16="http://schemas.microsoft.com/office/drawing/2014/main" id="{00000000-0008-0000-0C00-000098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1" name="CaixaDeTexto 920">
          <a:extLst>
            <a:ext uri="{FF2B5EF4-FFF2-40B4-BE49-F238E27FC236}">
              <a16:creationId xmlns:a16="http://schemas.microsoft.com/office/drawing/2014/main" id="{00000000-0008-0000-0C00-00009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2" name="CaixaDeTexto 921">
          <a:extLst>
            <a:ext uri="{FF2B5EF4-FFF2-40B4-BE49-F238E27FC236}">
              <a16:creationId xmlns:a16="http://schemas.microsoft.com/office/drawing/2014/main" id="{00000000-0008-0000-0C00-00009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3" name="CaixaDeTexto 922">
          <a:extLst>
            <a:ext uri="{FF2B5EF4-FFF2-40B4-BE49-F238E27FC236}">
              <a16:creationId xmlns:a16="http://schemas.microsoft.com/office/drawing/2014/main" id="{00000000-0008-0000-0C00-00009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4" name="CaixaDeTexto 923">
          <a:extLst>
            <a:ext uri="{FF2B5EF4-FFF2-40B4-BE49-F238E27FC236}">
              <a16:creationId xmlns:a16="http://schemas.microsoft.com/office/drawing/2014/main" id="{00000000-0008-0000-0C00-00009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5" name="CaixaDeTexto 924">
          <a:extLst>
            <a:ext uri="{FF2B5EF4-FFF2-40B4-BE49-F238E27FC236}">
              <a16:creationId xmlns:a16="http://schemas.microsoft.com/office/drawing/2014/main" id="{00000000-0008-0000-0C00-00009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26" name="CaixaDeTexto 925">
          <a:extLst>
            <a:ext uri="{FF2B5EF4-FFF2-40B4-BE49-F238E27FC236}">
              <a16:creationId xmlns:a16="http://schemas.microsoft.com/office/drawing/2014/main" id="{00000000-0008-0000-0C00-00009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927" name="CaixaDeTexto 926">
          <a:extLst>
            <a:ext uri="{FF2B5EF4-FFF2-40B4-BE49-F238E27FC236}">
              <a16:creationId xmlns:a16="http://schemas.microsoft.com/office/drawing/2014/main" id="{00000000-0008-0000-0C00-00009F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928" name="CaixaDeTexto 927">
          <a:extLst>
            <a:ext uri="{FF2B5EF4-FFF2-40B4-BE49-F238E27FC236}">
              <a16:creationId xmlns:a16="http://schemas.microsoft.com/office/drawing/2014/main" id="{00000000-0008-0000-0C00-0000A0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29" name="CaixaDeTexto 928">
          <a:extLst>
            <a:ext uri="{FF2B5EF4-FFF2-40B4-BE49-F238E27FC236}">
              <a16:creationId xmlns:a16="http://schemas.microsoft.com/office/drawing/2014/main" id="{00000000-0008-0000-0C00-0000A1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30" name="CaixaDeTexto 929">
          <a:extLst>
            <a:ext uri="{FF2B5EF4-FFF2-40B4-BE49-F238E27FC236}">
              <a16:creationId xmlns:a16="http://schemas.microsoft.com/office/drawing/2014/main" id="{00000000-0008-0000-0C00-0000A2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31" name="CaixaDeTexto 930">
          <a:extLst>
            <a:ext uri="{FF2B5EF4-FFF2-40B4-BE49-F238E27FC236}">
              <a16:creationId xmlns:a16="http://schemas.microsoft.com/office/drawing/2014/main" id="{00000000-0008-0000-0C00-0000A3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32" name="CaixaDeTexto 931">
          <a:extLst>
            <a:ext uri="{FF2B5EF4-FFF2-40B4-BE49-F238E27FC236}">
              <a16:creationId xmlns:a16="http://schemas.microsoft.com/office/drawing/2014/main" id="{00000000-0008-0000-0C00-0000A4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33" name="CaixaDeTexto 932">
          <a:extLst>
            <a:ext uri="{FF2B5EF4-FFF2-40B4-BE49-F238E27FC236}">
              <a16:creationId xmlns:a16="http://schemas.microsoft.com/office/drawing/2014/main" id="{00000000-0008-0000-0C00-0000A5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34" name="CaixaDeTexto 933">
          <a:extLst>
            <a:ext uri="{FF2B5EF4-FFF2-40B4-BE49-F238E27FC236}">
              <a16:creationId xmlns:a16="http://schemas.microsoft.com/office/drawing/2014/main" id="{00000000-0008-0000-0C00-0000A6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35" name="CaixaDeTexto 934">
          <a:extLst>
            <a:ext uri="{FF2B5EF4-FFF2-40B4-BE49-F238E27FC236}">
              <a16:creationId xmlns:a16="http://schemas.microsoft.com/office/drawing/2014/main" id="{00000000-0008-0000-0C00-0000A7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36" name="CaixaDeTexto 935">
          <a:extLst>
            <a:ext uri="{FF2B5EF4-FFF2-40B4-BE49-F238E27FC236}">
              <a16:creationId xmlns:a16="http://schemas.microsoft.com/office/drawing/2014/main" id="{00000000-0008-0000-0C00-0000A8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37" name="CaixaDeTexto 936">
          <a:extLst>
            <a:ext uri="{FF2B5EF4-FFF2-40B4-BE49-F238E27FC236}">
              <a16:creationId xmlns:a16="http://schemas.microsoft.com/office/drawing/2014/main" id="{00000000-0008-0000-0C00-0000A9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38" name="CaixaDeTexto 937">
          <a:extLst>
            <a:ext uri="{FF2B5EF4-FFF2-40B4-BE49-F238E27FC236}">
              <a16:creationId xmlns:a16="http://schemas.microsoft.com/office/drawing/2014/main" id="{00000000-0008-0000-0C00-0000AA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39" name="CaixaDeTexto 938">
          <a:extLst>
            <a:ext uri="{FF2B5EF4-FFF2-40B4-BE49-F238E27FC236}">
              <a16:creationId xmlns:a16="http://schemas.microsoft.com/office/drawing/2014/main" id="{00000000-0008-0000-0C00-0000AB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40" name="CaixaDeTexto 939">
          <a:extLst>
            <a:ext uri="{FF2B5EF4-FFF2-40B4-BE49-F238E27FC236}">
              <a16:creationId xmlns:a16="http://schemas.microsoft.com/office/drawing/2014/main" id="{00000000-0008-0000-0C00-0000AC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1" name="CaixaDeTexto 940">
          <a:extLst>
            <a:ext uri="{FF2B5EF4-FFF2-40B4-BE49-F238E27FC236}">
              <a16:creationId xmlns:a16="http://schemas.microsoft.com/office/drawing/2014/main" id="{00000000-0008-0000-0C00-0000AD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2" name="CaixaDeTexto 941">
          <a:extLst>
            <a:ext uri="{FF2B5EF4-FFF2-40B4-BE49-F238E27FC236}">
              <a16:creationId xmlns:a16="http://schemas.microsoft.com/office/drawing/2014/main" id="{00000000-0008-0000-0C00-0000AE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3" name="CaixaDeTexto 942">
          <a:extLst>
            <a:ext uri="{FF2B5EF4-FFF2-40B4-BE49-F238E27FC236}">
              <a16:creationId xmlns:a16="http://schemas.microsoft.com/office/drawing/2014/main" id="{00000000-0008-0000-0C00-0000AF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4" name="CaixaDeTexto 943">
          <a:extLst>
            <a:ext uri="{FF2B5EF4-FFF2-40B4-BE49-F238E27FC236}">
              <a16:creationId xmlns:a16="http://schemas.microsoft.com/office/drawing/2014/main" id="{00000000-0008-0000-0C00-0000B0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45" name="CaixaDeTexto 944">
          <a:extLst>
            <a:ext uri="{FF2B5EF4-FFF2-40B4-BE49-F238E27FC236}">
              <a16:creationId xmlns:a16="http://schemas.microsoft.com/office/drawing/2014/main" id="{00000000-0008-0000-0C00-0000B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46" name="CaixaDeTexto 945">
          <a:extLst>
            <a:ext uri="{FF2B5EF4-FFF2-40B4-BE49-F238E27FC236}">
              <a16:creationId xmlns:a16="http://schemas.microsoft.com/office/drawing/2014/main" id="{00000000-0008-0000-0C00-0000B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7" name="CaixaDeTexto 946">
          <a:extLst>
            <a:ext uri="{FF2B5EF4-FFF2-40B4-BE49-F238E27FC236}">
              <a16:creationId xmlns:a16="http://schemas.microsoft.com/office/drawing/2014/main" id="{00000000-0008-0000-0C00-0000B3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8" name="CaixaDeTexto 947">
          <a:extLst>
            <a:ext uri="{FF2B5EF4-FFF2-40B4-BE49-F238E27FC236}">
              <a16:creationId xmlns:a16="http://schemas.microsoft.com/office/drawing/2014/main" id="{00000000-0008-0000-0C00-0000B4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49" name="CaixaDeTexto 948">
          <a:extLst>
            <a:ext uri="{FF2B5EF4-FFF2-40B4-BE49-F238E27FC236}">
              <a16:creationId xmlns:a16="http://schemas.microsoft.com/office/drawing/2014/main" id="{00000000-0008-0000-0C00-0000B5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50" name="CaixaDeTexto 949">
          <a:extLst>
            <a:ext uri="{FF2B5EF4-FFF2-40B4-BE49-F238E27FC236}">
              <a16:creationId xmlns:a16="http://schemas.microsoft.com/office/drawing/2014/main" id="{00000000-0008-0000-0C00-0000B6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1" name="CaixaDeTexto 950">
          <a:extLst>
            <a:ext uri="{FF2B5EF4-FFF2-40B4-BE49-F238E27FC236}">
              <a16:creationId xmlns:a16="http://schemas.microsoft.com/office/drawing/2014/main" id="{00000000-0008-0000-0C00-0000B7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2" name="CaixaDeTexto 951">
          <a:extLst>
            <a:ext uri="{FF2B5EF4-FFF2-40B4-BE49-F238E27FC236}">
              <a16:creationId xmlns:a16="http://schemas.microsoft.com/office/drawing/2014/main" id="{00000000-0008-0000-0C00-0000B8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3" name="CaixaDeTexto 952">
          <a:extLst>
            <a:ext uri="{FF2B5EF4-FFF2-40B4-BE49-F238E27FC236}">
              <a16:creationId xmlns:a16="http://schemas.microsoft.com/office/drawing/2014/main" id="{00000000-0008-0000-0C00-0000B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4" name="CaixaDeTexto 953">
          <a:extLst>
            <a:ext uri="{FF2B5EF4-FFF2-40B4-BE49-F238E27FC236}">
              <a16:creationId xmlns:a16="http://schemas.microsoft.com/office/drawing/2014/main" id="{00000000-0008-0000-0C00-0000B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5" name="CaixaDeTexto 954">
          <a:extLst>
            <a:ext uri="{FF2B5EF4-FFF2-40B4-BE49-F238E27FC236}">
              <a16:creationId xmlns:a16="http://schemas.microsoft.com/office/drawing/2014/main" id="{00000000-0008-0000-0C00-0000B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6" name="CaixaDeTexto 955">
          <a:extLst>
            <a:ext uri="{FF2B5EF4-FFF2-40B4-BE49-F238E27FC236}">
              <a16:creationId xmlns:a16="http://schemas.microsoft.com/office/drawing/2014/main" id="{00000000-0008-0000-0C00-0000B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7" name="CaixaDeTexto 956">
          <a:extLst>
            <a:ext uri="{FF2B5EF4-FFF2-40B4-BE49-F238E27FC236}">
              <a16:creationId xmlns:a16="http://schemas.microsoft.com/office/drawing/2014/main" id="{00000000-0008-0000-0C00-0000B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8" name="CaixaDeTexto 957">
          <a:extLst>
            <a:ext uri="{FF2B5EF4-FFF2-40B4-BE49-F238E27FC236}">
              <a16:creationId xmlns:a16="http://schemas.microsoft.com/office/drawing/2014/main" id="{00000000-0008-0000-0C00-0000B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59" name="CaixaDeTexto 958">
          <a:extLst>
            <a:ext uri="{FF2B5EF4-FFF2-40B4-BE49-F238E27FC236}">
              <a16:creationId xmlns:a16="http://schemas.microsoft.com/office/drawing/2014/main" id="{00000000-0008-0000-0C00-0000B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60" name="CaixaDeTexto 959">
          <a:extLst>
            <a:ext uri="{FF2B5EF4-FFF2-40B4-BE49-F238E27FC236}">
              <a16:creationId xmlns:a16="http://schemas.microsoft.com/office/drawing/2014/main" id="{00000000-0008-0000-0C00-0000C0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61" name="CaixaDeTexto 960">
          <a:extLst>
            <a:ext uri="{FF2B5EF4-FFF2-40B4-BE49-F238E27FC236}">
              <a16:creationId xmlns:a16="http://schemas.microsoft.com/office/drawing/2014/main" id="{00000000-0008-0000-0C00-0000C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62" name="CaixaDeTexto 961">
          <a:extLst>
            <a:ext uri="{FF2B5EF4-FFF2-40B4-BE49-F238E27FC236}">
              <a16:creationId xmlns:a16="http://schemas.microsoft.com/office/drawing/2014/main" id="{00000000-0008-0000-0C00-0000C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963" name="CaixaDeTexto 962">
          <a:extLst>
            <a:ext uri="{FF2B5EF4-FFF2-40B4-BE49-F238E27FC236}">
              <a16:creationId xmlns:a16="http://schemas.microsoft.com/office/drawing/2014/main" id="{00000000-0008-0000-0C00-0000C3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964" name="CaixaDeTexto 963">
          <a:extLst>
            <a:ext uri="{FF2B5EF4-FFF2-40B4-BE49-F238E27FC236}">
              <a16:creationId xmlns:a16="http://schemas.microsoft.com/office/drawing/2014/main" id="{00000000-0008-0000-0C00-0000C4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65" name="CaixaDeTexto 964">
          <a:extLst>
            <a:ext uri="{FF2B5EF4-FFF2-40B4-BE49-F238E27FC236}">
              <a16:creationId xmlns:a16="http://schemas.microsoft.com/office/drawing/2014/main" id="{00000000-0008-0000-0C00-0000C5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66" name="CaixaDeTexto 965">
          <a:extLst>
            <a:ext uri="{FF2B5EF4-FFF2-40B4-BE49-F238E27FC236}">
              <a16:creationId xmlns:a16="http://schemas.microsoft.com/office/drawing/2014/main" id="{00000000-0008-0000-0C00-0000C6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67" name="CaixaDeTexto 966">
          <a:extLst>
            <a:ext uri="{FF2B5EF4-FFF2-40B4-BE49-F238E27FC236}">
              <a16:creationId xmlns:a16="http://schemas.microsoft.com/office/drawing/2014/main" id="{00000000-0008-0000-0C00-0000C7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968" name="CaixaDeTexto 967">
          <a:extLst>
            <a:ext uri="{FF2B5EF4-FFF2-40B4-BE49-F238E27FC236}">
              <a16:creationId xmlns:a16="http://schemas.microsoft.com/office/drawing/2014/main" id="{00000000-0008-0000-0C00-0000C8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69" name="CaixaDeTexto 968">
          <a:extLst>
            <a:ext uri="{FF2B5EF4-FFF2-40B4-BE49-F238E27FC236}">
              <a16:creationId xmlns:a16="http://schemas.microsoft.com/office/drawing/2014/main" id="{00000000-0008-0000-0C00-0000C9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70" name="CaixaDeTexto 969">
          <a:extLst>
            <a:ext uri="{FF2B5EF4-FFF2-40B4-BE49-F238E27FC236}">
              <a16:creationId xmlns:a16="http://schemas.microsoft.com/office/drawing/2014/main" id="{00000000-0008-0000-0C00-0000CA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71" name="CaixaDeTexto 970">
          <a:extLst>
            <a:ext uri="{FF2B5EF4-FFF2-40B4-BE49-F238E27FC236}">
              <a16:creationId xmlns:a16="http://schemas.microsoft.com/office/drawing/2014/main" id="{00000000-0008-0000-0C00-0000CB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972" name="CaixaDeTexto 971">
          <a:extLst>
            <a:ext uri="{FF2B5EF4-FFF2-40B4-BE49-F238E27FC236}">
              <a16:creationId xmlns:a16="http://schemas.microsoft.com/office/drawing/2014/main" id="{00000000-0008-0000-0C00-0000CC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73" name="CaixaDeTexto 972">
          <a:extLst>
            <a:ext uri="{FF2B5EF4-FFF2-40B4-BE49-F238E27FC236}">
              <a16:creationId xmlns:a16="http://schemas.microsoft.com/office/drawing/2014/main" id="{00000000-0008-0000-0C00-0000CD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74" name="CaixaDeTexto 973">
          <a:extLst>
            <a:ext uri="{FF2B5EF4-FFF2-40B4-BE49-F238E27FC236}">
              <a16:creationId xmlns:a16="http://schemas.microsoft.com/office/drawing/2014/main" id="{00000000-0008-0000-0C00-0000CE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75" name="CaixaDeTexto 974">
          <a:extLst>
            <a:ext uri="{FF2B5EF4-FFF2-40B4-BE49-F238E27FC236}">
              <a16:creationId xmlns:a16="http://schemas.microsoft.com/office/drawing/2014/main" id="{00000000-0008-0000-0C00-0000CF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976" name="CaixaDeTexto 975">
          <a:extLst>
            <a:ext uri="{FF2B5EF4-FFF2-40B4-BE49-F238E27FC236}">
              <a16:creationId xmlns:a16="http://schemas.microsoft.com/office/drawing/2014/main" id="{00000000-0008-0000-0C00-0000D0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77" name="CaixaDeTexto 976">
          <a:extLst>
            <a:ext uri="{FF2B5EF4-FFF2-40B4-BE49-F238E27FC236}">
              <a16:creationId xmlns:a16="http://schemas.microsoft.com/office/drawing/2014/main" id="{00000000-0008-0000-0C00-0000D1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78" name="CaixaDeTexto 977">
          <a:extLst>
            <a:ext uri="{FF2B5EF4-FFF2-40B4-BE49-F238E27FC236}">
              <a16:creationId xmlns:a16="http://schemas.microsoft.com/office/drawing/2014/main" id="{00000000-0008-0000-0C00-0000D2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79" name="CaixaDeTexto 978">
          <a:extLst>
            <a:ext uri="{FF2B5EF4-FFF2-40B4-BE49-F238E27FC236}">
              <a16:creationId xmlns:a16="http://schemas.microsoft.com/office/drawing/2014/main" id="{00000000-0008-0000-0C00-0000D3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80" name="CaixaDeTexto 979">
          <a:extLst>
            <a:ext uri="{FF2B5EF4-FFF2-40B4-BE49-F238E27FC236}">
              <a16:creationId xmlns:a16="http://schemas.microsoft.com/office/drawing/2014/main" id="{00000000-0008-0000-0C00-0000D4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81" name="CaixaDeTexto 980">
          <a:extLst>
            <a:ext uri="{FF2B5EF4-FFF2-40B4-BE49-F238E27FC236}">
              <a16:creationId xmlns:a16="http://schemas.microsoft.com/office/drawing/2014/main" id="{00000000-0008-0000-0C00-0000D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82" name="CaixaDeTexto 981">
          <a:extLst>
            <a:ext uri="{FF2B5EF4-FFF2-40B4-BE49-F238E27FC236}">
              <a16:creationId xmlns:a16="http://schemas.microsoft.com/office/drawing/2014/main" id="{00000000-0008-0000-0C00-0000D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83" name="CaixaDeTexto 982">
          <a:extLst>
            <a:ext uri="{FF2B5EF4-FFF2-40B4-BE49-F238E27FC236}">
              <a16:creationId xmlns:a16="http://schemas.microsoft.com/office/drawing/2014/main" id="{00000000-0008-0000-0C00-0000D7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84" name="CaixaDeTexto 983">
          <a:extLst>
            <a:ext uri="{FF2B5EF4-FFF2-40B4-BE49-F238E27FC236}">
              <a16:creationId xmlns:a16="http://schemas.microsoft.com/office/drawing/2014/main" id="{00000000-0008-0000-0C00-0000D8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85" name="CaixaDeTexto 984">
          <a:extLst>
            <a:ext uri="{FF2B5EF4-FFF2-40B4-BE49-F238E27FC236}">
              <a16:creationId xmlns:a16="http://schemas.microsoft.com/office/drawing/2014/main" id="{00000000-0008-0000-0C00-0000D9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986" name="CaixaDeTexto 985">
          <a:extLst>
            <a:ext uri="{FF2B5EF4-FFF2-40B4-BE49-F238E27FC236}">
              <a16:creationId xmlns:a16="http://schemas.microsoft.com/office/drawing/2014/main" id="{00000000-0008-0000-0C00-0000DA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87" name="CaixaDeTexto 986">
          <a:extLst>
            <a:ext uri="{FF2B5EF4-FFF2-40B4-BE49-F238E27FC236}">
              <a16:creationId xmlns:a16="http://schemas.microsoft.com/office/drawing/2014/main" id="{00000000-0008-0000-0C00-0000DB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88" name="CaixaDeTexto 987">
          <a:extLst>
            <a:ext uri="{FF2B5EF4-FFF2-40B4-BE49-F238E27FC236}">
              <a16:creationId xmlns:a16="http://schemas.microsoft.com/office/drawing/2014/main" id="{00000000-0008-0000-0C00-0000DC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89" name="CaixaDeTexto 988">
          <a:extLst>
            <a:ext uri="{FF2B5EF4-FFF2-40B4-BE49-F238E27FC236}">
              <a16:creationId xmlns:a16="http://schemas.microsoft.com/office/drawing/2014/main" id="{00000000-0008-0000-0C00-0000DD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0" name="CaixaDeTexto 989">
          <a:extLst>
            <a:ext uri="{FF2B5EF4-FFF2-40B4-BE49-F238E27FC236}">
              <a16:creationId xmlns:a16="http://schemas.microsoft.com/office/drawing/2014/main" id="{00000000-0008-0000-0C00-0000DE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1" name="CaixaDeTexto 990">
          <a:extLst>
            <a:ext uri="{FF2B5EF4-FFF2-40B4-BE49-F238E27FC236}">
              <a16:creationId xmlns:a16="http://schemas.microsoft.com/office/drawing/2014/main" id="{00000000-0008-0000-0C00-0000D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2" name="CaixaDeTexto 991">
          <a:extLst>
            <a:ext uri="{FF2B5EF4-FFF2-40B4-BE49-F238E27FC236}">
              <a16:creationId xmlns:a16="http://schemas.microsoft.com/office/drawing/2014/main" id="{00000000-0008-0000-0C00-0000E0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3" name="CaixaDeTexto 992">
          <a:extLst>
            <a:ext uri="{FF2B5EF4-FFF2-40B4-BE49-F238E27FC236}">
              <a16:creationId xmlns:a16="http://schemas.microsoft.com/office/drawing/2014/main" id="{00000000-0008-0000-0C00-0000E1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4" name="CaixaDeTexto 993">
          <a:extLst>
            <a:ext uri="{FF2B5EF4-FFF2-40B4-BE49-F238E27FC236}">
              <a16:creationId xmlns:a16="http://schemas.microsoft.com/office/drawing/2014/main" id="{00000000-0008-0000-0C00-0000E2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5" name="CaixaDeTexto 994">
          <a:extLst>
            <a:ext uri="{FF2B5EF4-FFF2-40B4-BE49-F238E27FC236}">
              <a16:creationId xmlns:a16="http://schemas.microsoft.com/office/drawing/2014/main" id="{00000000-0008-0000-0C00-0000E3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6" name="CaixaDeTexto 995">
          <a:extLst>
            <a:ext uri="{FF2B5EF4-FFF2-40B4-BE49-F238E27FC236}">
              <a16:creationId xmlns:a16="http://schemas.microsoft.com/office/drawing/2014/main" id="{00000000-0008-0000-0C00-0000E4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7" name="CaixaDeTexto 996">
          <a:extLst>
            <a:ext uri="{FF2B5EF4-FFF2-40B4-BE49-F238E27FC236}">
              <a16:creationId xmlns:a16="http://schemas.microsoft.com/office/drawing/2014/main" id="{00000000-0008-0000-0C00-0000E5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998" name="CaixaDeTexto 997">
          <a:extLst>
            <a:ext uri="{FF2B5EF4-FFF2-40B4-BE49-F238E27FC236}">
              <a16:creationId xmlns:a16="http://schemas.microsoft.com/office/drawing/2014/main" id="{00000000-0008-0000-0C00-0000E6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999" name="CaixaDeTexto 998">
          <a:extLst>
            <a:ext uri="{FF2B5EF4-FFF2-40B4-BE49-F238E27FC236}">
              <a16:creationId xmlns:a16="http://schemas.microsoft.com/office/drawing/2014/main" id="{00000000-0008-0000-0C00-0000E7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000" name="CaixaDeTexto 999">
          <a:extLst>
            <a:ext uri="{FF2B5EF4-FFF2-40B4-BE49-F238E27FC236}">
              <a16:creationId xmlns:a16="http://schemas.microsoft.com/office/drawing/2014/main" id="{00000000-0008-0000-0C00-0000E803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01" name="CaixaDeTexto 1000">
          <a:extLst>
            <a:ext uri="{FF2B5EF4-FFF2-40B4-BE49-F238E27FC236}">
              <a16:creationId xmlns:a16="http://schemas.microsoft.com/office/drawing/2014/main" id="{00000000-0008-0000-0C00-0000E9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02" name="CaixaDeTexto 1001">
          <a:extLst>
            <a:ext uri="{FF2B5EF4-FFF2-40B4-BE49-F238E27FC236}">
              <a16:creationId xmlns:a16="http://schemas.microsoft.com/office/drawing/2014/main" id="{00000000-0008-0000-0C00-0000EA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03" name="CaixaDeTexto 1002">
          <a:extLst>
            <a:ext uri="{FF2B5EF4-FFF2-40B4-BE49-F238E27FC236}">
              <a16:creationId xmlns:a16="http://schemas.microsoft.com/office/drawing/2014/main" id="{00000000-0008-0000-0C00-0000EB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04" name="CaixaDeTexto 1003">
          <a:extLst>
            <a:ext uri="{FF2B5EF4-FFF2-40B4-BE49-F238E27FC236}">
              <a16:creationId xmlns:a16="http://schemas.microsoft.com/office/drawing/2014/main" id="{00000000-0008-0000-0C00-0000EC03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05" name="CaixaDeTexto 1004">
          <a:extLst>
            <a:ext uri="{FF2B5EF4-FFF2-40B4-BE49-F238E27FC236}">
              <a16:creationId xmlns:a16="http://schemas.microsoft.com/office/drawing/2014/main" id="{00000000-0008-0000-0C00-0000ED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06" name="CaixaDeTexto 1005">
          <a:extLst>
            <a:ext uri="{FF2B5EF4-FFF2-40B4-BE49-F238E27FC236}">
              <a16:creationId xmlns:a16="http://schemas.microsoft.com/office/drawing/2014/main" id="{00000000-0008-0000-0C00-0000EE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07" name="CaixaDeTexto 1006">
          <a:extLst>
            <a:ext uri="{FF2B5EF4-FFF2-40B4-BE49-F238E27FC236}">
              <a16:creationId xmlns:a16="http://schemas.microsoft.com/office/drawing/2014/main" id="{00000000-0008-0000-0C00-0000EF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08" name="CaixaDeTexto 1007">
          <a:extLst>
            <a:ext uri="{FF2B5EF4-FFF2-40B4-BE49-F238E27FC236}">
              <a16:creationId xmlns:a16="http://schemas.microsoft.com/office/drawing/2014/main" id="{00000000-0008-0000-0C00-0000F003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09" name="CaixaDeTexto 1008">
          <a:extLst>
            <a:ext uri="{FF2B5EF4-FFF2-40B4-BE49-F238E27FC236}">
              <a16:creationId xmlns:a16="http://schemas.microsoft.com/office/drawing/2014/main" id="{00000000-0008-0000-0C00-0000F1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10" name="CaixaDeTexto 1009">
          <a:extLst>
            <a:ext uri="{FF2B5EF4-FFF2-40B4-BE49-F238E27FC236}">
              <a16:creationId xmlns:a16="http://schemas.microsoft.com/office/drawing/2014/main" id="{00000000-0008-0000-0C00-0000F2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11" name="CaixaDeTexto 1010">
          <a:extLst>
            <a:ext uri="{FF2B5EF4-FFF2-40B4-BE49-F238E27FC236}">
              <a16:creationId xmlns:a16="http://schemas.microsoft.com/office/drawing/2014/main" id="{00000000-0008-0000-0C00-0000F3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12" name="CaixaDeTexto 1011">
          <a:extLst>
            <a:ext uri="{FF2B5EF4-FFF2-40B4-BE49-F238E27FC236}">
              <a16:creationId xmlns:a16="http://schemas.microsoft.com/office/drawing/2014/main" id="{00000000-0008-0000-0C00-0000F403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13" name="CaixaDeTexto 1012">
          <a:extLst>
            <a:ext uri="{FF2B5EF4-FFF2-40B4-BE49-F238E27FC236}">
              <a16:creationId xmlns:a16="http://schemas.microsoft.com/office/drawing/2014/main" id="{00000000-0008-0000-0C00-0000F5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14" name="CaixaDeTexto 1013">
          <a:extLst>
            <a:ext uri="{FF2B5EF4-FFF2-40B4-BE49-F238E27FC236}">
              <a16:creationId xmlns:a16="http://schemas.microsoft.com/office/drawing/2014/main" id="{00000000-0008-0000-0C00-0000F6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15" name="CaixaDeTexto 1014">
          <a:extLst>
            <a:ext uri="{FF2B5EF4-FFF2-40B4-BE49-F238E27FC236}">
              <a16:creationId xmlns:a16="http://schemas.microsoft.com/office/drawing/2014/main" id="{00000000-0008-0000-0C00-0000F7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16" name="CaixaDeTexto 1015">
          <a:extLst>
            <a:ext uri="{FF2B5EF4-FFF2-40B4-BE49-F238E27FC236}">
              <a16:creationId xmlns:a16="http://schemas.microsoft.com/office/drawing/2014/main" id="{00000000-0008-0000-0C00-0000F8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17" name="CaixaDeTexto 1016">
          <a:extLst>
            <a:ext uri="{FF2B5EF4-FFF2-40B4-BE49-F238E27FC236}">
              <a16:creationId xmlns:a16="http://schemas.microsoft.com/office/drawing/2014/main" id="{00000000-0008-0000-0C00-0000F9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18" name="CaixaDeTexto 1017">
          <a:extLst>
            <a:ext uri="{FF2B5EF4-FFF2-40B4-BE49-F238E27FC236}">
              <a16:creationId xmlns:a16="http://schemas.microsoft.com/office/drawing/2014/main" id="{00000000-0008-0000-0C00-0000FA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19" name="CaixaDeTexto 1018">
          <a:extLst>
            <a:ext uri="{FF2B5EF4-FFF2-40B4-BE49-F238E27FC236}">
              <a16:creationId xmlns:a16="http://schemas.microsoft.com/office/drawing/2014/main" id="{00000000-0008-0000-0C00-0000FB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20" name="CaixaDeTexto 1019">
          <a:extLst>
            <a:ext uri="{FF2B5EF4-FFF2-40B4-BE49-F238E27FC236}">
              <a16:creationId xmlns:a16="http://schemas.microsoft.com/office/drawing/2014/main" id="{00000000-0008-0000-0C00-0000FC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21" name="CaixaDeTexto 1020">
          <a:extLst>
            <a:ext uri="{FF2B5EF4-FFF2-40B4-BE49-F238E27FC236}">
              <a16:creationId xmlns:a16="http://schemas.microsoft.com/office/drawing/2014/main" id="{00000000-0008-0000-0C00-0000FD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22" name="CaixaDeTexto 1021">
          <a:extLst>
            <a:ext uri="{FF2B5EF4-FFF2-40B4-BE49-F238E27FC236}">
              <a16:creationId xmlns:a16="http://schemas.microsoft.com/office/drawing/2014/main" id="{00000000-0008-0000-0C00-0000FE03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3" name="CaixaDeTexto 1022">
          <a:extLst>
            <a:ext uri="{FF2B5EF4-FFF2-40B4-BE49-F238E27FC236}">
              <a16:creationId xmlns:a16="http://schemas.microsoft.com/office/drawing/2014/main" id="{00000000-0008-0000-0C00-0000FF03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4" name="CaixaDeTexto 1023">
          <a:extLst>
            <a:ext uri="{FF2B5EF4-FFF2-40B4-BE49-F238E27FC236}">
              <a16:creationId xmlns:a16="http://schemas.microsoft.com/office/drawing/2014/main" id="{00000000-0008-0000-0C00-000000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5" name="CaixaDeTexto 1024">
          <a:extLst>
            <a:ext uri="{FF2B5EF4-FFF2-40B4-BE49-F238E27FC236}">
              <a16:creationId xmlns:a16="http://schemas.microsoft.com/office/drawing/2014/main" id="{00000000-0008-0000-0C00-00000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6" name="CaixaDeTexto 1025">
          <a:extLst>
            <a:ext uri="{FF2B5EF4-FFF2-40B4-BE49-F238E27FC236}">
              <a16:creationId xmlns:a16="http://schemas.microsoft.com/office/drawing/2014/main" id="{00000000-0008-0000-0C00-00000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7" name="CaixaDeTexto 1026">
          <a:extLst>
            <a:ext uri="{FF2B5EF4-FFF2-40B4-BE49-F238E27FC236}">
              <a16:creationId xmlns:a16="http://schemas.microsoft.com/office/drawing/2014/main" id="{00000000-0008-0000-0C00-000003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8" name="CaixaDeTexto 1027">
          <a:extLst>
            <a:ext uri="{FF2B5EF4-FFF2-40B4-BE49-F238E27FC236}">
              <a16:creationId xmlns:a16="http://schemas.microsoft.com/office/drawing/2014/main" id="{00000000-0008-0000-0C00-000004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29" name="CaixaDeTexto 1028">
          <a:extLst>
            <a:ext uri="{FF2B5EF4-FFF2-40B4-BE49-F238E27FC236}">
              <a16:creationId xmlns:a16="http://schemas.microsoft.com/office/drawing/2014/main" id="{00000000-0008-0000-0C00-00000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30" name="CaixaDeTexto 1029">
          <a:extLst>
            <a:ext uri="{FF2B5EF4-FFF2-40B4-BE49-F238E27FC236}">
              <a16:creationId xmlns:a16="http://schemas.microsoft.com/office/drawing/2014/main" id="{00000000-0008-0000-0C00-00000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31" name="CaixaDeTexto 1030">
          <a:extLst>
            <a:ext uri="{FF2B5EF4-FFF2-40B4-BE49-F238E27FC236}">
              <a16:creationId xmlns:a16="http://schemas.microsoft.com/office/drawing/2014/main" id="{00000000-0008-0000-0C00-00000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32" name="CaixaDeTexto 1031">
          <a:extLst>
            <a:ext uri="{FF2B5EF4-FFF2-40B4-BE49-F238E27FC236}">
              <a16:creationId xmlns:a16="http://schemas.microsoft.com/office/drawing/2014/main" id="{00000000-0008-0000-0C00-00000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33" name="CaixaDeTexto 1032">
          <a:extLst>
            <a:ext uri="{FF2B5EF4-FFF2-40B4-BE49-F238E27FC236}">
              <a16:creationId xmlns:a16="http://schemas.microsoft.com/office/drawing/2014/main" id="{00000000-0008-0000-0C00-00000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34" name="CaixaDeTexto 1033">
          <a:extLst>
            <a:ext uri="{FF2B5EF4-FFF2-40B4-BE49-F238E27FC236}">
              <a16:creationId xmlns:a16="http://schemas.microsoft.com/office/drawing/2014/main" id="{00000000-0008-0000-0C00-00000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035" name="CaixaDeTexto 1034">
          <a:extLst>
            <a:ext uri="{FF2B5EF4-FFF2-40B4-BE49-F238E27FC236}">
              <a16:creationId xmlns:a16="http://schemas.microsoft.com/office/drawing/2014/main" id="{00000000-0008-0000-0C00-00000B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036" name="CaixaDeTexto 1035">
          <a:extLst>
            <a:ext uri="{FF2B5EF4-FFF2-40B4-BE49-F238E27FC236}">
              <a16:creationId xmlns:a16="http://schemas.microsoft.com/office/drawing/2014/main" id="{00000000-0008-0000-0C00-00000C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37" name="CaixaDeTexto 1036">
          <a:extLst>
            <a:ext uri="{FF2B5EF4-FFF2-40B4-BE49-F238E27FC236}">
              <a16:creationId xmlns:a16="http://schemas.microsoft.com/office/drawing/2014/main" id="{00000000-0008-0000-0C00-00000D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38" name="CaixaDeTexto 1037">
          <a:extLst>
            <a:ext uri="{FF2B5EF4-FFF2-40B4-BE49-F238E27FC236}">
              <a16:creationId xmlns:a16="http://schemas.microsoft.com/office/drawing/2014/main" id="{00000000-0008-0000-0C00-00000E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39" name="CaixaDeTexto 1038">
          <a:extLst>
            <a:ext uri="{FF2B5EF4-FFF2-40B4-BE49-F238E27FC236}">
              <a16:creationId xmlns:a16="http://schemas.microsoft.com/office/drawing/2014/main" id="{00000000-0008-0000-0C00-00000F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40" name="CaixaDeTexto 1039">
          <a:extLst>
            <a:ext uri="{FF2B5EF4-FFF2-40B4-BE49-F238E27FC236}">
              <a16:creationId xmlns:a16="http://schemas.microsoft.com/office/drawing/2014/main" id="{00000000-0008-0000-0C00-000010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41" name="CaixaDeTexto 1040">
          <a:extLst>
            <a:ext uri="{FF2B5EF4-FFF2-40B4-BE49-F238E27FC236}">
              <a16:creationId xmlns:a16="http://schemas.microsoft.com/office/drawing/2014/main" id="{00000000-0008-0000-0C00-000011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42" name="CaixaDeTexto 1041">
          <a:extLst>
            <a:ext uri="{FF2B5EF4-FFF2-40B4-BE49-F238E27FC236}">
              <a16:creationId xmlns:a16="http://schemas.microsoft.com/office/drawing/2014/main" id="{00000000-0008-0000-0C00-000012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43" name="CaixaDeTexto 1042">
          <a:extLst>
            <a:ext uri="{FF2B5EF4-FFF2-40B4-BE49-F238E27FC236}">
              <a16:creationId xmlns:a16="http://schemas.microsoft.com/office/drawing/2014/main" id="{00000000-0008-0000-0C00-000013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44" name="CaixaDeTexto 1043">
          <a:extLst>
            <a:ext uri="{FF2B5EF4-FFF2-40B4-BE49-F238E27FC236}">
              <a16:creationId xmlns:a16="http://schemas.microsoft.com/office/drawing/2014/main" id="{00000000-0008-0000-0C00-000014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45" name="CaixaDeTexto 1044">
          <a:extLst>
            <a:ext uri="{FF2B5EF4-FFF2-40B4-BE49-F238E27FC236}">
              <a16:creationId xmlns:a16="http://schemas.microsoft.com/office/drawing/2014/main" id="{00000000-0008-0000-0C00-000015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46" name="CaixaDeTexto 1045">
          <a:extLst>
            <a:ext uri="{FF2B5EF4-FFF2-40B4-BE49-F238E27FC236}">
              <a16:creationId xmlns:a16="http://schemas.microsoft.com/office/drawing/2014/main" id="{00000000-0008-0000-0C00-000016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47" name="CaixaDeTexto 1046">
          <a:extLst>
            <a:ext uri="{FF2B5EF4-FFF2-40B4-BE49-F238E27FC236}">
              <a16:creationId xmlns:a16="http://schemas.microsoft.com/office/drawing/2014/main" id="{00000000-0008-0000-0C00-000017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48" name="CaixaDeTexto 1047">
          <a:extLst>
            <a:ext uri="{FF2B5EF4-FFF2-40B4-BE49-F238E27FC236}">
              <a16:creationId xmlns:a16="http://schemas.microsoft.com/office/drawing/2014/main" id="{00000000-0008-0000-0C00-000018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49" name="CaixaDeTexto 1048">
          <a:extLst>
            <a:ext uri="{FF2B5EF4-FFF2-40B4-BE49-F238E27FC236}">
              <a16:creationId xmlns:a16="http://schemas.microsoft.com/office/drawing/2014/main" id="{00000000-0008-0000-0C00-000019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0" name="CaixaDeTexto 1049">
          <a:extLst>
            <a:ext uri="{FF2B5EF4-FFF2-40B4-BE49-F238E27FC236}">
              <a16:creationId xmlns:a16="http://schemas.microsoft.com/office/drawing/2014/main" id="{00000000-0008-0000-0C00-00001A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1" name="CaixaDeTexto 1050">
          <a:extLst>
            <a:ext uri="{FF2B5EF4-FFF2-40B4-BE49-F238E27FC236}">
              <a16:creationId xmlns:a16="http://schemas.microsoft.com/office/drawing/2014/main" id="{00000000-0008-0000-0C00-00001B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2" name="CaixaDeTexto 1051">
          <a:extLst>
            <a:ext uri="{FF2B5EF4-FFF2-40B4-BE49-F238E27FC236}">
              <a16:creationId xmlns:a16="http://schemas.microsoft.com/office/drawing/2014/main" id="{00000000-0008-0000-0C00-00001C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53" name="CaixaDeTexto 1052">
          <a:extLst>
            <a:ext uri="{FF2B5EF4-FFF2-40B4-BE49-F238E27FC236}">
              <a16:creationId xmlns:a16="http://schemas.microsoft.com/office/drawing/2014/main" id="{00000000-0008-0000-0C00-00001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54" name="CaixaDeTexto 1053">
          <a:extLst>
            <a:ext uri="{FF2B5EF4-FFF2-40B4-BE49-F238E27FC236}">
              <a16:creationId xmlns:a16="http://schemas.microsoft.com/office/drawing/2014/main" id="{00000000-0008-0000-0C00-00001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5" name="CaixaDeTexto 1054">
          <a:extLst>
            <a:ext uri="{FF2B5EF4-FFF2-40B4-BE49-F238E27FC236}">
              <a16:creationId xmlns:a16="http://schemas.microsoft.com/office/drawing/2014/main" id="{00000000-0008-0000-0C00-00001F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6" name="CaixaDeTexto 1055">
          <a:extLst>
            <a:ext uri="{FF2B5EF4-FFF2-40B4-BE49-F238E27FC236}">
              <a16:creationId xmlns:a16="http://schemas.microsoft.com/office/drawing/2014/main" id="{00000000-0008-0000-0C00-000020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7" name="CaixaDeTexto 1056">
          <a:extLst>
            <a:ext uri="{FF2B5EF4-FFF2-40B4-BE49-F238E27FC236}">
              <a16:creationId xmlns:a16="http://schemas.microsoft.com/office/drawing/2014/main" id="{00000000-0008-0000-0C00-000021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58" name="CaixaDeTexto 1057">
          <a:extLst>
            <a:ext uri="{FF2B5EF4-FFF2-40B4-BE49-F238E27FC236}">
              <a16:creationId xmlns:a16="http://schemas.microsoft.com/office/drawing/2014/main" id="{00000000-0008-0000-0C00-000022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59" name="CaixaDeTexto 1058">
          <a:extLst>
            <a:ext uri="{FF2B5EF4-FFF2-40B4-BE49-F238E27FC236}">
              <a16:creationId xmlns:a16="http://schemas.microsoft.com/office/drawing/2014/main" id="{00000000-0008-0000-0C00-000023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0" name="CaixaDeTexto 1059">
          <a:extLst>
            <a:ext uri="{FF2B5EF4-FFF2-40B4-BE49-F238E27FC236}">
              <a16:creationId xmlns:a16="http://schemas.microsoft.com/office/drawing/2014/main" id="{00000000-0008-0000-0C00-000024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1" name="CaixaDeTexto 1060">
          <a:extLst>
            <a:ext uri="{FF2B5EF4-FFF2-40B4-BE49-F238E27FC236}">
              <a16:creationId xmlns:a16="http://schemas.microsoft.com/office/drawing/2014/main" id="{00000000-0008-0000-0C00-00002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2" name="CaixaDeTexto 1061">
          <a:extLst>
            <a:ext uri="{FF2B5EF4-FFF2-40B4-BE49-F238E27FC236}">
              <a16:creationId xmlns:a16="http://schemas.microsoft.com/office/drawing/2014/main" id="{00000000-0008-0000-0C00-00002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3" name="CaixaDeTexto 1062">
          <a:extLst>
            <a:ext uri="{FF2B5EF4-FFF2-40B4-BE49-F238E27FC236}">
              <a16:creationId xmlns:a16="http://schemas.microsoft.com/office/drawing/2014/main" id="{00000000-0008-0000-0C00-00002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4" name="CaixaDeTexto 1063">
          <a:extLst>
            <a:ext uri="{FF2B5EF4-FFF2-40B4-BE49-F238E27FC236}">
              <a16:creationId xmlns:a16="http://schemas.microsoft.com/office/drawing/2014/main" id="{00000000-0008-0000-0C00-00002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5" name="CaixaDeTexto 1064">
          <a:extLst>
            <a:ext uri="{FF2B5EF4-FFF2-40B4-BE49-F238E27FC236}">
              <a16:creationId xmlns:a16="http://schemas.microsoft.com/office/drawing/2014/main" id="{00000000-0008-0000-0C00-00002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6" name="CaixaDeTexto 1065">
          <a:extLst>
            <a:ext uri="{FF2B5EF4-FFF2-40B4-BE49-F238E27FC236}">
              <a16:creationId xmlns:a16="http://schemas.microsoft.com/office/drawing/2014/main" id="{00000000-0008-0000-0C00-00002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7" name="CaixaDeTexto 1066">
          <a:extLst>
            <a:ext uri="{FF2B5EF4-FFF2-40B4-BE49-F238E27FC236}">
              <a16:creationId xmlns:a16="http://schemas.microsoft.com/office/drawing/2014/main" id="{00000000-0008-0000-0C00-00002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8" name="CaixaDeTexto 1067">
          <a:extLst>
            <a:ext uri="{FF2B5EF4-FFF2-40B4-BE49-F238E27FC236}">
              <a16:creationId xmlns:a16="http://schemas.microsoft.com/office/drawing/2014/main" id="{00000000-0008-0000-0C00-00002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69" name="CaixaDeTexto 1068">
          <a:extLst>
            <a:ext uri="{FF2B5EF4-FFF2-40B4-BE49-F238E27FC236}">
              <a16:creationId xmlns:a16="http://schemas.microsoft.com/office/drawing/2014/main" id="{00000000-0008-0000-0C00-00002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70" name="CaixaDeTexto 1069">
          <a:extLst>
            <a:ext uri="{FF2B5EF4-FFF2-40B4-BE49-F238E27FC236}">
              <a16:creationId xmlns:a16="http://schemas.microsoft.com/office/drawing/2014/main" id="{00000000-0008-0000-0C00-00002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071" name="CaixaDeTexto 1070">
          <a:extLst>
            <a:ext uri="{FF2B5EF4-FFF2-40B4-BE49-F238E27FC236}">
              <a16:creationId xmlns:a16="http://schemas.microsoft.com/office/drawing/2014/main" id="{00000000-0008-0000-0C00-00002F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072" name="CaixaDeTexto 1071">
          <a:extLst>
            <a:ext uri="{FF2B5EF4-FFF2-40B4-BE49-F238E27FC236}">
              <a16:creationId xmlns:a16="http://schemas.microsoft.com/office/drawing/2014/main" id="{00000000-0008-0000-0C00-000030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73" name="CaixaDeTexto 1072">
          <a:extLst>
            <a:ext uri="{FF2B5EF4-FFF2-40B4-BE49-F238E27FC236}">
              <a16:creationId xmlns:a16="http://schemas.microsoft.com/office/drawing/2014/main" id="{00000000-0008-0000-0C00-000031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74" name="CaixaDeTexto 1073">
          <a:extLst>
            <a:ext uri="{FF2B5EF4-FFF2-40B4-BE49-F238E27FC236}">
              <a16:creationId xmlns:a16="http://schemas.microsoft.com/office/drawing/2014/main" id="{00000000-0008-0000-0C00-000032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75" name="CaixaDeTexto 1074">
          <a:extLst>
            <a:ext uri="{FF2B5EF4-FFF2-40B4-BE49-F238E27FC236}">
              <a16:creationId xmlns:a16="http://schemas.microsoft.com/office/drawing/2014/main" id="{00000000-0008-0000-0C00-000033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076" name="CaixaDeTexto 1075">
          <a:extLst>
            <a:ext uri="{FF2B5EF4-FFF2-40B4-BE49-F238E27FC236}">
              <a16:creationId xmlns:a16="http://schemas.microsoft.com/office/drawing/2014/main" id="{00000000-0008-0000-0C00-000034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77" name="CaixaDeTexto 1076">
          <a:extLst>
            <a:ext uri="{FF2B5EF4-FFF2-40B4-BE49-F238E27FC236}">
              <a16:creationId xmlns:a16="http://schemas.microsoft.com/office/drawing/2014/main" id="{00000000-0008-0000-0C00-000035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78" name="CaixaDeTexto 1077">
          <a:extLst>
            <a:ext uri="{FF2B5EF4-FFF2-40B4-BE49-F238E27FC236}">
              <a16:creationId xmlns:a16="http://schemas.microsoft.com/office/drawing/2014/main" id="{00000000-0008-0000-0C00-000036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79" name="CaixaDeTexto 1078">
          <a:extLst>
            <a:ext uri="{FF2B5EF4-FFF2-40B4-BE49-F238E27FC236}">
              <a16:creationId xmlns:a16="http://schemas.microsoft.com/office/drawing/2014/main" id="{00000000-0008-0000-0C00-000037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080" name="CaixaDeTexto 1079">
          <a:extLst>
            <a:ext uri="{FF2B5EF4-FFF2-40B4-BE49-F238E27FC236}">
              <a16:creationId xmlns:a16="http://schemas.microsoft.com/office/drawing/2014/main" id="{00000000-0008-0000-0C00-000038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81" name="CaixaDeTexto 1080">
          <a:extLst>
            <a:ext uri="{FF2B5EF4-FFF2-40B4-BE49-F238E27FC236}">
              <a16:creationId xmlns:a16="http://schemas.microsoft.com/office/drawing/2014/main" id="{00000000-0008-0000-0C00-000039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82" name="CaixaDeTexto 1081">
          <a:extLst>
            <a:ext uri="{FF2B5EF4-FFF2-40B4-BE49-F238E27FC236}">
              <a16:creationId xmlns:a16="http://schemas.microsoft.com/office/drawing/2014/main" id="{00000000-0008-0000-0C00-00003A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83" name="CaixaDeTexto 1082">
          <a:extLst>
            <a:ext uri="{FF2B5EF4-FFF2-40B4-BE49-F238E27FC236}">
              <a16:creationId xmlns:a16="http://schemas.microsoft.com/office/drawing/2014/main" id="{00000000-0008-0000-0C00-00003B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084" name="CaixaDeTexto 1083">
          <a:extLst>
            <a:ext uri="{FF2B5EF4-FFF2-40B4-BE49-F238E27FC236}">
              <a16:creationId xmlns:a16="http://schemas.microsoft.com/office/drawing/2014/main" id="{00000000-0008-0000-0C00-00003C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85" name="CaixaDeTexto 1084">
          <a:extLst>
            <a:ext uri="{FF2B5EF4-FFF2-40B4-BE49-F238E27FC236}">
              <a16:creationId xmlns:a16="http://schemas.microsoft.com/office/drawing/2014/main" id="{00000000-0008-0000-0C00-00003D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86" name="CaixaDeTexto 1085">
          <a:extLst>
            <a:ext uri="{FF2B5EF4-FFF2-40B4-BE49-F238E27FC236}">
              <a16:creationId xmlns:a16="http://schemas.microsoft.com/office/drawing/2014/main" id="{00000000-0008-0000-0C00-00003E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87" name="CaixaDeTexto 1086">
          <a:extLst>
            <a:ext uri="{FF2B5EF4-FFF2-40B4-BE49-F238E27FC236}">
              <a16:creationId xmlns:a16="http://schemas.microsoft.com/office/drawing/2014/main" id="{00000000-0008-0000-0C00-00003F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88" name="CaixaDeTexto 1087">
          <a:extLst>
            <a:ext uri="{FF2B5EF4-FFF2-40B4-BE49-F238E27FC236}">
              <a16:creationId xmlns:a16="http://schemas.microsoft.com/office/drawing/2014/main" id="{00000000-0008-0000-0C00-000040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89" name="CaixaDeTexto 1088">
          <a:extLst>
            <a:ext uri="{FF2B5EF4-FFF2-40B4-BE49-F238E27FC236}">
              <a16:creationId xmlns:a16="http://schemas.microsoft.com/office/drawing/2014/main" id="{00000000-0008-0000-0C00-00004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0" name="CaixaDeTexto 1089">
          <a:extLst>
            <a:ext uri="{FF2B5EF4-FFF2-40B4-BE49-F238E27FC236}">
              <a16:creationId xmlns:a16="http://schemas.microsoft.com/office/drawing/2014/main" id="{00000000-0008-0000-0C00-00004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91" name="CaixaDeTexto 1090">
          <a:extLst>
            <a:ext uri="{FF2B5EF4-FFF2-40B4-BE49-F238E27FC236}">
              <a16:creationId xmlns:a16="http://schemas.microsoft.com/office/drawing/2014/main" id="{00000000-0008-0000-0C00-000043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92" name="CaixaDeTexto 1091">
          <a:extLst>
            <a:ext uri="{FF2B5EF4-FFF2-40B4-BE49-F238E27FC236}">
              <a16:creationId xmlns:a16="http://schemas.microsoft.com/office/drawing/2014/main" id="{00000000-0008-0000-0C00-000044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93" name="CaixaDeTexto 1092">
          <a:extLst>
            <a:ext uri="{FF2B5EF4-FFF2-40B4-BE49-F238E27FC236}">
              <a16:creationId xmlns:a16="http://schemas.microsoft.com/office/drawing/2014/main" id="{00000000-0008-0000-0C00-000045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094" name="CaixaDeTexto 1093">
          <a:extLst>
            <a:ext uri="{FF2B5EF4-FFF2-40B4-BE49-F238E27FC236}">
              <a16:creationId xmlns:a16="http://schemas.microsoft.com/office/drawing/2014/main" id="{00000000-0008-0000-0C00-000046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5" name="CaixaDeTexto 1094">
          <a:extLst>
            <a:ext uri="{FF2B5EF4-FFF2-40B4-BE49-F238E27FC236}">
              <a16:creationId xmlns:a16="http://schemas.microsoft.com/office/drawing/2014/main" id="{00000000-0008-0000-0C00-00004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6" name="CaixaDeTexto 1095">
          <a:extLst>
            <a:ext uri="{FF2B5EF4-FFF2-40B4-BE49-F238E27FC236}">
              <a16:creationId xmlns:a16="http://schemas.microsoft.com/office/drawing/2014/main" id="{00000000-0008-0000-0C00-00004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7" name="CaixaDeTexto 1096">
          <a:extLst>
            <a:ext uri="{FF2B5EF4-FFF2-40B4-BE49-F238E27FC236}">
              <a16:creationId xmlns:a16="http://schemas.microsoft.com/office/drawing/2014/main" id="{00000000-0008-0000-0C00-00004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8" name="CaixaDeTexto 1097">
          <a:extLst>
            <a:ext uri="{FF2B5EF4-FFF2-40B4-BE49-F238E27FC236}">
              <a16:creationId xmlns:a16="http://schemas.microsoft.com/office/drawing/2014/main" id="{00000000-0008-0000-0C00-00004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099" name="CaixaDeTexto 1098">
          <a:extLst>
            <a:ext uri="{FF2B5EF4-FFF2-40B4-BE49-F238E27FC236}">
              <a16:creationId xmlns:a16="http://schemas.microsoft.com/office/drawing/2014/main" id="{00000000-0008-0000-0C00-00004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0" name="CaixaDeTexto 1099">
          <a:extLst>
            <a:ext uri="{FF2B5EF4-FFF2-40B4-BE49-F238E27FC236}">
              <a16:creationId xmlns:a16="http://schemas.microsoft.com/office/drawing/2014/main" id="{00000000-0008-0000-0C00-00004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1" name="CaixaDeTexto 1100">
          <a:extLst>
            <a:ext uri="{FF2B5EF4-FFF2-40B4-BE49-F238E27FC236}">
              <a16:creationId xmlns:a16="http://schemas.microsoft.com/office/drawing/2014/main" id="{00000000-0008-0000-0C00-00004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2" name="CaixaDeTexto 1101">
          <a:extLst>
            <a:ext uri="{FF2B5EF4-FFF2-40B4-BE49-F238E27FC236}">
              <a16:creationId xmlns:a16="http://schemas.microsoft.com/office/drawing/2014/main" id="{00000000-0008-0000-0C00-00004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3" name="CaixaDeTexto 1102">
          <a:extLst>
            <a:ext uri="{FF2B5EF4-FFF2-40B4-BE49-F238E27FC236}">
              <a16:creationId xmlns:a16="http://schemas.microsoft.com/office/drawing/2014/main" id="{00000000-0008-0000-0C00-00004F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4" name="CaixaDeTexto 1103">
          <a:extLst>
            <a:ext uri="{FF2B5EF4-FFF2-40B4-BE49-F238E27FC236}">
              <a16:creationId xmlns:a16="http://schemas.microsoft.com/office/drawing/2014/main" id="{00000000-0008-0000-0C00-000050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5" name="CaixaDeTexto 1104">
          <a:extLst>
            <a:ext uri="{FF2B5EF4-FFF2-40B4-BE49-F238E27FC236}">
              <a16:creationId xmlns:a16="http://schemas.microsoft.com/office/drawing/2014/main" id="{00000000-0008-0000-0C00-00005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06" name="CaixaDeTexto 1105">
          <a:extLst>
            <a:ext uri="{FF2B5EF4-FFF2-40B4-BE49-F238E27FC236}">
              <a16:creationId xmlns:a16="http://schemas.microsoft.com/office/drawing/2014/main" id="{00000000-0008-0000-0C00-00005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07" name="CaixaDeTexto 1106">
          <a:extLst>
            <a:ext uri="{FF2B5EF4-FFF2-40B4-BE49-F238E27FC236}">
              <a16:creationId xmlns:a16="http://schemas.microsoft.com/office/drawing/2014/main" id="{00000000-0008-0000-0C00-000053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08" name="CaixaDeTexto 1107">
          <a:extLst>
            <a:ext uri="{FF2B5EF4-FFF2-40B4-BE49-F238E27FC236}">
              <a16:creationId xmlns:a16="http://schemas.microsoft.com/office/drawing/2014/main" id="{00000000-0008-0000-0C00-000054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09" name="CaixaDeTexto 1108">
          <a:extLst>
            <a:ext uri="{FF2B5EF4-FFF2-40B4-BE49-F238E27FC236}">
              <a16:creationId xmlns:a16="http://schemas.microsoft.com/office/drawing/2014/main" id="{00000000-0008-0000-0C00-000055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10" name="CaixaDeTexto 1109">
          <a:extLst>
            <a:ext uri="{FF2B5EF4-FFF2-40B4-BE49-F238E27FC236}">
              <a16:creationId xmlns:a16="http://schemas.microsoft.com/office/drawing/2014/main" id="{00000000-0008-0000-0C00-000056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11" name="CaixaDeTexto 1110">
          <a:extLst>
            <a:ext uri="{FF2B5EF4-FFF2-40B4-BE49-F238E27FC236}">
              <a16:creationId xmlns:a16="http://schemas.microsoft.com/office/drawing/2014/main" id="{00000000-0008-0000-0C00-000057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12" name="CaixaDeTexto 1111">
          <a:extLst>
            <a:ext uri="{FF2B5EF4-FFF2-40B4-BE49-F238E27FC236}">
              <a16:creationId xmlns:a16="http://schemas.microsoft.com/office/drawing/2014/main" id="{00000000-0008-0000-0C00-000058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13" name="CaixaDeTexto 1112">
          <a:extLst>
            <a:ext uri="{FF2B5EF4-FFF2-40B4-BE49-F238E27FC236}">
              <a16:creationId xmlns:a16="http://schemas.microsoft.com/office/drawing/2014/main" id="{00000000-0008-0000-0C00-000059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14" name="CaixaDeTexto 1113">
          <a:extLst>
            <a:ext uri="{FF2B5EF4-FFF2-40B4-BE49-F238E27FC236}">
              <a16:creationId xmlns:a16="http://schemas.microsoft.com/office/drawing/2014/main" id="{00000000-0008-0000-0C00-00005A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15" name="CaixaDeTexto 1114">
          <a:extLst>
            <a:ext uri="{FF2B5EF4-FFF2-40B4-BE49-F238E27FC236}">
              <a16:creationId xmlns:a16="http://schemas.microsoft.com/office/drawing/2014/main" id="{00000000-0008-0000-0C00-00005B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16" name="CaixaDeTexto 1115">
          <a:extLst>
            <a:ext uri="{FF2B5EF4-FFF2-40B4-BE49-F238E27FC236}">
              <a16:creationId xmlns:a16="http://schemas.microsoft.com/office/drawing/2014/main" id="{00000000-0008-0000-0C00-00005C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17" name="CaixaDeTexto 1116">
          <a:extLst>
            <a:ext uri="{FF2B5EF4-FFF2-40B4-BE49-F238E27FC236}">
              <a16:creationId xmlns:a16="http://schemas.microsoft.com/office/drawing/2014/main" id="{00000000-0008-0000-0C00-00005D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18" name="CaixaDeTexto 1117">
          <a:extLst>
            <a:ext uri="{FF2B5EF4-FFF2-40B4-BE49-F238E27FC236}">
              <a16:creationId xmlns:a16="http://schemas.microsoft.com/office/drawing/2014/main" id="{00000000-0008-0000-0C00-00005E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19" name="CaixaDeTexto 1118">
          <a:extLst>
            <a:ext uri="{FF2B5EF4-FFF2-40B4-BE49-F238E27FC236}">
              <a16:creationId xmlns:a16="http://schemas.microsoft.com/office/drawing/2014/main" id="{00000000-0008-0000-0C00-00005F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20" name="CaixaDeTexto 1119">
          <a:extLst>
            <a:ext uri="{FF2B5EF4-FFF2-40B4-BE49-F238E27FC236}">
              <a16:creationId xmlns:a16="http://schemas.microsoft.com/office/drawing/2014/main" id="{00000000-0008-0000-0C00-000060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1" name="CaixaDeTexto 1120">
          <a:extLst>
            <a:ext uri="{FF2B5EF4-FFF2-40B4-BE49-F238E27FC236}">
              <a16:creationId xmlns:a16="http://schemas.microsoft.com/office/drawing/2014/main" id="{00000000-0008-0000-0C00-000061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2" name="CaixaDeTexto 1121">
          <a:extLst>
            <a:ext uri="{FF2B5EF4-FFF2-40B4-BE49-F238E27FC236}">
              <a16:creationId xmlns:a16="http://schemas.microsoft.com/office/drawing/2014/main" id="{00000000-0008-0000-0C00-000062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3" name="CaixaDeTexto 1122">
          <a:extLst>
            <a:ext uri="{FF2B5EF4-FFF2-40B4-BE49-F238E27FC236}">
              <a16:creationId xmlns:a16="http://schemas.microsoft.com/office/drawing/2014/main" id="{00000000-0008-0000-0C00-000063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4" name="CaixaDeTexto 1123">
          <a:extLst>
            <a:ext uri="{FF2B5EF4-FFF2-40B4-BE49-F238E27FC236}">
              <a16:creationId xmlns:a16="http://schemas.microsoft.com/office/drawing/2014/main" id="{00000000-0008-0000-0C00-000064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25" name="CaixaDeTexto 1124">
          <a:extLst>
            <a:ext uri="{FF2B5EF4-FFF2-40B4-BE49-F238E27FC236}">
              <a16:creationId xmlns:a16="http://schemas.microsoft.com/office/drawing/2014/main" id="{00000000-0008-0000-0C00-00006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26" name="CaixaDeTexto 1125">
          <a:extLst>
            <a:ext uri="{FF2B5EF4-FFF2-40B4-BE49-F238E27FC236}">
              <a16:creationId xmlns:a16="http://schemas.microsoft.com/office/drawing/2014/main" id="{00000000-0008-0000-0C00-00006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7" name="CaixaDeTexto 1126">
          <a:extLst>
            <a:ext uri="{FF2B5EF4-FFF2-40B4-BE49-F238E27FC236}">
              <a16:creationId xmlns:a16="http://schemas.microsoft.com/office/drawing/2014/main" id="{00000000-0008-0000-0C00-000067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8" name="CaixaDeTexto 1127">
          <a:extLst>
            <a:ext uri="{FF2B5EF4-FFF2-40B4-BE49-F238E27FC236}">
              <a16:creationId xmlns:a16="http://schemas.microsoft.com/office/drawing/2014/main" id="{00000000-0008-0000-0C00-000068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29" name="CaixaDeTexto 1128">
          <a:extLst>
            <a:ext uri="{FF2B5EF4-FFF2-40B4-BE49-F238E27FC236}">
              <a16:creationId xmlns:a16="http://schemas.microsoft.com/office/drawing/2014/main" id="{00000000-0008-0000-0C00-000069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30" name="CaixaDeTexto 1129">
          <a:extLst>
            <a:ext uri="{FF2B5EF4-FFF2-40B4-BE49-F238E27FC236}">
              <a16:creationId xmlns:a16="http://schemas.microsoft.com/office/drawing/2014/main" id="{00000000-0008-0000-0C00-00006A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1" name="CaixaDeTexto 1130">
          <a:extLst>
            <a:ext uri="{FF2B5EF4-FFF2-40B4-BE49-F238E27FC236}">
              <a16:creationId xmlns:a16="http://schemas.microsoft.com/office/drawing/2014/main" id="{00000000-0008-0000-0C00-00006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2" name="CaixaDeTexto 1131">
          <a:extLst>
            <a:ext uri="{FF2B5EF4-FFF2-40B4-BE49-F238E27FC236}">
              <a16:creationId xmlns:a16="http://schemas.microsoft.com/office/drawing/2014/main" id="{00000000-0008-0000-0C00-00006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3" name="CaixaDeTexto 1132">
          <a:extLst>
            <a:ext uri="{FF2B5EF4-FFF2-40B4-BE49-F238E27FC236}">
              <a16:creationId xmlns:a16="http://schemas.microsoft.com/office/drawing/2014/main" id="{00000000-0008-0000-0C00-00006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4" name="CaixaDeTexto 1133">
          <a:extLst>
            <a:ext uri="{FF2B5EF4-FFF2-40B4-BE49-F238E27FC236}">
              <a16:creationId xmlns:a16="http://schemas.microsoft.com/office/drawing/2014/main" id="{00000000-0008-0000-0C00-00006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5" name="CaixaDeTexto 1134">
          <a:extLst>
            <a:ext uri="{FF2B5EF4-FFF2-40B4-BE49-F238E27FC236}">
              <a16:creationId xmlns:a16="http://schemas.microsoft.com/office/drawing/2014/main" id="{00000000-0008-0000-0C00-00006F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6" name="CaixaDeTexto 1135">
          <a:extLst>
            <a:ext uri="{FF2B5EF4-FFF2-40B4-BE49-F238E27FC236}">
              <a16:creationId xmlns:a16="http://schemas.microsoft.com/office/drawing/2014/main" id="{00000000-0008-0000-0C00-000070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7" name="CaixaDeTexto 1136">
          <a:extLst>
            <a:ext uri="{FF2B5EF4-FFF2-40B4-BE49-F238E27FC236}">
              <a16:creationId xmlns:a16="http://schemas.microsoft.com/office/drawing/2014/main" id="{00000000-0008-0000-0C00-00007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8" name="CaixaDeTexto 1137">
          <a:extLst>
            <a:ext uri="{FF2B5EF4-FFF2-40B4-BE49-F238E27FC236}">
              <a16:creationId xmlns:a16="http://schemas.microsoft.com/office/drawing/2014/main" id="{00000000-0008-0000-0C00-00007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39" name="CaixaDeTexto 1138">
          <a:extLst>
            <a:ext uri="{FF2B5EF4-FFF2-40B4-BE49-F238E27FC236}">
              <a16:creationId xmlns:a16="http://schemas.microsoft.com/office/drawing/2014/main" id="{00000000-0008-0000-0C00-000073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40" name="CaixaDeTexto 1139">
          <a:extLst>
            <a:ext uri="{FF2B5EF4-FFF2-40B4-BE49-F238E27FC236}">
              <a16:creationId xmlns:a16="http://schemas.microsoft.com/office/drawing/2014/main" id="{00000000-0008-0000-0C00-000074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41" name="CaixaDeTexto 1140">
          <a:extLst>
            <a:ext uri="{FF2B5EF4-FFF2-40B4-BE49-F238E27FC236}">
              <a16:creationId xmlns:a16="http://schemas.microsoft.com/office/drawing/2014/main" id="{00000000-0008-0000-0C00-00007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42" name="CaixaDeTexto 1141">
          <a:extLst>
            <a:ext uri="{FF2B5EF4-FFF2-40B4-BE49-F238E27FC236}">
              <a16:creationId xmlns:a16="http://schemas.microsoft.com/office/drawing/2014/main" id="{00000000-0008-0000-0C00-00007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43" name="CaixaDeTexto 1142">
          <a:extLst>
            <a:ext uri="{FF2B5EF4-FFF2-40B4-BE49-F238E27FC236}">
              <a16:creationId xmlns:a16="http://schemas.microsoft.com/office/drawing/2014/main" id="{00000000-0008-0000-0C00-000077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44" name="CaixaDeTexto 1143">
          <a:extLst>
            <a:ext uri="{FF2B5EF4-FFF2-40B4-BE49-F238E27FC236}">
              <a16:creationId xmlns:a16="http://schemas.microsoft.com/office/drawing/2014/main" id="{00000000-0008-0000-0C00-000078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45" name="CaixaDeTexto 1144">
          <a:extLst>
            <a:ext uri="{FF2B5EF4-FFF2-40B4-BE49-F238E27FC236}">
              <a16:creationId xmlns:a16="http://schemas.microsoft.com/office/drawing/2014/main" id="{00000000-0008-0000-0C00-000079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46" name="CaixaDeTexto 1145">
          <a:extLst>
            <a:ext uri="{FF2B5EF4-FFF2-40B4-BE49-F238E27FC236}">
              <a16:creationId xmlns:a16="http://schemas.microsoft.com/office/drawing/2014/main" id="{00000000-0008-0000-0C00-00007A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47" name="CaixaDeTexto 1146">
          <a:extLst>
            <a:ext uri="{FF2B5EF4-FFF2-40B4-BE49-F238E27FC236}">
              <a16:creationId xmlns:a16="http://schemas.microsoft.com/office/drawing/2014/main" id="{00000000-0008-0000-0C00-00007B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48" name="CaixaDeTexto 1147">
          <a:extLst>
            <a:ext uri="{FF2B5EF4-FFF2-40B4-BE49-F238E27FC236}">
              <a16:creationId xmlns:a16="http://schemas.microsoft.com/office/drawing/2014/main" id="{00000000-0008-0000-0C00-00007C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49" name="CaixaDeTexto 1148">
          <a:extLst>
            <a:ext uri="{FF2B5EF4-FFF2-40B4-BE49-F238E27FC236}">
              <a16:creationId xmlns:a16="http://schemas.microsoft.com/office/drawing/2014/main" id="{00000000-0008-0000-0C00-00007D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50" name="CaixaDeTexto 1149">
          <a:extLst>
            <a:ext uri="{FF2B5EF4-FFF2-40B4-BE49-F238E27FC236}">
              <a16:creationId xmlns:a16="http://schemas.microsoft.com/office/drawing/2014/main" id="{00000000-0008-0000-0C00-00007E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51" name="CaixaDeTexto 1150">
          <a:extLst>
            <a:ext uri="{FF2B5EF4-FFF2-40B4-BE49-F238E27FC236}">
              <a16:creationId xmlns:a16="http://schemas.microsoft.com/office/drawing/2014/main" id="{00000000-0008-0000-0C00-00007F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52" name="CaixaDeTexto 1151">
          <a:extLst>
            <a:ext uri="{FF2B5EF4-FFF2-40B4-BE49-F238E27FC236}">
              <a16:creationId xmlns:a16="http://schemas.microsoft.com/office/drawing/2014/main" id="{00000000-0008-0000-0C00-000080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53" name="CaixaDeTexto 1152">
          <a:extLst>
            <a:ext uri="{FF2B5EF4-FFF2-40B4-BE49-F238E27FC236}">
              <a16:creationId xmlns:a16="http://schemas.microsoft.com/office/drawing/2014/main" id="{00000000-0008-0000-0C00-000081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54" name="CaixaDeTexto 1153">
          <a:extLst>
            <a:ext uri="{FF2B5EF4-FFF2-40B4-BE49-F238E27FC236}">
              <a16:creationId xmlns:a16="http://schemas.microsoft.com/office/drawing/2014/main" id="{00000000-0008-0000-0C00-000082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55" name="CaixaDeTexto 1154">
          <a:extLst>
            <a:ext uri="{FF2B5EF4-FFF2-40B4-BE49-F238E27FC236}">
              <a16:creationId xmlns:a16="http://schemas.microsoft.com/office/drawing/2014/main" id="{00000000-0008-0000-0C00-000083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56" name="CaixaDeTexto 1155">
          <a:extLst>
            <a:ext uri="{FF2B5EF4-FFF2-40B4-BE49-F238E27FC236}">
              <a16:creationId xmlns:a16="http://schemas.microsoft.com/office/drawing/2014/main" id="{00000000-0008-0000-0C00-000084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57" name="CaixaDeTexto 1156">
          <a:extLst>
            <a:ext uri="{FF2B5EF4-FFF2-40B4-BE49-F238E27FC236}">
              <a16:creationId xmlns:a16="http://schemas.microsoft.com/office/drawing/2014/main" id="{00000000-0008-0000-0C00-000085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58" name="CaixaDeTexto 1157">
          <a:extLst>
            <a:ext uri="{FF2B5EF4-FFF2-40B4-BE49-F238E27FC236}">
              <a16:creationId xmlns:a16="http://schemas.microsoft.com/office/drawing/2014/main" id="{00000000-0008-0000-0C00-000086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59" name="CaixaDeTexto 1158">
          <a:extLst>
            <a:ext uri="{FF2B5EF4-FFF2-40B4-BE49-F238E27FC236}">
              <a16:creationId xmlns:a16="http://schemas.microsoft.com/office/drawing/2014/main" id="{00000000-0008-0000-0C00-000087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60" name="CaixaDeTexto 1159">
          <a:extLst>
            <a:ext uri="{FF2B5EF4-FFF2-40B4-BE49-F238E27FC236}">
              <a16:creationId xmlns:a16="http://schemas.microsoft.com/office/drawing/2014/main" id="{00000000-0008-0000-0C00-000088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61" name="CaixaDeTexto 1160">
          <a:extLst>
            <a:ext uri="{FF2B5EF4-FFF2-40B4-BE49-F238E27FC236}">
              <a16:creationId xmlns:a16="http://schemas.microsoft.com/office/drawing/2014/main" id="{00000000-0008-0000-0C00-00008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62" name="CaixaDeTexto 1161">
          <a:extLst>
            <a:ext uri="{FF2B5EF4-FFF2-40B4-BE49-F238E27FC236}">
              <a16:creationId xmlns:a16="http://schemas.microsoft.com/office/drawing/2014/main" id="{00000000-0008-0000-0C00-00008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63" name="CaixaDeTexto 1162">
          <a:extLst>
            <a:ext uri="{FF2B5EF4-FFF2-40B4-BE49-F238E27FC236}">
              <a16:creationId xmlns:a16="http://schemas.microsoft.com/office/drawing/2014/main" id="{00000000-0008-0000-0C00-00008B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64" name="CaixaDeTexto 1163">
          <a:extLst>
            <a:ext uri="{FF2B5EF4-FFF2-40B4-BE49-F238E27FC236}">
              <a16:creationId xmlns:a16="http://schemas.microsoft.com/office/drawing/2014/main" id="{00000000-0008-0000-0C00-00008C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65" name="CaixaDeTexto 1164">
          <a:extLst>
            <a:ext uri="{FF2B5EF4-FFF2-40B4-BE49-F238E27FC236}">
              <a16:creationId xmlns:a16="http://schemas.microsoft.com/office/drawing/2014/main" id="{00000000-0008-0000-0C00-00008D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66" name="CaixaDeTexto 1165">
          <a:extLst>
            <a:ext uri="{FF2B5EF4-FFF2-40B4-BE49-F238E27FC236}">
              <a16:creationId xmlns:a16="http://schemas.microsoft.com/office/drawing/2014/main" id="{00000000-0008-0000-0C00-00008E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67" name="CaixaDeTexto 1166">
          <a:extLst>
            <a:ext uri="{FF2B5EF4-FFF2-40B4-BE49-F238E27FC236}">
              <a16:creationId xmlns:a16="http://schemas.microsoft.com/office/drawing/2014/main" id="{00000000-0008-0000-0C00-00008F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68" name="CaixaDeTexto 1167">
          <a:extLst>
            <a:ext uri="{FF2B5EF4-FFF2-40B4-BE49-F238E27FC236}">
              <a16:creationId xmlns:a16="http://schemas.microsoft.com/office/drawing/2014/main" id="{00000000-0008-0000-0C00-000090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69" name="CaixaDeTexto 1168">
          <a:extLst>
            <a:ext uri="{FF2B5EF4-FFF2-40B4-BE49-F238E27FC236}">
              <a16:creationId xmlns:a16="http://schemas.microsoft.com/office/drawing/2014/main" id="{00000000-0008-0000-0C00-00009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0" name="CaixaDeTexto 1169">
          <a:extLst>
            <a:ext uri="{FF2B5EF4-FFF2-40B4-BE49-F238E27FC236}">
              <a16:creationId xmlns:a16="http://schemas.microsoft.com/office/drawing/2014/main" id="{00000000-0008-0000-0C00-00009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1" name="CaixaDeTexto 1170">
          <a:extLst>
            <a:ext uri="{FF2B5EF4-FFF2-40B4-BE49-F238E27FC236}">
              <a16:creationId xmlns:a16="http://schemas.microsoft.com/office/drawing/2014/main" id="{00000000-0008-0000-0C00-000093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2" name="CaixaDeTexto 1171">
          <a:extLst>
            <a:ext uri="{FF2B5EF4-FFF2-40B4-BE49-F238E27FC236}">
              <a16:creationId xmlns:a16="http://schemas.microsoft.com/office/drawing/2014/main" id="{00000000-0008-0000-0C00-000094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3" name="CaixaDeTexto 1172">
          <a:extLst>
            <a:ext uri="{FF2B5EF4-FFF2-40B4-BE49-F238E27FC236}">
              <a16:creationId xmlns:a16="http://schemas.microsoft.com/office/drawing/2014/main" id="{00000000-0008-0000-0C00-00009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4" name="CaixaDeTexto 1173">
          <a:extLst>
            <a:ext uri="{FF2B5EF4-FFF2-40B4-BE49-F238E27FC236}">
              <a16:creationId xmlns:a16="http://schemas.microsoft.com/office/drawing/2014/main" id="{00000000-0008-0000-0C00-00009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5" name="CaixaDeTexto 1174">
          <a:extLst>
            <a:ext uri="{FF2B5EF4-FFF2-40B4-BE49-F238E27FC236}">
              <a16:creationId xmlns:a16="http://schemas.microsoft.com/office/drawing/2014/main" id="{00000000-0008-0000-0C00-00009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6" name="CaixaDeTexto 1175">
          <a:extLst>
            <a:ext uri="{FF2B5EF4-FFF2-40B4-BE49-F238E27FC236}">
              <a16:creationId xmlns:a16="http://schemas.microsoft.com/office/drawing/2014/main" id="{00000000-0008-0000-0C00-00009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7" name="CaixaDeTexto 1176">
          <a:extLst>
            <a:ext uri="{FF2B5EF4-FFF2-40B4-BE49-F238E27FC236}">
              <a16:creationId xmlns:a16="http://schemas.microsoft.com/office/drawing/2014/main" id="{00000000-0008-0000-0C00-00009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78" name="CaixaDeTexto 1177">
          <a:extLst>
            <a:ext uri="{FF2B5EF4-FFF2-40B4-BE49-F238E27FC236}">
              <a16:creationId xmlns:a16="http://schemas.microsoft.com/office/drawing/2014/main" id="{00000000-0008-0000-0C00-00009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79" name="CaixaDeTexto 1178">
          <a:extLst>
            <a:ext uri="{FF2B5EF4-FFF2-40B4-BE49-F238E27FC236}">
              <a16:creationId xmlns:a16="http://schemas.microsoft.com/office/drawing/2014/main" id="{00000000-0008-0000-0C00-00009B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180" name="CaixaDeTexto 1179">
          <a:extLst>
            <a:ext uri="{FF2B5EF4-FFF2-40B4-BE49-F238E27FC236}">
              <a16:creationId xmlns:a16="http://schemas.microsoft.com/office/drawing/2014/main" id="{00000000-0008-0000-0C00-00009C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81" name="CaixaDeTexto 1180">
          <a:extLst>
            <a:ext uri="{FF2B5EF4-FFF2-40B4-BE49-F238E27FC236}">
              <a16:creationId xmlns:a16="http://schemas.microsoft.com/office/drawing/2014/main" id="{00000000-0008-0000-0C00-00009D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82" name="CaixaDeTexto 1181">
          <a:extLst>
            <a:ext uri="{FF2B5EF4-FFF2-40B4-BE49-F238E27FC236}">
              <a16:creationId xmlns:a16="http://schemas.microsoft.com/office/drawing/2014/main" id="{00000000-0008-0000-0C00-00009E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83" name="CaixaDeTexto 1182">
          <a:extLst>
            <a:ext uri="{FF2B5EF4-FFF2-40B4-BE49-F238E27FC236}">
              <a16:creationId xmlns:a16="http://schemas.microsoft.com/office/drawing/2014/main" id="{00000000-0008-0000-0C00-00009F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184" name="CaixaDeTexto 1183">
          <a:extLst>
            <a:ext uri="{FF2B5EF4-FFF2-40B4-BE49-F238E27FC236}">
              <a16:creationId xmlns:a16="http://schemas.microsoft.com/office/drawing/2014/main" id="{00000000-0008-0000-0C00-0000A0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85" name="CaixaDeTexto 1184">
          <a:extLst>
            <a:ext uri="{FF2B5EF4-FFF2-40B4-BE49-F238E27FC236}">
              <a16:creationId xmlns:a16="http://schemas.microsoft.com/office/drawing/2014/main" id="{00000000-0008-0000-0C00-0000A1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86" name="CaixaDeTexto 1185">
          <a:extLst>
            <a:ext uri="{FF2B5EF4-FFF2-40B4-BE49-F238E27FC236}">
              <a16:creationId xmlns:a16="http://schemas.microsoft.com/office/drawing/2014/main" id="{00000000-0008-0000-0C00-0000A2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87" name="CaixaDeTexto 1186">
          <a:extLst>
            <a:ext uri="{FF2B5EF4-FFF2-40B4-BE49-F238E27FC236}">
              <a16:creationId xmlns:a16="http://schemas.microsoft.com/office/drawing/2014/main" id="{00000000-0008-0000-0C00-0000A3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188" name="CaixaDeTexto 1187">
          <a:extLst>
            <a:ext uri="{FF2B5EF4-FFF2-40B4-BE49-F238E27FC236}">
              <a16:creationId xmlns:a16="http://schemas.microsoft.com/office/drawing/2014/main" id="{00000000-0008-0000-0C00-0000A4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89" name="CaixaDeTexto 1188">
          <a:extLst>
            <a:ext uri="{FF2B5EF4-FFF2-40B4-BE49-F238E27FC236}">
              <a16:creationId xmlns:a16="http://schemas.microsoft.com/office/drawing/2014/main" id="{00000000-0008-0000-0C00-0000A5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90" name="CaixaDeTexto 1189">
          <a:extLst>
            <a:ext uri="{FF2B5EF4-FFF2-40B4-BE49-F238E27FC236}">
              <a16:creationId xmlns:a16="http://schemas.microsoft.com/office/drawing/2014/main" id="{00000000-0008-0000-0C00-0000A6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91" name="CaixaDeTexto 1190">
          <a:extLst>
            <a:ext uri="{FF2B5EF4-FFF2-40B4-BE49-F238E27FC236}">
              <a16:creationId xmlns:a16="http://schemas.microsoft.com/office/drawing/2014/main" id="{00000000-0008-0000-0C00-0000A7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192" name="CaixaDeTexto 1191">
          <a:extLst>
            <a:ext uri="{FF2B5EF4-FFF2-40B4-BE49-F238E27FC236}">
              <a16:creationId xmlns:a16="http://schemas.microsoft.com/office/drawing/2014/main" id="{00000000-0008-0000-0C00-0000A8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93" name="CaixaDeTexto 1192">
          <a:extLst>
            <a:ext uri="{FF2B5EF4-FFF2-40B4-BE49-F238E27FC236}">
              <a16:creationId xmlns:a16="http://schemas.microsoft.com/office/drawing/2014/main" id="{00000000-0008-0000-0C00-0000A9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94" name="CaixaDeTexto 1193">
          <a:extLst>
            <a:ext uri="{FF2B5EF4-FFF2-40B4-BE49-F238E27FC236}">
              <a16:creationId xmlns:a16="http://schemas.microsoft.com/office/drawing/2014/main" id="{00000000-0008-0000-0C00-0000AA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95" name="CaixaDeTexto 1194">
          <a:extLst>
            <a:ext uri="{FF2B5EF4-FFF2-40B4-BE49-F238E27FC236}">
              <a16:creationId xmlns:a16="http://schemas.microsoft.com/office/drawing/2014/main" id="{00000000-0008-0000-0C00-0000AB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96" name="CaixaDeTexto 1195">
          <a:extLst>
            <a:ext uri="{FF2B5EF4-FFF2-40B4-BE49-F238E27FC236}">
              <a16:creationId xmlns:a16="http://schemas.microsoft.com/office/drawing/2014/main" id="{00000000-0008-0000-0C00-0000AC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97" name="CaixaDeTexto 1196">
          <a:extLst>
            <a:ext uri="{FF2B5EF4-FFF2-40B4-BE49-F238E27FC236}">
              <a16:creationId xmlns:a16="http://schemas.microsoft.com/office/drawing/2014/main" id="{00000000-0008-0000-0C00-0000A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198" name="CaixaDeTexto 1197">
          <a:extLst>
            <a:ext uri="{FF2B5EF4-FFF2-40B4-BE49-F238E27FC236}">
              <a16:creationId xmlns:a16="http://schemas.microsoft.com/office/drawing/2014/main" id="{00000000-0008-0000-0C00-0000A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199" name="CaixaDeTexto 1198">
          <a:extLst>
            <a:ext uri="{FF2B5EF4-FFF2-40B4-BE49-F238E27FC236}">
              <a16:creationId xmlns:a16="http://schemas.microsoft.com/office/drawing/2014/main" id="{00000000-0008-0000-0C00-0000AF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00" name="CaixaDeTexto 1199">
          <a:extLst>
            <a:ext uri="{FF2B5EF4-FFF2-40B4-BE49-F238E27FC236}">
              <a16:creationId xmlns:a16="http://schemas.microsoft.com/office/drawing/2014/main" id="{00000000-0008-0000-0C00-0000B0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01" name="CaixaDeTexto 1200">
          <a:extLst>
            <a:ext uri="{FF2B5EF4-FFF2-40B4-BE49-F238E27FC236}">
              <a16:creationId xmlns:a16="http://schemas.microsoft.com/office/drawing/2014/main" id="{00000000-0008-0000-0C00-0000B1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02" name="CaixaDeTexto 1201">
          <a:extLst>
            <a:ext uri="{FF2B5EF4-FFF2-40B4-BE49-F238E27FC236}">
              <a16:creationId xmlns:a16="http://schemas.microsoft.com/office/drawing/2014/main" id="{00000000-0008-0000-0C00-0000B2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3" name="CaixaDeTexto 1202">
          <a:extLst>
            <a:ext uri="{FF2B5EF4-FFF2-40B4-BE49-F238E27FC236}">
              <a16:creationId xmlns:a16="http://schemas.microsoft.com/office/drawing/2014/main" id="{00000000-0008-0000-0C00-0000B3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4" name="CaixaDeTexto 1203">
          <a:extLst>
            <a:ext uri="{FF2B5EF4-FFF2-40B4-BE49-F238E27FC236}">
              <a16:creationId xmlns:a16="http://schemas.microsoft.com/office/drawing/2014/main" id="{00000000-0008-0000-0C00-0000B4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5" name="CaixaDeTexto 1204">
          <a:extLst>
            <a:ext uri="{FF2B5EF4-FFF2-40B4-BE49-F238E27FC236}">
              <a16:creationId xmlns:a16="http://schemas.microsoft.com/office/drawing/2014/main" id="{00000000-0008-0000-0C00-0000B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6" name="CaixaDeTexto 1205">
          <a:extLst>
            <a:ext uri="{FF2B5EF4-FFF2-40B4-BE49-F238E27FC236}">
              <a16:creationId xmlns:a16="http://schemas.microsoft.com/office/drawing/2014/main" id="{00000000-0008-0000-0C00-0000B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7" name="CaixaDeTexto 1206">
          <a:extLst>
            <a:ext uri="{FF2B5EF4-FFF2-40B4-BE49-F238E27FC236}">
              <a16:creationId xmlns:a16="http://schemas.microsoft.com/office/drawing/2014/main" id="{00000000-0008-0000-0C00-0000B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8" name="CaixaDeTexto 1207">
          <a:extLst>
            <a:ext uri="{FF2B5EF4-FFF2-40B4-BE49-F238E27FC236}">
              <a16:creationId xmlns:a16="http://schemas.microsoft.com/office/drawing/2014/main" id="{00000000-0008-0000-0C00-0000B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09" name="CaixaDeTexto 1208">
          <a:extLst>
            <a:ext uri="{FF2B5EF4-FFF2-40B4-BE49-F238E27FC236}">
              <a16:creationId xmlns:a16="http://schemas.microsoft.com/office/drawing/2014/main" id="{00000000-0008-0000-0C00-0000B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10" name="CaixaDeTexto 1209">
          <a:extLst>
            <a:ext uri="{FF2B5EF4-FFF2-40B4-BE49-F238E27FC236}">
              <a16:creationId xmlns:a16="http://schemas.microsoft.com/office/drawing/2014/main" id="{00000000-0008-0000-0C00-0000B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11" name="CaixaDeTexto 1210">
          <a:extLst>
            <a:ext uri="{FF2B5EF4-FFF2-40B4-BE49-F238E27FC236}">
              <a16:creationId xmlns:a16="http://schemas.microsoft.com/office/drawing/2014/main" id="{00000000-0008-0000-0C00-0000B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12" name="CaixaDeTexto 1211">
          <a:extLst>
            <a:ext uri="{FF2B5EF4-FFF2-40B4-BE49-F238E27FC236}">
              <a16:creationId xmlns:a16="http://schemas.microsoft.com/office/drawing/2014/main" id="{00000000-0008-0000-0C00-0000B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13" name="CaixaDeTexto 1212">
          <a:extLst>
            <a:ext uri="{FF2B5EF4-FFF2-40B4-BE49-F238E27FC236}">
              <a16:creationId xmlns:a16="http://schemas.microsoft.com/office/drawing/2014/main" id="{00000000-0008-0000-0C00-0000B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14" name="CaixaDeTexto 1213">
          <a:extLst>
            <a:ext uri="{FF2B5EF4-FFF2-40B4-BE49-F238E27FC236}">
              <a16:creationId xmlns:a16="http://schemas.microsoft.com/office/drawing/2014/main" id="{00000000-0008-0000-0C00-0000B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15" name="CaixaDeTexto 1214">
          <a:extLst>
            <a:ext uri="{FF2B5EF4-FFF2-40B4-BE49-F238E27FC236}">
              <a16:creationId xmlns:a16="http://schemas.microsoft.com/office/drawing/2014/main" id="{00000000-0008-0000-0C00-0000BF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16" name="CaixaDeTexto 1215">
          <a:extLst>
            <a:ext uri="{FF2B5EF4-FFF2-40B4-BE49-F238E27FC236}">
              <a16:creationId xmlns:a16="http://schemas.microsoft.com/office/drawing/2014/main" id="{00000000-0008-0000-0C00-0000C0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17" name="CaixaDeTexto 1216">
          <a:extLst>
            <a:ext uri="{FF2B5EF4-FFF2-40B4-BE49-F238E27FC236}">
              <a16:creationId xmlns:a16="http://schemas.microsoft.com/office/drawing/2014/main" id="{00000000-0008-0000-0C00-0000C1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18" name="CaixaDeTexto 1217">
          <a:extLst>
            <a:ext uri="{FF2B5EF4-FFF2-40B4-BE49-F238E27FC236}">
              <a16:creationId xmlns:a16="http://schemas.microsoft.com/office/drawing/2014/main" id="{00000000-0008-0000-0C00-0000C2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19" name="CaixaDeTexto 1218">
          <a:extLst>
            <a:ext uri="{FF2B5EF4-FFF2-40B4-BE49-F238E27FC236}">
              <a16:creationId xmlns:a16="http://schemas.microsoft.com/office/drawing/2014/main" id="{00000000-0008-0000-0C00-0000C3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20" name="CaixaDeTexto 1219">
          <a:extLst>
            <a:ext uri="{FF2B5EF4-FFF2-40B4-BE49-F238E27FC236}">
              <a16:creationId xmlns:a16="http://schemas.microsoft.com/office/drawing/2014/main" id="{00000000-0008-0000-0C00-0000C4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21" name="CaixaDeTexto 1220">
          <a:extLst>
            <a:ext uri="{FF2B5EF4-FFF2-40B4-BE49-F238E27FC236}">
              <a16:creationId xmlns:a16="http://schemas.microsoft.com/office/drawing/2014/main" id="{00000000-0008-0000-0C00-0000C5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22" name="CaixaDeTexto 1221">
          <a:extLst>
            <a:ext uri="{FF2B5EF4-FFF2-40B4-BE49-F238E27FC236}">
              <a16:creationId xmlns:a16="http://schemas.microsoft.com/office/drawing/2014/main" id="{00000000-0008-0000-0C00-0000C6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23" name="CaixaDeTexto 1222">
          <a:extLst>
            <a:ext uri="{FF2B5EF4-FFF2-40B4-BE49-F238E27FC236}">
              <a16:creationId xmlns:a16="http://schemas.microsoft.com/office/drawing/2014/main" id="{00000000-0008-0000-0C00-0000C7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24" name="CaixaDeTexto 1223">
          <a:extLst>
            <a:ext uri="{FF2B5EF4-FFF2-40B4-BE49-F238E27FC236}">
              <a16:creationId xmlns:a16="http://schemas.microsoft.com/office/drawing/2014/main" id="{00000000-0008-0000-0C00-0000C8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25" name="CaixaDeTexto 1224">
          <a:extLst>
            <a:ext uri="{FF2B5EF4-FFF2-40B4-BE49-F238E27FC236}">
              <a16:creationId xmlns:a16="http://schemas.microsoft.com/office/drawing/2014/main" id="{00000000-0008-0000-0C00-0000C9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26" name="CaixaDeTexto 1225">
          <a:extLst>
            <a:ext uri="{FF2B5EF4-FFF2-40B4-BE49-F238E27FC236}">
              <a16:creationId xmlns:a16="http://schemas.microsoft.com/office/drawing/2014/main" id="{00000000-0008-0000-0C00-0000CA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27" name="CaixaDeTexto 1226">
          <a:extLst>
            <a:ext uri="{FF2B5EF4-FFF2-40B4-BE49-F238E27FC236}">
              <a16:creationId xmlns:a16="http://schemas.microsoft.com/office/drawing/2014/main" id="{00000000-0008-0000-0C00-0000CB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28" name="CaixaDeTexto 1227">
          <a:extLst>
            <a:ext uri="{FF2B5EF4-FFF2-40B4-BE49-F238E27FC236}">
              <a16:creationId xmlns:a16="http://schemas.microsoft.com/office/drawing/2014/main" id="{00000000-0008-0000-0C00-0000CC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29" name="CaixaDeTexto 1228">
          <a:extLst>
            <a:ext uri="{FF2B5EF4-FFF2-40B4-BE49-F238E27FC236}">
              <a16:creationId xmlns:a16="http://schemas.microsoft.com/office/drawing/2014/main" id="{00000000-0008-0000-0C00-0000CD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0" name="CaixaDeTexto 1229">
          <a:extLst>
            <a:ext uri="{FF2B5EF4-FFF2-40B4-BE49-F238E27FC236}">
              <a16:creationId xmlns:a16="http://schemas.microsoft.com/office/drawing/2014/main" id="{00000000-0008-0000-0C00-0000CE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1" name="CaixaDeTexto 1230">
          <a:extLst>
            <a:ext uri="{FF2B5EF4-FFF2-40B4-BE49-F238E27FC236}">
              <a16:creationId xmlns:a16="http://schemas.microsoft.com/office/drawing/2014/main" id="{00000000-0008-0000-0C00-0000CF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2" name="CaixaDeTexto 1231">
          <a:extLst>
            <a:ext uri="{FF2B5EF4-FFF2-40B4-BE49-F238E27FC236}">
              <a16:creationId xmlns:a16="http://schemas.microsoft.com/office/drawing/2014/main" id="{00000000-0008-0000-0C00-0000D0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33" name="CaixaDeTexto 1232">
          <a:extLst>
            <a:ext uri="{FF2B5EF4-FFF2-40B4-BE49-F238E27FC236}">
              <a16:creationId xmlns:a16="http://schemas.microsoft.com/office/drawing/2014/main" id="{00000000-0008-0000-0C00-0000D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34" name="CaixaDeTexto 1233">
          <a:extLst>
            <a:ext uri="{FF2B5EF4-FFF2-40B4-BE49-F238E27FC236}">
              <a16:creationId xmlns:a16="http://schemas.microsoft.com/office/drawing/2014/main" id="{00000000-0008-0000-0C00-0000D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5" name="CaixaDeTexto 1234">
          <a:extLst>
            <a:ext uri="{FF2B5EF4-FFF2-40B4-BE49-F238E27FC236}">
              <a16:creationId xmlns:a16="http://schemas.microsoft.com/office/drawing/2014/main" id="{00000000-0008-0000-0C00-0000D3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6" name="CaixaDeTexto 1235">
          <a:extLst>
            <a:ext uri="{FF2B5EF4-FFF2-40B4-BE49-F238E27FC236}">
              <a16:creationId xmlns:a16="http://schemas.microsoft.com/office/drawing/2014/main" id="{00000000-0008-0000-0C00-0000D4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7" name="CaixaDeTexto 1236">
          <a:extLst>
            <a:ext uri="{FF2B5EF4-FFF2-40B4-BE49-F238E27FC236}">
              <a16:creationId xmlns:a16="http://schemas.microsoft.com/office/drawing/2014/main" id="{00000000-0008-0000-0C00-0000D5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38" name="CaixaDeTexto 1237">
          <a:extLst>
            <a:ext uri="{FF2B5EF4-FFF2-40B4-BE49-F238E27FC236}">
              <a16:creationId xmlns:a16="http://schemas.microsoft.com/office/drawing/2014/main" id="{00000000-0008-0000-0C00-0000D6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39" name="CaixaDeTexto 1238">
          <a:extLst>
            <a:ext uri="{FF2B5EF4-FFF2-40B4-BE49-F238E27FC236}">
              <a16:creationId xmlns:a16="http://schemas.microsoft.com/office/drawing/2014/main" id="{00000000-0008-0000-0C00-0000D7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0" name="CaixaDeTexto 1239">
          <a:extLst>
            <a:ext uri="{FF2B5EF4-FFF2-40B4-BE49-F238E27FC236}">
              <a16:creationId xmlns:a16="http://schemas.microsoft.com/office/drawing/2014/main" id="{00000000-0008-0000-0C00-0000D8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1" name="CaixaDeTexto 1240">
          <a:extLst>
            <a:ext uri="{FF2B5EF4-FFF2-40B4-BE49-F238E27FC236}">
              <a16:creationId xmlns:a16="http://schemas.microsoft.com/office/drawing/2014/main" id="{00000000-0008-0000-0C00-0000D9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2" name="CaixaDeTexto 1241">
          <a:extLst>
            <a:ext uri="{FF2B5EF4-FFF2-40B4-BE49-F238E27FC236}">
              <a16:creationId xmlns:a16="http://schemas.microsoft.com/office/drawing/2014/main" id="{00000000-0008-0000-0C00-0000DA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3" name="CaixaDeTexto 1242">
          <a:extLst>
            <a:ext uri="{FF2B5EF4-FFF2-40B4-BE49-F238E27FC236}">
              <a16:creationId xmlns:a16="http://schemas.microsoft.com/office/drawing/2014/main" id="{00000000-0008-0000-0C00-0000D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4" name="CaixaDeTexto 1243">
          <a:extLst>
            <a:ext uri="{FF2B5EF4-FFF2-40B4-BE49-F238E27FC236}">
              <a16:creationId xmlns:a16="http://schemas.microsoft.com/office/drawing/2014/main" id="{00000000-0008-0000-0C00-0000D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5" name="CaixaDeTexto 1244">
          <a:extLst>
            <a:ext uri="{FF2B5EF4-FFF2-40B4-BE49-F238E27FC236}">
              <a16:creationId xmlns:a16="http://schemas.microsoft.com/office/drawing/2014/main" id="{00000000-0008-0000-0C00-0000D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6" name="CaixaDeTexto 1245">
          <a:extLst>
            <a:ext uri="{FF2B5EF4-FFF2-40B4-BE49-F238E27FC236}">
              <a16:creationId xmlns:a16="http://schemas.microsoft.com/office/drawing/2014/main" id="{00000000-0008-0000-0C00-0000D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7" name="CaixaDeTexto 1246">
          <a:extLst>
            <a:ext uri="{FF2B5EF4-FFF2-40B4-BE49-F238E27FC236}">
              <a16:creationId xmlns:a16="http://schemas.microsoft.com/office/drawing/2014/main" id="{00000000-0008-0000-0C00-0000DF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8" name="CaixaDeTexto 1247">
          <a:extLst>
            <a:ext uri="{FF2B5EF4-FFF2-40B4-BE49-F238E27FC236}">
              <a16:creationId xmlns:a16="http://schemas.microsoft.com/office/drawing/2014/main" id="{00000000-0008-0000-0C00-0000E0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49" name="CaixaDeTexto 1248">
          <a:extLst>
            <a:ext uri="{FF2B5EF4-FFF2-40B4-BE49-F238E27FC236}">
              <a16:creationId xmlns:a16="http://schemas.microsoft.com/office/drawing/2014/main" id="{00000000-0008-0000-0C00-0000E1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50" name="CaixaDeTexto 1249">
          <a:extLst>
            <a:ext uri="{FF2B5EF4-FFF2-40B4-BE49-F238E27FC236}">
              <a16:creationId xmlns:a16="http://schemas.microsoft.com/office/drawing/2014/main" id="{00000000-0008-0000-0C00-0000E2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51" name="CaixaDeTexto 1250">
          <a:extLst>
            <a:ext uri="{FF2B5EF4-FFF2-40B4-BE49-F238E27FC236}">
              <a16:creationId xmlns:a16="http://schemas.microsoft.com/office/drawing/2014/main" id="{00000000-0008-0000-0C00-0000E3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52" name="CaixaDeTexto 1251">
          <a:extLst>
            <a:ext uri="{FF2B5EF4-FFF2-40B4-BE49-F238E27FC236}">
              <a16:creationId xmlns:a16="http://schemas.microsoft.com/office/drawing/2014/main" id="{00000000-0008-0000-0C00-0000E404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53" name="CaixaDeTexto 1252">
          <a:extLst>
            <a:ext uri="{FF2B5EF4-FFF2-40B4-BE49-F238E27FC236}">
              <a16:creationId xmlns:a16="http://schemas.microsoft.com/office/drawing/2014/main" id="{00000000-0008-0000-0C00-0000E5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54" name="CaixaDeTexto 1253">
          <a:extLst>
            <a:ext uri="{FF2B5EF4-FFF2-40B4-BE49-F238E27FC236}">
              <a16:creationId xmlns:a16="http://schemas.microsoft.com/office/drawing/2014/main" id="{00000000-0008-0000-0C00-0000E6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55" name="CaixaDeTexto 1254">
          <a:extLst>
            <a:ext uri="{FF2B5EF4-FFF2-40B4-BE49-F238E27FC236}">
              <a16:creationId xmlns:a16="http://schemas.microsoft.com/office/drawing/2014/main" id="{00000000-0008-0000-0C00-0000E7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56" name="CaixaDeTexto 1255">
          <a:extLst>
            <a:ext uri="{FF2B5EF4-FFF2-40B4-BE49-F238E27FC236}">
              <a16:creationId xmlns:a16="http://schemas.microsoft.com/office/drawing/2014/main" id="{00000000-0008-0000-0C00-0000E804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57" name="CaixaDeTexto 1256">
          <a:extLst>
            <a:ext uri="{FF2B5EF4-FFF2-40B4-BE49-F238E27FC236}">
              <a16:creationId xmlns:a16="http://schemas.microsoft.com/office/drawing/2014/main" id="{00000000-0008-0000-0C00-0000E9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58" name="CaixaDeTexto 1257">
          <a:extLst>
            <a:ext uri="{FF2B5EF4-FFF2-40B4-BE49-F238E27FC236}">
              <a16:creationId xmlns:a16="http://schemas.microsoft.com/office/drawing/2014/main" id="{00000000-0008-0000-0C00-0000EA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59" name="CaixaDeTexto 1258">
          <a:extLst>
            <a:ext uri="{FF2B5EF4-FFF2-40B4-BE49-F238E27FC236}">
              <a16:creationId xmlns:a16="http://schemas.microsoft.com/office/drawing/2014/main" id="{00000000-0008-0000-0C00-0000EB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60" name="CaixaDeTexto 1259">
          <a:extLst>
            <a:ext uri="{FF2B5EF4-FFF2-40B4-BE49-F238E27FC236}">
              <a16:creationId xmlns:a16="http://schemas.microsoft.com/office/drawing/2014/main" id="{00000000-0008-0000-0C00-0000EC04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61" name="CaixaDeTexto 1260">
          <a:extLst>
            <a:ext uri="{FF2B5EF4-FFF2-40B4-BE49-F238E27FC236}">
              <a16:creationId xmlns:a16="http://schemas.microsoft.com/office/drawing/2014/main" id="{00000000-0008-0000-0C00-0000ED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62" name="CaixaDeTexto 1261">
          <a:extLst>
            <a:ext uri="{FF2B5EF4-FFF2-40B4-BE49-F238E27FC236}">
              <a16:creationId xmlns:a16="http://schemas.microsoft.com/office/drawing/2014/main" id="{00000000-0008-0000-0C00-0000EE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63" name="CaixaDeTexto 1262">
          <a:extLst>
            <a:ext uri="{FF2B5EF4-FFF2-40B4-BE49-F238E27FC236}">
              <a16:creationId xmlns:a16="http://schemas.microsoft.com/office/drawing/2014/main" id="{00000000-0008-0000-0C00-0000EF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64" name="CaixaDeTexto 1263">
          <a:extLst>
            <a:ext uri="{FF2B5EF4-FFF2-40B4-BE49-F238E27FC236}">
              <a16:creationId xmlns:a16="http://schemas.microsoft.com/office/drawing/2014/main" id="{00000000-0008-0000-0C00-0000F004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65" name="CaixaDeTexto 1264">
          <a:extLst>
            <a:ext uri="{FF2B5EF4-FFF2-40B4-BE49-F238E27FC236}">
              <a16:creationId xmlns:a16="http://schemas.microsoft.com/office/drawing/2014/main" id="{00000000-0008-0000-0C00-0000F1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66" name="CaixaDeTexto 1265">
          <a:extLst>
            <a:ext uri="{FF2B5EF4-FFF2-40B4-BE49-F238E27FC236}">
              <a16:creationId xmlns:a16="http://schemas.microsoft.com/office/drawing/2014/main" id="{00000000-0008-0000-0C00-0000F2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67" name="CaixaDeTexto 1266">
          <a:extLst>
            <a:ext uri="{FF2B5EF4-FFF2-40B4-BE49-F238E27FC236}">
              <a16:creationId xmlns:a16="http://schemas.microsoft.com/office/drawing/2014/main" id="{00000000-0008-0000-0C00-0000F3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68" name="CaixaDeTexto 1267">
          <a:extLst>
            <a:ext uri="{FF2B5EF4-FFF2-40B4-BE49-F238E27FC236}">
              <a16:creationId xmlns:a16="http://schemas.microsoft.com/office/drawing/2014/main" id="{00000000-0008-0000-0C00-0000F4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69" name="CaixaDeTexto 1268">
          <a:extLst>
            <a:ext uri="{FF2B5EF4-FFF2-40B4-BE49-F238E27FC236}">
              <a16:creationId xmlns:a16="http://schemas.microsoft.com/office/drawing/2014/main" id="{00000000-0008-0000-0C00-0000F5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0" name="CaixaDeTexto 1269">
          <a:extLst>
            <a:ext uri="{FF2B5EF4-FFF2-40B4-BE49-F238E27FC236}">
              <a16:creationId xmlns:a16="http://schemas.microsoft.com/office/drawing/2014/main" id="{00000000-0008-0000-0C00-0000F6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71" name="CaixaDeTexto 1270">
          <a:extLst>
            <a:ext uri="{FF2B5EF4-FFF2-40B4-BE49-F238E27FC236}">
              <a16:creationId xmlns:a16="http://schemas.microsoft.com/office/drawing/2014/main" id="{00000000-0008-0000-0C00-0000F7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72" name="CaixaDeTexto 1271">
          <a:extLst>
            <a:ext uri="{FF2B5EF4-FFF2-40B4-BE49-F238E27FC236}">
              <a16:creationId xmlns:a16="http://schemas.microsoft.com/office/drawing/2014/main" id="{00000000-0008-0000-0C00-0000F8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73" name="CaixaDeTexto 1272">
          <a:extLst>
            <a:ext uri="{FF2B5EF4-FFF2-40B4-BE49-F238E27FC236}">
              <a16:creationId xmlns:a16="http://schemas.microsoft.com/office/drawing/2014/main" id="{00000000-0008-0000-0C00-0000F9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274" name="CaixaDeTexto 1273">
          <a:extLst>
            <a:ext uri="{FF2B5EF4-FFF2-40B4-BE49-F238E27FC236}">
              <a16:creationId xmlns:a16="http://schemas.microsoft.com/office/drawing/2014/main" id="{00000000-0008-0000-0C00-0000FA04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5" name="CaixaDeTexto 1274">
          <a:extLst>
            <a:ext uri="{FF2B5EF4-FFF2-40B4-BE49-F238E27FC236}">
              <a16:creationId xmlns:a16="http://schemas.microsoft.com/office/drawing/2014/main" id="{00000000-0008-0000-0C00-0000FB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6" name="CaixaDeTexto 1275">
          <a:extLst>
            <a:ext uri="{FF2B5EF4-FFF2-40B4-BE49-F238E27FC236}">
              <a16:creationId xmlns:a16="http://schemas.microsoft.com/office/drawing/2014/main" id="{00000000-0008-0000-0C00-0000FC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7" name="CaixaDeTexto 1276">
          <a:extLst>
            <a:ext uri="{FF2B5EF4-FFF2-40B4-BE49-F238E27FC236}">
              <a16:creationId xmlns:a16="http://schemas.microsoft.com/office/drawing/2014/main" id="{00000000-0008-0000-0C00-0000FD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8" name="CaixaDeTexto 1277">
          <a:extLst>
            <a:ext uri="{FF2B5EF4-FFF2-40B4-BE49-F238E27FC236}">
              <a16:creationId xmlns:a16="http://schemas.microsoft.com/office/drawing/2014/main" id="{00000000-0008-0000-0C00-0000FE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79" name="CaixaDeTexto 1278">
          <a:extLst>
            <a:ext uri="{FF2B5EF4-FFF2-40B4-BE49-F238E27FC236}">
              <a16:creationId xmlns:a16="http://schemas.microsoft.com/office/drawing/2014/main" id="{00000000-0008-0000-0C00-0000FF04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0" name="CaixaDeTexto 1279">
          <a:extLst>
            <a:ext uri="{FF2B5EF4-FFF2-40B4-BE49-F238E27FC236}">
              <a16:creationId xmlns:a16="http://schemas.microsoft.com/office/drawing/2014/main" id="{00000000-0008-0000-0C00-000000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1" name="CaixaDeTexto 1280">
          <a:extLst>
            <a:ext uri="{FF2B5EF4-FFF2-40B4-BE49-F238E27FC236}">
              <a16:creationId xmlns:a16="http://schemas.microsoft.com/office/drawing/2014/main" id="{00000000-0008-0000-0C00-00000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2" name="CaixaDeTexto 1281">
          <a:extLst>
            <a:ext uri="{FF2B5EF4-FFF2-40B4-BE49-F238E27FC236}">
              <a16:creationId xmlns:a16="http://schemas.microsoft.com/office/drawing/2014/main" id="{00000000-0008-0000-0C00-00000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3" name="CaixaDeTexto 1282">
          <a:extLst>
            <a:ext uri="{FF2B5EF4-FFF2-40B4-BE49-F238E27FC236}">
              <a16:creationId xmlns:a16="http://schemas.microsoft.com/office/drawing/2014/main" id="{00000000-0008-0000-0C00-00000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4" name="CaixaDeTexto 1283">
          <a:extLst>
            <a:ext uri="{FF2B5EF4-FFF2-40B4-BE49-F238E27FC236}">
              <a16:creationId xmlns:a16="http://schemas.microsoft.com/office/drawing/2014/main" id="{00000000-0008-0000-0C00-00000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5" name="CaixaDeTexto 1284">
          <a:extLst>
            <a:ext uri="{FF2B5EF4-FFF2-40B4-BE49-F238E27FC236}">
              <a16:creationId xmlns:a16="http://schemas.microsoft.com/office/drawing/2014/main" id="{00000000-0008-0000-0C00-00000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286" name="CaixaDeTexto 1285">
          <a:extLst>
            <a:ext uri="{FF2B5EF4-FFF2-40B4-BE49-F238E27FC236}">
              <a16:creationId xmlns:a16="http://schemas.microsoft.com/office/drawing/2014/main" id="{00000000-0008-0000-0C00-00000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87" name="CaixaDeTexto 1286">
          <a:extLst>
            <a:ext uri="{FF2B5EF4-FFF2-40B4-BE49-F238E27FC236}">
              <a16:creationId xmlns:a16="http://schemas.microsoft.com/office/drawing/2014/main" id="{00000000-0008-0000-0C00-000007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288" name="CaixaDeTexto 1287">
          <a:extLst>
            <a:ext uri="{FF2B5EF4-FFF2-40B4-BE49-F238E27FC236}">
              <a16:creationId xmlns:a16="http://schemas.microsoft.com/office/drawing/2014/main" id="{00000000-0008-0000-0C00-000008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89" name="CaixaDeTexto 1288">
          <a:extLst>
            <a:ext uri="{FF2B5EF4-FFF2-40B4-BE49-F238E27FC236}">
              <a16:creationId xmlns:a16="http://schemas.microsoft.com/office/drawing/2014/main" id="{00000000-0008-0000-0C00-000009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90" name="CaixaDeTexto 1289">
          <a:extLst>
            <a:ext uri="{FF2B5EF4-FFF2-40B4-BE49-F238E27FC236}">
              <a16:creationId xmlns:a16="http://schemas.microsoft.com/office/drawing/2014/main" id="{00000000-0008-0000-0C00-00000A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91" name="CaixaDeTexto 1290">
          <a:extLst>
            <a:ext uri="{FF2B5EF4-FFF2-40B4-BE49-F238E27FC236}">
              <a16:creationId xmlns:a16="http://schemas.microsoft.com/office/drawing/2014/main" id="{00000000-0008-0000-0C00-00000B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292" name="CaixaDeTexto 1291">
          <a:extLst>
            <a:ext uri="{FF2B5EF4-FFF2-40B4-BE49-F238E27FC236}">
              <a16:creationId xmlns:a16="http://schemas.microsoft.com/office/drawing/2014/main" id="{00000000-0008-0000-0C00-00000C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93" name="CaixaDeTexto 1292">
          <a:extLst>
            <a:ext uri="{FF2B5EF4-FFF2-40B4-BE49-F238E27FC236}">
              <a16:creationId xmlns:a16="http://schemas.microsoft.com/office/drawing/2014/main" id="{00000000-0008-0000-0C00-00000D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94" name="CaixaDeTexto 1293">
          <a:extLst>
            <a:ext uri="{FF2B5EF4-FFF2-40B4-BE49-F238E27FC236}">
              <a16:creationId xmlns:a16="http://schemas.microsoft.com/office/drawing/2014/main" id="{00000000-0008-0000-0C00-00000E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95" name="CaixaDeTexto 1294">
          <a:extLst>
            <a:ext uri="{FF2B5EF4-FFF2-40B4-BE49-F238E27FC236}">
              <a16:creationId xmlns:a16="http://schemas.microsoft.com/office/drawing/2014/main" id="{00000000-0008-0000-0C00-00000F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296" name="CaixaDeTexto 1295">
          <a:extLst>
            <a:ext uri="{FF2B5EF4-FFF2-40B4-BE49-F238E27FC236}">
              <a16:creationId xmlns:a16="http://schemas.microsoft.com/office/drawing/2014/main" id="{00000000-0008-0000-0C00-000010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97" name="CaixaDeTexto 1296">
          <a:extLst>
            <a:ext uri="{FF2B5EF4-FFF2-40B4-BE49-F238E27FC236}">
              <a16:creationId xmlns:a16="http://schemas.microsoft.com/office/drawing/2014/main" id="{00000000-0008-0000-0C00-000011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98" name="CaixaDeTexto 1297">
          <a:extLst>
            <a:ext uri="{FF2B5EF4-FFF2-40B4-BE49-F238E27FC236}">
              <a16:creationId xmlns:a16="http://schemas.microsoft.com/office/drawing/2014/main" id="{00000000-0008-0000-0C00-000012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299" name="CaixaDeTexto 1298">
          <a:extLst>
            <a:ext uri="{FF2B5EF4-FFF2-40B4-BE49-F238E27FC236}">
              <a16:creationId xmlns:a16="http://schemas.microsoft.com/office/drawing/2014/main" id="{00000000-0008-0000-0C00-000013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00" name="CaixaDeTexto 1299">
          <a:extLst>
            <a:ext uri="{FF2B5EF4-FFF2-40B4-BE49-F238E27FC236}">
              <a16:creationId xmlns:a16="http://schemas.microsoft.com/office/drawing/2014/main" id="{00000000-0008-0000-0C00-000014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1" name="CaixaDeTexto 1300">
          <a:extLst>
            <a:ext uri="{FF2B5EF4-FFF2-40B4-BE49-F238E27FC236}">
              <a16:creationId xmlns:a16="http://schemas.microsoft.com/office/drawing/2014/main" id="{00000000-0008-0000-0C00-000015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2" name="CaixaDeTexto 1301">
          <a:extLst>
            <a:ext uri="{FF2B5EF4-FFF2-40B4-BE49-F238E27FC236}">
              <a16:creationId xmlns:a16="http://schemas.microsoft.com/office/drawing/2014/main" id="{00000000-0008-0000-0C00-000016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3" name="CaixaDeTexto 1302">
          <a:extLst>
            <a:ext uri="{FF2B5EF4-FFF2-40B4-BE49-F238E27FC236}">
              <a16:creationId xmlns:a16="http://schemas.microsoft.com/office/drawing/2014/main" id="{00000000-0008-0000-0C00-000017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4" name="CaixaDeTexto 1303">
          <a:extLst>
            <a:ext uri="{FF2B5EF4-FFF2-40B4-BE49-F238E27FC236}">
              <a16:creationId xmlns:a16="http://schemas.microsoft.com/office/drawing/2014/main" id="{00000000-0008-0000-0C00-000018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05" name="CaixaDeTexto 1304">
          <a:extLst>
            <a:ext uri="{FF2B5EF4-FFF2-40B4-BE49-F238E27FC236}">
              <a16:creationId xmlns:a16="http://schemas.microsoft.com/office/drawing/2014/main" id="{00000000-0008-0000-0C00-00001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06" name="CaixaDeTexto 1305">
          <a:extLst>
            <a:ext uri="{FF2B5EF4-FFF2-40B4-BE49-F238E27FC236}">
              <a16:creationId xmlns:a16="http://schemas.microsoft.com/office/drawing/2014/main" id="{00000000-0008-0000-0C00-00001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7" name="CaixaDeTexto 1306">
          <a:extLst>
            <a:ext uri="{FF2B5EF4-FFF2-40B4-BE49-F238E27FC236}">
              <a16:creationId xmlns:a16="http://schemas.microsoft.com/office/drawing/2014/main" id="{00000000-0008-0000-0C00-00001B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8" name="CaixaDeTexto 1307">
          <a:extLst>
            <a:ext uri="{FF2B5EF4-FFF2-40B4-BE49-F238E27FC236}">
              <a16:creationId xmlns:a16="http://schemas.microsoft.com/office/drawing/2014/main" id="{00000000-0008-0000-0C00-00001C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09" name="CaixaDeTexto 1308">
          <a:extLst>
            <a:ext uri="{FF2B5EF4-FFF2-40B4-BE49-F238E27FC236}">
              <a16:creationId xmlns:a16="http://schemas.microsoft.com/office/drawing/2014/main" id="{00000000-0008-0000-0C00-00001D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10" name="CaixaDeTexto 1309">
          <a:extLst>
            <a:ext uri="{FF2B5EF4-FFF2-40B4-BE49-F238E27FC236}">
              <a16:creationId xmlns:a16="http://schemas.microsoft.com/office/drawing/2014/main" id="{00000000-0008-0000-0C00-00001E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1" name="CaixaDeTexto 1310">
          <a:extLst>
            <a:ext uri="{FF2B5EF4-FFF2-40B4-BE49-F238E27FC236}">
              <a16:creationId xmlns:a16="http://schemas.microsoft.com/office/drawing/2014/main" id="{00000000-0008-0000-0C00-00001F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2" name="CaixaDeTexto 1311">
          <a:extLst>
            <a:ext uri="{FF2B5EF4-FFF2-40B4-BE49-F238E27FC236}">
              <a16:creationId xmlns:a16="http://schemas.microsoft.com/office/drawing/2014/main" id="{00000000-0008-0000-0C00-000020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3" name="CaixaDeTexto 1312">
          <a:extLst>
            <a:ext uri="{FF2B5EF4-FFF2-40B4-BE49-F238E27FC236}">
              <a16:creationId xmlns:a16="http://schemas.microsoft.com/office/drawing/2014/main" id="{00000000-0008-0000-0C00-00002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4" name="CaixaDeTexto 1313">
          <a:extLst>
            <a:ext uri="{FF2B5EF4-FFF2-40B4-BE49-F238E27FC236}">
              <a16:creationId xmlns:a16="http://schemas.microsoft.com/office/drawing/2014/main" id="{00000000-0008-0000-0C00-00002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5" name="CaixaDeTexto 1314">
          <a:extLst>
            <a:ext uri="{FF2B5EF4-FFF2-40B4-BE49-F238E27FC236}">
              <a16:creationId xmlns:a16="http://schemas.microsoft.com/office/drawing/2014/main" id="{00000000-0008-0000-0C00-00002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6" name="CaixaDeTexto 1315">
          <a:extLst>
            <a:ext uri="{FF2B5EF4-FFF2-40B4-BE49-F238E27FC236}">
              <a16:creationId xmlns:a16="http://schemas.microsoft.com/office/drawing/2014/main" id="{00000000-0008-0000-0C00-00002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7" name="CaixaDeTexto 1316">
          <a:extLst>
            <a:ext uri="{FF2B5EF4-FFF2-40B4-BE49-F238E27FC236}">
              <a16:creationId xmlns:a16="http://schemas.microsoft.com/office/drawing/2014/main" id="{00000000-0008-0000-0C00-00002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8" name="CaixaDeTexto 1317">
          <a:extLst>
            <a:ext uri="{FF2B5EF4-FFF2-40B4-BE49-F238E27FC236}">
              <a16:creationId xmlns:a16="http://schemas.microsoft.com/office/drawing/2014/main" id="{00000000-0008-0000-0C00-00002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19" name="CaixaDeTexto 1318">
          <a:extLst>
            <a:ext uri="{FF2B5EF4-FFF2-40B4-BE49-F238E27FC236}">
              <a16:creationId xmlns:a16="http://schemas.microsoft.com/office/drawing/2014/main" id="{00000000-0008-0000-0C00-00002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20" name="CaixaDeTexto 1319">
          <a:extLst>
            <a:ext uri="{FF2B5EF4-FFF2-40B4-BE49-F238E27FC236}">
              <a16:creationId xmlns:a16="http://schemas.microsoft.com/office/drawing/2014/main" id="{00000000-0008-0000-0C00-00002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21" name="CaixaDeTexto 1320">
          <a:extLst>
            <a:ext uri="{FF2B5EF4-FFF2-40B4-BE49-F238E27FC236}">
              <a16:creationId xmlns:a16="http://schemas.microsoft.com/office/drawing/2014/main" id="{00000000-0008-0000-0C00-00002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22" name="CaixaDeTexto 1321">
          <a:extLst>
            <a:ext uri="{FF2B5EF4-FFF2-40B4-BE49-F238E27FC236}">
              <a16:creationId xmlns:a16="http://schemas.microsoft.com/office/drawing/2014/main" id="{00000000-0008-0000-0C00-00002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23" name="CaixaDeTexto 1322">
          <a:extLst>
            <a:ext uri="{FF2B5EF4-FFF2-40B4-BE49-F238E27FC236}">
              <a16:creationId xmlns:a16="http://schemas.microsoft.com/office/drawing/2014/main" id="{00000000-0008-0000-0C00-00002B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24" name="CaixaDeTexto 1323">
          <a:extLst>
            <a:ext uri="{FF2B5EF4-FFF2-40B4-BE49-F238E27FC236}">
              <a16:creationId xmlns:a16="http://schemas.microsoft.com/office/drawing/2014/main" id="{00000000-0008-0000-0C00-00002C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25" name="CaixaDeTexto 1324">
          <a:extLst>
            <a:ext uri="{FF2B5EF4-FFF2-40B4-BE49-F238E27FC236}">
              <a16:creationId xmlns:a16="http://schemas.microsoft.com/office/drawing/2014/main" id="{00000000-0008-0000-0C00-00002D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26" name="CaixaDeTexto 1325">
          <a:extLst>
            <a:ext uri="{FF2B5EF4-FFF2-40B4-BE49-F238E27FC236}">
              <a16:creationId xmlns:a16="http://schemas.microsoft.com/office/drawing/2014/main" id="{00000000-0008-0000-0C00-00002E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27" name="CaixaDeTexto 1326">
          <a:extLst>
            <a:ext uri="{FF2B5EF4-FFF2-40B4-BE49-F238E27FC236}">
              <a16:creationId xmlns:a16="http://schemas.microsoft.com/office/drawing/2014/main" id="{00000000-0008-0000-0C00-00002F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28" name="CaixaDeTexto 1327">
          <a:extLst>
            <a:ext uri="{FF2B5EF4-FFF2-40B4-BE49-F238E27FC236}">
              <a16:creationId xmlns:a16="http://schemas.microsoft.com/office/drawing/2014/main" id="{00000000-0008-0000-0C00-000030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29" name="CaixaDeTexto 1328">
          <a:extLst>
            <a:ext uri="{FF2B5EF4-FFF2-40B4-BE49-F238E27FC236}">
              <a16:creationId xmlns:a16="http://schemas.microsoft.com/office/drawing/2014/main" id="{00000000-0008-0000-0C00-000031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30" name="CaixaDeTexto 1329">
          <a:extLst>
            <a:ext uri="{FF2B5EF4-FFF2-40B4-BE49-F238E27FC236}">
              <a16:creationId xmlns:a16="http://schemas.microsoft.com/office/drawing/2014/main" id="{00000000-0008-0000-0C00-000032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31" name="CaixaDeTexto 1330">
          <a:extLst>
            <a:ext uri="{FF2B5EF4-FFF2-40B4-BE49-F238E27FC236}">
              <a16:creationId xmlns:a16="http://schemas.microsoft.com/office/drawing/2014/main" id="{00000000-0008-0000-0C00-000033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32" name="CaixaDeTexto 1331">
          <a:extLst>
            <a:ext uri="{FF2B5EF4-FFF2-40B4-BE49-F238E27FC236}">
              <a16:creationId xmlns:a16="http://schemas.microsoft.com/office/drawing/2014/main" id="{00000000-0008-0000-0C00-000034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33" name="CaixaDeTexto 1332">
          <a:extLst>
            <a:ext uri="{FF2B5EF4-FFF2-40B4-BE49-F238E27FC236}">
              <a16:creationId xmlns:a16="http://schemas.microsoft.com/office/drawing/2014/main" id="{00000000-0008-0000-0C00-000035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34" name="CaixaDeTexto 1333">
          <a:extLst>
            <a:ext uri="{FF2B5EF4-FFF2-40B4-BE49-F238E27FC236}">
              <a16:creationId xmlns:a16="http://schemas.microsoft.com/office/drawing/2014/main" id="{00000000-0008-0000-0C00-000036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35" name="CaixaDeTexto 1334">
          <a:extLst>
            <a:ext uri="{FF2B5EF4-FFF2-40B4-BE49-F238E27FC236}">
              <a16:creationId xmlns:a16="http://schemas.microsoft.com/office/drawing/2014/main" id="{00000000-0008-0000-0C00-000037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36" name="CaixaDeTexto 1335">
          <a:extLst>
            <a:ext uri="{FF2B5EF4-FFF2-40B4-BE49-F238E27FC236}">
              <a16:creationId xmlns:a16="http://schemas.microsoft.com/office/drawing/2014/main" id="{00000000-0008-0000-0C00-000038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37" name="CaixaDeTexto 1336">
          <a:extLst>
            <a:ext uri="{FF2B5EF4-FFF2-40B4-BE49-F238E27FC236}">
              <a16:creationId xmlns:a16="http://schemas.microsoft.com/office/drawing/2014/main" id="{00000000-0008-0000-0C00-000039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38" name="CaixaDeTexto 1337">
          <a:extLst>
            <a:ext uri="{FF2B5EF4-FFF2-40B4-BE49-F238E27FC236}">
              <a16:creationId xmlns:a16="http://schemas.microsoft.com/office/drawing/2014/main" id="{00000000-0008-0000-0C00-00003A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39" name="CaixaDeTexto 1338">
          <a:extLst>
            <a:ext uri="{FF2B5EF4-FFF2-40B4-BE49-F238E27FC236}">
              <a16:creationId xmlns:a16="http://schemas.microsoft.com/office/drawing/2014/main" id="{00000000-0008-0000-0C00-00003B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40" name="CaixaDeTexto 1339">
          <a:extLst>
            <a:ext uri="{FF2B5EF4-FFF2-40B4-BE49-F238E27FC236}">
              <a16:creationId xmlns:a16="http://schemas.microsoft.com/office/drawing/2014/main" id="{00000000-0008-0000-0C00-00003C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41" name="CaixaDeTexto 1340">
          <a:extLst>
            <a:ext uri="{FF2B5EF4-FFF2-40B4-BE49-F238E27FC236}">
              <a16:creationId xmlns:a16="http://schemas.microsoft.com/office/drawing/2014/main" id="{00000000-0008-0000-0C00-00003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42" name="CaixaDeTexto 1341">
          <a:extLst>
            <a:ext uri="{FF2B5EF4-FFF2-40B4-BE49-F238E27FC236}">
              <a16:creationId xmlns:a16="http://schemas.microsoft.com/office/drawing/2014/main" id="{00000000-0008-0000-0C00-00003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43" name="CaixaDeTexto 1342">
          <a:extLst>
            <a:ext uri="{FF2B5EF4-FFF2-40B4-BE49-F238E27FC236}">
              <a16:creationId xmlns:a16="http://schemas.microsoft.com/office/drawing/2014/main" id="{00000000-0008-0000-0C00-00003F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44" name="CaixaDeTexto 1343">
          <a:extLst>
            <a:ext uri="{FF2B5EF4-FFF2-40B4-BE49-F238E27FC236}">
              <a16:creationId xmlns:a16="http://schemas.microsoft.com/office/drawing/2014/main" id="{00000000-0008-0000-0C00-000040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45" name="CaixaDeTexto 1344">
          <a:extLst>
            <a:ext uri="{FF2B5EF4-FFF2-40B4-BE49-F238E27FC236}">
              <a16:creationId xmlns:a16="http://schemas.microsoft.com/office/drawing/2014/main" id="{00000000-0008-0000-0C00-000041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46" name="CaixaDeTexto 1345">
          <a:extLst>
            <a:ext uri="{FF2B5EF4-FFF2-40B4-BE49-F238E27FC236}">
              <a16:creationId xmlns:a16="http://schemas.microsoft.com/office/drawing/2014/main" id="{00000000-0008-0000-0C00-000042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47" name="CaixaDeTexto 1346">
          <a:extLst>
            <a:ext uri="{FF2B5EF4-FFF2-40B4-BE49-F238E27FC236}">
              <a16:creationId xmlns:a16="http://schemas.microsoft.com/office/drawing/2014/main" id="{00000000-0008-0000-0C00-00004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48" name="CaixaDeTexto 1347">
          <a:extLst>
            <a:ext uri="{FF2B5EF4-FFF2-40B4-BE49-F238E27FC236}">
              <a16:creationId xmlns:a16="http://schemas.microsoft.com/office/drawing/2014/main" id="{00000000-0008-0000-0C00-00004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49" name="CaixaDeTexto 1348">
          <a:extLst>
            <a:ext uri="{FF2B5EF4-FFF2-40B4-BE49-F238E27FC236}">
              <a16:creationId xmlns:a16="http://schemas.microsoft.com/office/drawing/2014/main" id="{00000000-0008-0000-0C00-00004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0" name="CaixaDeTexto 1349">
          <a:extLst>
            <a:ext uri="{FF2B5EF4-FFF2-40B4-BE49-F238E27FC236}">
              <a16:creationId xmlns:a16="http://schemas.microsoft.com/office/drawing/2014/main" id="{00000000-0008-0000-0C00-00004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1" name="CaixaDeTexto 1350">
          <a:extLst>
            <a:ext uri="{FF2B5EF4-FFF2-40B4-BE49-F238E27FC236}">
              <a16:creationId xmlns:a16="http://schemas.microsoft.com/office/drawing/2014/main" id="{00000000-0008-0000-0C00-00004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2" name="CaixaDeTexto 1351">
          <a:extLst>
            <a:ext uri="{FF2B5EF4-FFF2-40B4-BE49-F238E27FC236}">
              <a16:creationId xmlns:a16="http://schemas.microsoft.com/office/drawing/2014/main" id="{00000000-0008-0000-0C00-00004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3" name="CaixaDeTexto 1352">
          <a:extLst>
            <a:ext uri="{FF2B5EF4-FFF2-40B4-BE49-F238E27FC236}">
              <a16:creationId xmlns:a16="http://schemas.microsoft.com/office/drawing/2014/main" id="{00000000-0008-0000-0C00-00004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4" name="CaixaDeTexto 1353">
          <a:extLst>
            <a:ext uri="{FF2B5EF4-FFF2-40B4-BE49-F238E27FC236}">
              <a16:creationId xmlns:a16="http://schemas.microsoft.com/office/drawing/2014/main" id="{00000000-0008-0000-0C00-00004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5" name="CaixaDeTexto 1354">
          <a:extLst>
            <a:ext uri="{FF2B5EF4-FFF2-40B4-BE49-F238E27FC236}">
              <a16:creationId xmlns:a16="http://schemas.microsoft.com/office/drawing/2014/main" id="{00000000-0008-0000-0C00-00004B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6" name="CaixaDeTexto 1355">
          <a:extLst>
            <a:ext uri="{FF2B5EF4-FFF2-40B4-BE49-F238E27FC236}">
              <a16:creationId xmlns:a16="http://schemas.microsoft.com/office/drawing/2014/main" id="{00000000-0008-0000-0C00-00004C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7" name="CaixaDeTexto 1356">
          <a:extLst>
            <a:ext uri="{FF2B5EF4-FFF2-40B4-BE49-F238E27FC236}">
              <a16:creationId xmlns:a16="http://schemas.microsoft.com/office/drawing/2014/main" id="{00000000-0008-0000-0C00-00004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58" name="CaixaDeTexto 1357">
          <a:extLst>
            <a:ext uri="{FF2B5EF4-FFF2-40B4-BE49-F238E27FC236}">
              <a16:creationId xmlns:a16="http://schemas.microsoft.com/office/drawing/2014/main" id="{00000000-0008-0000-0C00-00004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59" name="CaixaDeTexto 1358">
          <a:extLst>
            <a:ext uri="{FF2B5EF4-FFF2-40B4-BE49-F238E27FC236}">
              <a16:creationId xmlns:a16="http://schemas.microsoft.com/office/drawing/2014/main" id="{00000000-0008-0000-0C00-00004F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60" name="CaixaDeTexto 1359">
          <a:extLst>
            <a:ext uri="{FF2B5EF4-FFF2-40B4-BE49-F238E27FC236}">
              <a16:creationId xmlns:a16="http://schemas.microsoft.com/office/drawing/2014/main" id="{00000000-0008-0000-0C00-000050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61" name="CaixaDeTexto 1360">
          <a:extLst>
            <a:ext uri="{FF2B5EF4-FFF2-40B4-BE49-F238E27FC236}">
              <a16:creationId xmlns:a16="http://schemas.microsoft.com/office/drawing/2014/main" id="{00000000-0008-0000-0C00-000051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62" name="CaixaDeTexto 1361">
          <a:extLst>
            <a:ext uri="{FF2B5EF4-FFF2-40B4-BE49-F238E27FC236}">
              <a16:creationId xmlns:a16="http://schemas.microsoft.com/office/drawing/2014/main" id="{00000000-0008-0000-0C00-000052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63" name="CaixaDeTexto 1362">
          <a:extLst>
            <a:ext uri="{FF2B5EF4-FFF2-40B4-BE49-F238E27FC236}">
              <a16:creationId xmlns:a16="http://schemas.microsoft.com/office/drawing/2014/main" id="{00000000-0008-0000-0C00-000053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64" name="CaixaDeTexto 1363">
          <a:extLst>
            <a:ext uri="{FF2B5EF4-FFF2-40B4-BE49-F238E27FC236}">
              <a16:creationId xmlns:a16="http://schemas.microsoft.com/office/drawing/2014/main" id="{00000000-0008-0000-0C00-000054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65" name="CaixaDeTexto 1364">
          <a:extLst>
            <a:ext uri="{FF2B5EF4-FFF2-40B4-BE49-F238E27FC236}">
              <a16:creationId xmlns:a16="http://schemas.microsoft.com/office/drawing/2014/main" id="{00000000-0008-0000-0C00-000055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66" name="CaixaDeTexto 1365">
          <a:extLst>
            <a:ext uri="{FF2B5EF4-FFF2-40B4-BE49-F238E27FC236}">
              <a16:creationId xmlns:a16="http://schemas.microsoft.com/office/drawing/2014/main" id="{00000000-0008-0000-0C00-000056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67" name="CaixaDeTexto 1366">
          <a:extLst>
            <a:ext uri="{FF2B5EF4-FFF2-40B4-BE49-F238E27FC236}">
              <a16:creationId xmlns:a16="http://schemas.microsoft.com/office/drawing/2014/main" id="{00000000-0008-0000-0C00-000057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368" name="CaixaDeTexto 1367">
          <a:extLst>
            <a:ext uri="{FF2B5EF4-FFF2-40B4-BE49-F238E27FC236}">
              <a16:creationId xmlns:a16="http://schemas.microsoft.com/office/drawing/2014/main" id="{00000000-0008-0000-0C00-000058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69" name="CaixaDeTexto 1368">
          <a:extLst>
            <a:ext uri="{FF2B5EF4-FFF2-40B4-BE49-F238E27FC236}">
              <a16:creationId xmlns:a16="http://schemas.microsoft.com/office/drawing/2014/main" id="{00000000-0008-0000-0C00-000059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70" name="CaixaDeTexto 1369">
          <a:extLst>
            <a:ext uri="{FF2B5EF4-FFF2-40B4-BE49-F238E27FC236}">
              <a16:creationId xmlns:a16="http://schemas.microsoft.com/office/drawing/2014/main" id="{00000000-0008-0000-0C00-00005A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71" name="CaixaDeTexto 1370">
          <a:extLst>
            <a:ext uri="{FF2B5EF4-FFF2-40B4-BE49-F238E27FC236}">
              <a16:creationId xmlns:a16="http://schemas.microsoft.com/office/drawing/2014/main" id="{00000000-0008-0000-0C00-00005B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372" name="CaixaDeTexto 1371">
          <a:extLst>
            <a:ext uri="{FF2B5EF4-FFF2-40B4-BE49-F238E27FC236}">
              <a16:creationId xmlns:a16="http://schemas.microsoft.com/office/drawing/2014/main" id="{00000000-0008-0000-0C00-00005C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73" name="CaixaDeTexto 1372">
          <a:extLst>
            <a:ext uri="{FF2B5EF4-FFF2-40B4-BE49-F238E27FC236}">
              <a16:creationId xmlns:a16="http://schemas.microsoft.com/office/drawing/2014/main" id="{00000000-0008-0000-0C00-00005D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74" name="CaixaDeTexto 1373">
          <a:extLst>
            <a:ext uri="{FF2B5EF4-FFF2-40B4-BE49-F238E27FC236}">
              <a16:creationId xmlns:a16="http://schemas.microsoft.com/office/drawing/2014/main" id="{00000000-0008-0000-0C00-00005E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75" name="CaixaDeTexto 1374">
          <a:extLst>
            <a:ext uri="{FF2B5EF4-FFF2-40B4-BE49-F238E27FC236}">
              <a16:creationId xmlns:a16="http://schemas.microsoft.com/office/drawing/2014/main" id="{00000000-0008-0000-0C00-00005F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76" name="CaixaDeTexto 1375">
          <a:extLst>
            <a:ext uri="{FF2B5EF4-FFF2-40B4-BE49-F238E27FC236}">
              <a16:creationId xmlns:a16="http://schemas.microsoft.com/office/drawing/2014/main" id="{00000000-0008-0000-0C00-000060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77" name="CaixaDeTexto 1376">
          <a:extLst>
            <a:ext uri="{FF2B5EF4-FFF2-40B4-BE49-F238E27FC236}">
              <a16:creationId xmlns:a16="http://schemas.microsoft.com/office/drawing/2014/main" id="{00000000-0008-0000-0C00-00006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78" name="CaixaDeTexto 1377">
          <a:extLst>
            <a:ext uri="{FF2B5EF4-FFF2-40B4-BE49-F238E27FC236}">
              <a16:creationId xmlns:a16="http://schemas.microsoft.com/office/drawing/2014/main" id="{00000000-0008-0000-0C00-00006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79" name="CaixaDeTexto 1378">
          <a:extLst>
            <a:ext uri="{FF2B5EF4-FFF2-40B4-BE49-F238E27FC236}">
              <a16:creationId xmlns:a16="http://schemas.microsoft.com/office/drawing/2014/main" id="{00000000-0008-0000-0C00-000063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80" name="CaixaDeTexto 1379">
          <a:extLst>
            <a:ext uri="{FF2B5EF4-FFF2-40B4-BE49-F238E27FC236}">
              <a16:creationId xmlns:a16="http://schemas.microsoft.com/office/drawing/2014/main" id="{00000000-0008-0000-0C00-000064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81" name="CaixaDeTexto 1380">
          <a:extLst>
            <a:ext uri="{FF2B5EF4-FFF2-40B4-BE49-F238E27FC236}">
              <a16:creationId xmlns:a16="http://schemas.microsoft.com/office/drawing/2014/main" id="{00000000-0008-0000-0C00-000065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382" name="CaixaDeTexto 1381">
          <a:extLst>
            <a:ext uri="{FF2B5EF4-FFF2-40B4-BE49-F238E27FC236}">
              <a16:creationId xmlns:a16="http://schemas.microsoft.com/office/drawing/2014/main" id="{00000000-0008-0000-0C00-000066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3" name="CaixaDeTexto 1382">
          <a:extLst>
            <a:ext uri="{FF2B5EF4-FFF2-40B4-BE49-F238E27FC236}">
              <a16:creationId xmlns:a16="http://schemas.microsoft.com/office/drawing/2014/main" id="{00000000-0008-0000-0C00-00006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4" name="CaixaDeTexto 1383">
          <a:extLst>
            <a:ext uri="{FF2B5EF4-FFF2-40B4-BE49-F238E27FC236}">
              <a16:creationId xmlns:a16="http://schemas.microsoft.com/office/drawing/2014/main" id="{00000000-0008-0000-0C00-00006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5" name="CaixaDeTexto 1384">
          <a:extLst>
            <a:ext uri="{FF2B5EF4-FFF2-40B4-BE49-F238E27FC236}">
              <a16:creationId xmlns:a16="http://schemas.microsoft.com/office/drawing/2014/main" id="{00000000-0008-0000-0C00-00006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6" name="CaixaDeTexto 1385">
          <a:extLst>
            <a:ext uri="{FF2B5EF4-FFF2-40B4-BE49-F238E27FC236}">
              <a16:creationId xmlns:a16="http://schemas.microsoft.com/office/drawing/2014/main" id="{00000000-0008-0000-0C00-00006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7" name="CaixaDeTexto 1386">
          <a:extLst>
            <a:ext uri="{FF2B5EF4-FFF2-40B4-BE49-F238E27FC236}">
              <a16:creationId xmlns:a16="http://schemas.microsoft.com/office/drawing/2014/main" id="{00000000-0008-0000-0C00-00006B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8" name="CaixaDeTexto 1387">
          <a:extLst>
            <a:ext uri="{FF2B5EF4-FFF2-40B4-BE49-F238E27FC236}">
              <a16:creationId xmlns:a16="http://schemas.microsoft.com/office/drawing/2014/main" id="{00000000-0008-0000-0C00-00006C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89" name="CaixaDeTexto 1388">
          <a:extLst>
            <a:ext uri="{FF2B5EF4-FFF2-40B4-BE49-F238E27FC236}">
              <a16:creationId xmlns:a16="http://schemas.microsoft.com/office/drawing/2014/main" id="{00000000-0008-0000-0C00-00006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90" name="CaixaDeTexto 1389">
          <a:extLst>
            <a:ext uri="{FF2B5EF4-FFF2-40B4-BE49-F238E27FC236}">
              <a16:creationId xmlns:a16="http://schemas.microsoft.com/office/drawing/2014/main" id="{00000000-0008-0000-0C00-00006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91" name="CaixaDeTexto 1390">
          <a:extLst>
            <a:ext uri="{FF2B5EF4-FFF2-40B4-BE49-F238E27FC236}">
              <a16:creationId xmlns:a16="http://schemas.microsoft.com/office/drawing/2014/main" id="{00000000-0008-0000-0C00-00006F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92" name="CaixaDeTexto 1391">
          <a:extLst>
            <a:ext uri="{FF2B5EF4-FFF2-40B4-BE49-F238E27FC236}">
              <a16:creationId xmlns:a16="http://schemas.microsoft.com/office/drawing/2014/main" id="{00000000-0008-0000-0C00-000070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93" name="CaixaDeTexto 1392">
          <a:extLst>
            <a:ext uri="{FF2B5EF4-FFF2-40B4-BE49-F238E27FC236}">
              <a16:creationId xmlns:a16="http://schemas.microsoft.com/office/drawing/2014/main" id="{00000000-0008-0000-0C00-00007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394" name="CaixaDeTexto 1393">
          <a:extLst>
            <a:ext uri="{FF2B5EF4-FFF2-40B4-BE49-F238E27FC236}">
              <a16:creationId xmlns:a16="http://schemas.microsoft.com/office/drawing/2014/main" id="{00000000-0008-0000-0C00-00007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95" name="CaixaDeTexto 1394">
          <a:extLst>
            <a:ext uri="{FF2B5EF4-FFF2-40B4-BE49-F238E27FC236}">
              <a16:creationId xmlns:a16="http://schemas.microsoft.com/office/drawing/2014/main" id="{00000000-0008-0000-0C00-000073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396" name="CaixaDeTexto 1395">
          <a:extLst>
            <a:ext uri="{FF2B5EF4-FFF2-40B4-BE49-F238E27FC236}">
              <a16:creationId xmlns:a16="http://schemas.microsoft.com/office/drawing/2014/main" id="{00000000-0008-0000-0C00-000074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97" name="CaixaDeTexto 1396">
          <a:extLst>
            <a:ext uri="{FF2B5EF4-FFF2-40B4-BE49-F238E27FC236}">
              <a16:creationId xmlns:a16="http://schemas.microsoft.com/office/drawing/2014/main" id="{00000000-0008-0000-0C00-000075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98" name="CaixaDeTexto 1397">
          <a:extLst>
            <a:ext uri="{FF2B5EF4-FFF2-40B4-BE49-F238E27FC236}">
              <a16:creationId xmlns:a16="http://schemas.microsoft.com/office/drawing/2014/main" id="{00000000-0008-0000-0C00-000076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399" name="CaixaDeTexto 1398">
          <a:extLst>
            <a:ext uri="{FF2B5EF4-FFF2-40B4-BE49-F238E27FC236}">
              <a16:creationId xmlns:a16="http://schemas.microsoft.com/office/drawing/2014/main" id="{00000000-0008-0000-0C00-000077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00" name="CaixaDeTexto 1399">
          <a:extLst>
            <a:ext uri="{FF2B5EF4-FFF2-40B4-BE49-F238E27FC236}">
              <a16:creationId xmlns:a16="http://schemas.microsoft.com/office/drawing/2014/main" id="{00000000-0008-0000-0C00-000078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01" name="CaixaDeTexto 1400">
          <a:extLst>
            <a:ext uri="{FF2B5EF4-FFF2-40B4-BE49-F238E27FC236}">
              <a16:creationId xmlns:a16="http://schemas.microsoft.com/office/drawing/2014/main" id="{00000000-0008-0000-0C00-000079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02" name="CaixaDeTexto 1401">
          <a:extLst>
            <a:ext uri="{FF2B5EF4-FFF2-40B4-BE49-F238E27FC236}">
              <a16:creationId xmlns:a16="http://schemas.microsoft.com/office/drawing/2014/main" id="{00000000-0008-0000-0C00-00007A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03" name="CaixaDeTexto 1402">
          <a:extLst>
            <a:ext uri="{FF2B5EF4-FFF2-40B4-BE49-F238E27FC236}">
              <a16:creationId xmlns:a16="http://schemas.microsoft.com/office/drawing/2014/main" id="{00000000-0008-0000-0C00-00007B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04" name="CaixaDeTexto 1403">
          <a:extLst>
            <a:ext uri="{FF2B5EF4-FFF2-40B4-BE49-F238E27FC236}">
              <a16:creationId xmlns:a16="http://schemas.microsoft.com/office/drawing/2014/main" id="{00000000-0008-0000-0C00-00007C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05" name="CaixaDeTexto 1404">
          <a:extLst>
            <a:ext uri="{FF2B5EF4-FFF2-40B4-BE49-F238E27FC236}">
              <a16:creationId xmlns:a16="http://schemas.microsoft.com/office/drawing/2014/main" id="{00000000-0008-0000-0C00-00007D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06" name="CaixaDeTexto 1405">
          <a:extLst>
            <a:ext uri="{FF2B5EF4-FFF2-40B4-BE49-F238E27FC236}">
              <a16:creationId xmlns:a16="http://schemas.microsoft.com/office/drawing/2014/main" id="{00000000-0008-0000-0C00-00007E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07" name="CaixaDeTexto 1406">
          <a:extLst>
            <a:ext uri="{FF2B5EF4-FFF2-40B4-BE49-F238E27FC236}">
              <a16:creationId xmlns:a16="http://schemas.microsoft.com/office/drawing/2014/main" id="{00000000-0008-0000-0C00-00007F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08" name="CaixaDeTexto 1407">
          <a:extLst>
            <a:ext uri="{FF2B5EF4-FFF2-40B4-BE49-F238E27FC236}">
              <a16:creationId xmlns:a16="http://schemas.microsoft.com/office/drawing/2014/main" id="{00000000-0008-0000-0C00-000080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09" name="CaixaDeTexto 1408">
          <a:extLst>
            <a:ext uri="{FF2B5EF4-FFF2-40B4-BE49-F238E27FC236}">
              <a16:creationId xmlns:a16="http://schemas.microsoft.com/office/drawing/2014/main" id="{00000000-0008-0000-0C00-000081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0" name="CaixaDeTexto 1409">
          <a:extLst>
            <a:ext uri="{FF2B5EF4-FFF2-40B4-BE49-F238E27FC236}">
              <a16:creationId xmlns:a16="http://schemas.microsoft.com/office/drawing/2014/main" id="{00000000-0008-0000-0C00-000082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1" name="CaixaDeTexto 1410">
          <a:extLst>
            <a:ext uri="{FF2B5EF4-FFF2-40B4-BE49-F238E27FC236}">
              <a16:creationId xmlns:a16="http://schemas.microsoft.com/office/drawing/2014/main" id="{00000000-0008-0000-0C00-000083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2" name="CaixaDeTexto 1411">
          <a:extLst>
            <a:ext uri="{FF2B5EF4-FFF2-40B4-BE49-F238E27FC236}">
              <a16:creationId xmlns:a16="http://schemas.microsoft.com/office/drawing/2014/main" id="{00000000-0008-0000-0C00-000084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13" name="CaixaDeTexto 1412">
          <a:extLst>
            <a:ext uri="{FF2B5EF4-FFF2-40B4-BE49-F238E27FC236}">
              <a16:creationId xmlns:a16="http://schemas.microsoft.com/office/drawing/2014/main" id="{00000000-0008-0000-0C00-00008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14" name="CaixaDeTexto 1413">
          <a:extLst>
            <a:ext uri="{FF2B5EF4-FFF2-40B4-BE49-F238E27FC236}">
              <a16:creationId xmlns:a16="http://schemas.microsoft.com/office/drawing/2014/main" id="{00000000-0008-0000-0C00-00008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5" name="CaixaDeTexto 1414">
          <a:extLst>
            <a:ext uri="{FF2B5EF4-FFF2-40B4-BE49-F238E27FC236}">
              <a16:creationId xmlns:a16="http://schemas.microsoft.com/office/drawing/2014/main" id="{00000000-0008-0000-0C00-000087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6" name="CaixaDeTexto 1415">
          <a:extLst>
            <a:ext uri="{FF2B5EF4-FFF2-40B4-BE49-F238E27FC236}">
              <a16:creationId xmlns:a16="http://schemas.microsoft.com/office/drawing/2014/main" id="{00000000-0008-0000-0C00-000088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7" name="CaixaDeTexto 1416">
          <a:extLst>
            <a:ext uri="{FF2B5EF4-FFF2-40B4-BE49-F238E27FC236}">
              <a16:creationId xmlns:a16="http://schemas.microsoft.com/office/drawing/2014/main" id="{00000000-0008-0000-0C00-000089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18" name="CaixaDeTexto 1417">
          <a:extLst>
            <a:ext uri="{FF2B5EF4-FFF2-40B4-BE49-F238E27FC236}">
              <a16:creationId xmlns:a16="http://schemas.microsoft.com/office/drawing/2014/main" id="{00000000-0008-0000-0C00-00008A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19" name="CaixaDeTexto 1418">
          <a:extLst>
            <a:ext uri="{FF2B5EF4-FFF2-40B4-BE49-F238E27FC236}">
              <a16:creationId xmlns:a16="http://schemas.microsoft.com/office/drawing/2014/main" id="{00000000-0008-0000-0C00-00008B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0" name="CaixaDeTexto 1419">
          <a:extLst>
            <a:ext uri="{FF2B5EF4-FFF2-40B4-BE49-F238E27FC236}">
              <a16:creationId xmlns:a16="http://schemas.microsoft.com/office/drawing/2014/main" id="{00000000-0008-0000-0C00-00008C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1" name="CaixaDeTexto 1420">
          <a:extLst>
            <a:ext uri="{FF2B5EF4-FFF2-40B4-BE49-F238E27FC236}">
              <a16:creationId xmlns:a16="http://schemas.microsoft.com/office/drawing/2014/main" id="{00000000-0008-0000-0C00-00008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2" name="CaixaDeTexto 1421">
          <a:extLst>
            <a:ext uri="{FF2B5EF4-FFF2-40B4-BE49-F238E27FC236}">
              <a16:creationId xmlns:a16="http://schemas.microsoft.com/office/drawing/2014/main" id="{00000000-0008-0000-0C00-00008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3" name="CaixaDeTexto 1422">
          <a:extLst>
            <a:ext uri="{FF2B5EF4-FFF2-40B4-BE49-F238E27FC236}">
              <a16:creationId xmlns:a16="http://schemas.microsoft.com/office/drawing/2014/main" id="{00000000-0008-0000-0C00-00008F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4" name="CaixaDeTexto 1423">
          <a:extLst>
            <a:ext uri="{FF2B5EF4-FFF2-40B4-BE49-F238E27FC236}">
              <a16:creationId xmlns:a16="http://schemas.microsoft.com/office/drawing/2014/main" id="{00000000-0008-0000-0C00-000090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5" name="CaixaDeTexto 1424">
          <a:extLst>
            <a:ext uri="{FF2B5EF4-FFF2-40B4-BE49-F238E27FC236}">
              <a16:creationId xmlns:a16="http://schemas.microsoft.com/office/drawing/2014/main" id="{00000000-0008-0000-0C00-00009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6" name="CaixaDeTexto 1425">
          <a:extLst>
            <a:ext uri="{FF2B5EF4-FFF2-40B4-BE49-F238E27FC236}">
              <a16:creationId xmlns:a16="http://schemas.microsoft.com/office/drawing/2014/main" id="{00000000-0008-0000-0C00-00009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7" name="CaixaDeTexto 1426">
          <a:extLst>
            <a:ext uri="{FF2B5EF4-FFF2-40B4-BE49-F238E27FC236}">
              <a16:creationId xmlns:a16="http://schemas.microsoft.com/office/drawing/2014/main" id="{00000000-0008-0000-0C00-00009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8" name="CaixaDeTexto 1427">
          <a:extLst>
            <a:ext uri="{FF2B5EF4-FFF2-40B4-BE49-F238E27FC236}">
              <a16:creationId xmlns:a16="http://schemas.microsoft.com/office/drawing/2014/main" id="{00000000-0008-0000-0C00-00009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29" name="CaixaDeTexto 1428">
          <a:extLst>
            <a:ext uri="{FF2B5EF4-FFF2-40B4-BE49-F238E27FC236}">
              <a16:creationId xmlns:a16="http://schemas.microsoft.com/office/drawing/2014/main" id="{00000000-0008-0000-0C00-00009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30" name="CaixaDeTexto 1429">
          <a:extLst>
            <a:ext uri="{FF2B5EF4-FFF2-40B4-BE49-F238E27FC236}">
              <a16:creationId xmlns:a16="http://schemas.microsoft.com/office/drawing/2014/main" id="{00000000-0008-0000-0C00-00009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431" name="CaixaDeTexto 1430">
          <a:extLst>
            <a:ext uri="{FF2B5EF4-FFF2-40B4-BE49-F238E27FC236}">
              <a16:creationId xmlns:a16="http://schemas.microsoft.com/office/drawing/2014/main" id="{00000000-0008-0000-0C00-000097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432" name="CaixaDeTexto 1431">
          <a:extLst>
            <a:ext uri="{FF2B5EF4-FFF2-40B4-BE49-F238E27FC236}">
              <a16:creationId xmlns:a16="http://schemas.microsoft.com/office/drawing/2014/main" id="{00000000-0008-0000-0C00-000098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33" name="CaixaDeTexto 1432">
          <a:extLst>
            <a:ext uri="{FF2B5EF4-FFF2-40B4-BE49-F238E27FC236}">
              <a16:creationId xmlns:a16="http://schemas.microsoft.com/office/drawing/2014/main" id="{00000000-0008-0000-0C00-000099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34" name="CaixaDeTexto 1433">
          <a:extLst>
            <a:ext uri="{FF2B5EF4-FFF2-40B4-BE49-F238E27FC236}">
              <a16:creationId xmlns:a16="http://schemas.microsoft.com/office/drawing/2014/main" id="{00000000-0008-0000-0C00-00009A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35" name="CaixaDeTexto 1434">
          <a:extLst>
            <a:ext uri="{FF2B5EF4-FFF2-40B4-BE49-F238E27FC236}">
              <a16:creationId xmlns:a16="http://schemas.microsoft.com/office/drawing/2014/main" id="{00000000-0008-0000-0C00-00009B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36" name="CaixaDeTexto 1435">
          <a:extLst>
            <a:ext uri="{FF2B5EF4-FFF2-40B4-BE49-F238E27FC236}">
              <a16:creationId xmlns:a16="http://schemas.microsoft.com/office/drawing/2014/main" id="{00000000-0008-0000-0C00-00009C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37" name="CaixaDeTexto 1436">
          <a:extLst>
            <a:ext uri="{FF2B5EF4-FFF2-40B4-BE49-F238E27FC236}">
              <a16:creationId xmlns:a16="http://schemas.microsoft.com/office/drawing/2014/main" id="{00000000-0008-0000-0C00-00009D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38" name="CaixaDeTexto 1437">
          <a:extLst>
            <a:ext uri="{FF2B5EF4-FFF2-40B4-BE49-F238E27FC236}">
              <a16:creationId xmlns:a16="http://schemas.microsoft.com/office/drawing/2014/main" id="{00000000-0008-0000-0C00-00009E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39" name="CaixaDeTexto 1438">
          <a:extLst>
            <a:ext uri="{FF2B5EF4-FFF2-40B4-BE49-F238E27FC236}">
              <a16:creationId xmlns:a16="http://schemas.microsoft.com/office/drawing/2014/main" id="{00000000-0008-0000-0C00-00009F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40" name="CaixaDeTexto 1439">
          <a:extLst>
            <a:ext uri="{FF2B5EF4-FFF2-40B4-BE49-F238E27FC236}">
              <a16:creationId xmlns:a16="http://schemas.microsoft.com/office/drawing/2014/main" id="{00000000-0008-0000-0C00-0000A0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41" name="CaixaDeTexto 1440">
          <a:extLst>
            <a:ext uri="{FF2B5EF4-FFF2-40B4-BE49-F238E27FC236}">
              <a16:creationId xmlns:a16="http://schemas.microsoft.com/office/drawing/2014/main" id="{00000000-0008-0000-0C00-0000A1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42" name="CaixaDeTexto 1441">
          <a:extLst>
            <a:ext uri="{FF2B5EF4-FFF2-40B4-BE49-F238E27FC236}">
              <a16:creationId xmlns:a16="http://schemas.microsoft.com/office/drawing/2014/main" id="{00000000-0008-0000-0C00-0000A2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43" name="CaixaDeTexto 1442">
          <a:extLst>
            <a:ext uri="{FF2B5EF4-FFF2-40B4-BE49-F238E27FC236}">
              <a16:creationId xmlns:a16="http://schemas.microsoft.com/office/drawing/2014/main" id="{00000000-0008-0000-0C00-0000A3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44" name="CaixaDeTexto 1443">
          <a:extLst>
            <a:ext uri="{FF2B5EF4-FFF2-40B4-BE49-F238E27FC236}">
              <a16:creationId xmlns:a16="http://schemas.microsoft.com/office/drawing/2014/main" id="{00000000-0008-0000-0C00-0000A4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45" name="CaixaDeTexto 1444">
          <a:extLst>
            <a:ext uri="{FF2B5EF4-FFF2-40B4-BE49-F238E27FC236}">
              <a16:creationId xmlns:a16="http://schemas.microsoft.com/office/drawing/2014/main" id="{00000000-0008-0000-0C00-0000A5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46" name="CaixaDeTexto 1445">
          <a:extLst>
            <a:ext uri="{FF2B5EF4-FFF2-40B4-BE49-F238E27FC236}">
              <a16:creationId xmlns:a16="http://schemas.microsoft.com/office/drawing/2014/main" id="{00000000-0008-0000-0C00-0000A6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47" name="CaixaDeTexto 1446">
          <a:extLst>
            <a:ext uri="{FF2B5EF4-FFF2-40B4-BE49-F238E27FC236}">
              <a16:creationId xmlns:a16="http://schemas.microsoft.com/office/drawing/2014/main" id="{00000000-0008-0000-0C00-0000A7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48" name="CaixaDeTexto 1447">
          <a:extLst>
            <a:ext uri="{FF2B5EF4-FFF2-40B4-BE49-F238E27FC236}">
              <a16:creationId xmlns:a16="http://schemas.microsoft.com/office/drawing/2014/main" id="{00000000-0008-0000-0C00-0000A8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49" name="CaixaDeTexto 1448">
          <a:extLst>
            <a:ext uri="{FF2B5EF4-FFF2-40B4-BE49-F238E27FC236}">
              <a16:creationId xmlns:a16="http://schemas.microsoft.com/office/drawing/2014/main" id="{00000000-0008-0000-0C00-0000A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0" name="CaixaDeTexto 1449">
          <a:extLst>
            <a:ext uri="{FF2B5EF4-FFF2-40B4-BE49-F238E27FC236}">
              <a16:creationId xmlns:a16="http://schemas.microsoft.com/office/drawing/2014/main" id="{00000000-0008-0000-0C00-0000A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51" name="CaixaDeTexto 1450">
          <a:extLst>
            <a:ext uri="{FF2B5EF4-FFF2-40B4-BE49-F238E27FC236}">
              <a16:creationId xmlns:a16="http://schemas.microsoft.com/office/drawing/2014/main" id="{00000000-0008-0000-0C00-0000AB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52" name="CaixaDeTexto 1451">
          <a:extLst>
            <a:ext uri="{FF2B5EF4-FFF2-40B4-BE49-F238E27FC236}">
              <a16:creationId xmlns:a16="http://schemas.microsoft.com/office/drawing/2014/main" id="{00000000-0008-0000-0C00-0000AC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53" name="CaixaDeTexto 1452">
          <a:extLst>
            <a:ext uri="{FF2B5EF4-FFF2-40B4-BE49-F238E27FC236}">
              <a16:creationId xmlns:a16="http://schemas.microsoft.com/office/drawing/2014/main" id="{00000000-0008-0000-0C00-0000AD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54" name="CaixaDeTexto 1453">
          <a:extLst>
            <a:ext uri="{FF2B5EF4-FFF2-40B4-BE49-F238E27FC236}">
              <a16:creationId xmlns:a16="http://schemas.microsoft.com/office/drawing/2014/main" id="{00000000-0008-0000-0C00-0000AE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5" name="CaixaDeTexto 1454">
          <a:extLst>
            <a:ext uri="{FF2B5EF4-FFF2-40B4-BE49-F238E27FC236}">
              <a16:creationId xmlns:a16="http://schemas.microsoft.com/office/drawing/2014/main" id="{00000000-0008-0000-0C00-0000AF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6" name="CaixaDeTexto 1455">
          <a:extLst>
            <a:ext uri="{FF2B5EF4-FFF2-40B4-BE49-F238E27FC236}">
              <a16:creationId xmlns:a16="http://schemas.microsoft.com/office/drawing/2014/main" id="{00000000-0008-0000-0C00-0000B0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7" name="CaixaDeTexto 1456">
          <a:extLst>
            <a:ext uri="{FF2B5EF4-FFF2-40B4-BE49-F238E27FC236}">
              <a16:creationId xmlns:a16="http://schemas.microsoft.com/office/drawing/2014/main" id="{00000000-0008-0000-0C00-0000B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8" name="CaixaDeTexto 1457">
          <a:extLst>
            <a:ext uri="{FF2B5EF4-FFF2-40B4-BE49-F238E27FC236}">
              <a16:creationId xmlns:a16="http://schemas.microsoft.com/office/drawing/2014/main" id="{00000000-0008-0000-0C00-0000B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59" name="CaixaDeTexto 1458">
          <a:extLst>
            <a:ext uri="{FF2B5EF4-FFF2-40B4-BE49-F238E27FC236}">
              <a16:creationId xmlns:a16="http://schemas.microsoft.com/office/drawing/2014/main" id="{00000000-0008-0000-0C00-0000B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0" name="CaixaDeTexto 1459">
          <a:extLst>
            <a:ext uri="{FF2B5EF4-FFF2-40B4-BE49-F238E27FC236}">
              <a16:creationId xmlns:a16="http://schemas.microsoft.com/office/drawing/2014/main" id="{00000000-0008-0000-0C00-0000B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1" name="CaixaDeTexto 1460">
          <a:extLst>
            <a:ext uri="{FF2B5EF4-FFF2-40B4-BE49-F238E27FC236}">
              <a16:creationId xmlns:a16="http://schemas.microsoft.com/office/drawing/2014/main" id="{00000000-0008-0000-0C00-0000B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2" name="CaixaDeTexto 1461">
          <a:extLst>
            <a:ext uri="{FF2B5EF4-FFF2-40B4-BE49-F238E27FC236}">
              <a16:creationId xmlns:a16="http://schemas.microsoft.com/office/drawing/2014/main" id="{00000000-0008-0000-0C00-0000B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3" name="CaixaDeTexto 1462">
          <a:extLst>
            <a:ext uri="{FF2B5EF4-FFF2-40B4-BE49-F238E27FC236}">
              <a16:creationId xmlns:a16="http://schemas.microsoft.com/office/drawing/2014/main" id="{00000000-0008-0000-0C00-0000B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4" name="CaixaDeTexto 1463">
          <a:extLst>
            <a:ext uri="{FF2B5EF4-FFF2-40B4-BE49-F238E27FC236}">
              <a16:creationId xmlns:a16="http://schemas.microsoft.com/office/drawing/2014/main" id="{00000000-0008-0000-0C00-0000B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5" name="CaixaDeTexto 1464">
          <a:extLst>
            <a:ext uri="{FF2B5EF4-FFF2-40B4-BE49-F238E27FC236}">
              <a16:creationId xmlns:a16="http://schemas.microsoft.com/office/drawing/2014/main" id="{00000000-0008-0000-0C00-0000B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66" name="CaixaDeTexto 1465">
          <a:extLst>
            <a:ext uri="{FF2B5EF4-FFF2-40B4-BE49-F238E27FC236}">
              <a16:creationId xmlns:a16="http://schemas.microsoft.com/office/drawing/2014/main" id="{00000000-0008-0000-0C00-0000B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467" name="CaixaDeTexto 1466">
          <a:extLst>
            <a:ext uri="{FF2B5EF4-FFF2-40B4-BE49-F238E27FC236}">
              <a16:creationId xmlns:a16="http://schemas.microsoft.com/office/drawing/2014/main" id="{00000000-0008-0000-0C00-0000BB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468" name="CaixaDeTexto 1467">
          <a:extLst>
            <a:ext uri="{FF2B5EF4-FFF2-40B4-BE49-F238E27FC236}">
              <a16:creationId xmlns:a16="http://schemas.microsoft.com/office/drawing/2014/main" id="{00000000-0008-0000-0C00-0000BC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69" name="CaixaDeTexto 1468">
          <a:extLst>
            <a:ext uri="{FF2B5EF4-FFF2-40B4-BE49-F238E27FC236}">
              <a16:creationId xmlns:a16="http://schemas.microsoft.com/office/drawing/2014/main" id="{00000000-0008-0000-0C00-0000BD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70" name="CaixaDeTexto 1469">
          <a:extLst>
            <a:ext uri="{FF2B5EF4-FFF2-40B4-BE49-F238E27FC236}">
              <a16:creationId xmlns:a16="http://schemas.microsoft.com/office/drawing/2014/main" id="{00000000-0008-0000-0C00-0000BE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71" name="CaixaDeTexto 1470">
          <a:extLst>
            <a:ext uri="{FF2B5EF4-FFF2-40B4-BE49-F238E27FC236}">
              <a16:creationId xmlns:a16="http://schemas.microsoft.com/office/drawing/2014/main" id="{00000000-0008-0000-0C00-0000BF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472" name="CaixaDeTexto 1471">
          <a:extLst>
            <a:ext uri="{FF2B5EF4-FFF2-40B4-BE49-F238E27FC236}">
              <a16:creationId xmlns:a16="http://schemas.microsoft.com/office/drawing/2014/main" id="{00000000-0008-0000-0C00-0000C0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73" name="CaixaDeTexto 1472">
          <a:extLst>
            <a:ext uri="{FF2B5EF4-FFF2-40B4-BE49-F238E27FC236}">
              <a16:creationId xmlns:a16="http://schemas.microsoft.com/office/drawing/2014/main" id="{00000000-0008-0000-0C00-0000C1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74" name="CaixaDeTexto 1473">
          <a:extLst>
            <a:ext uri="{FF2B5EF4-FFF2-40B4-BE49-F238E27FC236}">
              <a16:creationId xmlns:a16="http://schemas.microsoft.com/office/drawing/2014/main" id="{00000000-0008-0000-0C00-0000C2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75" name="CaixaDeTexto 1474">
          <a:extLst>
            <a:ext uri="{FF2B5EF4-FFF2-40B4-BE49-F238E27FC236}">
              <a16:creationId xmlns:a16="http://schemas.microsoft.com/office/drawing/2014/main" id="{00000000-0008-0000-0C00-0000C3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476" name="CaixaDeTexto 1475">
          <a:extLst>
            <a:ext uri="{FF2B5EF4-FFF2-40B4-BE49-F238E27FC236}">
              <a16:creationId xmlns:a16="http://schemas.microsoft.com/office/drawing/2014/main" id="{00000000-0008-0000-0C00-0000C4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77" name="CaixaDeTexto 1476">
          <a:extLst>
            <a:ext uri="{FF2B5EF4-FFF2-40B4-BE49-F238E27FC236}">
              <a16:creationId xmlns:a16="http://schemas.microsoft.com/office/drawing/2014/main" id="{00000000-0008-0000-0C00-0000C5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78" name="CaixaDeTexto 1477">
          <a:extLst>
            <a:ext uri="{FF2B5EF4-FFF2-40B4-BE49-F238E27FC236}">
              <a16:creationId xmlns:a16="http://schemas.microsoft.com/office/drawing/2014/main" id="{00000000-0008-0000-0C00-0000C6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79" name="CaixaDeTexto 1478">
          <a:extLst>
            <a:ext uri="{FF2B5EF4-FFF2-40B4-BE49-F238E27FC236}">
              <a16:creationId xmlns:a16="http://schemas.microsoft.com/office/drawing/2014/main" id="{00000000-0008-0000-0C00-0000C7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480" name="CaixaDeTexto 1479">
          <a:extLst>
            <a:ext uri="{FF2B5EF4-FFF2-40B4-BE49-F238E27FC236}">
              <a16:creationId xmlns:a16="http://schemas.microsoft.com/office/drawing/2014/main" id="{00000000-0008-0000-0C00-0000C8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1" name="CaixaDeTexto 1480">
          <a:extLst>
            <a:ext uri="{FF2B5EF4-FFF2-40B4-BE49-F238E27FC236}">
              <a16:creationId xmlns:a16="http://schemas.microsoft.com/office/drawing/2014/main" id="{00000000-0008-0000-0C00-0000C9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2" name="CaixaDeTexto 1481">
          <a:extLst>
            <a:ext uri="{FF2B5EF4-FFF2-40B4-BE49-F238E27FC236}">
              <a16:creationId xmlns:a16="http://schemas.microsoft.com/office/drawing/2014/main" id="{00000000-0008-0000-0C00-0000CA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3" name="CaixaDeTexto 1482">
          <a:extLst>
            <a:ext uri="{FF2B5EF4-FFF2-40B4-BE49-F238E27FC236}">
              <a16:creationId xmlns:a16="http://schemas.microsoft.com/office/drawing/2014/main" id="{00000000-0008-0000-0C00-0000CB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4" name="CaixaDeTexto 1483">
          <a:extLst>
            <a:ext uri="{FF2B5EF4-FFF2-40B4-BE49-F238E27FC236}">
              <a16:creationId xmlns:a16="http://schemas.microsoft.com/office/drawing/2014/main" id="{00000000-0008-0000-0C00-0000CC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85" name="CaixaDeTexto 1484">
          <a:extLst>
            <a:ext uri="{FF2B5EF4-FFF2-40B4-BE49-F238E27FC236}">
              <a16:creationId xmlns:a16="http://schemas.microsoft.com/office/drawing/2014/main" id="{00000000-0008-0000-0C00-0000C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86" name="CaixaDeTexto 1485">
          <a:extLst>
            <a:ext uri="{FF2B5EF4-FFF2-40B4-BE49-F238E27FC236}">
              <a16:creationId xmlns:a16="http://schemas.microsoft.com/office/drawing/2014/main" id="{00000000-0008-0000-0C00-0000C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7" name="CaixaDeTexto 1486">
          <a:extLst>
            <a:ext uri="{FF2B5EF4-FFF2-40B4-BE49-F238E27FC236}">
              <a16:creationId xmlns:a16="http://schemas.microsoft.com/office/drawing/2014/main" id="{00000000-0008-0000-0C00-0000CF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8" name="CaixaDeTexto 1487">
          <a:extLst>
            <a:ext uri="{FF2B5EF4-FFF2-40B4-BE49-F238E27FC236}">
              <a16:creationId xmlns:a16="http://schemas.microsoft.com/office/drawing/2014/main" id="{00000000-0008-0000-0C00-0000D0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89" name="CaixaDeTexto 1488">
          <a:extLst>
            <a:ext uri="{FF2B5EF4-FFF2-40B4-BE49-F238E27FC236}">
              <a16:creationId xmlns:a16="http://schemas.microsoft.com/office/drawing/2014/main" id="{00000000-0008-0000-0C00-0000D1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490" name="CaixaDeTexto 1489">
          <a:extLst>
            <a:ext uri="{FF2B5EF4-FFF2-40B4-BE49-F238E27FC236}">
              <a16:creationId xmlns:a16="http://schemas.microsoft.com/office/drawing/2014/main" id="{00000000-0008-0000-0C00-0000D2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1" name="CaixaDeTexto 1490">
          <a:extLst>
            <a:ext uri="{FF2B5EF4-FFF2-40B4-BE49-F238E27FC236}">
              <a16:creationId xmlns:a16="http://schemas.microsoft.com/office/drawing/2014/main" id="{00000000-0008-0000-0C00-0000D3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2" name="CaixaDeTexto 1491">
          <a:extLst>
            <a:ext uri="{FF2B5EF4-FFF2-40B4-BE49-F238E27FC236}">
              <a16:creationId xmlns:a16="http://schemas.microsoft.com/office/drawing/2014/main" id="{00000000-0008-0000-0C00-0000D4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3" name="CaixaDeTexto 1492">
          <a:extLst>
            <a:ext uri="{FF2B5EF4-FFF2-40B4-BE49-F238E27FC236}">
              <a16:creationId xmlns:a16="http://schemas.microsoft.com/office/drawing/2014/main" id="{00000000-0008-0000-0C00-0000D5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4" name="CaixaDeTexto 1493">
          <a:extLst>
            <a:ext uri="{FF2B5EF4-FFF2-40B4-BE49-F238E27FC236}">
              <a16:creationId xmlns:a16="http://schemas.microsoft.com/office/drawing/2014/main" id="{00000000-0008-0000-0C00-0000D6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5" name="CaixaDeTexto 1494">
          <a:extLst>
            <a:ext uri="{FF2B5EF4-FFF2-40B4-BE49-F238E27FC236}">
              <a16:creationId xmlns:a16="http://schemas.microsoft.com/office/drawing/2014/main" id="{00000000-0008-0000-0C00-0000D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6" name="CaixaDeTexto 1495">
          <a:extLst>
            <a:ext uri="{FF2B5EF4-FFF2-40B4-BE49-F238E27FC236}">
              <a16:creationId xmlns:a16="http://schemas.microsoft.com/office/drawing/2014/main" id="{00000000-0008-0000-0C00-0000D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7" name="CaixaDeTexto 1496">
          <a:extLst>
            <a:ext uri="{FF2B5EF4-FFF2-40B4-BE49-F238E27FC236}">
              <a16:creationId xmlns:a16="http://schemas.microsoft.com/office/drawing/2014/main" id="{00000000-0008-0000-0C00-0000D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8" name="CaixaDeTexto 1497">
          <a:extLst>
            <a:ext uri="{FF2B5EF4-FFF2-40B4-BE49-F238E27FC236}">
              <a16:creationId xmlns:a16="http://schemas.microsoft.com/office/drawing/2014/main" id="{00000000-0008-0000-0C00-0000D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499" name="CaixaDeTexto 1498">
          <a:extLst>
            <a:ext uri="{FF2B5EF4-FFF2-40B4-BE49-F238E27FC236}">
              <a16:creationId xmlns:a16="http://schemas.microsoft.com/office/drawing/2014/main" id="{00000000-0008-0000-0C00-0000DB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00" name="CaixaDeTexto 1499">
          <a:extLst>
            <a:ext uri="{FF2B5EF4-FFF2-40B4-BE49-F238E27FC236}">
              <a16:creationId xmlns:a16="http://schemas.microsoft.com/office/drawing/2014/main" id="{00000000-0008-0000-0C00-0000DC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01" name="CaixaDeTexto 1500">
          <a:extLst>
            <a:ext uri="{FF2B5EF4-FFF2-40B4-BE49-F238E27FC236}">
              <a16:creationId xmlns:a16="http://schemas.microsoft.com/office/drawing/2014/main" id="{00000000-0008-0000-0C00-0000D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02" name="CaixaDeTexto 1501">
          <a:extLst>
            <a:ext uri="{FF2B5EF4-FFF2-40B4-BE49-F238E27FC236}">
              <a16:creationId xmlns:a16="http://schemas.microsoft.com/office/drawing/2014/main" id="{00000000-0008-0000-0C00-0000D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03" name="CaixaDeTexto 1502">
          <a:extLst>
            <a:ext uri="{FF2B5EF4-FFF2-40B4-BE49-F238E27FC236}">
              <a16:creationId xmlns:a16="http://schemas.microsoft.com/office/drawing/2014/main" id="{00000000-0008-0000-0C00-0000DF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04" name="CaixaDeTexto 1503">
          <a:extLst>
            <a:ext uri="{FF2B5EF4-FFF2-40B4-BE49-F238E27FC236}">
              <a16:creationId xmlns:a16="http://schemas.microsoft.com/office/drawing/2014/main" id="{00000000-0008-0000-0C00-0000E005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05" name="CaixaDeTexto 1504">
          <a:extLst>
            <a:ext uri="{FF2B5EF4-FFF2-40B4-BE49-F238E27FC236}">
              <a16:creationId xmlns:a16="http://schemas.microsoft.com/office/drawing/2014/main" id="{00000000-0008-0000-0C00-0000E1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06" name="CaixaDeTexto 1505">
          <a:extLst>
            <a:ext uri="{FF2B5EF4-FFF2-40B4-BE49-F238E27FC236}">
              <a16:creationId xmlns:a16="http://schemas.microsoft.com/office/drawing/2014/main" id="{00000000-0008-0000-0C00-0000E2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07" name="CaixaDeTexto 1506">
          <a:extLst>
            <a:ext uri="{FF2B5EF4-FFF2-40B4-BE49-F238E27FC236}">
              <a16:creationId xmlns:a16="http://schemas.microsoft.com/office/drawing/2014/main" id="{00000000-0008-0000-0C00-0000E3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08" name="CaixaDeTexto 1507">
          <a:extLst>
            <a:ext uri="{FF2B5EF4-FFF2-40B4-BE49-F238E27FC236}">
              <a16:creationId xmlns:a16="http://schemas.microsoft.com/office/drawing/2014/main" id="{00000000-0008-0000-0C00-0000E405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09" name="CaixaDeTexto 1508">
          <a:extLst>
            <a:ext uri="{FF2B5EF4-FFF2-40B4-BE49-F238E27FC236}">
              <a16:creationId xmlns:a16="http://schemas.microsoft.com/office/drawing/2014/main" id="{00000000-0008-0000-0C00-0000E5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10" name="CaixaDeTexto 1509">
          <a:extLst>
            <a:ext uri="{FF2B5EF4-FFF2-40B4-BE49-F238E27FC236}">
              <a16:creationId xmlns:a16="http://schemas.microsoft.com/office/drawing/2014/main" id="{00000000-0008-0000-0C00-0000E6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11" name="CaixaDeTexto 1510">
          <a:extLst>
            <a:ext uri="{FF2B5EF4-FFF2-40B4-BE49-F238E27FC236}">
              <a16:creationId xmlns:a16="http://schemas.microsoft.com/office/drawing/2014/main" id="{00000000-0008-0000-0C00-0000E7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12" name="CaixaDeTexto 1511">
          <a:extLst>
            <a:ext uri="{FF2B5EF4-FFF2-40B4-BE49-F238E27FC236}">
              <a16:creationId xmlns:a16="http://schemas.microsoft.com/office/drawing/2014/main" id="{00000000-0008-0000-0C00-0000E805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13" name="CaixaDeTexto 1512">
          <a:extLst>
            <a:ext uri="{FF2B5EF4-FFF2-40B4-BE49-F238E27FC236}">
              <a16:creationId xmlns:a16="http://schemas.microsoft.com/office/drawing/2014/main" id="{00000000-0008-0000-0C00-0000E9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14" name="CaixaDeTexto 1513">
          <a:extLst>
            <a:ext uri="{FF2B5EF4-FFF2-40B4-BE49-F238E27FC236}">
              <a16:creationId xmlns:a16="http://schemas.microsoft.com/office/drawing/2014/main" id="{00000000-0008-0000-0C00-0000EA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15" name="CaixaDeTexto 1514">
          <a:extLst>
            <a:ext uri="{FF2B5EF4-FFF2-40B4-BE49-F238E27FC236}">
              <a16:creationId xmlns:a16="http://schemas.microsoft.com/office/drawing/2014/main" id="{00000000-0008-0000-0C00-0000EB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16" name="CaixaDeTexto 1515">
          <a:extLst>
            <a:ext uri="{FF2B5EF4-FFF2-40B4-BE49-F238E27FC236}">
              <a16:creationId xmlns:a16="http://schemas.microsoft.com/office/drawing/2014/main" id="{00000000-0008-0000-0C00-0000EC05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17" name="CaixaDeTexto 1516">
          <a:extLst>
            <a:ext uri="{FF2B5EF4-FFF2-40B4-BE49-F238E27FC236}">
              <a16:creationId xmlns:a16="http://schemas.microsoft.com/office/drawing/2014/main" id="{00000000-0008-0000-0C00-0000ED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18" name="CaixaDeTexto 1517">
          <a:extLst>
            <a:ext uri="{FF2B5EF4-FFF2-40B4-BE49-F238E27FC236}">
              <a16:creationId xmlns:a16="http://schemas.microsoft.com/office/drawing/2014/main" id="{00000000-0008-0000-0C00-0000EE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19" name="CaixaDeTexto 1518">
          <a:extLst>
            <a:ext uri="{FF2B5EF4-FFF2-40B4-BE49-F238E27FC236}">
              <a16:creationId xmlns:a16="http://schemas.microsoft.com/office/drawing/2014/main" id="{00000000-0008-0000-0C00-0000EF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20" name="CaixaDeTexto 1519">
          <a:extLst>
            <a:ext uri="{FF2B5EF4-FFF2-40B4-BE49-F238E27FC236}">
              <a16:creationId xmlns:a16="http://schemas.microsoft.com/office/drawing/2014/main" id="{00000000-0008-0000-0C00-0000F0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21" name="CaixaDeTexto 1520">
          <a:extLst>
            <a:ext uri="{FF2B5EF4-FFF2-40B4-BE49-F238E27FC236}">
              <a16:creationId xmlns:a16="http://schemas.microsoft.com/office/drawing/2014/main" id="{00000000-0008-0000-0C00-0000F1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22" name="CaixaDeTexto 1521">
          <a:extLst>
            <a:ext uri="{FF2B5EF4-FFF2-40B4-BE49-F238E27FC236}">
              <a16:creationId xmlns:a16="http://schemas.microsoft.com/office/drawing/2014/main" id="{00000000-0008-0000-0C00-0000F2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23" name="CaixaDeTexto 1522">
          <a:extLst>
            <a:ext uri="{FF2B5EF4-FFF2-40B4-BE49-F238E27FC236}">
              <a16:creationId xmlns:a16="http://schemas.microsoft.com/office/drawing/2014/main" id="{00000000-0008-0000-0C00-0000F3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24" name="CaixaDeTexto 1523">
          <a:extLst>
            <a:ext uri="{FF2B5EF4-FFF2-40B4-BE49-F238E27FC236}">
              <a16:creationId xmlns:a16="http://schemas.microsoft.com/office/drawing/2014/main" id="{00000000-0008-0000-0C00-0000F4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25" name="CaixaDeTexto 1524">
          <a:extLst>
            <a:ext uri="{FF2B5EF4-FFF2-40B4-BE49-F238E27FC236}">
              <a16:creationId xmlns:a16="http://schemas.microsoft.com/office/drawing/2014/main" id="{00000000-0008-0000-0C00-0000F5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26" name="CaixaDeTexto 1525">
          <a:extLst>
            <a:ext uri="{FF2B5EF4-FFF2-40B4-BE49-F238E27FC236}">
              <a16:creationId xmlns:a16="http://schemas.microsoft.com/office/drawing/2014/main" id="{00000000-0008-0000-0C00-0000F605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27" name="CaixaDeTexto 1526">
          <a:extLst>
            <a:ext uri="{FF2B5EF4-FFF2-40B4-BE49-F238E27FC236}">
              <a16:creationId xmlns:a16="http://schemas.microsoft.com/office/drawing/2014/main" id="{00000000-0008-0000-0C00-0000F7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28" name="CaixaDeTexto 1527">
          <a:extLst>
            <a:ext uri="{FF2B5EF4-FFF2-40B4-BE49-F238E27FC236}">
              <a16:creationId xmlns:a16="http://schemas.microsoft.com/office/drawing/2014/main" id="{00000000-0008-0000-0C00-0000F8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29" name="CaixaDeTexto 1528">
          <a:extLst>
            <a:ext uri="{FF2B5EF4-FFF2-40B4-BE49-F238E27FC236}">
              <a16:creationId xmlns:a16="http://schemas.microsoft.com/office/drawing/2014/main" id="{00000000-0008-0000-0C00-0000F9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0" name="CaixaDeTexto 1529">
          <a:extLst>
            <a:ext uri="{FF2B5EF4-FFF2-40B4-BE49-F238E27FC236}">
              <a16:creationId xmlns:a16="http://schemas.microsoft.com/office/drawing/2014/main" id="{00000000-0008-0000-0C00-0000FA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1" name="CaixaDeTexto 1530">
          <a:extLst>
            <a:ext uri="{FF2B5EF4-FFF2-40B4-BE49-F238E27FC236}">
              <a16:creationId xmlns:a16="http://schemas.microsoft.com/office/drawing/2014/main" id="{00000000-0008-0000-0C00-0000FB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2" name="CaixaDeTexto 1531">
          <a:extLst>
            <a:ext uri="{FF2B5EF4-FFF2-40B4-BE49-F238E27FC236}">
              <a16:creationId xmlns:a16="http://schemas.microsoft.com/office/drawing/2014/main" id="{00000000-0008-0000-0C00-0000FC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3" name="CaixaDeTexto 1532">
          <a:extLst>
            <a:ext uri="{FF2B5EF4-FFF2-40B4-BE49-F238E27FC236}">
              <a16:creationId xmlns:a16="http://schemas.microsoft.com/office/drawing/2014/main" id="{00000000-0008-0000-0C00-0000FD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4" name="CaixaDeTexto 1533">
          <a:extLst>
            <a:ext uri="{FF2B5EF4-FFF2-40B4-BE49-F238E27FC236}">
              <a16:creationId xmlns:a16="http://schemas.microsoft.com/office/drawing/2014/main" id="{00000000-0008-0000-0C00-0000FE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5" name="CaixaDeTexto 1534">
          <a:extLst>
            <a:ext uri="{FF2B5EF4-FFF2-40B4-BE49-F238E27FC236}">
              <a16:creationId xmlns:a16="http://schemas.microsoft.com/office/drawing/2014/main" id="{00000000-0008-0000-0C00-0000FF05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6" name="CaixaDeTexto 1535">
          <a:extLst>
            <a:ext uri="{FF2B5EF4-FFF2-40B4-BE49-F238E27FC236}">
              <a16:creationId xmlns:a16="http://schemas.microsoft.com/office/drawing/2014/main" id="{00000000-0008-0000-0C00-000000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7" name="CaixaDeTexto 1536">
          <a:extLst>
            <a:ext uri="{FF2B5EF4-FFF2-40B4-BE49-F238E27FC236}">
              <a16:creationId xmlns:a16="http://schemas.microsoft.com/office/drawing/2014/main" id="{00000000-0008-0000-0C00-000001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38" name="CaixaDeTexto 1537">
          <a:extLst>
            <a:ext uri="{FF2B5EF4-FFF2-40B4-BE49-F238E27FC236}">
              <a16:creationId xmlns:a16="http://schemas.microsoft.com/office/drawing/2014/main" id="{00000000-0008-0000-0C00-000002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39" name="CaixaDeTexto 1538">
          <a:extLst>
            <a:ext uri="{FF2B5EF4-FFF2-40B4-BE49-F238E27FC236}">
              <a16:creationId xmlns:a16="http://schemas.microsoft.com/office/drawing/2014/main" id="{00000000-0008-0000-0C00-000003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40" name="CaixaDeTexto 1539">
          <a:extLst>
            <a:ext uri="{FF2B5EF4-FFF2-40B4-BE49-F238E27FC236}">
              <a16:creationId xmlns:a16="http://schemas.microsoft.com/office/drawing/2014/main" id="{00000000-0008-0000-0C00-000004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41" name="CaixaDeTexto 1540">
          <a:extLst>
            <a:ext uri="{FF2B5EF4-FFF2-40B4-BE49-F238E27FC236}">
              <a16:creationId xmlns:a16="http://schemas.microsoft.com/office/drawing/2014/main" id="{00000000-0008-0000-0C00-000005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42" name="CaixaDeTexto 1541">
          <a:extLst>
            <a:ext uri="{FF2B5EF4-FFF2-40B4-BE49-F238E27FC236}">
              <a16:creationId xmlns:a16="http://schemas.microsoft.com/office/drawing/2014/main" id="{00000000-0008-0000-0C00-000006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43" name="CaixaDeTexto 1542">
          <a:extLst>
            <a:ext uri="{FF2B5EF4-FFF2-40B4-BE49-F238E27FC236}">
              <a16:creationId xmlns:a16="http://schemas.microsoft.com/office/drawing/2014/main" id="{00000000-0008-0000-0C00-000007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44" name="CaixaDeTexto 1543">
          <a:extLst>
            <a:ext uri="{FF2B5EF4-FFF2-40B4-BE49-F238E27FC236}">
              <a16:creationId xmlns:a16="http://schemas.microsoft.com/office/drawing/2014/main" id="{00000000-0008-0000-0C00-000008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45" name="CaixaDeTexto 1544">
          <a:extLst>
            <a:ext uri="{FF2B5EF4-FFF2-40B4-BE49-F238E27FC236}">
              <a16:creationId xmlns:a16="http://schemas.microsoft.com/office/drawing/2014/main" id="{00000000-0008-0000-0C00-000009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46" name="CaixaDeTexto 1545">
          <a:extLst>
            <a:ext uri="{FF2B5EF4-FFF2-40B4-BE49-F238E27FC236}">
              <a16:creationId xmlns:a16="http://schemas.microsoft.com/office/drawing/2014/main" id="{00000000-0008-0000-0C00-00000A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47" name="CaixaDeTexto 1546">
          <a:extLst>
            <a:ext uri="{FF2B5EF4-FFF2-40B4-BE49-F238E27FC236}">
              <a16:creationId xmlns:a16="http://schemas.microsoft.com/office/drawing/2014/main" id="{00000000-0008-0000-0C00-00000B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48" name="CaixaDeTexto 1547">
          <a:extLst>
            <a:ext uri="{FF2B5EF4-FFF2-40B4-BE49-F238E27FC236}">
              <a16:creationId xmlns:a16="http://schemas.microsoft.com/office/drawing/2014/main" id="{00000000-0008-0000-0C00-00000C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49" name="CaixaDeTexto 1548">
          <a:extLst>
            <a:ext uri="{FF2B5EF4-FFF2-40B4-BE49-F238E27FC236}">
              <a16:creationId xmlns:a16="http://schemas.microsoft.com/office/drawing/2014/main" id="{00000000-0008-0000-0C00-00000D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50" name="CaixaDeTexto 1549">
          <a:extLst>
            <a:ext uri="{FF2B5EF4-FFF2-40B4-BE49-F238E27FC236}">
              <a16:creationId xmlns:a16="http://schemas.microsoft.com/office/drawing/2014/main" id="{00000000-0008-0000-0C00-00000E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51" name="CaixaDeTexto 1550">
          <a:extLst>
            <a:ext uri="{FF2B5EF4-FFF2-40B4-BE49-F238E27FC236}">
              <a16:creationId xmlns:a16="http://schemas.microsoft.com/office/drawing/2014/main" id="{00000000-0008-0000-0C00-00000F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52" name="CaixaDeTexto 1551">
          <a:extLst>
            <a:ext uri="{FF2B5EF4-FFF2-40B4-BE49-F238E27FC236}">
              <a16:creationId xmlns:a16="http://schemas.microsoft.com/office/drawing/2014/main" id="{00000000-0008-0000-0C00-000010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53" name="CaixaDeTexto 1552">
          <a:extLst>
            <a:ext uri="{FF2B5EF4-FFF2-40B4-BE49-F238E27FC236}">
              <a16:creationId xmlns:a16="http://schemas.microsoft.com/office/drawing/2014/main" id="{00000000-0008-0000-0C00-000011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54" name="CaixaDeTexto 1553">
          <a:extLst>
            <a:ext uri="{FF2B5EF4-FFF2-40B4-BE49-F238E27FC236}">
              <a16:creationId xmlns:a16="http://schemas.microsoft.com/office/drawing/2014/main" id="{00000000-0008-0000-0C00-000012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55" name="CaixaDeTexto 1554">
          <a:extLst>
            <a:ext uri="{FF2B5EF4-FFF2-40B4-BE49-F238E27FC236}">
              <a16:creationId xmlns:a16="http://schemas.microsoft.com/office/drawing/2014/main" id="{00000000-0008-0000-0C00-000013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56" name="CaixaDeTexto 1555">
          <a:extLst>
            <a:ext uri="{FF2B5EF4-FFF2-40B4-BE49-F238E27FC236}">
              <a16:creationId xmlns:a16="http://schemas.microsoft.com/office/drawing/2014/main" id="{00000000-0008-0000-0C00-000014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57" name="CaixaDeTexto 1556">
          <a:extLst>
            <a:ext uri="{FF2B5EF4-FFF2-40B4-BE49-F238E27FC236}">
              <a16:creationId xmlns:a16="http://schemas.microsoft.com/office/drawing/2014/main" id="{00000000-0008-0000-0C00-000015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58" name="CaixaDeTexto 1557">
          <a:extLst>
            <a:ext uri="{FF2B5EF4-FFF2-40B4-BE49-F238E27FC236}">
              <a16:creationId xmlns:a16="http://schemas.microsoft.com/office/drawing/2014/main" id="{00000000-0008-0000-0C00-000016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59" name="CaixaDeTexto 1558">
          <a:extLst>
            <a:ext uri="{FF2B5EF4-FFF2-40B4-BE49-F238E27FC236}">
              <a16:creationId xmlns:a16="http://schemas.microsoft.com/office/drawing/2014/main" id="{00000000-0008-0000-0C00-000017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60" name="CaixaDeTexto 1559">
          <a:extLst>
            <a:ext uri="{FF2B5EF4-FFF2-40B4-BE49-F238E27FC236}">
              <a16:creationId xmlns:a16="http://schemas.microsoft.com/office/drawing/2014/main" id="{00000000-0008-0000-0C00-000018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61" name="CaixaDeTexto 1560">
          <a:extLst>
            <a:ext uri="{FF2B5EF4-FFF2-40B4-BE49-F238E27FC236}">
              <a16:creationId xmlns:a16="http://schemas.microsoft.com/office/drawing/2014/main" id="{00000000-0008-0000-0C00-000019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62" name="CaixaDeTexto 1561">
          <a:extLst>
            <a:ext uri="{FF2B5EF4-FFF2-40B4-BE49-F238E27FC236}">
              <a16:creationId xmlns:a16="http://schemas.microsoft.com/office/drawing/2014/main" id="{00000000-0008-0000-0C00-00001A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3" name="CaixaDeTexto 1562">
          <a:extLst>
            <a:ext uri="{FF2B5EF4-FFF2-40B4-BE49-F238E27FC236}">
              <a16:creationId xmlns:a16="http://schemas.microsoft.com/office/drawing/2014/main" id="{00000000-0008-0000-0C00-00001B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4" name="CaixaDeTexto 1563">
          <a:extLst>
            <a:ext uri="{FF2B5EF4-FFF2-40B4-BE49-F238E27FC236}">
              <a16:creationId xmlns:a16="http://schemas.microsoft.com/office/drawing/2014/main" id="{00000000-0008-0000-0C00-00001C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5" name="CaixaDeTexto 1564">
          <a:extLst>
            <a:ext uri="{FF2B5EF4-FFF2-40B4-BE49-F238E27FC236}">
              <a16:creationId xmlns:a16="http://schemas.microsoft.com/office/drawing/2014/main" id="{00000000-0008-0000-0C00-00001D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6" name="CaixaDeTexto 1565">
          <a:extLst>
            <a:ext uri="{FF2B5EF4-FFF2-40B4-BE49-F238E27FC236}">
              <a16:creationId xmlns:a16="http://schemas.microsoft.com/office/drawing/2014/main" id="{00000000-0008-0000-0C00-00001E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7" name="CaixaDeTexto 1566">
          <a:extLst>
            <a:ext uri="{FF2B5EF4-FFF2-40B4-BE49-F238E27FC236}">
              <a16:creationId xmlns:a16="http://schemas.microsoft.com/office/drawing/2014/main" id="{00000000-0008-0000-0C00-00001F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8" name="CaixaDeTexto 1567">
          <a:extLst>
            <a:ext uri="{FF2B5EF4-FFF2-40B4-BE49-F238E27FC236}">
              <a16:creationId xmlns:a16="http://schemas.microsoft.com/office/drawing/2014/main" id="{00000000-0008-0000-0C00-000020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69" name="CaixaDeTexto 1568">
          <a:extLst>
            <a:ext uri="{FF2B5EF4-FFF2-40B4-BE49-F238E27FC236}">
              <a16:creationId xmlns:a16="http://schemas.microsoft.com/office/drawing/2014/main" id="{00000000-0008-0000-0C00-000021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70" name="CaixaDeTexto 1569">
          <a:extLst>
            <a:ext uri="{FF2B5EF4-FFF2-40B4-BE49-F238E27FC236}">
              <a16:creationId xmlns:a16="http://schemas.microsoft.com/office/drawing/2014/main" id="{00000000-0008-0000-0C00-000022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71" name="CaixaDeTexto 1570">
          <a:extLst>
            <a:ext uri="{FF2B5EF4-FFF2-40B4-BE49-F238E27FC236}">
              <a16:creationId xmlns:a16="http://schemas.microsoft.com/office/drawing/2014/main" id="{00000000-0008-0000-0C00-000023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72" name="CaixaDeTexto 1571">
          <a:extLst>
            <a:ext uri="{FF2B5EF4-FFF2-40B4-BE49-F238E27FC236}">
              <a16:creationId xmlns:a16="http://schemas.microsoft.com/office/drawing/2014/main" id="{00000000-0008-0000-0C00-000024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73" name="CaixaDeTexto 1572">
          <a:extLst>
            <a:ext uri="{FF2B5EF4-FFF2-40B4-BE49-F238E27FC236}">
              <a16:creationId xmlns:a16="http://schemas.microsoft.com/office/drawing/2014/main" id="{00000000-0008-0000-0C00-000025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74" name="CaixaDeTexto 1573">
          <a:extLst>
            <a:ext uri="{FF2B5EF4-FFF2-40B4-BE49-F238E27FC236}">
              <a16:creationId xmlns:a16="http://schemas.microsoft.com/office/drawing/2014/main" id="{00000000-0008-0000-0C00-000026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75" name="CaixaDeTexto 1574">
          <a:extLst>
            <a:ext uri="{FF2B5EF4-FFF2-40B4-BE49-F238E27FC236}">
              <a16:creationId xmlns:a16="http://schemas.microsoft.com/office/drawing/2014/main" id="{00000000-0008-0000-0C00-000027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576" name="CaixaDeTexto 1575">
          <a:extLst>
            <a:ext uri="{FF2B5EF4-FFF2-40B4-BE49-F238E27FC236}">
              <a16:creationId xmlns:a16="http://schemas.microsoft.com/office/drawing/2014/main" id="{00000000-0008-0000-0C00-000028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77" name="CaixaDeTexto 1576">
          <a:extLst>
            <a:ext uri="{FF2B5EF4-FFF2-40B4-BE49-F238E27FC236}">
              <a16:creationId xmlns:a16="http://schemas.microsoft.com/office/drawing/2014/main" id="{00000000-0008-0000-0C00-000029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78" name="CaixaDeTexto 1577">
          <a:extLst>
            <a:ext uri="{FF2B5EF4-FFF2-40B4-BE49-F238E27FC236}">
              <a16:creationId xmlns:a16="http://schemas.microsoft.com/office/drawing/2014/main" id="{00000000-0008-0000-0C00-00002A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79" name="CaixaDeTexto 1578">
          <a:extLst>
            <a:ext uri="{FF2B5EF4-FFF2-40B4-BE49-F238E27FC236}">
              <a16:creationId xmlns:a16="http://schemas.microsoft.com/office/drawing/2014/main" id="{00000000-0008-0000-0C00-00002B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580" name="CaixaDeTexto 1579">
          <a:extLst>
            <a:ext uri="{FF2B5EF4-FFF2-40B4-BE49-F238E27FC236}">
              <a16:creationId xmlns:a16="http://schemas.microsoft.com/office/drawing/2014/main" id="{00000000-0008-0000-0C00-00002C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81" name="CaixaDeTexto 1580">
          <a:extLst>
            <a:ext uri="{FF2B5EF4-FFF2-40B4-BE49-F238E27FC236}">
              <a16:creationId xmlns:a16="http://schemas.microsoft.com/office/drawing/2014/main" id="{00000000-0008-0000-0C00-00002D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82" name="CaixaDeTexto 1581">
          <a:extLst>
            <a:ext uri="{FF2B5EF4-FFF2-40B4-BE49-F238E27FC236}">
              <a16:creationId xmlns:a16="http://schemas.microsoft.com/office/drawing/2014/main" id="{00000000-0008-0000-0C00-00002E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83" name="CaixaDeTexto 1582">
          <a:extLst>
            <a:ext uri="{FF2B5EF4-FFF2-40B4-BE49-F238E27FC236}">
              <a16:creationId xmlns:a16="http://schemas.microsoft.com/office/drawing/2014/main" id="{00000000-0008-0000-0C00-00002F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584" name="CaixaDeTexto 1583">
          <a:extLst>
            <a:ext uri="{FF2B5EF4-FFF2-40B4-BE49-F238E27FC236}">
              <a16:creationId xmlns:a16="http://schemas.microsoft.com/office/drawing/2014/main" id="{00000000-0008-0000-0C00-000030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85" name="CaixaDeTexto 1584">
          <a:extLst>
            <a:ext uri="{FF2B5EF4-FFF2-40B4-BE49-F238E27FC236}">
              <a16:creationId xmlns:a16="http://schemas.microsoft.com/office/drawing/2014/main" id="{00000000-0008-0000-0C00-000031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86" name="CaixaDeTexto 1585">
          <a:extLst>
            <a:ext uri="{FF2B5EF4-FFF2-40B4-BE49-F238E27FC236}">
              <a16:creationId xmlns:a16="http://schemas.microsoft.com/office/drawing/2014/main" id="{00000000-0008-0000-0C00-000032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87" name="CaixaDeTexto 1586">
          <a:extLst>
            <a:ext uri="{FF2B5EF4-FFF2-40B4-BE49-F238E27FC236}">
              <a16:creationId xmlns:a16="http://schemas.microsoft.com/office/drawing/2014/main" id="{00000000-0008-0000-0C00-000033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588" name="CaixaDeTexto 1587">
          <a:extLst>
            <a:ext uri="{FF2B5EF4-FFF2-40B4-BE49-F238E27FC236}">
              <a16:creationId xmlns:a16="http://schemas.microsoft.com/office/drawing/2014/main" id="{00000000-0008-0000-0C00-000034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89" name="CaixaDeTexto 1588">
          <a:extLst>
            <a:ext uri="{FF2B5EF4-FFF2-40B4-BE49-F238E27FC236}">
              <a16:creationId xmlns:a16="http://schemas.microsoft.com/office/drawing/2014/main" id="{00000000-0008-0000-0C00-000035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0" name="CaixaDeTexto 1589">
          <a:extLst>
            <a:ext uri="{FF2B5EF4-FFF2-40B4-BE49-F238E27FC236}">
              <a16:creationId xmlns:a16="http://schemas.microsoft.com/office/drawing/2014/main" id="{00000000-0008-0000-0C00-000036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1" name="CaixaDeTexto 1590">
          <a:extLst>
            <a:ext uri="{FF2B5EF4-FFF2-40B4-BE49-F238E27FC236}">
              <a16:creationId xmlns:a16="http://schemas.microsoft.com/office/drawing/2014/main" id="{00000000-0008-0000-0C00-000037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2" name="CaixaDeTexto 1591">
          <a:extLst>
            <a:ext uri="{FF2B5EF4-FFF2-40B4-BE49-F238E27FC236}">
              <a16:creationId xmlns:a16="http://schemas.microsoft.com/office/drawing/2014/main" id="{00000000-0008-0000-0C00-000038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93" name="CaixaDeTexto 1592">
          <a:extLst>
            <a:ext uri="{FF2B5EF4-FFF2-40B4-BE49-F238E27FC236}">
              <a16:creationId xmlns:a16="http://schemas.microsoft.com/office/drawing/2014/main" id="{00000000-0008-0000-0C00-000039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94" name="CaixaDeTexto 1593">
          <a:extLst>
            <a:ext uri="{FF2B5EF4-FFF2-40B4-BE49-F238E27FC236}">
              <a16:creationId xmlns:a16="http://schemas.microsoft.com/office/drawing/2014/main" id="{00000000-0008-0000-0C00-00003A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5" name="CaixaDeTexto 1594">
          <a:extLst>
            <a:ext uri="{FF2B5EF4-FFF2-40B4-BE49-F238E27FC236}">
              <a16:creationId xmlns:a16="http://schemas.microsoft.com/office/drawing/2014/main" id="{00000000-0008-0000-0C00-00003B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6" name="CaixaDeTexto 1595">
          <a:extLst>
            <a:ext uri="{FF2B5EF4-FFF2-40B4-BE49-F238E27FC236}">
              <a16:creationId xmlns:a16="http://schemas.microsoft.com/office/drawing/2014/main" id="{00000000-0008-0000-0C00-00003C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7" name="CaixaDeTexto 1596">
          <a:extLst>
            <a:ext uri="{FF2B5EF4-FFF2-40B4-BE49-F238E27FC236}">
              <a16:creationId xmlns:a16="http://schemas.microsoft.com/office/drawing/2014/main" id="{00000000-0008-0000-0C00-00003D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598" name="CaixaDeTexto 1597">
          <a:extLst>
            <a:ext uri="{FF2B5EF4-FFF2-40B4-BE49-F238E27FC236}">
              <a16:creationId xmlns:a16="http://schemas.microsoft.com/office/drawing/2014/main" id="{00000000-0008-0000-0C00-00003E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599" name="CaixaDeTexto 1598">
          <a:extLst>
            <a:ext uri="{FF2B5EF4-FFF2-40B4-BE49-F238E27FC236}">
              <a16:creationId xmlns:a16="http://schemas.microsoft.com/office/drawing/2014/main" id="{00000000-0008-0000-0C00-00003F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0" name="CaixaDeTexto 1599">
          <a:extLst>
            <a:ext uri="{FF2B5EF4-FFF2-40B4-BE49-F238E27FC236}">
              <a16:creationId xmlns:a16="http://schemas.microsoft.com/office/drawing/2014/main" id="{00000000-0008-0000-0C00-000040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1" name="CaixaDeTexto 1600">
          <a:extLst>
            <a:ext uri="{FF2B5EF4-FFF2-40B4-BE49-F238E27FC236}">
              <a16:creationId xmlns:a16="http://schemas.microsoft.com/office/drawing/2014/main" id="{00000000-0008-0000-0C00-000041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2" name="CaixaDeTexto 1601">
          <a:extLst>
            <a:ext uri="{FF2B5EF4-FFF2-40B4-BE49-F238E27FC236}">
              <a16:creationId xmlns:a16="http://schemas.microsoft.com/office/drawing/2014/main" id="{00000000-0008-0000-0C00-000042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3" name="CaixaDeTexto 1602">
          <a:extLst>
            <a:ext uri="{FF2B5EF4-FFF2-40B4-BE49-F238E27FC236}">
              <a16:creationId xmlns:a16="http://schemas.microsoft.com/office/drawing/2014/main" id="{00000000-0008-0000-0C00-000043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4" name="CaixaDeTexto 1603">
          <a:extLst>
            <a:ext uri="{FF2B5EF4-FFF2-40B4-BE49-F238E27FC236}">
              <a16:creationId xmlns:a16="http://schemas.microsoft.com/office/drawing/2014/main" id="{00000000-0008-0000-0C00-000044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5" name="CaixaDeTexto 1604">
          <a:extLst>
            <a:ext uri="{FF2B5EF4-FFF2-40B4-BE49-F238E27FC236}">
              <a16:creationId xmlns:a16="http://schemas.microsoft.com/office/drawing/2014/main" id="{00000000-0008-0000-0C00-000045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6" name="CaixaDeTexto 1605">
          <a:extLst>
            <a:ext uri="{FF2B5EF4-FFF2-40B4-BE49-F238E27FC236}">
              <a16:creationId xmlns:a16="http://schemas.microsoft.com/office/drawing/2014/main" id="{00000000-0008-0000-0C00-000046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7" name="CaixaDeTexto 1606">
          <a:extLst>
            <a:ext uri="{FF2B5EF4-FFF2-40B4-BE49-F238E27FC236}">
              <a16:creationId xmlns:a16="http://schemas.microsoft.com/office/drawing/2014/main" id="{00000000-0008-0000-0C00-000047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8" name="CaixaDeTexto 1607">
          <a:extLst>
            <a:ext uri="{FF2B5EF4-FFF2-40B4-BE49-F238E27FC236}">
              <a16:creationId xmlns:a16="http://schemas.microsoft.com/office/drawing/2014/main" id="{00000000-0008-0000-0C00-000048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09" name="CaixaDeTexto 1608">
          <a:extLst>
            <a:ext uri="{FF2B5EF4-FFF2-40B4-BE49-F238E27FC236}">
              <a16:creationId xmlns:a16="http://schemas.microsoft.com/office/drawing/2014/main" id="{00000000-0008-0000-0C00-000049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10" name="CaixaDeTexto 1609">
          <a:extLst>
            <a:ext uri="{FF2B5EF4-FFF2-40B4-BE49-F238E27FC236}">
              <a16:creationId xmlns:a16="http://schemas.microsoft.com/office/drawing/2014/main" id="{00000000-0008-0000-0C00-00004A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11" name="CaixaDeTexto 1610">
          <a:extLst>
            <a:ext uri="{FF2B5EF4-FFF2-40B4-BE49-F238E27FC236}">
              <a16:creationId xmlns:a16="http://schemas.microsoft.com/office/drawing/2014/main" id="{00000000-0008-0000-0C00-00004B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12" name="CaixaDeTexto 1611">
          <a:extLst>
            <a:ext uri="{FF2B5EF4-FFF2-40B4-BE49-F238E27FC236}">
              <a16:creationId xmlns:a16="http://schemas.microsoft.com/office/drawing/2014/main" id="{00000000-0008-0000-0C00-00004C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13" name="CaixaDeTexto 1612">
          <a:extLst>
            <a:ext uri="{FF2B5EF4-FFF2-40B4-BE49-F238E27FC236}">
              <a16:creationId xmlns:a16="http://schemas.microsoft.com/office/drawing/2014/main" id="{00000000-0008-0000-0C00-00004D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14" name="CaixaDeTexto 1613">
          <a:extLst>
            <a:ext uri="{FF2B5EF4-FFF2-40B4-BE49-F238E27FC236}">
              <a16:creationId xmlns:a16="http://schemas.microsoft.com/office/drawing/2014/main" id="{00000000-0008-0000-0C00-00004E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15" name="CaixaDeTexto 1614">
          <a:extLst>
            <a:ext uri="{FF2B5EF4-FFF2-40B4-BE49-F238E27FC236}">
              <a16:creationId xmlns:a16="http://schemas.microsoft.com/office/drawing/2014/main" id="{00000000-0008-0000-0C00-00004F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16" name="CaixaDeTexto 1615">
          <a:extLst>
            <a:ext uri="{FF2B5EF4-FFF2-40B4-BE49-F238E27FC236}">
              <a16:creationId xmlns:a16="http://schemas.microsoft.com/office/drawing/2014/main" id="{00000000-0008-0000-0C00-000050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17" name="CaixaDeTexto 1616">
          <a:extLst>
            <a:ext uri="{FF2B5EF4-FFF2-40B4-BE49-F238E27FC236}">
              <a16:creationId xmlns:a16="http://schemas.microsoft.com/office/drawing/2014/main" id="{00000000-0008-0000-0C00-000051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18" name="CaixaDeTexto 1617">
          <a:extLst>
            <a:ext uri="{FF2B5EF4-FFF2-40B4-BE49-F238E27FC236}">
              <a16:creationId xmlns:a16="http://schemas.microsoft.com/office/drawing/2014/main" id="{00000000-0008-0000-0C00-000052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19" name="CaixaDeTexto 1618">
          <a:extLst>
            <a:ext uri="{FF2B5EF4-FFF2-40B4-BE49-F238E27FC236}">
              <a16:creationId xmlns:a16="http://schemas.microsoft.com/office/drawing/2014/main" id="{00000000-0008-0000-0C00-000053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20" name="CaixaDeTexto 1619">
          <a:extLst>
            <a:ext uri="{FF2B5EF4-FFF2-40B4-BE49-F238E27FC236}">
              <a16:creationId xmlns:a16="http://schemas.microsoft.com/office/drawing/2014/main" id="{00000000-0008-0000-0C00-000054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21" name="CaixaDeTexto 1620">
          <a:extLst>
            <a:ext uri="{FF2B5EF4-FFF2-40B4-BE49-F238E27FC236}">
              <a16:creationId xmlns:a16="http://schemas.microsoft.com/office/drawing/2014/main" id="{00000000-0008-0000-0C00-000055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22" name="CaixaDeTexto 1621">
          <a:extLst>
            <a:ext uri="{FF2B5EF4-FFF2-40B4-BE49-F238E27FC236}">
              <a16:creationId xmlns:a16="http://schemas.microsoft.com/office/drawing/2014/main" id="{00000000-0008-0000-0C00-000056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23" name="CaixaDeTexto 1622">
          <a:extLst>
            <a:ext uri="{FF2B5EF4-FFF2-40B4-BE49-F238E27FC236}">
              <a16:creationId xmlns:a16="http://schemas.microsoft.com/office/drawing/2014/main" id="{00000000-0008-0000-0C00-000057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24" name="CaixaDeTexto 1623">
          <a:extLst>
            <a:ext uri="{FF2B5EF4-FFF2-40B4-BE49-F238E27FC236}">
              <a16:creationId xmlns:a16="http://schemas.microsoft.com/office/drawing/2014/main" id="{00000000-0008-0000-0C00-000058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25" name="CaixaDeTexto 1624">
          <a:extLst>
            <a:ext uri="{FF2B5EF4-FFF2-40B4-BE49-F238E27FC236}">
              <a16:creationId xmlns:a16="http://schemas.microsoft.com/office/drawing/2014/main" id="{00000000-0008-0000-0C00-000059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26" name="CaixaDeTexto 1625">
          <a:extLst>
            <a:ext uri="{FF2B5EF4-FFF2-40B4-BE49-F238E27FC236}">
              <a16:creationId xmlns:a16="http://schemas.microsoft.com/office/drawing/2014/main" id="{00000000-0008-0000-0C00-00005A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27" name="CaixaDeTexto 1626">
          <a:extLst>
            <a:ext uri="{FF2B5EF4-FFF2-40B4-BE49-F238E27FC236}">
              <a16:creationId xmlns:a16="http://schemas.microsoft.com/office/drawing/2014/main" id="{00000000-0008-0000-0C00-00005B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28" name="CaixaDeTexto 1627">
          <a:extLst>
            <a:ext uri="{FF2B5EF4-FFF2-40B4-BE49-F238E27FC236}">
              <a16:creationId xmlns:a16="http://schemas.microsoft.com/office/drawing/2014/main" id="{00000000-0008-0000-0C00-00005C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29" name="CaixaDeTexto 1628">
          <a:extLst>
            <a:ext uri="{FF2B5EF4-FFF2-40B4-BE49-F238E27FC236}">
              <a16:creationId xmlns:a16="http://schemas.microsoft.com/office/drawing/2014/main" id="{00000000-0008-0000-0C00-00005D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0" name="CaixaDeTexto 1629">
          <a:extLst>
            <a:ext uri="{FF2B5EF4-FFF2-40B4-BE49-F238E27FC236}">
              <a16:creationId xmlns:a16="http://schemas.microsoft.com/office/drawing/2014/main" id="{00000000-0008-0000-0C00-00005E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31" name="CaixaDeTexto 1630">
          <a:extLst>
            <a:ext uri="{FF2B5EF4-FFF2-40B4-BE49-F238E27FC236}">
              <a16:creationId xmlns:a16="http://schemas.microsoft.com/office/drawing/2014/main" id="{00000000-0008-0000-0C00-00005F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32" name="CaixaDeTexto 1631">
          <a:extLst>
            <a:ext uri="{FF2B5EF4-FFF2-40B4-BE49-F238E27FC236}">
              <a16:creationId xmlns:a16="http://schemas.microsoft.com/office/drawing/2014/main" id="{00000000-0008-0000-0C00-000060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33" name="CaixaDeTexto 1632">
          <a:extLst>
            <a:ext uri="{FF2B5EF4-FFF2-40B4-BE49-F238E27FC236}">
              <a16:creationId xmlns:a16="http://schemas.microsoft.com/office/drawing/2014/main" id="{00000000-0008-0000-0C00-000061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34" name="CaixaDeTexto 1633">
          <a:extLst>
            <a:ext uri="{FF2B5EF4-FFF2-40B4-BE49-F238E27FC236}">
              <a16:creationId xmlns:a16="http://schemas.microsoft.com/office/drawing/2014/main" id="{00000000-0008-0000-0C00-000062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5" name="CaixaDeTexto 1634">
          <a:extLst>
            <a:ext uri="{FF2B5EF4-FFF2-40B4-BE49-F238E27FC236}">
              <a16:creationId xmlns:a16="http://schemas.microsoft.com/office/drawing/2014/main" id="{00000000-0008-0000-0C00-000063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6" name="CaixaDeTexto 1635">
          <a:extLst>
            <a:ext uri="{FF2B5EF4-FFF2-40B4-BE49-F238E27FC236}">
              <a16:creationId xmlns:a16="http://schemas.microsoft.com/office/drawing/2014/main" id="{00000000-0008-0000-0C00-000064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7" name="CaixaDeTexto 1636">
          <a:extLst>
            <a:ext uri="{FF2B5EF4-FFF2-40B4-BE49-F238E27FC236}">
              <a16:creationId xmlns:a16="http://schemas.microsoft.com/office/drawing/2014/main" id="{00000000-0008-0000-0C00-000065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8" name="CaixaDeTexto 1637">
          <a:extLst>
            <a:ext uri="{FF2B5EF4-FFF2-40B4-BE49-F238E27FC236}">
              <a16:creationId xmlns:a16="http://schemas.microsoft.com/office/drawing/2014/main" id="{00000000-0008-0000-0C00-000066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39" name="CaixaDeTexto 1638">
          <a:extLst>
            <a:ext uri="{FF2B5EF4-FFF2-40B4-BE49-F238E27FC236}">
              <a16:creationId xmlns:a16="http://schemas.microsoft.com/office/drawing/2014/main" id="{00000000-0008-0000-0C00-000067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0" name="CaixaDeTexto 1639">
          <a:extLst>
            <a:ext uri="{FF2B5EF4-FFF2-40B4-BE49-F238E27FC236}">
              <a16:creationId xmlns:a16="http://schemas.microsoft.com/office/drawing/2014/main" id="{00000000-0008-0000-0C00-000068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1" name="CaixaDeTexto 1640">
          <a:extLst>
            <a:ext uri="{FF2B5EF4-FFF2-40B4-BE49-F238E27FC236}">
              <a16:creationId xmlns:a16="http://schemas.microsoft.com/office/drawing/2014/main" id="{00000000-0008-0000-0C00-000069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2" name="CaixaDeTexto 1641">
          <a:extLst>
            <a:ext uri="{FF2B5EF4-FFF2-40B4-BE49-F238E27FC236}">
              <a16:creationId xmlns:a16="http://schemas.microsoft.com/office/drawing/2014/main" id="{00000000-0008-0000-0C00-00006A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3" name="CaixaDeTexto 1642">
          <a:extLst>
            <a:ext uri="{FF2B5EF4-FFF2-40B4-BE49-F238E27FC236}">
              <a16:creationId xmlns:a16="http://schemas.microsoft.com/office/drawing/2014/main" id="{00000000-0008-0000-0C00-00006B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4" name="CaixaDeTexto 1643">
          <a:extLst>
            <a:ext uri="{FF2B5EF4-FFF2-40B4-BE49-F238E27FC236}">
              <a16:creationId xmlns:a16="http://schemas.microsoft.com/office/drawing/2014/main" id="{00000000-0008-0000-0C00-00006C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5" name="CaixaDeTexto 1644">
          <a:extLst>
            <a:ext uri="{FF2B5EF4-FFF2-40B4-BE49-F238E27FC236}">
              <a16:creationId xmlns:a16="http://schemas.microsoft.com/office/drawing/2014/main" id="{00000000-0008-0000-0C00-00006D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46" name="CaixaDeTexto 1645">
          <a:extLst>
            <a:ext uri="{FF2B5EF4-FFF2-40B4-BE49-F238E27FC236}">
              <a16:creationId xmlns:a16="http://schemas.microsoft.com/office/drawing/2014/main" id="{00000000-0008-0000-0C00-00006E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47" name="CaixaDeTexto 1646">
          <a:extLst>
            <a:ext uri="{FF2B5EF4-FFF2-40B4-BE49-F238E27FC236}">
              <a16:creationId xmlns:a16="http://schemas.microsoft.com/office/drawing/2014/main" id="{00000000-0008-0000-0C00-00006F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48" name="CaixaDeTexto 1647">
          <a:extLst>
            <a:ext uri="{FF2B5EF4-FFF2-40B4-BE49-F238E27FC236}">
              <a16:creationId xmlns:a16="http://schemas.microsoft.com/office/drawing/2014/main" id="{00000000-0008-0000-0C00-000070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49" name="CaixaDeTexto 1648">
          <a:extLst>
            <a:ext uri="{FF2B5EF4-FFF2-40B4-BE49-F238E27FC236}">
              <a16:creationId xmlns:a16="http://schemas.microsoft.com/office/drawing/2014/main" id="{00000000-0008-0000-0C00-000071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50" name="CaixaDeTexto 1649">
          <a:extLst>
            <a:ext uri="{FF2B5EF4-FFF2-40B4-BE49-F238E27FC236}">
              <a16:creationId xmlns:a16="http://schemas.microsoft.com/office/drawing/2014/main" id="{00000000-0008-0000-0C00-000072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51" name="CaixaDeTexto 1650">
          <a:extLst>
            <a:ext uri="{FF2B5EF4-FFF2-40B4-BE49-F238E27FC236}">
              <a16:creationId xmlns:a16="http://schemas.microsoft.com/office/drawing/2014/main" id="{00000000-0008-0000-0C00-000073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52" name="CaixaDeTexto 1651">
          <a:extLst>
            <a:ext uri="{FF2B5EF4-FFF2-40B4-BE49-F238E27FC236}">
              <a16:creationId xmlns:a16="http://schemas.microsoft.com/office/drawing/2014/main" id="{00000000-0008-0000-0C00-000074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53" name="CaixaDeTexto 1652">
          <a:extLst>
            <a:ext uri="{FF2B5EF4-FFF2-40B4-BE49-F238E27FC236}">
              <a16:creationId xmlns:a16="http://schemas.microsoft.com/office/drawing/2014/main" id="{00000000-0008-0000-0C00-000075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54" name="CaixaDeTexto 1653">
          <a:extLst>
            <a:ext uri="{FF2B5EF4-FFF2-40B4-BE49-F238E27FC236}">
              <a16:creationId xmlns:a16="http://schemas.microsoft.com/office/drawing/2014/main" id="{00000000-0008-0000-0C00-000076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55" name="CaixaDeTexto 1654">
          <a:extLst>
            <a:ext uri="{FF2B5EF4-FFF2-40B4-BE49-F238E27FC236}">
              <a16:creationId xmlns:a16="http://schemas.microsoft.com/office/drawing/2014/main" id="{00000000-0008-0000-0C00-000077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56" name="CaixaDeTexto 1655">
          <a:extLst>
            <a:ext uri="{FF2B5EF4-FFF2-40B4-BE49-F238E27FC236}">
              <a16:creationId xmlns:a16="http://schemas.microsoft.com/office/drawing/2014/main" id="{00000000-0008-0000-0C00-000078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57" name="CaixaDeTexto 1656">
          <a:extLst>
            <a:ext uri="{FF2B5EF4-FFF2-40B4-BE49-F238E27FC236}">
              <a16:creationId xmlns:a16="http://schemas.microsoft.com/office/drawing/2014/main" id="{00000000-0008-0000-0C00-000079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58" name="CaixaDeTexto 1657">
          <a:extLst>
            <a:ext uri="{FF2B5EF4-FFF2-40B4-BE49-F238E27FC236}">
              <a16:creationId xmlns:a16="http://schemas.microsoft.com/office/drawing/2014/main" id="{00000000-0008-0000-0C00-00007A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59" name="CaixaDeTexto 1658">
          <a:extLst>
            <a:ext uri="{FF2B5EF4-FFF2-40B4-BE49-F238E27FC236}">
              <a16:creationId xmlns:a16="http://schemas.microsoft.com/office/drawing/2014/main" id="{00000000-0008-0000-0C00-00007B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60" name="CaixaDeTexto 1659">
          <a:extLst>
            <a:ext uri="{FF2B5EF4-FFF2-40B4-BE49-F238E27FC236}">
              <a16:creationId xmlns:a16="http://schemas.microsoft.com/office/drawing/2014/main" id="{00000000-0008-0000-0C00-00007C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1" name="CaixaDeTexto 1660">
          <a:extLst>
            <a:ext uri="{FF2B5EF4-FFF2-40B4-BE49-F238E27FC236}">
              <a16:creationId xmlns:a16="http://schemas.microsoft.com/office/drawing/2014/main" id="{00000000-0008-0000-0C00-00007D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2" name="CaixaDeTexto 1661">
          <a:extLst>
            <a:ext uri="{FF2B5EF4-FFF2-40B4-BE49-F238E27FC236}">
              <a16:creationId xmlns:a16="http://schemas.microsoft.com/office/drawing/2014/main" id="{00000000-0008-0000-0C00-00007E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3" name="CaixaDeTexto 1662">
          <a:extLst>
            <a:ext uri="{FF2B5EF4-FFF2-40B4-BE49-F238E27FC236}">
              <a16:creationId xmlns:a16="http://schemas.microsoft.com/office/drawing/2014/main" id="{00000000-0008-0000-0C00-00007F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4" name="CaixaDeTexto 1663">
          <a:extLst>
            <a:ext uri="{FF2B5EF4-FFF2-40B4-BE49-F238E27FC236}">
              <a16:creationId xmlns:a16="http://schemas.microsoft.com/office/drawing/2014/main" id="{00000000-0008-0000-0C00-000080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65" name="CaixaDeTexto 1664">
          <a:extLst>
            <a:ext uri="{FF2B5EF4-FFF2-40B4-BE49-F238E27FC236}">
              <a16:creationId xmlns:a16="http://schemas.microsoft.com/office/drawing/2014/main" id="{00000000-0008-0000-0C00-000081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66" name="CaixaDeTexto 1665">
          <a:extLst>
            <a:ext uri="{FF2B5EF4-FFF2-40B4-BE49-F238E27FC236}">
              <a16:creationId xmlns:a16="http://schemas.microsoft.com/office/drawing/2014/main" id="{00000000-0008-0000-0C00-000082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7" name="CaixaDeTexto 1666">
          <a:extLst>
            <a:ext uri="{FF2B5EF4-FFF2-40B4-BE49-F238E27FC236}">
              <a16:creationId xmlns:a16="http://schemas.microsoft.com/office/drawing/2014/main" id="{00000000-0008-0000-0C00-000083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8" name="CaixaDeTexto 1667">
          <a:extLst>
            <a:ext uri="{FF2B5EF4-FFF2-40B4-BE49-F238E27FC236}">
              <a16:creationId xmlns:a16="http://schemas.microsoft.com/office/drawing/2014/main" id="{00000000-0008-0000-0C00-000084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69" name="CaixaDeTexto 1668">
          <a:extLst>
            <a:ext uri="{FF2B5EF4-FFF2-40B4-BE49-F238E27FC236}">
              <a16:creationId xmlns:a16="http://schemas.microsoft.com/office/drawing/2014/main" id="{00000000-0008-0000-0C00-000085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670" name="CaixaDeTexto 1669">
          <a:extLst>
            <a:ext uri="{FF2B5EF4-FFF2-40B4-BE49-F238E27FC236}">
              <a16:creationId xmlns:a16="http://schemas.microsoft.com/office/drawing/2014/main" id="{00000000-0008-0000-0C00-000086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1" name="CaixaDeTexto 1670">
          <a:extLst>
            <a:ext uri="{FF2B5EF4-FFF2-40B4-BE49-F238E27FC236}">
              <a16:creationId xmlns:a16="http://schemas.microsoft.com/office/drawing/2014/main" id="{00000000-0008-0000-0C00-000087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2" name="CaixaDeTexto 1671">
          <a:extLst>
            <a:ext uri="{FF2B5EF4-FFF2-40B4-BE49-F238E27FC236}">
              <a16:creationId xmlns:a16="http://schemas.microsoft.com/office/drawing/2014/main" id="{00000000-0008-0000-0C00-000088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3" name="CaixaDeTexto 1672">
          <a:extLst>
            <a:ext uri="{FF2B5EF4-FFF2-40B4-BE49-F238E27FC236}">
              <a16:creationId xmlns:a16="http://schemas.microsoft.com/office/drawing/2014/main" id="{00000000-0008-0000-0C00-000089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4" name="CaixaDeTexto 1673">
          <a:extLst>
            <a:ext uri="{FF2B5EF4-FFF2-40B4-BE49-F238E27FC236}">
              <a16:creationId xmlns:a16="http://schemas.microsoft.com/office/drawing/2014/main" id="{00000000-0008-0000-0C00-00008A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5" name="CaixaDeTexto 1674">
          <a:extLst>
            <a:ext uri="{FF2B5EF4-FFF2-40B4-BE49-F238E27FC236}">
              <a16:creationId xmlns:a16="http://schemas.microsoft.com/office/drawing/2014/main" id="{00000000-0008-0000-0C00-00008B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6" name="CaixaDeTexto 1675">
          <a:extLst>
            <a:ext uri="{FF2B5EF4-FFF2-40B4-BE49-F238E27FC236}">
              <a16:creationId xmlns:a16="http://schemas.microsoft.com/office/drawing/2014/main" id="{00000000-0008-0000-0C00-00008C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7" name="CaixaDeTexto 1676">
          <a:extLst>
            <a:ext uri="{FF2B5EF4-FFF2-40B4-BE49-F238E27FC236}">
              <a16:creationId xmlns:a16="http://schemas.microsoft.com/office/drawing/2014/main" id="{00000000-0008-0000-0C00-00008D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8" name="CaixaDeTexto 1677">
          <a:extLst>
            <a:ext uri="{FF2B5EF4-FFF2-40B4-BE49-F238E27FC236}">
              <a16:creationId xmlns:a16="http://schemas.microsoft.com/office/drawing/2014/main" id="{00000000-0008-0000-0C00-00008E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79" name="CaixaDeTexto 1678">
          <a:extLst>
            <a:ext uri="{FF2B5EF4-FFF2-40B4-BE49-F238E27FC236}">
              <a16:creationId xmlns:a16="http://schemas.microsoft.com/office/drawing/2014/main" id="{00000000-0008-0000-0C00-00008F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80" name="CaixaDeTexto 1679">
          <a:extLst>
            <a:ext uri="{FF2B5EF4-FFF2-40B4-BE49-F238E27FC236}">
              <a16:creationId xmlns:a16="http://schemas.microsoft.com/office/drawing/2014/main" id="{00000000-0008-0000-0C00-000090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81" name="CaixaDeTexto 1680">
          <a:extLst>
            <a:ext uri="{FF2B5EF4-FFF2-40B4-BE49-F238E27FC236}">
              <a16:creationId xmlns:a16="http://schemas.microsoft.com/office/drawing/2014/main" id="{00000000-0008-0000-0C00-000091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44</xdr:row>
      <xdr:rowOff>0</xdr:rowOff>
    </xdr:from>
    <xdr:ext cx="184731" cy="264560"/>
    <xdr:sp macro="" textlink="">
      <xdr:nvSpPr>
        <xdr:cNvPr id="1682" name="CaixaDeTexto 1681">
          <a:extLst>
            <a:ext uri="{FF2B5EF4-FFF2-40B4-BE49-F238E27FC236}">
              <a16:creationId xmlns:a16="http://schemas.microsoft.com/office/drawing/2014/main" id="{00000000-0008-0000-0C00-000092060000}"/>
            </a:ext>
          </a:extLst>
        </xdr:cNvPr>
        <xdr:cNvSpPr txBox="1"/>
      </xdr:nvSpPr>
      <xdr:spPr>
        <a:xfrm>
          <a:off x="76676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44</xdr:row>
      <xdr:rowOff>0</xdr:rowOff>
    </xdr:from>
    <xdr:ext cx="184731" cy="264560"/>
    <xdr:sp macro="" textlink="">
      <xdr:nvSpPr>
        <xdr:cNvPr id="1683" name="CaixaDeTexto 1682">
          <a:extLst>
            <a:ext uri="{FF2B5EF4-FFF2-40B4-BE49-F238E27FC236}">
              <a16:creationId xmlns:a16="http://schemas.microsoft.com/office/drawing/2014/main" id="{00000000-0008-0000-0C00-000093060000}"/>
            </a:ext>
          </a:extLst>
        </xdr:cNvPr>
        <xdr:cNvSpPr txBox="1"/>
      </xdr:nvSpPr>
      <xdr:spPr>
        <a:xfrm>
          <a:off x="49815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44</xdr:row>
      <xdr:rowOff>0</xdr:rowOff>
    </xdr:from>
    <xdr:ext cx="184731" cy="264560"/>
    <xdr:sp macro="" textlink="">
      <xdr:nvSpPr>
        <xdr:cNvPr id="1684" name="CaixaDeTexto 1683">
          <a:extLst>
            <a:ext uri="{FF2B5EF4-FFF2-40B4-BE49-F238E27FC236}">
              <a16:creationId xmlns:a16="http://schemas.microsoft.com/office/drawing/2014/main" id="{00000000-0008-0000-0C00-000094060000}"/>
            </a:ext>
          </a:extLst>
        </xdr:cNvPr>
        <xdr:cNvSpPr txBox="1"/>
      </xdr:nvSpPr>
      <xdr:spPr>
        <a:xfrm>
          <a:off x="49815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85" name="CaixaDeTexto 1684">
          <a:extLst>
            <a:ext uri="{FF2B5EF4-FFF2-40B4-BE49-F238E27FC236}">
              <a16:creationId xmlns:a16="http://schemas.microsoft.com/office/drawing/2014/main" id="{00000000-0008-0000-0C00-000095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86" name="CaixaDeTexto 1685">
          <a:extLst>
            <a:ext uri="{FF2B5EF4-FFF2-40B4-BE49-F238E27FC236}">
              <a16:creationId xmlns:a16="http://schemas.microsoft.com/office/drawing/2014/main" id="{00000000-0008-0000-0C00-000096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87" name="CaixaDeTexto 1686">
          <a:extLst>
            <a:ext uri="{FF2B5EF4-FFF2-40B4-BE49-F238E27FC236}">
              <a16:creationId xmlns:a16="http://schemas.microsoft.com/office/drawing/2014/main" id="{00000000-0008-0000-0C00-000097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44</xdr:row>
      <xdr:rowOff>0</xdr:rowOff>
    </xdr:from>
    <xdr:ext cx="184731" cy="264560"/>
    <xdr:sp macro="" textlink="">
      <xdr:nvSpPr>
        <xdr:cNvPr id="1688" name="CaixaDeTexto 1687">
          <a:extLst>
            <a:ext uri="{FF2B5EF4-FFF2-40B4-BE49-F238E27FC236}">
              <a16:creationId xmlns:a16="http://schemas.microsoft.com/office/drawing/2014/main" id="{00000000-0008-0000-0C00-000098060000}"/>
            </a:ext>
          </a:extLst>
        </xdr:cNvPr>
        <xdr:cNvSpPr txBox="1"/>
      </xdr:nvSpPr>
      <xdr:spPr>
        <a:xfrm>
          <a:off x="54292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89" name="CaixaDeTexto 1688">
          <a:extLst>
            <a:ext uri="{FF2B5EF4-FFF2-40B4-BE49-F238E27FC236}">
              <a16:creationId xmlns:a16="http://schemas.microsoft.com/office/drawing/2014/main" id="{00000000-0008-0000-0C00-000099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90" name="CaixaDeTexto 1689">
          <a:extLst>
            <a:ext uri="{FF2B5EF4-FFF2-40B4-BE49-F238E27FC236}">
              <a16:creationId xmlns:a16="http://schemas.microsoft.com/office/drawing/2014/main" id="{00000000-0008-0000-0C00-00009A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91" name="CaixaDeTexto 1690">
          <a:extLst>
            <a:ext uri="{FF2B5EF4-FFF2-40B4-BE49-F238E27FC236}">
              <a16:creationId xmlns:a16="http://schemas.microsoft.com/office/drawing/2014/main" id="{00000000-0008-0000-0C00-00009B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44</xdr:row>
      <xdr:rowOff>0</xdr:rowOff>
    </xdr:from>
    <xdr:ext cx="184731" cy="264560"/>
    <xdr:sp macro="" textlink="">
      <xdr:nvSpPr>
        <xdr:cNvPr id="1692" name="CaixaDeTexto 1691">
          <a:extLst>
            <a:ext uri="{FF2B5EF4-FFF2-40B4-BE49-F238E27FC236}">
              <a16:creationId xmlns:a16="http://schemas.microsoft.com/office/drawing/2014/main" id="{00000000-0008-0000-0C00-00009C060000}"/>
            </a:ext>
          </a:extLst>
        </xdr:cNvPr>
        <xdr:cNvSpPr txBox="1"/>
      </xdr:nvSpPr>
      <xdr:spPr>
        <a:xfrm>
          <a:off x="587692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93" name="CaixaDeTexto 1692">
          <a:extLst>
            <a:ext uri="{FF2B5EF4-FFF2-40B4-BE49-F238E27FC236}">
              <a16:creationId xmlns:a16="http://schemas.microsoft.com/office/drawing/2014/main" id="{00000000-0008-0000-0C00-00009D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94" name="CaixaDeTexto 1693">
          <a:extLst>
            <a:ext uri="{FF2B5EF4-FFF2-40B4-BE49-F238E27FC236}">
              <a16:creationId xmlns:a16="http://schemas.microsoft.com/office/drawing/2014/main" id="{00000000-0008-0000-0C00-00009E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95" name="CaixaDeTexto 1694">
          <a:extLst>
            <a:ext uri="{FF2B5EF4-FFF2-40B4-BE49-F238E27FC236}">
              <a16:creationId xmlns:a16="http://schemas.microsoft.com/office/drawing/2014/main" id="{00000000-0008-0000-0C00-00009F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44</xdr:row>
      <xdr:rowOff>0</xdr:rowOff>
    </xdr:from>
    <xdr:ext cx="184731" cy="264560"/>
    <xdr:sp macro="" textlink="">
      <xdr:nvSpPr>
        <xdr:cNvPr id="1696" name="CaixaDeTexto 1695">
          <a:extLst>
            <a:ext uri="{FF2B5EF4-FFF2-40B4-BE49-F238E27FC236}">
              <a16:creationId xmlns:a16="http://schemas.microsoft.com/office/drawing/2014/main" id="{00000000-0008-0000-0C00-0000A0060000}"/>
            </a:ext>
          </a:extLst>
        </xdr:cNvPr>
        <xdr:cNvSpPr txBox="1"/>
      </xdr:nvSpPr>
      <xdr:spPr>
        <a:xfrm>
          <a:off x="632460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97" name="CaixaDeTexto 1696">
          <a:extLst>
            <a:ext uri="{FF2B5EF4-FFF2-40B4-BE49-F238E27FC236}">
              <a16:creationId xmlns:a16="http://schemas.microsoft.com/office/drawing/2014/main" id="{00000000-0008-0000-0C00-0000A1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98" name="CaixaDeTexto 1697">
          <a:extLst>
            <a:ext uri="{FF2B5EF4-FFF2-40B4-BE49-F238E27FC236}">
              <a16:creationId xmlns:a16="http://schemas.microsoft.com/office/drawing/2014/main" id="{00000000-0008-0000-0C00-0000A2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699" name="CaixaDeTexto 1698">
          <a:extLst>
            <a:ext uri="{FF2B5EF4-FFF2-40B4-BE49-F238E27FC236}">
              <a16:creationId xmlns:a16="http://schemas.microsoft.com/office/drawing/2014/main" id="{00000000-0008-0000-0C00-0000A3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700" name="CaixaDeTexto 1699">
          <a:extLst>
            <a:ext uri="{FF2B5EF4-FFF2-40B4-BE49-F238E27FC236}">
              <a16:creationId xmlns:a16="http://schemas.microsoft.com/office/drawing/2014/main" id="{00000000-0008-0000-0C00-0000A4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01" name="CaixaDeTexto 1700">
          <a:extLst>
            <a:ext uri="{FF2B5EF4-FFF2-40B4-BE49-F238E27FC236}">
              <a16:creationId xmlns:a16="http://schemas.microsoft.com/office/drawing/2014/main" id="{00000000-0008-0000-0C00-0000A5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02" name="CaixaDeTexto 1701">
          <a:extLst>
            <a:ext uri="{FF2B5EF4-FFF2-40B4-BE49-F238E27FC236}">
              <a16:creationId xmlns:a16="http://schemas.microsoft.com/office/drawing/2014/main" id="{00000000-0008-0000-0C00-0000A6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703" name="CaixaDeTexto 1702">
          <a:extLst>
            <a:ext uri="{FF2B5EF4-FFF2-40B4-BE49-F238E27FC236}">
              <a16:creationId xmlns:a16="http://schemas.microsoft.com/office/drawing/2014/main" id="{00000000-0008-0000-0C00-0000A7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704" name="CaixaDeTexto 1703">
          <a:extLst>
            <a:ext uri="{FF2B5EF4-FFF2-40B4-BE49-F238E27FC236}">
              <a16:creationId xmlns:a16="http://schemas.microsoft.com/office/drawing/2014/main" id="{00000000-0008-0000-0C00-0000A8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705" name="CaixaDeTexto 1704">
          <a:extLst>
            <a:ext uri="{FF2B5EF4-FFF2-40B4-BE49-F238E27FC236}">
              <a16:creationId xmlns:a16="http://schemas.microsoft.com/office/drawing/2014/main" id="{00000000-0008-0000-0C00-0000A9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44</xdr:row>
      <xdr:rowOff>0</xdr:rowOff>
    </xdr:from>
    <xdr:ext cx="184731" cy="264560"/>
    <xdr:sp macro="" textlink="">
      <xdr:nvSpPr>
        <xdr:cNvPr id="1706" name="CaixaDeTexto 1705">
          <a:extLst>
            <a:ext uri="{FF2B5EF4-FFF2-40B4-BE49-F238E27FC236}">
              <a16:creationId xmlns:a16="http://schemas.microsoft.com/office/drawing/2014/main" id="{00000000-0008-0000-0C00-0000AA060000}"/>
            </a:ext>
          </a:extLst>
        </xdr:cNvPr>
        <xdr:cNvSpPr txBox="1"/>
      </xdr:nvSpPr>
      <xdr:spPr>
        <a:xfrm>
          <a:off x="6772275"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07" name="CaixaDeTexto 1706">
          <a:extLst>
            <a:ext uri="{FF2B5EF4-FFF2-40B4-BE49-F238E27FC236}">
              <a16:creationId xmlns:a16="http://schemas.microsoft.com/office/drawing/2014/main" id="{00000000-0008-0000-0C00-0000AB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08" name="CaixaDeTexto 1707">
          <a:extLst>
            <a:ext uri="{FF2B5EF4-FFF2-40B4-BE49-F238E27FC236}">
              <a16:creationId xmlns:a16="http://schemas.microsoft.com/office/drawing/2014/main" id="{00000000-0008-0000-0C00-0000AC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09" name="CaixaDeTexto 1708">
          <a:extLst>
            <a:ext uri="{FF2B5EF4-FFF2-40B4-BE49-F238E27FC236}">
              <a16:creationId xmlns:a16="http://schemas.microsoft.com/office/drawing/2014/main" id="{00000000-0008-0000-0C00-0000AD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0" name="CaixaDeTexto 1709">
          <a:extLst>
            <a:ext uri="{FF2B5EF4-FFF2-40B4-BE49-F238E27FC236}">
              <a16:creationId xmlns:a16="http://schemas.microsoft.com/office/drawing/2014/main" id="{00000000-0008-0000-0C00-0000AE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1" name="CaixaDeTexto 1710">
          <a:extLst>
            <a:ext uri="{FF2B5EF4-FFF2-40B4-BE49-F238E27FC236}">
              <a16:creationId xmlns:a16="http://schemas.microsoft.com/office/drawing/2014/main" id="{00000000-0008-0000-0C00-0000AF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2" name="CaixaDeTexto 1711">
          <a:extLst>
            <a:ext uri="{FF2B5EF4-FFF2-40B4-BE49-F238E27FC236}">
              <a16:creationId xmlns:a16="http://schemas.microsoft.com/office/drawing/2014/main" id="{00000000-0008-0000-0C00-0000B0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3" name="CaixaDeTexto 1712">
          <a:extLst>
            <a:ext uri="{FF2B5EF4-FFF2-40B4-BE49-F238E27FC236}">
              <a16:creationId xmlns:a16="http://schemas.microsoft.com/office/drawing/2014/main" id="{00000000-0008-0000-0C00-0000B1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4" name="CaixaDeTexto 1713">
          <a:extLst>
            <a:ext uri="{FF2B5EF4-FFF2-40B4-BE49-F238E27FC236}">
              <a16:creationId xmlns:a16="http://schemas.microsoft.com/office/drawing/2014/main" id="{00000000-0008-0000-0C00-0000B2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5" name="CaixaDeTexto 1714">
          <a:extLst>
            <a:ext uri="{FF2B5EF4-FFF2-40B4-BE49-F238E27FC236}">
              <a16:creationId xmlns:a16="http://schemas.microsoft.com/office/drawing/2014/main" id="{00000000-0008-0000-0C00-0000B3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6" name="CaixaDeTexto 1715">
          <a:extLst>
            <a:ext uri="{FF2B5EF4-FFF2-40B4-BE49-F238E27FC236}">
              <a16:creationId xmlns:a16="http://schemas.microsoft.com/office/drawing/2014/main" id="{00000000-0008-0000-0C00-0000B4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7" name="CaixaDeTexto 1716">
          <a:extLst>
            <a:ext uri="{FF2B5EF4-FFF2-40B4-BE49-F238E27FC236}">
              <a16:creationId xmlns:a16="http://schemas.microsoft.com/office/drawing/2014/main" id="{00000000-0008-0000-0C00-0000B5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44</xdr:row>
      <xdr:rowOff>0</xdr:rowOff>
    </xdr:from>
    <xdr:ext cx="184731" cy="264560"/>
    <xdr:sp macro="" textlink="">
      <xdr:nvSpPr>
        <xdr:cNvPr id="1718" name="CaixaDeTexto 1717">
          <a:extLst>
            <a:ext uri="{FF2B5EF4-FFF2-40B4-BE49-F238E27FC236}">
              <a16:creationId xmlns:a16="http://schemas.microsoft.com/office/drawing/2014/main" id="{00000000-0008-0000-0C00-0000B6060000}"/>
            </a:ext>
          </a:extLst>
        </xdr:cNvPr>
        <xdr:cNvSpPr txBox="1"/>
      </xdr:nvSpPr>
      <xdr:spPr>
        <a:xfrm>
          <a:off x="7219950" y="18107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628650</xdr:colOff>
      <xdr:row>1</xdr:row>
      <xdr:rowOff>85725</xdr:rowOff>
    </xdr:from>
    <xdr:ext cx="184731" cy="264560"/>
    <xdr:sp macro="" textlink="">
      <xdr:nvSpPr>
        <xdr:cNvPr id="2" name="CaixaDeTexto 1">
          <a:extLst>
            <a:ext uri="{FF2B5EF4-FFF2-40B4-BE49-F238E27FC236}">
              <a16:creationId xmlns:a16="http://schemas.microsoft.com/office/drawing/2014/main" id="{00000000-0008-0000-0D00-000002000000}"/>
            </a:ext>
          </a:extLst>
        </xdr:cNvPr>
        <xdr:cNvSpPr txBox="1"/>
      </xdr:nvSpPr>
      <xdr:spPr>
        <a:xfrm>
          <a:off x="3409950" y="20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xdr:row>
      <xdr:rowOff>0</xdr:rowOff>
    </xdr:from>
    <xdr:ext cx="184731" cy="264560"/>
    <xdr:sp macro="" textlink="">
      <xdr:nvSpPr>
        <xdr:cNvPr id="3" name="CaixaDeTexto 2">
          <a:extLst>
            <a:ext uri="{FF2B5EF4-FFF2-40B4-BE49-F238E27FC236}">
              <a16:creationId xmlns:a16="http://schemas.microsoft.com/office/drawing/2014/main" id="{00000000-0008-0000-0D00-000003000000}"/>
            </a:ext>
          </a:extLst>
        </xdr:cNvPr>
        <xdr:cNvSpPr txBox="1"/>
      </xdr:nvSpPr>
      <xdr:spPr>
        <a:xfrm>
          <a:off x="3409950" y="123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xdr:row>
      <xdr:rowOff>85725</xdr:rowOff>
    </xdr:from>
    <xdr:ext cx="184731" cy="264560"/>
    <xdr:sp macro="" textlink="">
      <xdr:nvSpPr>
        <xdr:cNvPr id="4" name="CaixaDeTexto 3">
          <a:extLst>
            <a:ext uri="{FF2B5EF4-FFF2-40B4-BE49-F238E27FC236}">
              <a16:creationId xmlns:a16="http://schemas.microsoft.com/office/drawing/2014/main" id="{00000000-0008-0000-0D00-000004000000}"/>
            </a:ext>
          </a:extLst>
        </xdr:cNvPr>
        <xdr:cNvSpPr txBox="1"/>
      </xdr:nvSpPr>
      <xdr:spPr>
        <a:xfrm>
          <a:off x="3409950" y="20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2</xdr:row>
      <xdr:rowOff>85725</xdr:rowOff>
    </xdr:from>
    <xdr:ext cx="184731" cy="264560"/>
    <xdr:sp macro="" textlink="">
      <xdr:nvSpPr>
        <xdr:cNvPr id="5" name="CaixaDeTexto 4">
          <a:extLst>
            <a:ext uri="{FF2B5EF4-FFF2-40B4-BE49-F238E27FC236}">
              <a16:creationId xmlns:a16="http://schemas.microsoft.com/office/drawing/2014/main" id="{00000000-0008-0000-0D00-000005000000}"/>
            </a:ext>
          </a:extLst>
        </xdr:cNvPr>
        <xdr:cNvSpPr txBox="1"/>
      </xdr:nvSpPr>
      <xdr:spPr>
        <a:xfrm>
          <a:off x="3409950" y="41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1</xdr:row>
      <xdr:rowOff>0</xdr:rowOff>
    </xdr:from>
    <xdr:ext cx="184731" cy="264560"/>
    <xdr:sp macro="" textlink="">
      <xdr:nvSpPr>
        <xdr:cNvPr id="6" name="CaixaDeTexto 5">
          <a:extLst>
            <a:ext uri="{FF2B5EF4-FFF2-40B4-BE49-F238E27FC236}">
              <a16:creationId xmlns:a16="http://schemas.microsoft.com/office/drawing/2014/main" id="{00000000-0008-0000-0D00-000006000000}"/>
            </a:ext>
          </a:extLst>
        </xdr:cNvPr>
        <xdr:cNvSpPr txBox="1"/>
      </xdr:nvSpPr>
      <xdr:spPr>
        <a:xfrm>
          <a:off x="3409950" y="123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2</xdr:row>
      <xdr:rowOff>85725</xdr:rowOff>
    </xdr:from>
    <xdr:ext cx="184731" cy="264560"/>
    <xdr:sp macro="" textlink="">
      <xdr:nvSpPr>
        <xdr:cNvPr id="7" name="CaixaDeTexto 6">
          <a:extLst>
            <a:ext uri="{FF2B5EF4-FFF2-40B4-BE49-F238E27FC236}">
              <a16:creationId xmlns:a16="http://schemas.microsoft.com/office/drawing/2014/main" id="{00000000-0008-0000-0D00-000007000000}"/>
            </a:ext>
          </a:extLst>
        </xdr:cNvPr>
        <xdr:cNvSpPr txBox="1"/>
      </xdr:nvSpPr>
      <xdr:spPr>
        <a:xfrm>
          <a:off x="3409950" y="41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107184</xdr:colOff>
      <xdr:row>3</xdr:row>
      <xdr:rowOff>22100</xdr:rowOff>
    </xdr:from>
    <xdr:to>
      <xdr:col>3</xdr:col>
      <xdr:colOff>713629</xdr:colOff>
      <xdr:row>5</xdr:row>
      <xdr:rowOff>133351</xdr:rowOff>
    </xdr:to>
    <xdr:pic>
      <xdr:nvPicPr>
        <xdr:cNvPr id="8" name="Imagem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02734" y="565025"/>
          <a:ext cx="892195" cy="520826"/>
        </a:xfrm>
        <a:prstGeom prst="rect">
          <a:avLst/>
        </a:prstGeom>
      </xdr:spPr>
    </xdr:pic>
    <xdr:clientData/>
  </xdr:twoCellAnchor>
  <xdr:twoCellAnchor editAs="oneCell">
    <xdr:from>
      <xdr:col>6</xdr:col>
      <xdr:colOff>352426</xdr:colOff>
      <xdr:row>1</xdr:row>
      <xdr:rowOff>190501</xdr:rowOff>
    </xdr:from>
    <xdr:to>
      <xdr:col>7</xdr:col>
      <xdr:colOff>466725</xdr:colOff>
      <xdr:row>5</xdr:row>
      <xdr:rowOff>133428</xdr:rowOff>
    </xdr:to>
    <xdr:pic>
      <xdr:nvPicPr>
        <xdr:cNvPr id="9" name="Imagem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886576" y="314326"/>
          <a:ext cx="800099" cy="77160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xdr:col>
          <xdr:colOff>114300</xdr:colOff>
          <xdr:row>12</xdr:row>
          <xdr:rowOff>38100</xdr:rowOff>
        </xdr:from>
        <xdr:to>
          <xdr:col>7</xdr:col>
          <xdr:colOff>504825</xdr:colOff>
          <xdr:row>12</xdr:row>
          <xdr:rowOff>247650</xdr:rowOff>
        </xdr:to>
        <xdr:sp macro="" textlink="">
          <xdr:nvSpPr>
            <xdr:cNvPr id="13313" name="Drop Down 1" hidden="1">
              <a:extLst>
                <a:ext uri="{63B3BB69-23CF-44E3-9099-C40C66FF867C}">
                  <a14:compatExt spid="_x0000_s13313"/>
                </a:ext>
                <a:ext uri="{FF2B5EF4-FFF2-40B4-BE49-F238E27FC236}">
                  <a16:creationId xmlns:a16="http://schemas.microsoft.com/office/drawing/2014/main" id="{00000000-0008-0000-0D00-0000013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2</xdr:col>
      <xdr:colOff>66674</xdr:colOff>
      <xdr:row>43</xdr:row>
      <xdr:rowOff>57152</xdr:rowOff>
    </xdr:from>
    <xdr:to>
      <xdr:col>3</xdr:col>
      <xdr:colOff>2381249</xdr:colOff>
      <xdr:row>54</xdr:row>
      <xdr:rowOff>180976</xdr:rowOff>
    </xdr:to>
    <xdr:graphicFrame macro="">
      <xdr:nvGraphicFramePr>
        <xdr:cNvPr id="13" name="Gráfico 12">
          <a:extLst>
            <a:ext uri="{FF2B5EF4-FFF2-40B4-BE49-F238E27FC236}">
              <a16:creationId xmlns:a16="http://schemas.microsoft.com/office/drawing/2014/main" id="{00000000-0008-0000-0D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57150</xdr:colOff>
      <xdr:row>30</xdr:row>
      <xdr:rowOff>9525</xdr:rowOff>
    </xdr:from>
    <xdr:to>
      <xdr:col>3</xdr:col>
      <xdr:colOff>2362200</xdr:colOff>
      <xdr:row>41</xdr:row>
      <xdr:rowOff>180975</xdr:rowOff>
    </xdr:to>
    <xdr:graphicFrame macro="">
      <xdr:nvGraphicFramePr>
        <xdr:cNvPr id="14" name="Gráfico 13">
          <a:extLst>
            <a:ext uri="{FF2B5EF4-FFF2-40B4-BE49-F238E27FC236}">
              <a16:creationId xmlns:a16="http://schemas.microsoft.com/office/drawing/2014/main" id="{00000000-0008-0000-0D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57150</xdr:colOff>
      <xdr:row>30</xdr:row>
      <xdr:rowOff>28575</xdr:rowOff>
    </xdr:from>
    <xdr:to>
      <xdr:col>7</xdr:col>
      <xdr:colOff>628650</xdr:colOff>
      <xdr:row>42</xdr:row>
      <xdr:rowOff>9525</xdr:rowOff>
    </xdr:to>
    <xdr:graphicFrame macro="">
      <xdr:nvGraphicFramePr>
        <xdr:cNvPr id="15" name="Gráfico 14">
          <a:extLst>
            <a:ext uri="{FF2B5EF4-FFF2-40B4-BE49-F238E27FC236}">
              <a16:creationId xmlns:a16="http://schemas.microsoft.com/office/drawing/2014/main" id="{00000000-0008-0000-0D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47625</xdr:colOff>
      <xdr:row>43</xdr:row>
      <xdr:rowOff>57150</xdr:rowOff>
    </xdr:from>
    <xdr:to>
      <xdr:col>7</xdr:col>
      <xdr:colOff>628650</xdr:colOff>
      <xdr:row>54</xdr:row>
      <xdr:rowOff>180975</xdr:rowOff>
    </xdr:to>
    <xdr:graphicFrame macro="">
      <xdr:nvGraphicFramePr>
        <xdr:cNvPr id="16" name="Gráfico 15">
          <a:extLst>
            <a:ext uri="{FF2B5EF4-FFF2-40B4-BE49-F238E27FC236}">
              <a16:creationId xmlns:a16="http://schemas.microsoft.com/office/drawing/2014/main" id="{00000000-0008-0000-0D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66675</xdr:colOff>
      <xdr:row>55</xdr:row>
      <xdr:rowOff>76201</xdr:rowOff>
    </xdr:from>
    <xdr:to>
      <xdr:col>3</xdr:col>
      <xdr:colOff>2381250</xdr:colOff>
      <xdr:row>67</xdr:row>
      <xdr:rowOff>104776</xdr:rowOff>
    </xdr:to>
    <xdr:graphicFrame macro="">
      <xdr:nvGraphicFramePr>
        <xdr:cNvPr id="17" name="Gráfico 16">
          <a:extLst>
            <a:ext uri="{FF2B5EF4-FFF2-40B4-BE49-F238E27FC236}">
              <a16:creationId xmlns:a16="http://schemas.microsoft.com/office/drawing/2014/main" id="{00000000-0008-0000-0D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4</xdr:col>
      <xdr:colOff>66675</xdr:colOff>
      <xdr:row>55</xdr:row>
      <xdr:rowOff>85726</xdr:rowOff>
    </xdr:from>
    <xdr:to>
      <xdr:col>7</xdr:col>
      <xdr:colOff>647700</xdr:colOff>
      <xdr:row>67</xdr:row>
      <xdr:rowOff>114301</xdr:rowOff>
    </xdr:to>
    <xdr:graphicFrame macro="">
      <xdr:nvGraphicFramePr>
        <xdr:cNvPr id="18" name="Gráfico 17">
          <a:extLst>
            <a:ext uri="{FF2B5EF4-FFF2-40B4-BE49-F238E27FC236}">
              <a16:creationId xmlns:a16="http://schemas.microsoft.com/office/drawing/2014/main" id="{00000000-0008-0000-0D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76200</xdr:colOff>
      <xdr:row>68</xdr:row>
      <xdr:rowOff>38100</xdr:rowOff>
    </xdr:from>
    <xdr:to>
      <xdr:col>3</xdr:col>
      <xdr:colOff>2390775</xdr:colOff>
      <xdr:row>80</xdr:row>
      <xdr:rowOff>19050</xdr:rowOff>
    </xdr:to>
    <xdr:graphicFrame macro="">
      <xdr:nvGraphicFramePr>
        <xdr:cNvPr id="19" name="Gráfico 18">
          <a:extLst>
            <a:ext uri="{FF2B5EF4-FFF2-40B4-BE49-F238E27FC236}">
              <a16:creationId xmlns:a16="http://schemas.microsoft.com/office/drawing/2014/main" id="{00000000-0008-0000-0D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4</xdr:col>
      <xdr:colOff>57150</xdr:colOff>
      <xdr:row>68</xdr:row>
      <xdr:rowOff>38100</xdr:rowOff>
    </xdr:from>
    <xdr:to>
      <xdr:col>7</xdr:col>
      <xdr:colOff>638175</xdr:colOff>
      <xdr:row>80</xdr:row>
      <xdr:rowOff>19050</xdr:rowOff>
    </xdr:to>
    <xdr:graphicFrame macro="">
      <xdr:nvGraphicFramePr>
        <xdr:cNvPr id="20" name="Gráfico 19">
          <a:extLst>
            <a:ext uri="{FF2B5EF4-FFF2-40B4-BE49-F238E27FC236}">
              <a16:creationId xmlns:a16="http://schemas.microsoft.com/office/drawing/2014/main" id="{00000000-0008-0000-0D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xdr:col>
      <xdr:colOff>190500</xdr:colOff>
      <xdr:row>80</xdr:row>
      <xdr:rowOff>123825</xdr:rowOff>
    </xdr:from>
    <xdr:to>
      <xdr:col>7</xdr:col>
      <xdr:colOff>581025</xdr:colOff>
      <xdr:row>92</xdr:row>
      <xdr:rowOff>104775</xdr:rowOff>
    </xdr:to>
    <xdr:graphicFrame macro="">
      <xdr:nvGraphicFramePr>
        <xdr:cNvPr id="21" name="Gráfico 20">
          <a:extLst>
            <a:ext uri="{FF2B5EF4-FFF2-40B4-BE49-F238E27FC236}">
              <a16:creationId xmlns:a16="http://schemas.microsoft.com/office/drawing/2014/main" id="{00000000-0008-0000-0D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5.xml><?xml version="1.0" encoding="utf-8"?>
<xdr:wsDr xmlns:xdr="http://schemas.openxmlformats.org/drawingml/2006/spreadsheetDrawing" xmlns:a="http://schemas.openxmlformats.org/drawingml/2006/main">
  <xdr:oneCellAnchor>
    <xdr:from>
      <xdr:col>3</xdr:col>
      <xdr:colOff>628650</xdr:colOff>
      <xdr:row>1</xdr:row>
      <xdr:rowOff>85725</xdr:rowOff>
    </xdr:from>
    <xdr:ext cx="184731" cy="264560"/>
    <xdr:sp macro="" textlink="">
      <xdr:nvSpPr>
        <xdr:cNvPr id="8" name="CaixaDeTexto 7">
          <a:extLst>
            <a:ext uri="{FF2B5EF4-FFF2-40B4-BE49-F238E27FC236}">
              <a16:creationId xmlns:a16="http://schemas.microsoft.com/office/drawing/2014/main" id="{00000000-0008-0000-0E00-000008000000}"/>
            </a:ext>
          </a:extLst>
        </xdr:cNvPr>
        <xdr:cNvSpPr txBox="1"/>
      </xdr:nvSpPr>
      <xdr:spPr>
        <a:xfrm>
          <a:off x="2876550"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9" name="CaixaDeTexto 8">
          <a:extLst>
            <a:ext uri="{FF2B5EF4-FFF2-40B4-BE49-F238E27FC236}">
              <a16:creationId xmlns:a16="http://schemas.microsoft.com/office/drawing/2014/main" id="{00000000-0008-0000-0E00-000009000000}"/>
            </a:ext>
          </a:extLst>
        </xdr:cNvPr>
        <xdr:cNvSpPr txBox="1"/>
      </xdr:nvSpPr>
      <xdr:spPr>
        <a:xfrm>
          <a:off x="2876550" y="200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85725</xdr:rowOff>
    </xdr:from>
    <xdr:ext cx="184731" cy="264560"/>
    <xdr:sp macro="" textlink="">
      <xdr:nvSpPr>
        <xdr:cNvPr id="10" name="CaixaDeTexto 9">
          <a:extLst>
            <a:ext uri="{FF2B5EF4-FFF2-40B4-BE49-F238E27FC236}">
              <a16:creationId xmlns:a16="http://schemas.microsoft.com/office/drawing/2014/main" id="{00000000-0008-0000-0E00-00000A000000}"/>
            </a:ext>
          </a:extLst>
        </xdr:cNvPr>
        <xdr:cNvSpPr txBox="1"/>
      </xdr:nvSpPr>
      <xdr:spPr>
        <a:xfrm>
          <a:off x="2876550"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xdr:row>
      <xdr:rowOff>85725</xdr:rowOff>
    </xdr:from>
    <xdr:ext cx="184731" cy="264560"/>
    <xdr:sp macro="" textlink="">
      <xdr:nvSpPr>
        <xdr:cNvPr id="6" name="CaixaDeTexto 5">
          <a:extLst>
            <a:ext uri="{FF2B5EF4-FFF2-40B4-BE49-F238E27FC236}">
              <a16:creationId xmlns:a16="http://schemas.microsoft.com/office/drawing/2014/main" id="{00000000-0008-0000-0E00-000006000000}"/>
            </a:ext>
          </a:extLst>
        </xdr:cNvPr>
        <xdr:cNvSpPr txBox="1"/>
      </xdr:nvSpPr>
      <xdr:spPr>
        <a:xfrm>
          <a:off x="33242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11" name="CaixaDeTexto 10">
          <a:extLst>
            <a:ext uri="{FF2B5EF4-FFF2-40B4-BE49-F238E27FC236}">
              <a16:creationId xmlns:a16="http://schemas.microsoft.com/office/drawing/2014/main" id="{00000000-0008-0000-0E00-00000B000000}"/>
            </a:ext>
          </a:extLst>
        </xdr:cNvPr>
        <xdr:cNvSpPr txBox="1"/>
      </xdr:nvSpPr>
      <xdr:spPr>
        <a:xfrm>
          <a:off x="3324225" y="390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xdr:row>
      <xdr:rowOff>85725</xdr:rowOff>
    </xdr:from>
    <xdr:ext cx="184731" cy="264560"/>
    <xdr:sp macro="" textlink="">
      <xdr:nvSpPr>
        <xdr:cNvPr id="12" name="CaixaDeTexto 11">
          <a:extLst>
            <a:ext uri="{FF2B5EF4-FFF2-40B4-BE49-F238E27FC236}">
              <a16:creationId xmlns:a16="http://schemas.microsoft.com/office/drawing/2014/main" id="{00000000-0008-0000-0E00-00000C000000}"/>
            </a:ext>
          </a:extLst>
        </xdr:cNvPr>
        <xdr:cNvSpPr txBox="1"/>
      </xdr:nvSpPr>
      <xdr:spPr>
        <a:xfrm>
          <a:off x="33242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383409</xdr:colOff>
      <xdr:row>3</xdr:row>
      <xdr:rowOff>98299</xdr:rowOff>
    </xdr:from>
    <xdr:to>
      <xdr:col>3</xdr:col>
      <xdr:colOff>1569303</xdr:colOff>
      <xdr:row>7</xdr:row>
      <xdr:rowOff>47624</xdr:rowOff>
    </xdr:to>
    <xdr:pic>
      <xdr:nvPicPr>
        <xdr:cNvPr id="13" name="Imagem 12">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164709" y="641224"/>
          <a:ext cx="1185894" cy="692275"/>
        </a:xfrm>
        <a:prstGeom prst="rect">
          <a:avLst/>
        </a:prstGeom>
      </xdr:spPr>
    </xdr:pic>
    <xdr:clientData/>
  </xdr:twoCellAnchor>
  <xdr:twoCellAnchor editAs="oneCell">
    <xdr:from>
      <xdr:col>11</xdr:col>
      <xdr:colOff>314325</xdr:colOff>
      <xdr:row>2</xdr:row>
      <xdr:rowOff>114300</xdr:rowOff>
    </xdr:from>
    <xdr:to>
      <xdr:col>13</xdr:col>
      <xdr:colOff>331860</xdr:colOff>
      <xdr:row>7</xdr:row>
      <xdr:rowOff>152400</xdr:rowOff>
    </xdr:to>
    <xdr:pic>
      <xdr:nvPicPr>
        <xdr:cNvPr id="14" name="Imagem 13">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743950" y="447675"/>
          <a:ext cx="1027185" cy="990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7</xdr:col>
      <xdr:colOff>628650</xdr:colOff>
      <xdr:row>3</xdr:row>
      <xdr:rowOff>85725</xdr:rowOff>
    </xdr:from>
    <xdr:ext cx="184731" cy="264560"/>
    <xdr:sp macro="" textlink="">
      <xdr:nvSpPr>
        <xdr:cNvPr id="2" name="CaixaDeTexto 1">
          <a:extLst>
            <a:ext uri="{FF2B5EF4-FFF2-40B4-BE49-F238E27FC236}">
              <a16:creationId xmlns:a16="http://schemas.microsoft.com/office/drawing/2014/main" id="{00000000-0008-0000-0F00-000002000000}"/>
            </a:ext>
          </a:extLst>
        </xdr:cNvPr>
        <xdr:cNvSpPr txBox="1"/>
      </xdr:nvSpPr>
      <xdr:spPr>
        <a:xfrm>
          <a:off x="5848350" y="695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33</xdr:row>
      <xdr:rowOff>0</xdr:rowOff>
    </xdr:from>
    <xdr:ext cx="184731" cy="264560"/>
    <xdr:sp macro="" textlink="">
      <xdr:nvSpPr>
        <xdr:cNvPr id="6" name="CaixaDeTexto 5">
          <a:extLst>
            <a:ext uri="{FF2B5EF4-FFF2-40B4-BE49-F238E27FC236}">
              <a16:creationId xmlns:a16="http://schemas.microsoft.com/office/drawing/2014/main" id="{00000000-0008-0000-0F00-000006000000}"/>
            </a:ext>
          </a:extLst>
        </xdr:cNvPr>
        <xdr:cNvSpPr txBox="1"/>
      </xdr:nvSpPr>
      <xdr:spPr>
        <a:xfrm>
          <a:off x="5381625" y="636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33</xdr:row>
      <xdr:rowOff>0</xdr:rowOff>
    </xdr:from>
    <xdr:ext cx="184731" cy="264560"/>
    <xdr:sp macro="" textlink="">
      <xdr:nvSpPr>
        <xdr:cNvPr id="7" name="CaixaDeTexto 6">
          <a:extLst>
            <a:ext uri="{FF2B5EF4-FFF2-40B4-BE49-F238E27FC236}">
              <a16:creationId xmlns:a16="http://schemas.microsoft.com/office/drawing/2014/main" id="{00000000-0008-0000-0F00-000007000000}"/>
            </a:ext>
          </a:extLst>
        </xdr:cNvPr>
        <xdr:cNvSpPr txBox="1"/>
      </xdr:nvSpPr>
      <xdr:spPr>
        <a:xfrm>
          <a:off x="5381625" y="636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3" name="CaixaDeTexto 12">
          <a:extLst>
            <a:ext uri="{FF2B5EF4-FFF2-40B4-BE49-F238E27FC236}">
              <a16:creationId xmlns:a16="http://schemas.microsoft.com/office/drawing/2014/main" id="{00000000-0008-0000-0F00-00000D000000}"/>
            </a:ext>
          </a:extLst>
        </xdr:cNvPr>
        <xdr:cNvSpPr txBox="1"/>
      </xdr:nvSpPr>
      <xdr:spPr>
        <a:xfrm>
          <a:off x="5381625" y="69884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4" name="CaixaDeTexto 13">
          <a:extLst>
            <a:ext uri="{FF2B5EF4-FFF2-40B4-BE49-F238E27FC236}">
              <a16:creationId xmlns:a16="http://schemas.microsoft.com/office/drawing/2014/main" id="{00000000-0008-0000-0F00-00000E000000}"/>
            </a:ext>
          </a:extLst>
        </xdr:cNvPr>
        <xdr:cNvSpPr txBox="1"/>
      </xdr:nvSpPr>
      <xdr:spPr>
        <a:xfrm>
          <a:off x="5381625" y="8373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xdr:row>
      <xdr:rowOff>0</xdr:rowOff>
    </xdr:from>
    <xdr:ext cx="184731" cy="264560"/>
    <xdr:sp macro="" textlink="">
      <xdr:nvSpPr>
        <xdr:cNvPr id="15" name="CaixaDeTexto 14">
          <a:extLst>
            <a:ext uri="{FF2B5EF4-FFF2-40B4-BE49-F238E27FC236}">
              <a16:creationId xmlns:a16="http://schemas.microsoft.com/office/drawing/2014/main" id="{00000000-0008-0000-0F00-00000F000000}"/>
            </a:ext>
          </a:extLst>
        </xdr:cNvPr>
        <xdr:cNvSpPr txBox="1"/>
      </xdr:nvSpPr>
      <xdr:spPr>
        <a:xfrm>
          <a:off x="6315075" y="409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 name="CaixaDeTexto 16">
          <a:extLst>
            <a:ext uri="{FF2B5EF4-FFF2-40B4-BE49-F238E27FC236}">
              <a16:creationId xmlns:a16="http://schemas.microsoft.com/office/drawing/2014/main" id="{00000000-0008-0000-0F00-000011000000}"/>
            </a:ext>
          </a:extLst>
        </xdr:cNvPr>
        <xdr:cNvSpPr txBox="1"/>
      </xdr:nvSpPr>
      <xdr:spPr>
        <a:xfrm>
          <a:off x="4914900" y="11972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 name="CaixaDeTexto 17">
          <a:extLst>
            <a:ext uri="{FF2B5EF4-FFF2-40B4-BE49-F238E27FC236}">
              <a16:creationId xmlns:a16="http://schemas.microsoft.com/office/drawing/2014/main" id="{00000000-0008-0000-0F00-000012000000}"/>
            </a:ext>
          </a:extLst>
        </xdr:cNvPr>
        <xdr:cNvSpPr txBox="1"/>
      </xdr:nvSpPr>
      <xdr:spPr>
        <a:xfrm>
          <a:off x="4914900" y="11972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9" name="CaixaDeTexto 18">
          <a:extLst>
            <a:ext uri="{FF2B5EF4-FFF2-40B4-BE49-F238E27FC236}">
              <a16:creationId xmlns:a16="http://schemas.microsoft.com/office/drawing/2014/main" id="{00000000-0008-0000-0F00-000013000000}"/>
            </a:ext>
          </a:extLst>
        </xdr:cNvPr>
        <xdr:cNvSpPr txBox="1"/>
      </xdr:nvSpPr>
      <xdr:spPr>
        <a:xfrm>
          <a:off x="5381625" y="11972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0" name="CaixaDeTexto 19">
          <a:extLst>
            <a:ext uri="{FF2B5EF4-FFF2-40B4-BE49-F238E27FC236}">
              <a16:creationId xmlns:a16="http://schemas.microsoft.com/office/drawing/2014/main" id="{00000000-0008-0000-0F00-000014000000}"/>
            </a:ext>
          </a:extLst>
        </xdr:cNvPr>
        <xdr:cNvSpPr txBox="1"/>
      </xdr:nvSpPr>
      <xdr:spPr>
        <a:xfrm>
          <a:off x="5381625" y="11972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 name="CaixaDeTexto 20">
          <a:extLst>
            <a:ext uri="{FF2B5EF4-FFF2-40B4-BE49-F238E27FC236}">
              <a16:creationId xmlns:a16="http://schemas.microsoft.com/office/drawing/2014/main" id="{00000000-0008-0000-0F00-000015000000}"/>
            </a:ext>
          </a:extLst>
        </xdr:cNvPr>
        <xdr:cNvSpPr txBox="1"/>
      </xdr:nvSpPr>
      <xdr:spPr>
        <a:xfrm>
          <a:off x="4914900" y="17554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 name="CaixaDeTexto 21">
          <a:extLst>
            <a:ext uri="{FF2B5EF4-FFF2-40B4-BE49-F238E27FC236}">
              <a16:creationId xmlns:a16="http://schemas.microsoft.com/office/drawing/2014/main" id="{00000000-0008-0000-0F00-000016000000}"/>
            </a:ext>
          </a:extLst>
        </xdr:cNvPr>
        <xdr:cNvSpPr txBox="1"/>
      </xdr:nvSpPr>
      <xdr:spPr>
        <a:xfrm>
          <a:off x="4914900" y="17554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 name="CaixaDeTexto 22">
          <a:extLst>
            <a:ext uri="{FF2B5EF4-FFF2-40B4-BE49-F238E27FC236}">
              <a16:creationId xmlns:a16="http://schemas.microsoft.com/office/drawing/2014/main" id="{00000000-0008-0000-0F00-000017000000}"/>
            </a:ext>
          </a:extLst>
        </xdr:cNvPr>
        <xdr:cNvSpPr txBox="1"/>
      </xdr:nvSpPr>
      <xdr:spPr>
        <a:xfrm>
          <a:off x="4914900" y="17554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4" name="CaixaDeTexto 23">
          <a:extLst>
            <a:ext uri="{FF2B5EF4-FFF2-40B4-BE49-F238E27FC236}">
              <a16:creationId xmlns:a16="http://schemas.microsoft.com/office/drawing/2014/main" id="{00000000-0008-0000-0F00-000018000000}"/>
            </a:ext>
          </a:extLst>
        </xdr:cNvPr>
        <xdr:cNvSpPr txBox="1"/>
      </xdr:nvSpPr>
      <xdr:spPr>
        <a:xfrm>
          <a:off x="5381625" y="17554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5" name="CaixaDeTexto 24">
          <a:extLst>
            <a:ext uri="{FF2B5EF4-FFF2-40B4-BE49-F238E27FC236}">
              <a16:creationId xmlns:a16="http://schemas.microsoft.com/office/drawing/2014/main" id="{00000000-0008-0000-0F00-000019000000}"/>
            </a:ext>
          </a:extLst>
        </xdr:cNvPr>
        <xdr:cNvSpPr txBox="1"/>
      </xdr:nvSpPr>
      <xdr:spPr>
        <a:xfrm>
          <a:off x="5381625" y="17554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 name="CaixaDeTexto 25">
          <a:extLst>
            <a:ext uri="{FF2B5EF4-FFF2-40B4-BE49-F238E27FC236}">
              <a16:creationId xmlns:a16="http://schemas.microsoft.com/office/drawing/2014/main" id="{00000000-0008-0000-0F00-00001A000000}"/>
            </a:ext>
          </a:extLst>
        </xdr:cNvPr>
        <xdr:cNvSpPr txBox="1"/>
      </xdr:nvSpPr>
      <xdr:spPr>
        <a:xfrm>
          <a:off x="4914900" y="2313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7" name="CaixaDeTexto 26">
          <a:extLst>
            <a:ext uri="{FF2B5EF4-FFF2-40B4-BE49-F238E27FC236}">
              <a16:creationId xmlns:a16="http://schemas.microsoft.com/office/drawing/2014/main" id="{00000000-0008-0000-0F00-00001B000000}"/>
            </a:ext>
          </a:extLst>
        </xdr:cNvPr>
        <xdr:cNvSpPr txBox="1"/>
      </xdr:nvSpPr>
      <xdr:spPr>
        <a:xfrm>
          <a:off x="4914900" y="2313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8" name="CaixaDeTexto 27">
          <a:extLst>
            <a:ext uri="{FF2B5EF4-FFF2-40B4-BE49-F238E27FC236}">
              <a16:creationId xmlns:a16="http://schemas.microsoft.com/office/drawing/2014/main" id="{00000000-0008-0000-0F00-00001C000000}"/>
            </a:ext>
          </a:extLst>
        </xdr:cNvPr>
        <xdr:cNvSpPr txBox="1"/>
      </xdr:nvSpPr>
      <xdr:spPr>
        <a:xfrm>
          <a:off x="4914900" y="2313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9" name="CaixaDeTexto 28">
          <a:extLst>
            <a:ext uri="{FF2B5EF4-FFF2-40B4-BE49-F238E27FC236}">
              <a16:creationId xmlns:a16="http://schemas.microsoft.com/office/drawing/2014/main" id="{00000000-0008-0000-0F00-00001D000000}"/>
            </a:ext>
          </a:extLst>
        </xdr:cNvPr>
        <xdr:cNvSpPr txBox="1"/>
      </xdr:nvSpPr>
      <xdr:spPr>
        <a:xfrm>
          <a:off x="5381625" y="2313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30" name="CaixaDeTexto 29">
          <a:extLst>
            <a:ext uri="{FF2B5EF4-FFF2-40B4-BE49-F238E27FC236}">
              <a16:creationId xmlns:a16="http://schemas.microsoft.com/office/drawing/2014/main" id="{00000000-0008-0000-0F00-00001E000000}"/>
            </a:ext>
          </a:extLst>
        </xdr:cNvPr>
        <xdr:cNvSpPr txBox="1"/>
      </xdr:nvSpPr>
      <xdr:spPr>
        <a:xfrm>
          <a:off x="5381625" y="2313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1" name="CaixaDeTexto 30">
          <a:extLst>
            <a:ext uri="{FF2B5EF4-FFF2-40B4-BE49-F238E27FC236}">
              <a16:creationId xmlns:a16="http://schemas.microsoft.com/office/drawing/2014/main" id="{00000000-0008-0000-0F00-00001F000000}"/>
            </a:ext>
          </a:extLst>
        </xdr:cNvPr>
        <xdr:cNvSpPr txBox="1"/>
      </xdr:nvSpPr>
      <xdr:spPr>
        <a:xfrm>
          <a:off x="4914900" y="28689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2" name="CaixaDeTexto 31">
          <a:extLst>
            <a:ext uri="{FF2B5EF4-FFF2-40B4-BE49-F238E27FC236}">
              <a16:creationId xmlns:a16="http://schemas.microsoft.com/office/drawing/2014/main" id="{00000000-0008-0000-0F00-000020000000}"/>
            </a:ext>
          </a:extLst>
        </xdr:cNvPr>
        <xdr:cNvSpPr txBox="1"/>
      </xdr:nvSpPr>
      <xdr:spPr>
        <a:xfrm>
          <a:off x="4914900" y="28689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3" name="CaixaDeTexto 32">
          <a:extLst>
            <a:ext uri="{FF2B5EF4-FFF2-40B4-BE49-F238E27FC236}">
              <a16:creationId xmlns:a16="http://schemas.microsoft.com/office/drawing/2014/main" id="{00000000-0008-0000-0F00-000021000000}"/>
            </a:ext>
          </a:extLst>
        </xdr:cNvPr>
        <xdr:cNvSpPr txBox="1"/>
      </xdr:nvSpPr>
      <xdr:spPr>
        <a:xfrm>
          <a:off x="4914900" y="28689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34" name="CaixaDeTexto 33">
          <a:extLst>
            <a:ext uri="{FF2B5EF4-FFF2-40B4-BE49-F238E27FC236}">
              <a16:creationId xmlns:a16="http://schemas.microsoft.com/office/drawing/2014/main" id="{00000000-0008-0000-0F00-000022000000}"/>
            </a:ext>
          </a:extLst>
        </xdr:cNvPr>
        <xdr:cNvSpPr txBox="1"/>
      </xdr:nvSpPr>
      <xdr:spPr>
        <a:xfrm>
          <a:off x="5381625" y="28689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35" name="CaixaDeTexto 34">
          <a:extLst>
            <a:ext uri="{FF2B5EF4-FFF2-40B4-BE49-F238E27FC236}">
              <a16:creationId xmlns:a16="http://schemas.microsoft.com/office/drawing/2014/main" id="{00000000-0008-0000-0F00-000023000000}"/>
            </a:ext>
          </a:extLst>
        </xdr:cNvPr>
        <xdr:cNvSpPr txBox="1"/>
      </xdr:nvSpPr>
      <xdr:spPr>
        <a:xfrm>
          <a:off x="5381625" y="28689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6" name="CaixaDeTexto 35">
          <a:extLst>
            <a:ext uri="{FF2B5EF4-FFF2-40B4-BE49-F238E27FC236}">
              <a16:creationId xmlns:a16="http://schemas.microsoft.com/office/drawing/2014/main" id="{00000000-0008-0000-0F00-000024000000}"/>
            </a:ext>
          </a:extLst>
        </xdr:cNvPr>
        <xdr:cNvSpPr txBox="1"/>
      </xdr:nvSpPr>
      <xdr:spPr>
        <a:xfrm>
          <a:off x="4914900" y="3424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7" name="CaixaDeTexto 36">
          <a:extLst>
            <a:ext uri="{FF2B5EF4-FFF2-40B4-BE49-F238E27FC236}">
              <a16:creationId xmlns:a16="http://schemas.microsoft.com/office/drawing/2014/main" id="{00000000-0008-0000-0F00-000025000000}"/>
            </a:ext>
          </a:extLst>
        </xdr:cNvPr>
        <xdr:cNvSpPr txBox="1"/>
      </xdr:nvSpPr>
      <xdr:spPr>
        <a:xfrm>
          <a:off x="4914900" y="3424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38" name="CaixaDeTexto 37">
          <a:extLst>
            <a:ext uri="{FF2B5EF4-FFF2-40B4-BE49-F238E27FC236}">
              <a16:creationId xmlns:a16="http://schemas.microsoft.com/office/drawing/2014/main" id="{00000000-0008-0000-0F00-000026000000}"/>
            </a:ext>
          </a:extLst>
        </xdr:cNvPr>
        <xdr:cNvSpPr txBox="1"/>
      </xdr:nvSpPr>
      <xdr:spPr>
        <a:xfrm>
          <a:off x="4914900" y="3424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39" name="CaixaDeTexto 38">
          <a:extLst>
            <a:ext uri="{FF2B5EF4-FFF2-40B4-BE49-F238E27FC236}">
              <a16:creationId xmlns:a16="http://schemas.microsoft.com/office/drawing/2014/main" id="{00000000-0008-0000-0F00-000027000000}"/>
            </a:ext>
          </a:extLst>
        </xdr:cNvPr>
        <xdr:cNvSpPr txBox="1"/>
      </xdr:nvSpPr>
      <xdr:spPr>
        <a:xfrm>
          <a:off x="5381625" y="3424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40" name="CaixaDeTexto 39">
          <a:extLst>
            <a:ext uri="{FF2B5EF4-FFF2-40B4-BE49-F238E27FC236}">
              <a16:creationId xmlns:a16="http://schemas.microsoft.com/office/drawing/2014/main" id="{00000000-0008-0000-0F00-000028000000}"/>
            </a:ext>
          </a:extLst>
        </xdr:cNvPr>
        <xdr:cNvSpPr txBox="1"/>
      </xdr:nvSpPr>
      <xdr:spPr>
        <a:xfrm>
          <a:off x="5381625" y="3424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1" name="CaixaDeTexto 40">
          <a:extLst>
            <a:ext uri="{FF2B5EF4-FFF2-40B4-BE49-F238E27FC236}">
              <a16:creationId xmlns:a16="http://schemas.microsoft.com/office/drawing/2014/main" id="{00000000-0008-0000-0F00-000029000000}"/>
            </a:ext>
          </a:extLst>
        </xdr:cNvPr>
        <xdr:cNvSpPr txBox="1"/>
      </xdr:nvSpPr>
      <xdr:spPr>
        <a:xfrm>
          <a:off x="4914900" y="39795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2" name="CaixaDeTexto 41">
          <a:extLst>
            <a:ext uri="{FF2B5EF4-FFF2-40B4-BE49-F238E27FC236}">
              <a16:creationId xmlns:a16="http://schemas.microsoft.com/office/drawing/2014/main" id="{00000000-0008-0000-0F00-00002A000000}"/>
            </a:ext>
          </a:extLst>
        </xdr:cNvPr>
        <xdr:cNvSpPr txBox="1"/>
      </xdr:nvSpPr>
      <xdr:spPr>
        <a:xfrm>
          <a:off x="4914900" y="39795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3" name="CaixaDeTexto 42">
          <a:extLst>
            <a:ext uri="{FF2B5EF4-FFF2-40B4-BE49-F238E27FC236}">
              <a16:creationId xmlns:a16="http://schemas.microsoft.com/office/drawing/2014/main" id="{00000000-0008-0000-0F00-00002B000000}"/>
            </a:ext>
          </a:extLst>
        </xdr:cNvPr>
        <xdr:cNvSpPr txBox="1"/>
      </xdr:nvSpPr>
      <xdr:spPr>
        <a:xfrm>
          <a:off x="4914900" y="39795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44" name="CaixaDeTexto 43">
          <a:extLst>
            <a:ext uri="{FF2B5EF4-FFF2-40B4-BE49-F238E27FC236}">
              <a16:creationId xmlns:a16="http://schemas.microsoft.com/office/drawing/2014/main" id="{00000000-0008-0000-0F00-00002C000000}"/>
            </a:ext>
          </a:extLst>
        </xdr:cNvPr>
        <xdr:cNvSpPr txBox="1"/>
      </xdr:nvSpPr>
      <xdr:spPr>
        <a:xfrm>
          <a:off x="5381625" y="39795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45" name="CaixaDeTexto 44">
          <a:extLst>
            <a:ext uri="{FF2B5EF4-FFF2-40B4-BE49-F238E27FC236}">
              <a16:creationId xmlns:a16="http://schemas.microsoft.com/office/drawing/2014/main" id="{00000000-0008-0000-0F00-00002D000000}"/>
            </a:ext>
          </a:extLst>
        </xdr:cNvPr>
        <xdr:cNvSpPr txBox="1"/>
      </xdr:nvSpPr>
      <xdr:spPr>
        <a:xfrm>
          <a:off x="5381625" y="39795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6" name="CaixaDeTexto 45">
          <a:extLst>
            <a:ext uri="{FF2B5EF4-FFF2-40B4-BE49-F238E27FC236}">
              <a16:creationId xmlns:a16="http://schemas.microsoft.com/office/drawing/2014/main" id="{00000000-0008-0000-0F00-00002E000000}"/>
            </a:ext>
          </a:extLst>
        </xdr:cNvPr>
        <xdr:cNvSpPr txBox="1"/>
      </xdr:nvSpPr>
      <xdr:spPr>
        <a:xfrm>
          <a:off x="4914900" y="45348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7" name="CaixaDeTexto 46">
          <a:extLst>
            <a:ext uri="{FF2B5EF4-FFF2-40B4-BE49-F238E27FC236}">
              <a16:creationId xmlns:a16="http://schemas.microsoft.com/office/drawing/2014/main" id="{00000000-0008-0000-0F00-00002F000000}"/>
            </a:ext>
          </a:extLst>
        </xdr:cNvPr>
        <xdr:cNvSpPr txBox="1"/>
      </xdr:nvSpPr>
      <xdr:spPr>
        <a:xfrm>
          <a:off x="4914900" y="45348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48" name="CaixaDeTexto 47">
          <a:extLst>
            <a:ext uri="{FF2B5EF4-FFF2-40B4-BE49-F238E27FC236}">
              <a16:creationId xmlns:a16="http://schemas.microsoft.com/office/drawing/2014/main" id="{00000000-0008-0000-0F00-000030000000}"/>
            </a:ext>
          </a:extLst>
        </xdr:cNvPr>
        <xdr:cNvSpPr txBox="1"/>
      </xdr:nvSpPr>
      <xdr:spPr>
        <a:xfrm>
          <a:off x="4914900" y="45348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49" name="CaixaDeTexto 48">
          <a:extLst>
            <a:ext uri="{FF2B5EF4-FFF2-40B4-BE49-F238E27FC236}">
              <a16:creationId xmlns:a16="http://schemas.microsoft.com/office/drawing/2014/main" id="{00000000-0008-0000-0F00-000031000000}"/>
            </a:ext>
          </a:extLst>
        </xdr:cNvPr>
        <xdr:cNvSpPr txBox="1"/>
      </xdr:nvSpPr>
      <xdr:spPr>
        <a:xfrm>
          <a:off x="5381625" y="45348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50" name="CaixaDeTexto 49">
          <a:extLst>
            <a:ext uri="{FF2B5EF4-FFF2-40B4-BE49-F238E27FC236}">
              <a16:creationId xmlns:a16="http://schemas.microsoft.com/office/drawing/2014/main" id="{00000000-0008-0000-0F00-000032000000}"/>
            </a:ext>
          </a:extLst>
        </xdr:cNvPr>
        <xdr:cNvSpPr txBox="1"/>
      </xdr:nvSpPr>
      <xdr:spPr>
        <a:xfrm>
          <a:off x="5381625" y="45348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1" name="CaixaDeTexto 50">
          <a:extLst>
            <a:ext uri="{FF2B5EF4-FFF2-40B4-BE49-F238E27FC236}">
              <a16:creationId xmlns:a16="http://schemas.microsoft.com/office/drawing/2014/main" id="{00000000-0008-0000-0F00-000033000000}"/>
            </a:ext>
          </a:extLst>
        </xdr:cNvPr>
        <xdr:cNvSpPr txBox="1"/>
      </xdr:nvSpPr>
      <xdr:spPr>
        <a:xfrm>
          <a:off x="4914900" y="50901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2" name="CaixaDeTexto 51">
          <a:extLst>
            <a:ext uri="{FF2B5EF4-FFF2-40B4-BE49-F238E27FC236}">
              <a16:creationId xmlns:a16="http://schemas.microsoft.com/office/drawing/2014/main" id="{00000000-0008-0000-0F00-000034000000}"/>
            </a:ext>
          </a:extLst>
        </xdr:cNvPr>
        <xdr:cNvSpPr txBox="1"/>
      </xdr:nvSpPr>
      <xdr:spPr>
        <a:xfrm>
          <a:off x="4914900" y="50901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3" name="CaixaDeTexto 52">
          <a:extLst>
            <a:ext uri="{FF2B5EF4-FFF2-40B4-BE49-F238E27FC236}">
              <a16:creationId xmlns:a16="http://schemas.microsoft.com/office/drawing/2014/main" id="{00000000-0008-0000-0F00-000035000000}"/>
            </a:ext>
          </a:extLst>
        </xdr:cNvPr>
        <xdr:cNvSpPr txBox="1"/>
      </xdr:nvSpPr>
      <xdr:spPr>
        <a:xfrm>
          <a:off x="4914900" y="50901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54" name="CaixaDeTexto 53">
          <a:extLst>
            <a:ext uri="{FF2B5EF4-FFF2-40B4-BE49-F238E27FC236}">
              <a16:creationId xmlns:a16="http://schemas.microsoft.com/office/drawing/2014/main" id="{00000000-0008-0000-0F00-000036000000}"/>
            </a:ext>
          </a:extLst>
        </xdr:cNvPr>
        <xdr:cNvSpPr txBox="1"/>
      </xdr:nvSpPr>
      <xdr:spPr>
        <a:xfrm>
          <a:off x="5381625" y="50901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55" name="CaixaDeTexto 54">
          <a:extLst>
            <a:ext uri="{FF2B5EF4-FFF2-40B4-BE49-F238E27FC236}">
              <a16:creationId xmlns:a16="http://schemas.microsoft.com/office/drawing/2014/main" id="{00000000-0008-0000-0F00-000037000000}"/>
            </a:ext>
          </a:extLst>
        </xdr:cNvPr>
        <xdr:cNvSpPr txBox="1"/>
      </xdr:nvSpPr>
      <xdr:spPr>
        <a:xfrm>
          <a:off x="5381625" y="50901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6" name="CaixaDeTexto 55">
          <a:extLst>
            <a:ext uri="{FF2B5EF4-FFF2-40B4-BE49-F238E27FC236}">
              <a16:creationId xmlns:a16="http://schemas.microsoft.com/office/drawing/2014/main" id="{00000000-0008-0000-0F00-000038000000}"/>
            </a:ext>
          </a:extLst>
        </xdr:cNvPr>
        <xdr:cNvSpPr txBox="1"/>
      </xdr:nvSpPr>
      <xdr:spPr>
        <a:xfrm>
          <a:off x="4914900" y="56454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7" name="CaixaDeTexto 56">
          <a:extLst>
            <a:ext uri="{FF2B5EF4-FFF2-40B4-BE49-F238E27FC236}">
              <a16:creationId xmlns:a16="http://schemas.microsoft.com/office/drawing/2014/main" id="{00000000-0008-0000-0F00-000039000000}"/>
            </a:ext>
          </a:extLst>
        </xdr:cNvPr>
        <xdr:cNvSpPr txBox="1"/>
      </xdr:nvSpPr>
      <xdr:spPr>
        <a:xfrm>
          <a:off x="4914900" y="56454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58" name="CaixaDeTexto 57">
          <a:extLst>
            <a:ext uri="{FF2B5EF4-FFF2-40B4-BE49-F238E27FC236}">
              <a16:creationId xmlns:a16="http://schemas.microsoft.com/office/drawing/2014/main" id="{00000000-0008-0000-0F00-00003A000000}"/>
            </a:ext>
          </a:extLst>
        </xdr:cNvPr>
        <xdr:cNvSpPr txBox="1"/>
      </xdr:nvSpPr>
      <xdr:spPr>
        <a:xfrm>
          <a:off x="4914900" y="56454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59" name="CaixaDeTexto 58">
          <a:extLst>
            <a:ext uri="{FF2B5EF4-FFF2-40B4-BE49-F238E27FC236}">
              <a16:creationId xmlns:a16="http://schemas.microsoft.com/office/drawing/2014/main" id="{00000000-0008-0000-0F00-00003B000000}"/>
            </a:ext>
          </a:extLst>
        </xdr:cNvPr>
        <xdr:cNvSpPr txBox="1"/>
      </xdr:nvSpPr>
      <xdr:spPr>
        <a:xfrm>
          <a:off x="5381625" y="56454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60" name="CaixaDeTexto 59">
          <a:extLst>
            <a:ext uri="{FF2B5EF4-FFF2-40B4-BE49-F238E27FC236}">
              <a16:creationId xmlns:a16="http://schemas.microsoft.com/office/drawing/2014/main" id="{00000000-0008-0000-0F00-00003C000000}"/>
            </a:ext>
          </a:extLst>
        </xdr:cNvPr>
        <xdr:cNvSpPr txBox="1"/>
      </xdr:nvSpPr>
      <xdr:spPr>
        <a:xfrm>
          <a:off x="5381625" y="56454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1" name="CaixaDeTexto 60">
          <a:extLst>
            <a:ext uri="{FF2B5EF4-FFF2-40B4-BE49-F238E27FC236}">
              <a16:creationId xmlns:a16="http://schemas.microsoft.com/office/drawing/2014/main" id="{00000000-0008-0000-0F00-00003D000000}"/>
            </a:ext>
          </a:extLst>
        </xdr:cNvPr>
        <xdr:cNvSpPr txBox="1"/>
      </xdr:nvSpPr>
      <xdr:spPr>
        <a:xfrm>
          <a:off x="4914900" y="6200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2" name="CaixaDeTexto 61">
          <a:extLst>
            <a:ext uri="{FF2B5EF4-FFF2-40B4-BE49-F238E27FC236}">
              <a16:creationId xmlns:a16="http://schemas.microsoft.com/office/drawing/2014/main" id="{00000000-0008-0000-0F00-00003E000000}"/>
            </a:ext>
          </a:extLst>
        </xdr:cNvPr>
        <xdr:cNvSpPr txBox="1"/>
      </xdr:nvSpPr>
      <xdr:spPr>
        <a:xfrm>
          <a:off x="4914900" y="6200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3" name="CaixaDeTexto 62">
          <a:extLst>
            <a:ext uri="{FF2B5EF4-FFF2-40B4-BE49-F238E27FC236}">
              <a16:creationId xmlns:a16="http://schemas.microsoft.com/office/drawing/2014/main" id="{00000000-0008-0000-0F00-00003F000000}"/>
            </a:ext>
          </a:extLst>
        </xdr:cNvPr>
        <xdr:cNvSpPr txBox="1"/>
      </xdr:nvSpPr>
      <xdr:spPr>
        <a:xfrm>
          <a:off x="4914900" y="6200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64" name="CaixaDeTexto 63">
          <a:extLst>
            <a:ext uri="{FF2B5EF4-FFF2-40B4-BE49-F238E27FC236}">
              <a16:creationId xmlns:a16="http://schemas.microsoft.com/office/drawing/2014/main" id="{00000000-0008-0000-0F00-000040000000}"/>
            </a:ext>
          </a:extLst>
        </xdr:cNvPr>
        <xdr:cNvSpPr txBox="1"/>
      </xdr:nvSpPr>
      <xdr:spPr>
        <a:xfrm>
          <a:off x="5381625" y="6200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65" name="CaixaDeTexto 64">
          <a:extLst>
            <a:ext uri="{FF2B5EF4-FFF2-40B4-BE49-F238E27FC236}">
              <a16:creationId xmlns:a16="http://schemas.microsoft.com/office/drawing/2014/main" id="{00000000-0008-0000-0F00-000041000000}"/>
            </a:ext>
          </a:extLst>
        </xdr:cNvPr>
        <xdr:cNvSpPr txBox="1"/>
      </xdr:nvSpPr>
      <xdr:spPr>
        <a:xfrm>
          <a:off x="5381625" y="6200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6" name="CaixaDeTexto 65">
          <a:extLst>
            <a:ext uri="{FF2B5EF4-FFF2-40B4-BE49-F238E27FC236}">
              <a16:creationId xmlns:a16="http://schemas.microsoft.com/office/drawing/2014/main" id="{00000000-0008-0000-0F00-000042000000}"/>
            </a:ext>
          </a:extLst>
        </xdr:cNvPr>
        <xdr:cNvSpPr txBox="1"/>
      </xdr:nvSpPr>
      <xdr:spPr>
        <a:xfrm>
          <a:off x="4914900" y="67560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7" name="CaixaDeTexto 66">
          <a:extLst>
            <a:ext uri="{FF2B5EF4-FFF2-40B4-BE49-F238E27FC236}">
              <a16:creationId xmlns:a16="http://schemas.microsoft.com/office/drawing/2014/main" id="{00000000-0008-0000-0F00-000043000000}"/>
            </a:ext>
          </a:extLst>
        </xdr:cNvPr>
        <xdr:cNvSpPr txBox="1"/>
      </xdr:nvSpPr>
      <xdr:spPr>
        <a:xfrm>
          <a:off x="4914900" y="67560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68" name="CaixaDeTexto 67">
          <a:extLst>
            <a:ext uri="{FF2B5EF4-FFF2-40B4-BE49-F238E27FC236}">
              <a16:creationId xmlns:a16="http://schemas.microsoft.com/office/drawing/2014/main" id="{00000000-0008-0000-0F00-000044000000}"/>
            </a:ext>
          </a:extLst>
        </xdr:cNvPr>
        <xdr:cNvSpPr txBox="1"/>
      </xdr:nvSpPr>
      <xdr:spPr>
        <a:xfrm>
          <a:off x="4914900" y="67560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69" name="CaixaDeTexto 68">
          <a:extLst>
            <a:ext uri="{FF2B5EF4-FFF2-40B4-BE49-F238E27FC236}">
              <a16:creationId xmlns:a16="http://schemas.microsoft.com/office/drawing/2014/main" id="{00000000-0008-0000-0F00-000045000000}"/>
            </a:ext>
          </a:extLst>
        </xdr:cNvPr>
        <xdr:cNvSpPr txBox="1"/>
      </xdr:nvSpPr>
      <xdr:spPr>
        <a:xfrm>
          <a:off x="5381625" y="67560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70" name="CaixaDeTexto 69">
          <a:extLst>
            <a:ext uri="{FF2B5EF4-FFF2-40B4-BE49-F238E27FC236}">
              <a16:creationId xmlns:a16="http://schemas.microsoft.com/office/drawing/2014/main" id="{00000000-0008-0000-0F00-000046000000}"/>
            </a:ext>
          </a:extLst>
        </xdr:cNvPr>
        <xdr:cNvSpPr txBox="1"/>
      </xdr:nvSpPr>
      <xdr:spPr>
        <a:xfrm>
          <a:off x="5381625" y="67560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1" name="CaixaDeTexto 70">
          <a:extLst>
            <a:ext uri="{FF2B5EF4-FFF2-40B4-BE49-F238E27FC236}">
              <a16:creationId xmlns:a16="http://schemas.microsoft.com/office/drawing/2014/main" id="{00000000-0008-0000-0F00-000047000000}"/>
            </a:ext>
          </a:extLst>
        </xdr:cNvPr>
        <xdr:cNvSpPr txBox="1"/>
      </xdr:nvSpPr>
      <xdr:spPr>
        <a:xfrm>
          <a:off x="4914900" y="7311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2" name="CaixaDeTexto 71">
          <a:extLst>
            <a:ext uri="{FF2B5EF4-FFF2-40B4-BE49-F238E27FC236}">
              <a16:creationId xmlns:a16="http://schemas.microsoft.com/office/drawing/2014/main" id="{00000000-0008-0000-0F00-000048000000}"/>
            </a:ext>
          </a:extLst>
        </xdr:cNvPr>
        <xdr:cNvSpPr txBox="1"/>
      </xdr:nvSpPr>
      <xdr:spPr>
        <a:xfrm>
          <a:off x="4914900" y="7311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3" name="CaixaDeTexto 72">
          <a:extLst>
            <a:ext uri="{FF2B5EF4-FFF2-40B4-BE49-F238E27FC236}">
              <a16:creationId xmlns:a16="http://schemas.microsoft.com/office/drawing/2014/main" id="{00000000-0008-0000-0F00-000049000000}"/>
            </a:ext>
          </a:extLst>
        </xdr:cNvPr>
        <xdr:cNvSpPr txBox="1"/>
      </xdr:nvSpPr>
      <xdr:spPr>
        <a:xfrm>
          <a:off x="4914900" y="7311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74" name="CaixaDeTexto 73">
          <a:extLst>
            <a:ext uri="{FF2B5EF4-FFF2-40B4-BE49-F238E27FC236}">
              <a16:creationId xmlns:a16="http://schemas.microsoft.com/office/drawing/2014/main" id="{00000000-0008-0000-0F00-00004A000000}"/>
            </a:ext>
          </a:extLst>
        </xdr:cNvPr>
        <xdr:cNvSpPr txBox="1"/>
      </xdr:nvSpPr>
      <xdr:spPr>
        <a:xfrm>
          <a:off x="5381625" y="7311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75" name="CaixaDeTexto 74">
          <a:extLst>
            <a:ext uri="{FF2B5EF4-FFF2-40B4-BE49-F238E27FC236}">
              <a16:creationId xmlns:a16="http://schemas.microsoft.com/office/drawing/2014/main" id="{00000000-0008-0000-0F00-00004B000000}"/>
            </a:ext>
          </a:extLst>
        </xdr:cNvPr>
        <xdr:cNvSpPr txBox="1"/>
      </xdr:nvSpPr>
      <xdr:spPr>
        <a:xfrm>
          <a:off x="5381625" y="7311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6" name="CaixaDeTexto 75">
          <a:extLst>
            <a:ext uri="{FF2B5EF4-FFF2-40B4-BE49-F238E27FC236}">
              <a16:creationId xmlns:a16="http://schemas.microsoft.com/office/drawing/2014/main" id="{00000000-0008-0000-0F00-00004C000000}"/>
            </a:ext>
          </a:extLst>
        </xdr:cNvPr>
        <xdr:cNvSpPr txBox="1"/>
      </xdr:nvSpPr>
      <xdr:spPr>
        <a:xfrm>
          <a:off x="4914900" y="78666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7" name="CaixaDeTexto 76">
          <a:extLst>
            <a:ext uri="{FF2B5EF4-FFF2-40B4-BE49-F238E27FC236}">
              <a16:creationId xmlns:a16="http://schemas.microsoft.com/office/drawing/2014/main" id="{00000000-0008-0000-0F00-00004D000000}"/>
            </a:ext>
          </a:extLst>
        </xdr:cNvPr>
        <xdr:cNvSpPr txBox="1"/>
      </xdr:nvSpPr>
      <xdr:spPr>
        <a:xfrm>
          <a:off x="4914900" y="78666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78" name="CaixaDeTexto 77">
          <a:extLst>
            <a:ext uri="{FF2B5EF4-FFF2-40B4-BE49-F238E27FC236}">
              <a16:creationId xmlns:a16="http://schemas.microsoft.com/office/drawing/2014/main" id="{00000000-0008-0000-0F00-00004E000000}"/>
            </a:ext>
          </a:extLst>
        </xdr:cNvPr>
        <xdr:cNvSpPr txBox="1"/>
      </xdr:nvSpPr>
      <xdr:spPr>
        <a:xfrm>
          <a:off x="4914900" y="78666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79" name="CaixaDeTexto 78">
          <a:extLst>
            <a:ext uri="{FF2B5EF4-FFF2-40B4-BE49-F238E27FC236}">
              <a16:creationId xmlns:a16="http://schemas.microsoft.com/office/drawing/2014/main" id="{00000000-0008-0000-0F00-00004F000000}"/>
            </a:ext>
          </a:extLst>
        </xdr:cNvPr>
        <xdr:cNvSpPr txBox="1"/>
      </xdr:nvSpPr>
      <xdr:spPr>
        <a:xfrm>
          <a:off x="5381625" y="78666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80" name="CaixaDeTexto 79">
          <a:extLst>
            <a:ext uri="{FF2B5EF4-FFF2-40B4-BE49-F238E27FC236}">
              <a16:creationId xmlns:a16="http://schemas.microsoft.com/office/drawing/2014/main" id="{00000000-0008-0000-0F00-000050000000}"/>
            </a:ext>
          </a:extLst>
        </xdr:cNvPr>
        <xdr:cNvSpPr txBox="1"/>
      </xdr:nvSpPr>
      <xdr:spPr>
        <a:xfrm>
          <a:off x="5381625" y="78666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1" name="CaixaDeTexto 80">
          <a:extLst>
            <a:ext uri="{FF2B5EF4-FFF2-40B4-BE49-F238E27FC236}">
              <a16:creationId xmlns:a16="http://schemas.microsoft.com/office/drawing/2014/main" id="{00000000-0008-0000-0F00-000051000000}"/>
            </a:ext>
          </a:extLst>
        </xdr:cNvPr>
        <xdr:cNvSpPr txBox="1"/>
      </xdr:nvSpPr>
      <xdr:spPr>
        <a:xfrm>
          <a:off x="4914900" y="8422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2" name="CaixaDeTexto 81">
          <a:extLst>
            <a:ext uri="{FF2B5EF4-FFF2-40B4-BE49-F238E27FC236}">
              <a16:creationId xmlns:a16="http://schemas.microsoft.com/office/drawing/2014/main" id="{00000000-0008-0000-0F00-000052000000}"/>
            </a:ext>
          </a:extLst>
        </xdr:cNvPr>
        <xdr:cNvSpPr txBox="1"/>
      </xdr:nvSpPr>
      <xdr:spPr>
        <a:xfrm>
          <a:off x="4914900" y="8422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3" name="CaixaDeTexto 82">
          <a:extLst>
            <a:ext uri="{FF2B5EF4-FFF2-40B4-BE49-F238E27FC236}">
              <a16:creationId xmlns:a16="http://schemas.microsoft.com/office/drawing/2014/main" id="{00000000-0008-0000-0F00-000053000000}"/>
            </a:ext>
          </a:extLst>
        </xdr:cNvPr>
        <xdr:cNvSpPr txBox="1"/>
      </xdr:nvSpPr>
      <xdr:spPr>
        <a:xfrm>
          <a:off x="4914900" y="8422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84" name="CaixaDeTexto 83">
          <a:extLst>
            <a:ext uri="{FF2B5EF4-FFF2-40B4-BE49-F238E27FC236}">
              <a16:creationId xmlns:a16="http://schemas.microsoft.com/office/drawing/2014/main" id="{00000000-0008-0000-0F00-000054000000}"/>
            </a:ext>
          </a:extLst>
        </xdr:cNvPr>
        <xdr:cNvSpPr txBox="1"/>
      </xdr:nvSpPr>
      <xdr:spPr>
        <a:xfrm>
          <a:off x="5381625" y="8422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85" name="CaixaDeTexto 84">
          <a:extLst>
            <a:ext uri="{FF2B5EF4-FFF2-40B4-BE49-F238E27FC236}">
              <a16:creationId xmlns:a16="http://schemas.microsoft.com/office/drawing/2014/main" id="{00000000-0008-0000-0F00-000055000000}"/>
            </a:ext>
          </a:extLst>
        </xdr:cNvPr>
        <xdr:cNvSpPr txBox="1"/>
      </xdr:nvSpPr>
      <xdr:spPr>
        <a:xfrm>
          <a:off x="5381625" y="8422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6" name="CaixaDeTexto 85">
          <a:extLst>
            <a:ext uri="{FF2B5EF4-FFF2-40B4-BE49-F238E27FC236}">
              <a16:creationId xmlns:a16="http://schemas.microsoft.com/office/drawing/2014/main" id="{00000000-0008-0000-0F00-000056000000}"/>
            </a:ext>
          </a:extLst>
        </xdr:cNvPr>
        <xdr:cNvSpPr txBox="1"/>
      </xdr:nvSpPr>
      <xdr:spPr>
        <a:xfrm>
          <a:off x="4914900" y="8977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7" name="CaixaDeTexto 86">
          <a:extLst>
            <a:ext uri="{FF2B5EF4-FFF2-40B4-BE49-F238E27FC236}">
              <a16:creationId xmlns:a16="http://schemas.microsoft.com/office/drawing/2014/main" id="{00000000-0008-0000-0F00-000057000000}"/>
            </a:ext>
          </a:extLst>
        </xdr:cNvPr>
        <xdr:cNvSpPr txBox="1"/>
      </xdr:nvSpPr>
      <xdr:spPr>
        <a:xfrm>
          <a:off x="4914900" y="8977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88" name="CaixaDeTexto 87">
          <a:extLst>
            <a:ext uri="{FF2B5EF4-FFF2-40B4-BE49-F238E27FC236}">
              <a16:creationId xmlns:a16="http://schemas.microsoft.com/office/drawing/2014/main" id="{00000000-0008-0000-0F00-000058000000}"/>
            </a:ext>
          </a:extLst>
        </xdr:cNvPr>
        <xdr:cNvSpPr txBox="1"/>
      </xdr:nvSpPr>
      <xdr:spPr>
        <a:xfrm>
          <a:off x="4914900" y="8977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89" name="CaixaDeTexto 88">
          <a:extLst>
            <a:ext uri="{FF2B5EF4-FFF2-40B4-BE49-F238E27FC236}">
              <a16:creationId xmlns:a16="http://schemas.microsoft.com/office/drawing/2014/main" id="{00000000-0008-0000-0F00-000059000000}"/>
            </a:ext>
          </a:extLst>
        </xdr:cNvPr>
        <xdr:cNvSpPr txBox="1"/>
      </xdr:nvSpPr>
      <xdr:spPr>
        <a:xfrm>
          <a:off x="5381625" y="8977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90" name="CaixaDeTexto 89">
          <a:extLst>
            <a:ext uri="{FF2B5EF4-FFF2-40B4-BE49-F238E27FC236}">
              <a16:creationId xmlns:a16="http://schemas.microsoft.com/office/drawing/2014/main" id="{00000000-0008-0000-0F00-00005A000000}"/>
            </a:ext>
          </a:extLst>
        </xdr:cNvPr>
        <xdr:cNvSpPr txBox="1"/>
      </xdr:nvSpPr>
      <xdr:spPr>
        <a:xfrm>
          <a:off x="5381625" y="8977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1" name="CaixaDeTexto 90">
          <a:extLst>
            <a:ext uri="{FF2B5EF4-FFF2-40B4-BE49-F238E27FC236}">
              <a16:creationId xmlns:a16="http://schemas.microsoft.com/office/drawing/2014/main" id="{00000000-0008-0000-0F00-00005B000000}"/>
            </a:ext>
          </a:extLst>
        </xdr:cNvPr>
        <xdr:cNvSpPr txBox="1"/>
      </xdr:nvSpPr>
      <xdr:spPr>
        <a:xfrm>
          <a:off x="4914900" y="9532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2" name="CaixaDeTexto 91">
          <a:extLst>
            <a:ext uri="{FF2B5EF4-FFF2-40B4-BE49-F238E27FC236}">
              <a16:creationId xmlns:a16="http://schemas.microsoft.com/office/drawing/2014/main" id="{00000000-0008-0000-0F00-00005C000000}"/>
            </a:ext>
          </a:extLst>
        </xdr:cNvPr>
        <xdr:cNvSpPr txBox="1"/>
      </xdr:nvSpPr>
      <xdr:spPr>
        <a:xfrm>
          <a:off x="4914900" y="9532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3" name="CaixaDeTexto 92">
          <a:extLst>
            <a:ext uri="{FF2B5EF4-FFF2-40B4-BE49-F238E27FC236}">
              <a16:creationId xmlns:a16="http://schemas.microsoft.com/office/drawing/2014/main" id="{00000000-0008-0000-0F00-00005D000000}"/>
            </a:ext>
          </a:extLst>
        </xdr:cNvPr>
        <xdr:cNvSpPr txBox="1"/>
      </xdr:nvSpPr>
      <xdr:spPr>
        <a:xfrm>
          <a:off x="4914900" y="9532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94" name="CaixaDeTexto 93">
          <a:extLst>
            <a:ext uri="{FF2B5EF4-FFF2-40B4-BE49-F238E27FC236}">
              <a16:creationId xmlns:a16="http://schemas.microsoft.com/office/drawing/2014/main" id="{00000000-0008-0000-0F00-00005E000000}"/>
            </a:ext>
          </a:extLst>
        </xdr:cNvPr>
        <xdr:cNvSpPr txBox="1"/>
      </xdr:nvSpPr>
      <xdr:spPr>
        <a:xfrm>
          <a:off x="5381625" y="9532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95" name="CaixaDeTexto 94">
          <a:extLst>
            <a:ext uri="{FF2B5EF4-FFF2-40B4-BE49-F238E27FC236}">
              <a16:creationId xmlns:a16="http://schemas.microsoft.com/office/drawing/2014/main" id="{00000000-0008-0000-0F00-00005F000000}"/>
            </a:ext>
          </a:extLst>
        </xdr:cNvPr>
        <xdr:cNvSpPr txBox="1"/>
      </xdr:nvSpPr>
      <xdr:spPr>
        <a:xfrm>
          <a:off x="5381625" y="95326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6" name="CaixaDeTexto 95">
          <a:extLst>
            <a:ext uri="{FF2B5EF4-FFF2-40B4-BE49-F238E27FC236}">
              <a16:creationId xmlns:a16="http://schemas.microsoft.com/office/drawing/2014/main" id="{00000000-0008-0000-0F00-000060000000}"/>
            </a:ext>
          </a:extLst>
        </xdr:cNvPr>
        <xdr:cNvSpPr txBox="1"/>
      </xdr:nvSpPr>
      <xdr:spPr>
        <a:xfrm>
          <a:off x="4914900" y="10087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7" name="CaixaDeTexto 96">
          <a:extLst>
            <a:ext uri="{FF2B5EF4-FFF2-40B4-BE49-F238E27FC236}">
              <a16:creationId xmlns:a16="http://schemas.microsoft.com/office/drawing/2014/main" id="{00000000-0008-0000-0F00-000061000000}"/>
            </a:ext>
          </a:extLst>
        </xdr:cNvPr>
        <xdr:cNvSpPr txBox="1"/>
      </xdr:nvSpPr>
      <xdr:spPr>
        <a:xfrm>
          <a:off x="4914900" y="10087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98" name="CaixaDeTexto 97">
          <a:extLst>
            <a:ext uri="{FF2B5EF4-FFF2-40B4-BE49-F238E27FC236}">
              <a16:creationId xmlns:a16="http://schemas.microsoft.com/office/drawing/2014/main" id="{00000000-0008-0000-0F00-000062000000}"/>
            </a:ext>
          </a:extLst>
        </xdr:cNvPr>
        <xdr:cNvSpPr txBox="1"/>
      </xdr:nvSpPr>
      <xdr:spPr>
        <a:xfrm>
          <a:off x="4914900" y="10087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99" name="CaixaDeTexto 98">
          <a:extLst>
            <a:ext uri="{FF2B5EF4-FFF2-40B4-BE49-F238E27FC236}">
              <a16:creationId xmlns:a16="http://schemas.microsoft.com/office/drawing/2014/main" id="{00000000-0008-0000-0F00-000063000000}"/>
            </a:ext>
          </a:extLst>
        </xdr:cNvPr>
        <xdr:cNvSpPr txBox="1"/>
      </xdr:nvSpPr>
      <xdr:spPr>
        <a:xfrm>
          <a:off x="5381625" y="10087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00" name="CaixaDeTexto 99">
          <a:extLst>
            <a:ext uri="{FF2B5EF4-FFF2-40B4-BE49-F238E27FC236}">
              <a16:creationId xmlns:a16="http://schemas.microsoft.com/office/drawing/2014/main" id="{00000000-0008-0000-0F00-000064000000}"/>
            </a:ext>
          </a:extLst>
        </xdr:cNvPr>
        <xdr:cNvSpPr txBox="1"/>
      </xdr:nvSpPr>
      <xdr:spPr>
        <a:xfrm>
          <a:off x="5381625" y="100879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1" name="CaixaDeTexto 100">
          <a:extLst>
            <a:ext uri="{FF2B5EF4-FFF2-40B4-BE49-F238E27FC236}">
              <a16:creationId xmlns:a16="http://schemas.microsoft.com/office/drawing/2014/main" id="{00000000-0008-0000-0F00-000065000000}"/>
            </a:ext>
          </a:extLst>
        </xdr:cNvPr>
        <xdr:cNvSpPr txBox="1"/>
      </xdr:nvSpPr>
      <xdr:spPr>
        <a:xfrm>
          <a:off x="4914900" y="10643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2" name="CaixaDeTexto 101">
          <a:extLst>
            <a:ext uri="{FF2B5EF4-FFF2-40B4-BE49-F238E27FC236}">
              <a16:creationId xmlns:a16="http://schemas.microsoft.com/office/drawing/2014/main" id="{00000000-0008-0000-0F00-000066000000}"/>
            </a:ext>
          </a:extLst>
        </xdr:cNvPr>
        <xdr:cNvSpPr txBox="1"/>
      </xdr:nvSpPr>
      <xdr:spPr>
        <a:xfrm>
          <a:off x="4914900" y="10643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3" name="CaixaDeTexto 102">
          <a:extLst>
            <a:ext uri="{FF2B5EF4-FFF2-40B4-BE49-F238E27FC236}">
              <a16:creationId xmlns:a16="http://schemas.microsoft.com/office/drawing/2014/main" id="{00000000-0008-0000-0F00-000067000000}"/>
            </a:ext>
          </a:extLst>
        </xdr:cNvPr>
        <xdr:cNvSpPr txBox="1"/>
      </xdr:nvSpPr>
      <xdr:spPr>
        <a:xfrm>
          <a:off x="4914900" y="10643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04" name="CaixaDeTexto 103">
          <a:extLst>
            <a:ext uri="{FF2B5EF4-FFF2-40B4-BE49-F238E27FC236}">
              <a16:creationId xmlns:a16="http://schemas.microsoft.com/office/drawing/2014/main" id="{00000000-0008-0000-0F00-000068000000}"/>
            </a:ext>
          </a:extLst>
        </xdr:cNvPr>
        <xdr:cNvSpPr txBox="1"/>
      </xdr:nvSpPr>
      <xdr:spPr>
        <a:xfrm>
          <a:off x="5381625" y="10643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05" name="CaixaDeTexto 104">
          <a:extLst>
            <a:ext uri="{FF2B5EF4-FFF2-40B4-BE49-F238E27FC236}">
              <a16:creationId xmlns:a16="http://schemas.microsoft.com/office/drawing/2014/main" id="{00000000-0008-0000-0F00-000069000000}"/>
            </a:ext>
          </a:extLst>
        </xdr:cNvPr>
        <xdr:cNvSpPr txBox="1"/>
      </xdr:nvSpPr>
      <xdr:spPr>
        <a:xfrm>
          <a:off x="5381625" y="10643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6" name="CaixaDeTexto 105">
          <a:extLst>
            <a:ext uri="{FF2B5EF4-FFF2-40B4-BE49-F238E27FC236}">
              <a16:creationId xmlns:a16="http://schemas.microsoft.com/office/drawing/2014/main" id="{00000000-0008-0000-0F00-00006A000000}"/>
            </a:ext>
          </a:extLst>
        </xdr:cNvPr>
        <xdr:cNvSpPr txBox="1"/>
      </xdr:nvSpPr>
      <xdr:spPr>
        <a:xfrm>
          <a:off x="4914900" y="111985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7" name="CaixaDeTexto 106">
          <a:extLst>
            <a:ext uri="{FF2B5EF4-FFF2-40B4-BE49-F238E27FC236}">
              <a16:creationId xmlns:a16="http://schemas.microsoft.com/office/drawing/2014/main" id="{00000000-0008-0000-0F00-00006B000000}"/>
            </a:ext>
          </a:extLst>
        </xdr:cNvPr>
        <xdr:cNvSpPr txBox="1"/>
      </xdr:nvSpPr>
      <xdr:spPr>
        <a:xfrm>
          <a:off x="4914900" y="111985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08" name="CaixaDeTexto 107">
          <a:extLst>
            <a:ext uri="{FF2B5EF4-FFF2-40B4-BE49-F238E27FC236}">
              <a16:creationId xmlns:a16="http://schemas.microsoft.com/office/drawing/2014/main" id="{00000000-0008-0000-0F00-00006C000000}"/>
            </a:ext>
          </a:extLst>
        </xdr:cNvPr>
        <xdr:cNvSpPr txBox="1"/>
      </xdr:nvSpPr>
      <xdr:spPr>
        <a:xfrm>
          <a:off x="4914900" y="111985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09" name="CaixaDeTexto 108">
          <a:extLst>
            <a:ext uri="{FF2B5EF4-FFF2-40B4-BE49-F238E27FC236}">
              <a16:creationId xmlns:a16="http://schemas.microsoft.com/office/drawing/2014/main" id="{00000000-0008-0000-0F00-00006D000000}"/>
            </a:ext>
          </a:extLst>
        </xdr:cNvPr>
        <xdr:cNvSpPr txBox="1"/>
      </xdr:nvSpPr>
      <xdr:spPr>
        <a:xfrm>
          <a:off x="5381625" y="111985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10" name="CaixaDeTexto 109">
          <a:extLst>
            <a:ext uri="{FF2B5EF4-FFF2-40B4-BE49-F238E27FC236}">
              <a16:creationId xmlns:a16="http://schemas.microsoft.com/office/drawing/2014/main" id="{00000000-0008-0000-0F00-00006E000000}"/>
            </a:ext>
          </a:extLst>
        </xdr:cNvPr>
        <xdr:cNvSpPr txBox="1"/>
      </xdr:nvSpPr>
      <xdr:spPr>
        <a:xfrm>
          <a:off x="5381625" y="111985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1" name="CaixaDeTexto 110">
          <a:extLst>
            <a:ext uri="{FF2B5EF4-FFF2-40B4-BE49-F238E27FC236}">
              <a16:creationId xmlns:a16="http://schemas.microsoft.com/office/drawing/2014/main" id="{00000000-0008-0000-0F00-00006F000000}"/>
            </a:ext>
          </a:extLst>
        </xdr:cNvPr>
        <xdr:cNvSpPr txBox="1"/>
      </xdr:nvSpPr>
      <xdr:spPr>
        <a:xfrm>
          <a:off x="4914900" y="11753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2" name="CaixaDeTexto 111">
          <a:extLst>
            <a:ext uri="{FF2B5EF4-FFF2-40B4-BE49-F238E27FC236}">
              <a16:creationId xmlns:a16="http://schemas.microsoft.com/office/drawing/2014/main" id="{00000000-0008-0000-0F00-000070000000}"/>
            </a:ext>
          </a:extLst>
        </xdr:cNvPr>
        <xdr:cNvSpPr txBox="1"/>
      </xdr:nvSpPr>
      <xdr:spPr>
        <a:xfrm>
          <a:off x="4914900" y="11753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3" name="CaixaDeTexto 112">
          <a:extLst>
            <a:ext uri="{FF2B5EF4-FFF2-40B4-BE49-F238E27FC236}">
              <a16:creationId xmlns:a16="http://schemas.microsoft.com/office/drawing/2014/main" id="{00000000-0008-0000-0F00-000071000000}"/>
            </a:ext>
          </a:extLst>
        </xdr:cNvPr>
        <xdr:cNvSpPr txBox="1"/>
      </xdr:nvSpPr>
      <xdr:spPr>
        <a:xfrm>
          <a:off x="4914900" y="11753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14" name="CaixaDeTexto 113">
          <a:extLst>
            <a:ext uri="{FF2B5EF4-FFF2-40B4-BE49-F238E27FC236}">
              <a16:creationId xmlns:a16="http://schemas.microsoft.com/office/drawing/2014/main" id="{00000000-0008-0000-0F00-000072000000}"/>
            </a:ext>
          </a:extLst>
        </xdr:cNvPr>
        <xdr:cNvSpPr txBox="1"/>
      </xdr:nvSpPr>
      <xdr:spPr>
        <a:xfrm>
          <a:off x="5381625" y="11753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15" name="CaixaDeTexto 114">
          <a:extLst>
            <a:ext uri="{FF2B5EF4-FFF2-40B4-BE49-F238E27FC236}">
              <a16:creationId xmlns:a16="http://schemas.microsoft.com/office/drawing/2014/main" id="{00000000-0008-0000-0F00-000073000000}"/>
            </a:ext>
          </a:extLst>
        </xdr:cNvPr>
        <xdr:cNvSpPr txBox="1"/>
      </xdr:nvSpPr>
      <xdr:spPr>
        <a:xfrm>
          <a:off x="5381625" y="11753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6" name="CaixaDeTexto 115">
          <a:extLst>
            <a:ext uri="{FF2B5EF4-FFF2-40B4-BE49-F238E27FC236}">
              <a16:creationId xmlns:a16="http://schemas.microsoft.com/office/drawing/2014/main" id="{00000000-0008-0000-0F00-000074000000}"/>
            </a:ext>
          </a:extLst>
        </xdr:cNvPr>
        <xdr:cNvSpPr txBox="1"/>
      </xdr:nvSpPr>
      <xdr:spPr>
        <a:xfrm>
          <a:off x="4914900" y="123091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7" name="CaixaDeTexto 116">
          <a:extLst>
            <a:ext uri="{FF2B5EF4-FFF2-40B4-BE49-F238E27FC236}">
              <a16:creationId xmlns:a16="http://schemas.microsoft.com/office/drawing/2014/main" id="{00000000-0008-0000-0F00-000075000000}"/>
            </a:ext>
          </a:extLst>
        </xdr:cNvPr>
        <xdr:cNvSpPr txBox="1"/>
      </xdr:nvSpPr>
      <xdr:spPr>
        <a:xfrm>
          <a:off x="4914900" y="123091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18" name="CaixaDeTexto 117">
          <a:extLst>
            <a:ext uri="{FF2B5EF4-FFF2-40B4-BE49-F238E27FC236}">
              <a16:creationId xmlns:a16="http://schemas.microsoft.com/office/drawing/2014/main" id="{00000000-0008-0000-0F00-000076000000}"/>
            </a:ext>
          </a:extLst>
        </xdr:cNvPr>
        <xdr:cNvSpPr txBox="1"/>
      </xdr:nvSpPr>
      <xdr:spPr>
        <a:xfrm>
          <a:off x="4914900" y="123091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19" name="CaixaDeTexto 118">
          <a:extLst>
            <a:ext uri="{FF2B5EF4-FFF2-40B4-BE49-F238E27FC236}">
              <a16:creationId xmlns:a16="http://schemas.microsoft.com/office/drawing/2014/main" id="{00000000-0008-0000-0F00-000077000000}"/>
            </a:ext>
          </a:extLst>
        </xdr:cNvPr>
        <xdr:cNvSpPr txBox="1"/>
      </xdr:nvSpPr>
      <xdr:spPr>
        <a:xfrm>
          <a:off x="5381625" y="123091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20" name="CaixaDeTexto 119">
          <a:extLst>
            <a:ext uri="{FF2B5EF4-FFF2-40B4-BE49-F238E27FC236}">
              <a16:creationId xmlns:a16="http://schemas.microsoft.com/office/drawing/2014/main" id="{00000000-0008-0000-0F00-000078000000}"/>
            </a:ext>
          </a:extLst>
        </xdr:cNvPr>
        <xdr:cNvSpPr txBox="1"/>
      </xdr:nvSpPr>
      <xdr:spPr>
        <a:xfrm>
          <a:off x="5381625" y="1230915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1" name="CaixaDeTexto 120">
          <a:extLst>
            <a:ext uri="{FF2B5EF4-FFF2-40B4-BE49-F238E27FC236}">
              <a16:creationId xmlns:a16="http://schemas.microsoft.com/office/drawing/2014/main" id="{00000000-0008-0000-0F00-000079000000}"/>
            </a:ext>
          </a:extLst>
        </xdr:cNvPr>
        <xdr:cNvSpPr txBox="1"/>
      </xdr:nvSpPr>
      <xdr:spPr>
        <a:xfrm>
          <a:off x="4914900" y="128644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2" name="CaixaDeTexto 121">
          <a:extLst>
            <a:ext uri="{FF2B5EF4-FFF2-40B4-BE49-F238E27FC236}">
              <a16:creationId xmlns:a16="http://schemas.microsoft.com/office/drawing/2014/main" id="{00000000-0008-0000-0F00-00007A000000}"/>
            </a:ext>
          </a:extLst>
        </xdr:cNvPr>
        <xdr:cNvSpPr txBox="1"/>
      </xdr:nvSpPr>
      <xdr:spPr>
        <a:xfrm>
          <a:off x="4914900" y="128644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3" name="CaixaDeTexto 122">
          <a:extLst>
            <a:ext uri="{FF2B5EF4-FFF2-40B4-BE49-F238E27FC236}">
              <a16:creationId xmlns:a16="http://schemas.microsoft.com/office/drawing/2014/main" id="{00000000-0008-0000-0F00-00007B000000}"/>
            </a:ext>
          </a:extLst>
        </xdr:cNvPr>
        <xdr:cNvSpPr txBox="1"/>
      </xdr:nvSpPr>
      <xdr:spPr>
        <a:xfrm>
          <a:off x="4914900" y="128644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24" name="CaixaDeTexto 123">
          <a:extLst>
            <a:ext uri="{FF2B5EF4-FFF2-40B4-BE49-F238E27FC236}">
              <a16:creationId xmlns:a16="http://schemas.microsoft.com/office/drawing/2014/main" id="{00000000-0008-0000-0F00-00007C000000}"/>
            </a:ext>
          </a:extLst>
        </xdr:cNvPr>
        <xdr:cNvSpPr txBox="1"/>
      </xdr:nvSpPr>
      <xdr:spPr>
        <a:xfrm>
          <a:off x="5381625" y="128644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25" name="CaixaDeTexto 124">
          <a:extLst>
            <a:ext uri="{FF2B5EF4-FFF2-40B4-BE49-F238E27FC236}">
              <a16:creationId xmlns:a16="http://schemas.microsoft.com/office/drawing/2014/main" id="{00000000-0008-0000-0F00-00007D000000}"/>
            </a:ext>
          </a:extLst>
        </xdr:cNvPr>
        <xdr:cNvSpPr txBox="1"/>
      </xdr:nvSpPr>
      <xdr:spPr>
        <a:xfrm>
          <a:off x="5381625" y="128644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6" name="CaixaDeTexto 125">
          <a:extLst>
            <a:ext uri="{FF2B5EF4-FFF2-40B4-BE49-F238E27FC236}">
              <a16:creationId xmlns:a16="http://schemas.microsoft.com/office/drawing/2014/main" id="{00000000-0008-0000-0F00-00007E000000}"/>
            </a:ext>
          </a:extLst>
        </xdr:cNvPr>
        <xdr:cNvSpPr txBox="1"/>
      </xdr:nvSpPr>
      <xdr:spPr>
        <a:xfrm>
          <a:off x="4914900" y="13419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7" name="CaixaDeTexto 126">
          <a:extLst>
            <a:ext uri="{FF2B5EF4-FFF2-40B4-BE49-F238E27FC236}">
              <a16:creationId xmlns:a16="http://schemas.microsoft.com/office/drawing/2014/main" id="{00000000-0008-0000-0F00-00007F000000}"/>
            </a:ext>
          </a:extLst>
        </xdr:cNvPr>
        <xdr:cNvSpPr txBox="1"/>
      </xdr:nvSpPr>
      <xdr:spPr>
        <a:xfrm>
          <a:off x="4914900" y="13419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28" name="CaixaDeTexto 127">
          <a:extLst>
            <a:ext uri="{FF2B5EF4-FFF2-40B4-BE49-F238E27FC236}">
              <a16:creationId xmlns:a16="http://schemas.microsoft.com/office/drawing/2014/main" id="{00000000-0008-0000-0F00-000080000000}"/>
            </a:ext>
          </a:extLst>
        </xdr:cNvPr>
        <xdr:cNvSpPr txBox="1"/>
      </xdr:nvSpPr>
      <xdr:spPr>
        <a:xfrm>
          <a:off x="4914900" y="13419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29" name="CaixaDeTexto 128">
          <a:extLst>
            <a:ext uri="{FF2B5EF4-FFF2-40B4-BE49-F238E27FC236}">
              <a16:creationId xmlns:a16="http://schemas.microsoft.com/office/drawing/2014/main" id="{00000000-0008-0000-0F00-000081000000}"/>
            </a:ext>
          </a:extLst>
        </xdr:cNvPr>
        <xdr:cNvSpPr txBox="1"/>
      </xdr:nvSpPr>
      <xdr:spPr>
        <a:xfrm>
          <a:off x="5381625" y="13419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30" name="CaixaDeTexto 129">
          <a:extLst>
            <a:ext uri="{FF2B5EF4-FFF2-40B4-BE49-F238E27FC236}">
              <a16:creationId xmlns:a16="http://schemas.microsoft.com/office/drawing/2014/main" id="{00000000-0008-0000-0F00-000082000000}"/>
            </a:ext>
          </a:extLst>
        </xdr:cNvPr>
        <xdr:cNvSpPr txBox="1"/>
      </xdr:nvSpPr>
      <xdr:spPr>
        <a:xfrm>
          <a:off x="5381625" y="13419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1" name="CaixaDeTexto 130">
          <a:extLst>
            <a:ext uri="{FF2B5EF4-FFF2-40B4-BE49-F238E27FC236}">
              <a16:creationId xmlns:a16="http://schemas.microsoft.com/office/drawing/2014/main" id="{00000000-0008-0000-0F00-000083000000}"/>
            </a:ext>
          </a:extLst>
        </xdr:cNvPr>
        <xdr:cNvSpPr txBox="1"/>
      </xdr:nvSpPr>
      <xdr:spPr>
        <a:xfrm>
          <a:off x="4914900" y="13975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2" name="CaixaDeTexto 131">
          <a:extLst>
            <a:ext uri="{FF2B5EF4-FFF2-40B4-BE49-F238E27FC236}">
              <a16:creationId xmlns:a16="http://schemas.microsoft.com/office/drawing/2014/main" id="{00000000-0008-0000-0F00-000084000000}"/>
            </a:ext>
          </a:extLst>
        </xdr:cNvPr>
        <xdr:cNvSpPr txBox="1"/>
      </xdr:nvSpPr>
      <xdr:spPr>
        <a:xfrm>
          <a:off x="4914900" y="13975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3" name="CaixaDeTexto 132">
          <a:extLst>
            <a:ext uri="{FF2B5EF4-FFF2-40B4-BE49-F238E27FC236}">
              <a16:creationId xmlns:a16="http://schemas.microsoft.com/office/drawing/2014/main" id="{00000000-0008-0000-0F00-000085000000}"/>
            </a:ext>
          </a:extLst>
        </xdr:cNvPr>
        <xdr:cNvSpPr txBox="1"/>
      </xdr:nvSpPr>
      <xdr:spPr>
        <a:xfrm>
          <a:off x="4914900" y="13975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34" name="CaixaDeTexto 133">
          <a:extLst>
            <a:ext uri="{FF2B5EF4-FFF2-40B4-BE49-F238E27FC236}">
              <a16:creationId xmlns:a16="http://schemas.microsoft.com/office/drawing/2014/main" id="{00000000-0008-0000-0F00-000086000000}"/>
            </a:ext>
          </a:extLst>
        </xdr:cNvPr>
        <xdr:cNvSpPr txBox="1"/>
      </xdr:nvSpPr>
      <xdr:spPr>
        <a:xfrm>
          <a:off x="5381625" y="13975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35" name="CaixaDeTexto 134">
          <a:extLst>
            <a:ext uri="{FF2B5EF4-FFF2-40B4-BE49-F238E27FC236}">
              <a16:creationId xmlns:a16="http://schemas.microsoft.com/office/drawing/2014/main" id="{00000000-0008-0000-0F00-000087000000}"/>
            </a:ext>
          </a:extLst>
        </xdr:cNvPr>
        <xdr:cNvSpPr txBox="1"/>
      </xdr:nvSpPr>
      <xdr:spPr>
        <a:xfrm>
          <a:off x="5381625" y="13975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6" name="CaixaDeTexto 135">
          <a:extLst>
            <a:ext uri="{FF2B5EF4-FFF2-40B4-BE49-F238E27FC236}">
              <a16:creationId xmlns:a16="http://schemas.microsoft.com/office/drawing/2014/main" id="{00000000-0008-0000-0F00-000088000000}"/>
            </a:ext>
          </a:extLst>
        </xdr:cNvPr>
        <xdr:cNvSpPr txBox="1"/>
      </xdr:nvSpPr>
      <xdr:spPr>
        <a:xfrm>
          <a:off x="4914900" y="14530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7" name="CaixaDeTexto 136">
          <a:extLst>
            <a:ext uri="{FF2B5EF4-FFF2-40B4-BE49-F238E27FC236}">
              <a16:creationId xmlns:a16="http://schemas.microsoft.com/office/drawing/2014/main" id="{00000000-0008-0000-0F00-000089000000}"/>
            </a:ext>
          </a:extLst>
        </xdr:cNvPr>
        <xdr:cNvSpPr txBox="1"/>
      </xdr:nvSpPr>
      <xdr:spPr>
        <a:xfrm>
          <a:off x="4914900" y="14530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38" name="CaixaDeTexto 137">
          <a:extLst>
            <a:ext uri="{FF2B5EF4-FFF2-40B4-BE49-F238E27FC236}">
              <a16:creationId xmlns:a16="http://schemas.microsoft.com/office/drawing/2014/main" id="{00000000-0008-0000-0F00-00008A000000}"/>
            </a:ext>
          </a:extLst>
        </xdr:cNvPr>
        <xdr:cNvSpPr txBox="1"/>
      </xdr:nvSpPr>
      <xdr:spPr>
        <a:xfrm>
          <a:off x="4914900" y="14530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39" name="CaixaDeTexto 138">
          <a:extLst>
            <a:ext uri="{FF2B5EF4-FFF2-40B4-BE49-F238E27FC236}">
              <a16:creationId xmlns:a16="http://schemas.microsoft.com/office/drawing/2014/main" id="{00000000-0008-0000-0F00-00008B000000}"/>
            </a:ext>
          </a:extLst>
        </xdr:cNvPr>
        <xdr:cNvSpPr txBox="1"/>
      </xdr:nvSpPr>
      <xdr:spPr>
        <a:xfrm>
          <a:off x="5381625" y="14530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40" name="CaixaDeTexto 139">
          <a:extLst>
            <a:ext uri="{FF2B5EF4-FFF2-40B4-BE49-F238E27FC236}">
              <a16:creationId xmlns:a16="http://schemas.microsoft.com/office/drawing/2014/main" id="{00000000-0008-0000-0F00-00008C000000}"/>
            </a:ext>
          </a:extLst>
        </xdr:cNvPr>
        <xdr:cNvSpPr txBox="1"/>
      </xdr:nvSpPr>
      <xdr:spPr>
        <a:xfrm>
          <a:off x="5381625" y="14530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1" name="CaixaDeTexto 140">
          <a:extLst>
            <a:ext uri="{FF2B5EF4-FFF2-40B4-BE49-F238E27FC236}">
              <a16:creationId xmlns:a16="http://schemas.microsoft.com/office/drawing/2014/main" id="{00000000-0008-0000-0F00-00008D000000}"/>
            </a:ext>
          </a:extLst>
        </xdr:cNvPr>
        <xdr:cNvSpPr txBox="1"/>
      </xdr:nvSpPr>
      <xdr:spPr>
        <a:xfrm>
          <a:off x="4914900" y="150856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2" name="CaixaDeTexto 141">
          <a:extLst>
            <a:ext uri="{FF2B5EF4-FFF2-40B4-BE49-F238E27FC236}">
              <a16:creationId xmlns:a16="http://schemas.microsoft.com/office/drawing/2014/main" id="{00000000-0008-0000-0F00-00008E000000}"/>
            </a:ext>
          </a:extLst>
        </xdr:cNvPr>
        <xdr:cNvSpPr txBox="1"/>
      </xdr:nvSpPr>
      <xdr:spPr>
        <a:xfrm>
          <a:off x="4914900" y="150856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3" name="CaixaDeTexto 142">
          <a:extLst>
            <a:ext uri="{FF2B5EF4-FFF2-40B4-BE49-F238E27FC236}">
              <a16:creationId xmlns:a16="http://schemas.microsoft.com/office/drawing/2014/main" id="{00000000-0008-0000-0F00-00008F000000}"/>
            </a:ext>
          </a:extLst>
        </xdr:cNvPr>
        <xdr:cNvSpPr txBox="1"/>
      </xdr:nvSpPr>
      <xdr:spPr>
        <a:xfrm>
          <a:off x="4914900" y="150856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44" name="CaixaDeTexto 143">
          <a:extLst>
            <a:ext uri="{FF2B5EF4-FFF2-40B4-BE49-F238E27FC236}">
              <a16:creationId xmlns:a16="http://schemas.microsoft.com/office/drawing/2014/main" id="{00000000-0008-0000-0F00-000090000000}"/>
            </a:ext>
          </a:extLst>
        </xdr:cNvPr>
        <xdr:cNvSpPr txBox="1"/>
      </xdr:nvSpPr>
      <xdr:spPr>
        <a:xfrm>
          <a:off x="5381625" y="150856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45" name="CaixaDeTexto 144">
          <a:extLst>
            <a:ext uri="{FF2B5EF4-FFF2-40B4-BE49-F238E27FC236}">
              <a16:creationId xmlns:a16="http://schemas.microsoft.com/office/drawing/2014/main" id="{00000000-0008-0000-0F00-000091000000}"/>
            </a:ext>
          </a:extLst>
        </xdr:cNvPr>
        <xdr:cNvSpPr txBox="1"/>
      </xdr:nvSpPr>
      <xdr:spPr>
        <a:xfrm>
          <a:off x="5381625" y="150856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6" name="CaixaDeTexto 145">
          <a:extLst>
            <a:ext uri="{FF2B5EF4-FFF2-40B4-BE49-F238E27FC236}">
              <a16:creationId xmlns:a16="http://schemas.microsoft.com/office/drawing/2014/main" id="{00000000-0008-0000-0F00-000092000000}"/>
            </a:ext>
          </a:extLst>
        </xdr:cNvPr>
        <xdr:cNvSpPr txBox="1"/>
      </xdr:nvSpPr>
      <xdr:spPr>
        <a:xfrm>
          <a:off x="4914900" y="15641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7" name="CaixaDeTexto 146">
          <a:extLst>
            <a:ext uri="{FF2B5EF4-FFF2-40B4-BE49-F238E27FC236}">
              <a16:creationId xmlns:a16="http://schemas.microsoft.com/office/drawing/2014/main" id="{00000000-0008-0000-0F00-000093000000}"/>
            </a:ext>
          </a:extLst>
        </xdr:cNvPr>
        <xdr:cNvSpPr txBox="1"/>
      </xdr:nvSpPr>
      <xdr:spPr>
        <a:xfrm>
          <a:off x="4914900" y="15641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48" name="CaixaDeTexto 147">
          <a:extLst>
            <a:ext uri="{FF2B5EF4-FFF2-40B4-BE49-F238E27FC236}">
              <a16:creationId xmlns:a16="http://schemas.microsoft.com/office/drawing/2014/main" id="{00000000-0008-0000-0F00-000094000000}"/>
            </a:ext>
          </a:extLst>
        </xdr:cNvPr>
        <xdr:cNvSpPr txBox="1"/>
      </xdr:nvSpPr>
      <xdr:spPr>
        <a:xfrm>
          <a:off x="4914900" y="15641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49" name="CaixaDeTexto 148">
          <a:extLst>
            <a:ext uri="{FF2B5EF4-FFF2-40B4-BE49-F238E27FC236}">
              <a16:creationId xmlns:a16="http://schemas.microsoft.com/office/drawing/2014/main" id="{00000000-0008-0000-0F00-000095000000}"/>
            </a:ext>
          </a:extLst>
        </xdr:cNvPr>
        <xdr:cNvSpPr txBox="1"/>
      </xdr:nvSpPr>
      <xdr:spPr>
        <a:xfrm>
          <a:off x="5381625" y="15641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50" name="CaixaDeTexto 149">
          <a:extLst>
            <a:ext uri="{FF2B5EF4-FFF2-40B4-BE49-F238E27FC236}">
              <a16:creationId xmlns:a16="http://schemas.microsoft.com/office/drawing/2014/main" id="{00000000-0008-0000-0F00-000096000000}"/>
            </a:ext>
          </a:extLst>
        </xdr:cNvPr>
        <xdr:cNvSpPr txBox="1"/>
      </xdr:nvSpPr>
      <xdr:spPr>
        <a:xfrm>
          <a:off x="5381625" y="156419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1" name="CaixaDeTexto 150">
          <a:extLst>
            <a:ext uri="{FF2B5EF4-FFF2-40B4-BE49-F238E27FC236}">
              <a16:creationId xmlns:a16="http://schemas.microsoft.com/office/drawing/2014/main" id="{00000000-0008-0000-0F00-000097000000}"/>
            </a:ext>
          </a:extLst>
        </xdr:cNvPr>
        <xdr:cNvSpPr txBox="1"/>
      </xdr:nvSpPr>
      <xdr:spPr>
        <a:xfrm>
          <a:off x="4914900" y="16197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2" name="CaixaDeTexto 151">
          <a:extLst>
            <a:ext uri="{FF2B5EF4-FFF2-40B4-BE49-F238E27FC236}">
              <a16:creationId xmlns:a16="http://schemas.microsoft.com/office/drawing/2014/main" id="{00000000-0008-0000-0F00-000098000000}"/>
            </a:ext>
          </a:extLst>
        </xdr:cNvPr>
        <xdr:cNvSpPr txBox="1"/>
      </xdr:nvSpPr>
      <xdr:spPr>
        <a:xfrm>
          <a:off x="4914900" y="16197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3" name="CaixaDeTexto 152">
          <a:extLst>
            <a:ext uri="{FF2B5EF4-FFF2-40B4-BE49-F238E27FC236}">
              <a16:creationId xmlns:a16="http://schemas.microsoft.com/office/drawing/2014/main" id="{00000000-0008-0000-0F00-000099000000}"/>
            </a:ext>
          </a:extLst>
        </xdr:cNvPr>
        <xdr:cNvSpPr txBox="1"/>
      </xdr:nvSpPr>
      <xdr:spPr>
        <a:xfrm>
          <a:off x="4914900" y="16197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54" name="CaixaDeTexto 153">
          <a:extLst>
            <a:ext uri="{FF2B5EF4-FFF2-40B4-BE49-F238E27FC236}">
              <a16:creationId xmlns:a16="http://schemas.microsoft.com/office/drawing/2014/main" id="{00000000-0008-0000-0F00-00009A000000}"/>
            </a:ext>
          </a:extLst>
        </xdr:cNvPr>
        <xdr:cNvSpPr txBox="1"/>
      </xdr:nvSpPr>
      <xdr:spPr>
        <a:xfrm>
          <a:off x="5381625" y="16197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55" name="CaixaDeTexto 154">
          <a:extLst>
            <a:ext uri="{FF2B5EF4-FFF2-40B4-BE49-F238E27FC236}">
              <a16:creationId xmlns:a16="http://schemas.microsoft.com/office/drawing/2014/main" id="{00000000-0008-0000-0F00-00009B000000}"/>
            </a:ext>
          </a:extLst>
        </xdr:cNvPr>
        <xdr:cNvSpPr txBox="1"/>
      </xdr:nvSpPr>
      <xdr:spPr>
        <a:xfrm>
          <a:off x="5381625" y="16197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6" name="CaixaDeTexto 155">
          <a:extLst>
            <a:ext uri="{FF2B5EF4-FFF2-40B4-BE49-F238E27FC236}">
              <a16:creationId xmlns:a16="http://schemas.microsoft.com/office/drawing/2014/main" id="{00000000-0008-0000-0F00-00009C000000}"/>
            </a:ext>
          </a:extLst>
        </xdr:cNvPr>
        <xdr:cNvSpPr txBox="1"/>
      </xdr:nvSpPr>
      <xdr:spPr>
        <a:xfrm>
          <a:off x="4914900" y="167525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7" name="CaixaDeTexto 156">
          <a:extLst>
            <a:ext uri="{FF2B5EF4-FFF2-40B4-BE49-F238E27FC236}">
              <a16:creationId xmlns:a16="http://schemas.microsoft.com/office/drawing/2014/main" id="{00000000-0008-0000-0F00-00009D000000}"/>
            </a:ext>
          </a:extLst>
        </xdr:cNvPr>
        <xdr:cNvSpPr txBox="1"/>
      </xdr:nvSpPr>
      <xdr:spPr>
        <a:xfrm>
          <a:off x="4914900" y="167525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58" name="CaixaDeTexto 157">
          <a:extLst>
            <a:ext uri="{FF2B5EF4-FFF2-40B4-BE49-F238E27FC236}">
              <a16:creationId xmlns:a16="http://schemas.microsoft.com/office/drawing/2014/main" id="{00000000-0008-0000-0F00-00009E000000}"/>
            </a:ext>
          </a:extLst>
        </xdr:cNvPr>
        <xdr:cNvSpPr txBox="1"/>
      </xdr:nvSpPr>
      <xdr:spPr>
        <a:xfrm>
          <a:off x="4914900" y="167525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59" name="CaixaDeTexto 158">
          <a:extLst>
            <a:ext uri="{FF2B5EF4-FFF2-40B4-BE49-F238E27FC236}">
              <a16:creationId xmlns:a16="http://schemas.microsoft.com/office/drawing/2014/main" id="{00000000-0008-0000-0F00-00009F000000}"/>
            </a:ext>
          </a:extLst>
        </xdr:cNvPr>
        <xdr:cNvSpPr txBox="1"/>
      </xdr:nvSpPr>
      <xdr:spPr>
        <a:xfrm>
          <a:off x="5381625" y="167525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60" name="CaixaDeTexto 159">
          <a:extLst>
            <a:ext uri="{FF2B5EF4-FFF2-40B4-BE49-F238E27FC236}">
              <a16:creationId xmlns:a16="http://schemas.microsoft.com/office/drawing/2014/main" id="{00000000-0008-0000-0F00-0000A0000000}"/>
            </a:ext>
          </a:extLst>
        </xdr:cNvPr>
        <xdr:cNvSpPr txBox="1"/>
      </xdr:nvSpPr>
      <xdr:spPr>
        <a:xfrm>
          <a:off x="5381625" y="167525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1" name="CaixaDeTexto 160">
          <a:extLst>
            <a:ext uri="{FF2B5EF4-FFF2-40B4-BE49-F238E27FC236}">
              <a16:creationId xmlns:a16="http://schemas.microsoft.com/office/drawing/2014/main" id="{00000000-0008-0000-0F00-0000A1000000}"/>
            </a:ext>
          </a:extLst>
        </xdr:cNvPr>
        <xdr:cNvSpPr txBox="1"/>
      </xdr:nvSpPr>
      <xdr:spPr>
        <a:xfrm>
          <a:off x="4914900" y="17307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2" name="CaixaDeTexto 161">
          <a:extLst>
            <a:ext uri="{FF2B5EF4-FFF2-40B4-BE49-F238E27FC236}">
              <a16:creationId xmlns:a16="http://schemas.microsoft.com/office/drawing/2014/main" id="{00000000-0008-0000-0F00-0000A2000000}"/>
            </a:ext>
          </a:extLst>
        </xdr:cNvPr>
        <xdr:cNvSpPr txBox="1"/>
      </xdr:nvSpPr>
      <xdr:spPr>
        <a:xfrm>
          <a:off x="4914900" y="17307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3" name="CaixaDeTexto 162">
          <a:extLst>
            <a:ext uri="{FF2B5EF4-FFF2-40B4-BE49-F238E27FC236}">
              <a16:creationId xmlns:a16="http://schemas.microsoft.com/office/drawing/2014/main" id="{00000000-0008-0000-0F00-0000A3000000}"/>
            </a:ext>
          </a:extLst>
        </xdr:cNvPr>
        <xdr:cNvSpPr txBox="1"/>
      </xdr:nvSpPr>
      <xdr:spPr>
        <a:xfrm>
          <a:off x="4914900" y="17307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64" name="CaixaDeTexto 163">
          <a:extLst>
            <a:ext uri="{FF2B5EF4-FFF2-40B4-BE49-F238E27FC236}">
              <a16:creationId xmlns:a16="http://schemas.microsoft.com/office/drawing/2014/main" id="{00000000-0008-0000-0F00-0000A4000000}"/>
            </a:ext>
          </a:extLst>
        </xdr:cNvPr>
        <xdr:cNvSpPr txBox="1"/>
      </xdr:nvSpPr>
      <xdr:spPr>
        <a:xfrm>
          <a:off x="5381625" y="17307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65" name="CaixaDeTexto 164">
          <a:extLst>
            <a:ext uri="{FF2B5EF4-FFF2-40B4-BE49-F238E27FC236}">
              <a16:creationId xmlns:a16="http://schemas.microsoft.com/office/drawing/2014/main" id="{00000000-0008-0000-0F00-0000A5000000}"/>
            </a:ext>
          </a:extLst>
        </xdr:cNvPr>
        <xdr:cNvSpPr txBox="1"/>
      </xdr:nvSpPr>
      <xdr:spPr>
        <a:xfrm>
          <a:off x="5381625" y="17307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6" name="CaixaDeTexto 165">
          <a:extLst>
            <a:ext uri="{FF2B5EF4-FFF2-40B4-BE49-F238E27FC236}">
              <a16:creationId xmlns:a16="http://schemas.microsoft.com/office/drawing/2014/main" id="{00000000-0008-0000-0F00-0000A6000000}"/>
            </a:ext>
          </a:extLst>
        </xdr:cNvPr>
        <xdr:cNvSpPr txBox="1"/>
      </xdr:nvSpPr>
      <xdr:spPr>
        <a:xfrm>
          <a:off x="4914900" y="178631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7" name="CaixaDeTexto 166">
          <a:extLst>
            <a:ext uri="{FF2B5EF4-FFF2-40B4-BE49-F238E27FC236}">
              <a16:creationId xmlns:a16="http://schemas.microsoft.com/office/drawing/2014/main" id="{00000000-0008-0000-0F00-0000A7000000}"/>
            </a:ext>
          </a:extLst>
        </xdr:cNvPr>
        <xdr:cNvSpPr txBox="1"/>
      </xdr:nvSpPr>
      <xdr:spPr>
        <a:xfrm>
          <a:off x="4914900" y="178631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68" name="CaixaDeTexto 167">
          <a:extLst>
            <a:ext uri="{FF2B5EF4-FFF2-40B4-BE49-F238E27FC236}">
              <a16:creationId xmlns:a16="http://schemas.microsoft.com/office/drawing/2014/main" id="{00000000-0008-0000-0F00-0000A8000000}"/>
            </a:ext>
          </a:extLst>
        </xdr:cNvPr>
        <xdr:cNvSpPr txBox="1"/>
      </xdr:nvSpPr>
      <xdr:spPr>
        <a:xfrm>
          <a:off x="4914900" y="178631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69" name="CaixaDeTexto 168">
          <a:extLst>
            <a:ext uri="{FF2B5EF4-FFF2-40B4-BE49-F238E27FC236}">
              <a16:creationId xmlns:a16="http://schemas.microsoft.com/office/drawing/2014/main" id="{00000000-0008-0000-0F00-0000A9000000}"/>
            </a:ext>
          </a:extLst>
        </xdr:cNvPr>
        <xdr:cNvSpPr txBox="1"/>
      </xdr:nvSpPr>
      <xdr:spPr>
        <a:xfrm>
          <a:off x="5381625" y="178631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70" name="CaixaDeTexto 169">
          <a:extLst>
            <a:ext uri="{FF2B5EF4-FFF2-40B4-BE49-F238E27FC236}">
              <a16:creationId xmlns:a16="http://schemas.microsoft.com/office/drawing/2014/main" id="{00000000-0008-0000-0F00-0000AA000000}"/>
            </a:ext>
          </a:extLst>
        </xdr:cNvPr>
        <xdr:cNvSpPr txBox="1"/>
      </xdr:nvSpPr>
      <xdr:spPr>
        <a:xfrm>
          <a:off x="5381625" y="178631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1" name="CaixaDeTexto 170">
          <a:extLst>
            <a:ext uri="{FF2B5EF4-FFF2-40B4-BE49-F238E27FC236}">
              <a16:creationId xmlns:a16="http://schemas.microsoft.com/office/drawing/2014/main" id="{00000000-0008-0000-0F00-0000AB000000}"/>
            </a:ext>
          </a:extLst>
        </xdr:cNvPr>
        <xdr:cNvSpPr txBox="1"/>
      </xdr:nvSpPr>
      <xdr:spPr>
        <a:xfrm>
          <a:off x="4914900" y="184261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2" name="CaixaDeTexto 171">
          <a:extLst>
            <a:ext uri="{FF2B5EF4-FFF2-40B4-BE49-F238E27FC236}">
              <a16:creationId xmlns:a16="http://schemas.microsoft.com/office/drawing/2014/main" id="{00000000-0008-0000-0F00-0000AC000000}"/>
            </a:ext>
          </a:extLst>
        </xdr:cNvPr>
        <xdr:cNvSpPr txBox="1"/>
      </xdr:nvSpPr>
      <xdr:spPr>
        <a:xfrm>
          <a:off x="4914900" y="184261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3" name="CaixaDeTexto 172">
          <a:extLst>
            <a:ext uri="{FF2B5EF4-FFF2-40B4-BE49-F238E27FC236}">
              <a16:creationId xmlns:a16="http://schemas.microsoft.com/office/drawing/2014/main" id="{00000000-0008-0000-0F00-0000AD000000}"/>
            </a:ext>
          </a:extLst>
        </xdr:cNvPr>
        <xdr:cNvSpPr txBox="1"/>
      </xdr:nvSpPr>
      <xdr:spPr>
        <a:xfrm>
          <a:off x="4914900" y="184261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74" name="CaixaDeTexto 173">
          <a:extLst>
            <a:ext uri="{FF2B5EF4-FFF2-40B4-BE49-F238E27FC236}">
              <a16:creationId xmlns:a16="http://schemas.microsoft.com/office/drawing/2014/main" id="{00000000-0008-0000-0F00-0000AE000000}"/>
            </a:ext>
          </a:extLst>
        </xdr:cNvPr>
        <xdr:cNvSpPr txBox="1"/>
      </xdr:nvSpPr>
      <xdr:spPr>
        <a:xfrm>
          <a:off x="5381625" y="184261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75" name="CaixaDeTexto 174">
          <a:extLst>
            <a:ext uri="{FF2B5EF4-FFF2-40B4-BE49-F238E27FC236}">
              <a16:creationId xmlns:a16="http://schemas.microsoft.com/office/drawing/2014/main" id="{00000000-0008-0000-0F00-0000AF000000}"/>
            </a:ext>
          </a:extLst>
        </xdr:cNvPr>
        <xdr:cNvSpPr txBox="1"/>
      </xdr:nvSpPr>
      <xdr:spPr>
        <a:xfrm>
          <a:off x="5381625" y="184261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6" name="CaixaDeTexto 175">
          <a:extLst>
            <a:ext uri="{FF2B5EF4-FFF2-40B4-BE49-F238E27FC236}">
              <a16:creationId xmlns:a16="http://schemas.microsoft.com/office/drawing/2014/main" id="{00000000-0008-0000-0F00-0000B0000000}"/>
            </a:ext>
          </a:extLst>
        </xdr:cNvPr>
        <xdr:cNvSpPr txBox="1"/>
      </xdr:nvSpPr>
      <xdr:spPr>
        <a:xfrm>
          <a:off x="4914900" y="18981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7" name="CaixaDeTexto 176">
          <a:extLst>
            <a:ext uri="{FF2B5EF4-FFF2-40B4-BE49-F238E27FC236}">
              <a16:creationId xmlns:a16="http://schemas.microsoft.com/office/drawing/2014/main" id="{00000000-0008-0000-0F00-0000B1000000}"/>
            </a:ext>
          </a:extLst>
        </xdr:cNvPr>
        <xdr:cNvSpPr txBox="1"/>
      </xdr:nvSpPr>
      <xdr:spPr>
        <a:xfrm>
          <a:off x="4914900" y="18981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78" name="CaixaDeTexto 177">
          <a:extLst>
            <a:ext uri="{FF2B5EF4-FFF2-40B4-BE49-F238E27FC236}">
              <a16:creationId xmlns:a16="http://schemas.microsoft.com/office/drawing/2014/main" id="{00000000-0008-0000-0F00-0000B2000000}"/>
            </a:ext>
          </a:extLst>
        </xdr:cNvPr>
        <xdr:cNvSpPr txBox="1"/>
      </xdr:nvSpPr>
      <xdr:spPr>
        <a:xfrm>
          <a:off x="4914900" y="18981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79" name="CaixaDeTexto 178">
          <a:extLst>
            <a:ext uri="{FF2B5EF4-FFF2-40B4-BE49-F238E27FC236}">
              <a16:creationId xmlns:a16="http://schemas.microsoft.com/office/drawing/2014/main" id="{00000000-0008-0000-0F00-0000B3000000}"/>
            </a:ext>
          </a:extLst>
        </xdr:cNvPr>
        <xdr:cNvSpPr txBox="1"/>
      </xdr:nvSpPr>
      <xdr:spPr>
        <a:xfrm>
          <a:off x="5381625" y="18981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80" name="CaixaDeTexto 179">
          <a:extLst>
            <a:ext uri="{FF2B5EF4-FFF2-40B4-BE49-F238E27FC236}">
              <a16:creationId xmlns:a16="http://schemas.microsoft.com/office/drawing/2014/main" id="{00000000-0008-0000-0F00-0000B4000000}"/>
            </a:ext>
          </a:extLst>
        </xdr:cNvPr>
        <xdr:cNvSpPr txBox="1"/>
      </xdr:nvSpPr>
      <xdr:spPr>
        <a:xfrm>
          <a:off x="5381625" y="18981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1" name="CaixaDeTexto 180">
          <a:extLst>
            <a:ext uri="{FF2B5EF4-FFF2-40B4-BE49-F238E27FC236}">
              <a16:creationId xmlns:a16="http://schemas.microsoft.com/office/drawing/2014/main" id="{00000000-0008-0000-0F00-0000B5000000}"/>
            </a:ext>
          </a:extLst>
        </xdr:cNvPr>
        <xdr:cNvSpPr txBox="1"/>
      </xdr:nvSpPr>
      <xdr:spPr>
        <a:xfrm>
          <a:off x="4914900" y="19536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2" name="CaixaDeTexto 181">
          <a:extLst>
            <a:ext uri="{FF2B5EF4-FFF2-40B4-BE49-F238E27FC236}">
              <a16:creationId xmlns:a16="http://schemas.microsoft.com/office/drawing/2014/main" id="{00000000-0008-0000-0F00-0000B6000000}"/>
            </a:ext>
          </a:extLst>
        </xdr:cNvPr>
        <xdr:cNvSpPr txBox="1"/>
      </xdr:nvSpPr>
      <xdr:spPr>
        <a:xfrm>
          <a:off x="4914900" y="19536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3" name="CaixaDeTexto 182">
          <a:extLst>
            <a:ext uri="{FF2B5EF4-FFF2-40B4-BE49-F238E27FC236}">
              <a16:creationId xmlns:a16="http://schemas.microsoft.com/office/drawing/2014/main" id="{00000000-0008-0000-0F00-0000B7000000}"/>
            </a:ext>
          </a:extLst>
        </xdr:cNvPr>
        <xdr:cNvSpPr txBox="1"/>
      </xdr:nvSpPr>
      <xdr:spPr>
        <a:xfrm>
          <a:off x="4914900" y="19536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84" name="CaixaDeTexto 183">
          <a:extLst>
            <a:ext uri="{FF2B5EF4-FFF2-40B4-BE49-F238E27FC236}">
              <a16:creationId xmlns:a16="http://schemas.microsoft.com/office/drawing/2014/main" id="{00000000-0008-0000-0F00-0000B8000000}"/>
            </a:ext>
          </a:extLst>
        </xdr:cNvPr>
        <xdr:cNvSpPr txBox="1"/>
      </xdr:nvSpPr>
      <xdr:spPr>
        <a:xfrm>
          <a:off x="5381625" y="19536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85" name="CaixaDeTexto 184">
          <a:extLst>
            <a:ext uri="{FF2B5EF4-FFF2-40B4-BE49-F238E27FC236}">
              <a16:creationId xmlns:a16="http://schemas.microsoft.com/office/drawing/2014/main" id="{00000000-0008-0000-0F00-0000B9000000}"/>
            </a:ext>
          </a:extLst>
        </xdr:cNvPr>
        <xdr:cNvSpPr txBox="1"/>
      </xdr:nvSpPr>
      <xdr:spPr>
        <a:xfrm>
          <a:off x="5381625" y="19536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6" name="CaixaDeTexto 185">
          <a:extLst>
            <a:ext uri="{FF2B5EF4-FFF2-40B4-BE49-F238E27FC236}">
              <a16:creationId xmlns:a16="http://schemas.microsoft.com/office/drawing/2014/main" id="{00000000-0008-0000-0F00-0000BA000000}"/>
            </a:ext>
          </a:extLst>
        </xdr:cNvPr>
        <xdr:cNvSpPr txBox="1"/>
      </xdr:nvSpPr>
      <xdr:spPr>
        <a:xfrm>
          <a:off x="4914900" y="20092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7" name="CaixaDeTexto 186">
          <a:extLst>
            <a:ext uri="{FF2B5EF4-FFF2-40B4-BE49-F238E27FC236}">
              <a16:creationId xmlns:a16="http://schemas.microsoft.com/office/drawing/2014/main" id="{00000000-0008-0000-0F00-0000BB000000}"/>
            </a:ext>
          </a:extLst>
        </xdr:cNvPr>
        <xdr:cNvSpPr txBox="1"/>
      </xdr:nvSpPr>
      <xdr:spPr>
        <a:xfrm>
          <a:off x="4914900" y="20092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88" name="CaixaDeTexto 187">
          <a:extLst>
            <a:ext uri="{FF2B5EF4-FFF2-40B4-BE49-F238E27FC236}">
              <a16:creationId xmlns:a16="http://schemas.microsoft.com/office/drawing/2014/main" id="{00000000-0008-0000-0F00-0000BC000000}"/>
            </a:ext>
          </a:extLst>
        </xdr:cNvPr>
        <xdr:cNvSpPr txBox="1"/>
      </xdr:nvSpPr>
      <xdr:spPr>
        <a:xfrm>
          <a:off x="4914900" y="20092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89" name="CaixaDeTexto 188">
          <a:extLst>
            <a:ext uri="{FF2B5EF4-FFF2-40B4-BE49-F238E27FC236}">
              <a16:creationId xmlns:a16="http://schemas.microsoft.com/office/drawing/2014/main" id="{00000000-0008-0000-0F00-0000BD000000}"/>
            </a:ext>
          </a:extLst>
        </xdr:cNvPr>
        <xdr:cNvSpPr txBox="1"/>
      </xdr:nvSpPr>
      <xdr:spPr>
        <a:xfrm>
          <a:off x="5381625" y="20092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90" name="CaixaDeTexto 189">
          <a:extLst>
            <a:ext uri="{FF2B5EF4-FFF2-40B4-BE49-F238E27FC236}">
              <a16:creationId xmlns:a16="http://schemas.microsoft.com/office/drawing/2014/main" id="{00000000-0008-0000-0F00-0000BE000000}"/>
            </a:ext>
          </a:extLst>
        </xdr:cNvPr>
        <xdr:cNvSpPr txBox="1"/>
      </xdr:nvSpPr>
      <xdr:spPr>
        <a:xfrm>
          <a:off x="5381625" y="20092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1" name="CaixaDeTexto 190">
          <a:extLst>
            <a:ext uri="{FF2B5EF4-FFF2-40B4-BE49-F238E27FC236}">
              <a16:creationId xmlns:a16="http://schemas.microsoft.com/office/drawing/2014/main" id="{00000000-0008-0000-0F00-0000BF000000}"/>
            </a:ext>
          </a:extLst>
        </xdr:cNvPr>
        <xdr:cNvSpPr txBox="1"/>
      </xdr:nvSpPr>
      <xdr:spPr>
        <a:xfrm>
          <a:off x="4914900" y="206559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2" name="CaixaDeTexto 191">
          <a:extLst>
            <a:ext uri="{FF2B5EF4-FFF2-40B4-BE49-F238E27FC236}">
              <a16:creationId xmlns:a16="http://schemas.microsoft.com/office/drawing/2014/main" id="{00000000-0008-0000-0F00-0000C0000000}"/>
            </a:ext>
          </a:extLst>
        </xdr:cNvPr>
        <xdr:cNvSpPr txBox="1"/>
      </xdr:nvSpPr>
      <xdr:spPr>
        <a:xfrm>
          <a:off x="4914900" y="206559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3" name="CaixaDeTexto 192">
          <a:extLst>
            <a:ext uri="{FF2B5EF4-FFF2-40B4-BE49-F238E27FC236}">
              <a16:creationId xmlns:a16="http://schemas.microsoft.com/office/drawing/2014/main" id="{00000000-0008-0000-0F00-0000C1000000}"/>
            </a:ext>
          </a:extLst>
        </xdr:cNvPr>
        <xdr:cNvSpPr txBox="1"/>
      </xdr:nvSpPr>
      <xdr:spPr>
        <a:xfrm>
          <a:off x="4914900" y="206559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94" name="CaixaDeTexto 193">
          <a:extLst>
            <a:ext uri="{FF2B5EF4-FFF2-40B4-BE49-F238E27FC236}">
              <a16:creationId xmlns:a16="http://schemas.microsoft.com/office/drawing/2014/main" id="{00000000-0008-0000-0F00-0000C2000000}"/>
            </a:ext>
          </a:extLst>
        </xdr:cNvPr>
        <xdr:cNvSpPr txBox="1"/>
      </xdr:nvSpPr>
      <xdr:spPr>
        <a:xfrm>
          <a:off x="5381625" y="206559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95" name="CaixaDeTexto 194">
          <a:extLst>
            <a:ext uri="{FF2B5EF4-FFF2-40B4-BE49-F238E27FC236}">
              <a16:creationId xmlns:a16="http://schemas.microsoft.com/office/drawing/2014/main" id="{00000000-0008-0000-0F00-0000C3000000}"/>
            </a:ext>
          </a:extLst>
        </xdr:cNvPr>
        <xdr:cNvSpPr txBox="1"/>
      </xdr:nvSpPr>
      <xdr:spPr>
        <a:xfrm>
          <a:off x="5381625" y="206559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6" name="CaixaDeTexto 195">
          <a:extLst>
            <a:ext uri="{FF2B5EF4-FFF2-40B4-BE49-F238E27FC236}">
              <a16:creationId xmlns:a16="http://schemas.microsoft.com/office/drawing/2014/main" id="{00000000-0008-0000-0F00-0000C4000000}"/>
            </a:ext>
          </a:extLst>
        </xdr:cNvPr>
        <xdr:cNvSpPr txBox="1"/>
      </xdr:nvSpPr>
      <xdr:spPr>
        <a:xfrm>
          <a:off x="4914900" y="212121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7" name="CaixaDeTexto 196">
          <a:extLst>
            <a:ext uri="{FF2B5EF4-FFF2-40B4-BE49-F238E27FC236}">
              <a16:creationId xmlns:a16="http://schemas.microsoft.com/office/drawing/2014/main" id="{00000000-0008-0000-0F00-0000C5000000}"/>
            </a:ext>
          </a:extLst>
        </xdr:cNvPr>
        <xdr:cNvSpPr txBox="1"/>
      </xdr:nvSpPr>
      <xdr:spPr>
        <a:xfrm>
          <a:off x="4914900" y="212121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198" name="CaixaDeTexto 197">
          <a:extLst>
            <a:ext uri="{FF2B5EF4-FFF2-40B4-BE49-F238E27FC236}">
              <a16:creationId xmlns:a16="http://schemas.microsoft.com/office/drawing/2014/main" id="{00000000-0008-0000-0F00-0000C6000000}"/>
            </a:ext>
          </a:extLst>
        </xdr:cNvPr>
        <xdr:cNvSpPr txBox="1"/>
      </xdr:nvSpPr>
      <xdr:spPr>
        <a:xfrm>
          <a:off x="4914900" y="212121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199" name="CaixaDeTexto 198">
          <a:extLst>
            <a:ext uri="{FF2B5EF4-FFF2-40B4-BE49-F238E27FC236}">
              <a16:creationId xmlns:a16="http://schemas.microsoft.com/office/drawing/2014/main" id="{00000000-0008-0000-0F00-0000C7000000}"/>
            </a:ext>
          </a:extLst>
        </xdr:cNvPr>
        <xdr:cNvSpPr txBox="1"/>
      </xdr:nvSpPr>
      <xdr:spPr>
        <a:xfrm>
          <a:off x="5381625" y="212121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00" name="CaixaDeTexto 199">
          <a:extLst>
            <a:ext uri="{FF2B5EF4-FFF2-40B4-BE49-F238E27FC236}">
              <a16:creationId xmlns:a16="http://schemas.microsoft.com/office/drawing/2014/main" id="{00000000-0008-0000-0F00-0000C8000000}"/>
            </a:ext>
          </a:extLst>
        </xdr:cNvPr>
        <xdr:cNvSpPr txBox="1"/>
      </xdr:nvSpPr>
      <xdr:spPr>
        <a:xfrm>
          <a:off x="5381625" y="212121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1" name="CaixaDeTexto 200">
          <a:extLst>
            <a:ext uri="{FF2B5EF4-FFF2-40B4-BE49-F238E27FC236}">
              <a16:creationId xmlns:a16="http://schemas.microsoft.com/office/drawing/2014/main" id="{00000000-0008-0000-0F00-0000C9000000}"/>
            </a:ext>
          </a:extLst>
        </xdr:cNvPr>
        <xdr:cNvSpPr txBox="1"/>
      </xdr:nvSpPr>
      <xdr:spPr>
        <a:xfrm>
          <a:off x="4914900" y="217674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2" name="CaixaDeTexto 201">
          <a:extLst>
            <a:ext uri="{FF2B5EF4-FFF2-40B4-BE49-F238E27FC236}">
              <a16:creationId xmlns:a16="http://schemas.microsoft.com/office/drawing/2014/main" id="{00000000-0008-0000-0F00-0000CA000000}"/>
            </a:ext>
          </a:extLst>
        </xdr:cNvPr>
        <xdr:cNvSpPr txBox="1"/>
      </xdr:nvSpPr>
      <xdr:spPr>
        <a:xfrm>
          <a:off x="4914900" y="217674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3" name="CaixaDeTexto 202">
          <a:extLst>
            <a:ext uri="{FF2B5EF4-FFF2-40B4-BE49-F238E27FC236}">
              <a16:creationId xmlns:a16="http://schemas.microsoft.com/office/drawing/2014/main" id="{00000000-0008-0000-0F00-0000CB000000}"/>
            </a:ext>
          </a:extLst>
        </xdr:cNvPr>
        <xdr:cNvSpPr txBox="1"/>
      </xdr:nvSpPr>
      <xdr:spPr>
        <a:xfrm>
          <a:off x="4914900" y="217674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04" name="CaixaDeTexto 203">
          <a:extLst>
            <a:ext uri="{FF2B5EF4-FFF2-40B4-BE49-F238E27FC236}">
              <a16:creationId xmlns:a16="http://schemas.microsoft.com/office/drawing/2014/main" id="{00000000-0008-0000-0F00-0000CC000000}"/>
            </a:ext>
          </a:extLst>
        </xdr:cNvPr>
        <xdr:cNvSpPr txBox="1"/>
      </xdr:nvSpPr>
      <xdr:spPr>
        <a:xfrm>
          <a:off x="5381625" y="217674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05" name="CaixaDeTexto 204">
          <a:extLst>
            <a:ext uri="{FF2B5EF4-FFF2-40B4-BE49-F238E27FC236}">
              <a16:creationId xmlns:a16="http://schemas.microsoft.com/office/drawing/2014/main" id="{00000000-0008-0000-0F00-0000CD000000}"/>
            </a:ext>
          </a:extLst>
        </xdr:cNvPr>
        <xdr:cNvSpPr txBox="1"/>
      </xdr:nvSpPr>
      <xdr:spPr>
        <a:xfrm>
          <a:off x="5381625" y="217674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6" name="CaixaDeTexto 205">
          <a:extLst>
            <a:ext uri="{FF2B5EF4-FFF2-40B4-BE49-F238E27FC236}">
              <a16:creationId xmlns:a16="http://schemas.microsoft.com/office/drawing/2014/main" id="{00000000-0008-0000-0F00-0000CE000000}"/>
            </a:ext>
          </a:extLst>
        </xdr:cNvPr>
        <xdr:cNvSpPr txBox="1"/>
      </xdr:nvSpPr>
      <xdr:spPr>
        <a:xfrm>
          <a:off x="4914900" y="22322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7" name="CaixaDeTexto 206">
          <a:extLst>
            <a:ext uri="{FF2B5EF4-FFF2-40B4-BE49-F238E27FC236}">
              <a16:creationId xmlns:a16="http://schemas.microsoft.com/office/drawing/2014/main" id="{00000000-0008-0000-0F00-0000CF000000}"/>
            </a:ext>
          </a:extLst>
        </xdr:cNvPr>
        <xdr:cNvSpPr txBox="1"/>
      </xdr:nvSpPr>
      <xdr:spPr>
        <a:xfrm>
          <a:off x="4914900" y="22322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08" name="CaixaDeTexto 207">
          <a:extLst>
            <a:ext uri="{FF2B5EF4-FFF2-40B4-BE49-F238E27FC236}">
              <a16:creationId xmlns:a16="http://schemas.microsoft.com/office/drawing/2014/main" id="{00000000-0008-0000-0F00-0000D0000000}"/>
            </a:ext>
          </a:extLst>
        </xdr:cNvPr>
        <xdr:cNvSpPr txBox="1"/>
      </xdr:nvSpPr>
      <xdr:spPr>
        <a:xfrm>
          <a:off x="4914900" y="22322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09" name="CaixaDeTexto 208">
          <a:extLst>
            <a:ext uri="{FF2B5EF4-FFF2-40B4-BE49-F238E27FC236}">
              <a16:creationId xmlns:a16="http://schemas.microsoft.com/office/drawing/2014/main" id="{00000000-0008-0000-0F00-0000D1000000}"/>
            </a:ext>
          </a:extLst>
        </xdr:cNvPr>
        <xdr:cNvSpPr txBox="1"/>
      </xdr:nvSpPr>
      <xdr:spPr>
        <a:xfrm>
          <a:off x="5381625" y="22322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10" name="CaixaDeTexto 209">
          <a:extLst>
            <a:ext uri="{FF2B5EF4-FFF2-40B4-BE49-F238E27FC236}">
              <a16:creationId xmlns:a16="http://schemas.microsoft.com/office/drawing/2014/main" id="{00000000-0008-0000-0F00-0000D2000000}"/>
            </a:ext>
          </a:extLst>
        </xdr:cNvPr>
        <xdr:cNvSpPr txBox="1"/>
      </xdr:nvSpPr>
      <xdr:spPr>
        <a:xfrm>
          <a:off x="5381625" y="22322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1" name="CaixaDeTexto 210">
          <a:extLst>
            <a:ext uri="{FF2B5EF4-FFF2-40B4-BE49-F238E27FC236}">
              <a16:creationId xmlns:a16="http://schemas.microsoft.com/office/drawing/2014/main" id="{00000000-0008-0000-0F00-0000D3000000}"/>
            </a:ext>
          </a:extLst>
        </xdr:cNvPr>
        <xdr:cNvSpPr txBox="1"/>
      </xdr:nvSpPr>
      <xdr:spPr>
        <a:xfrm>
          <a:off x="4914900" y="228780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2" name="CaixaDeTexto 211">
          <a:extLst>
            <a:ext uri="{FF2B5EF4-FFF2-40B4-BE49-F238E27FC236}">
              <a16:creationId xmlns:a16="http://schemas.microsoft.com/office/drawing/2014/main" id="{00000000-0008-0000-0F00-0000D4000000}"/>
            </a:ext>
          </a:extLst>
        </xdr:cNvPr>
        <xdr:cNvSpPr txBox="1"/>
      </xdr:nvSpPr>
      <xdr:spPr>
        <a:xfrm>
          <a:off x="4914900" y="228780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3" name="CaixaDeTexto 212">
          <a:extLst>
            <a:ext uri="{FF2B5EF4-FFF2-40B4-BE49-F238E27FC236}">
              <a16:creationId xmlns:a16="http://schemas.microsoft.com/office/drawing/2014/main" id="{00000000-0008-0000-0F00-0000D5000000}"/>
            </a:ext>
          </a:extLst>
        </xdr:cNvPr>
        <xdr:cNvSpPr txBox="1"/>
      </xdr:nvSpPr>
      <xdr:spPr>
        <a:xfrm>
          <a:off x="4914900" y="228780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14" name="CaixaDeTexto 213">
          <a:extLst>
            <a:ext uri="{FF2B5EF4-FFF2-40B4-BE49-F238E27FC236}">
              <a16:creationId xmlns:a16="http://schemas.microsoft.com/office/drawing/2014/main" id="{00000000-0008-0000-0F00-0000D6000000}"/>
            </a:ext>
          </a:extLst>
        </xdr:cNvPr>
        <xdr:cNvSpPr txBox="1"/>
      </xdr:nvSpPr>
      <xdr:spPr>
        <a:xfrm>
          <a:off x="5381625" y="228780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15" name="CaixaDeTexto 214">
          <a:extLst>
            <a:ext uri="{FF2B5EF4-FFF2-40B4-BE49-F238E27FC236}">
              <a16:creationId xmlns:a16="http://schemas.microsoft.com/office/drawing/2014/main" id="{00000000-0008-0000-0F00-0000D7000000}"/>
            </a:ext>
          </a:extLst>
        </xdr:cNvPr>
        <xdr:cNvSpPr txBox="1"/>
      </xdr:nvSpPr>
      <xdr:spPr>
        <a:xfrm>
          <a:off x="5381625" y="228780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6" name="CaixaDeTexto 215">
          <a:extLst>
            <a:ext uri="{FF2B5EF4-FFF2-40B4-BE49-F238E27FC236}">
              <a16:creationId xmlns:a16="http://schemas.microsoft.com/office/drawing/2014/main" id="{00000000-0008-0000-0F00-0000D8000000}"/>
            </a:ext>
          </a:extLst>
        </xdr:cNvPr>
        <xdr:cNvSpPr txBox="1"/>
      </xdr:nvSpPr>
      <xdr:spPr>
        <a:xfrm>
          <a:off x="4914900" y="234334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7" name="CaixaDeTexto 216">
          <a:extLst>
            <a:ext uri="{FF2B5EF4-FFF2-40B4-BE49-F238E27FC236}">
              <a16:creationId xmlns:a16="http://schemas.microsoft.com/office/drawing/2014/main" id="{00000000-0008-0000-0F00-0000D9000000}"/>
            </a:ext>
          </a:extLst>
        </xdr:cNvPr>
        <xdr:cNvSpPr txBox="1"/>
      </xdr:nvSpPr>
      <xdr:spPr>
        <a:xfrm>
          <a:off x="4914900" y="234334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18" name="CaixaDeTexto 217">
          <a:extLst>
            <a:ext uri="{FF2B5EF4-FFF2-40B4-BE49-F238E27FC236}">
              <a16:creationId xmlns:a16="http://schemas.microsoft.com/office/drawing/2014/main" id="{00000000-0008-0000-0F00-0000DA000000}"/>
            </a:ext>
          </a:extLst>
        </xdr:cNvPr>
        <xdr:cNvSpPr txBox="1"/>
      </xdr:nvSpPr>
      <xdr:spPr>
        <a:xfrm>
          <a:off x="4914900" y="234334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19" name="CaixaDeTexto 218">
          <a:extLst>
            <a:ext uri="{FF2B5EF4-FFF2-40B4-BE49-F238E27FC236}">
              <a16:creationId xmlns:a16="http://schemas.microsoft.com/office/drawing/2014/main" id="{00000000-0008-0000-0F00-0000DB000000}"/>
            </a:ext>
          </a:extLst>
        </xdr:cNvPr>
        <xdr:cNvSpPr txBox="1"/>
      </xdr:nvSpPr>
      <xdr:spPr>
        <a:xfrm>
          <a:off x="5381625" y="234334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20" name="CaixaDeTexto 219">
          <a:extLst>
            <a:ext uri="{FF2B5EF4-FFF2-40B4-BE49-F238E27FC236}">
              <a16:creationId xmlns:a16="http://schemas.microsoft.com/office/drawing/2014/main" id="{00000000-0008-0000-0F00-0000DC000000}"/>
            </a:ext>
          </a:extLst>
        </xdr:cNvPr>
        <xdr:cNvSpPr txBox="1"/>
      </xdr:nvSpPr>
      <xdr:spPr>
        <a:xfrm>
          <a:off x="5381625" y="234334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1" name="CaixaDeTexto 220">
          <a:extLst>
            <a:ext uri="{FF2B5EF4-FFF2-40B4-BE49-F238E27FC236}">
              <a16:creationId xmlns:a16="http://schemas.microsoft.com/office/drawing/2014/main" id="{00000000-0008-0000-0F00-0000DD000000}"/>
            </a:ext>
          </a:extLst>
        </xdr:cNvPr>
        <xdr:cNvSpPr txBox="1"/>
      </xdr:nvSpPr>
      <xdr:spPr>
        <a:xfrm>
          <a:off x="4914900" y="239887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2" name="CaixaDeTexto 221">
          <a:extLst>
            <a:ext uri="{FF2B5EF4-FFF2-40B4-BE49-F238E27FC236}">
              <a16:creationId xmlns:a16="http://schemas.microsoft.com/office/drawing/2014/main" id="{00000000-0008-0000-0F00-0000DE000000}"/>
            </a:ext>
          </a:extLst>
        </xdr:cNvPr>
        <xdr:cNvSpPr txBox="1"/>
      </xdr:nvSpPr>
      <xdr:spPr>
        <a:xfrm>
          <a:off x="4914900" y="239887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3" name="CaixaDeTexto 222">
          <a:extLst>
            <a:ext uri="{FF2B5EF4-FFF2-40B4-BE49-F238E27FC236}">
              <a16:creationId xmlns:a16="http://schemas.microsoft.com/office/drawing/2014/main" id="{00000000-0008-0000-0F00-0000DF000000}"/>
            </a:ext>
          </a:extLst>
        </xdr:cNvPr>
        <xdr:cNvSpPr txBox="1"/>
      </xdr:nvSpPr>
      <xdr:spPr>
        <a:xfrm>
          <a:off x="4914900" y="239887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24" name="CaixaDeTexto 223">
          <a:extLst>
            <a:ext uri="{FF2B5EF4-FFF2-40B4-BE49-F238E27FC236}">
              <a16:creationId xmlns:a16="http://schemas.microsoft.com/office/drawing/2014/main" id="{00000000-0008-0000-0F00-0000E0000000}"/>
            </a:ext>
          </a:extLst>
        </xdr:cNvPr>
        <xdr:cNvSpPr txBox="1"/>
      </xdr:nvSpPr>
      <xdr:spPr>
        <a:xfrm>
          <a:off x="5381625" y="239887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25" name="CaixaDeTexto 224">
          <a:extLst>
            <a:ext uri="{FF2B5EF4-FFF2-40B4-BE49-F238E27FC236}">
              <a16:creationId xmlns:a16="http://schemas.microsoft.com/office/drawing/2014/main" id="{00000000-0008-0000-0F00-0000E1000000}"/>
            </a:ext>
          </a:extLst>
        </xdr:cNvPr>
        <xdr:cNvSpPr txBox="1"/>
      </xdr:nvSpPr>
      <xdr:spPr>
        <a:xfrm>
          <a:off x="5381625" y="239887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6" name="CaixaDeTexto 225">
          <a:extLst>
            <a:ext uri="{FF2B5EF4-FFF2-40B4-BE49-F238E27FC236}">
              <a16:creationId xmlns:a16="http://schemas.microsoft.com/office/drawing/2014/main" id="{00000000-0008-0000-0F00-0000E2000000}"/>
            </a:ext>
          </a:extLst>
        </xdr:cNvPr>
        <xdr:cNvSpPr txBox="1"/>
      </xdr:nvSpPr>
      <xdr:spPr>
        <a:xfrm>
          <a:off x="4914900" y="245449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7" name="CaixaDeTexto 226">
          <a:extLst>
            <a:ext uri="{FF2B5EF4-FFF2-40B4-BE49-F238E27FC236}">
              <a16:creationId xmlns:a16="http://schemas.microsoft.com/office/drawing/2014/main" id="{00000000-0008-0000-0F00-0000E3000000}"/>
            </a:ext>
          </a:extLst>
        </xdr:cNvPr>
        <xdr:cNvSpPr txBox="1"/>
      </xdr:nvSpPr>
      <xdr:spPr>
        <a:xfrm>
          <a:off x="4914900" y="245449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28" name="CaixaDeTexto 227">
          <a:extLst>
            <a:ext uri="{FF2B5EF4-FFF2-40B4-BE49-F238E27FC236}">
              <a16:creationId xmlns:a16="http://schemas.microsoft.com/office/drawing/2014/main" id="{00000000-0008-0000-0F00-0000E4000000}"/>
            </a:ext>
          </a:extLst>
        </xdr:cNvPr>
        <xdr:cNvSpPr txBox="1"/>
      </xdr:nvSpPr>
      <xdr:spPr>
        <a:xfrm>
          <a:off x="4914900" y="245449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29" name="CaixaDeTexto 228">
          <a:extLst>
            <a:ext uri="{FF2B5EF4-FFF2-40B4-BE49-F238E27FC236}">
              <a16:creationId xmlns:a16="http://schemas.microsoft.com/office/drawing/2014/main" id="{00000000-0008-0000-0F00-0000E5000000}"/>
            </a:ext>
          </a:extLst>
        </xdr:cNvPr>
        <xdr:cNvSpPr txBox="1"/>
      </xdr:nvSpPr>
      <xdr:spPr>
        <a:xfrm>
          <a:off x="5381625" y="245449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30" name="CaixaDeTexto 229">
          <a:extLst>
            <a:ext uri="{FF2B5EF4-FFF2-40B4-BE49-F238E27FC236}">
              <a16:creationId xmlns:a16="http://schemas.microsoft.com/office/drawing/2014/main" id="{00000000-0008-0000-0F00-0000E6000000}"/>
            </a:ext>
          </a:extLst>
        </xdr:cNvPr>
        <xdr:cNvSpPr txBox="1"/>
      </xdr:nvSpPr>
      <xdr:spPr>
        <a:xfrm>
          <a:off x="5381625" y="245449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1" name="CaixaDeTexto 230">
          <a:extLst>
            <a:ext uri="{FF2B5EF4-FFF2-40B4-BE49-F238E27FC236}">
              <a16:creationId xmlns:a16="http://schemas.microsoft.com/office/drawing/2014/main" id="{00000000-0008-0000-0F00-0000E7000000}"/>
            </a:ext>
          </a:extLst>
        </xdr:cNvPr>
        <xdr:cNvSpPr txBox="1"/>
      </xdr:nvSpPr>
      <xdr:spPr>
        <a:xfrm>
          <a:off x="4914900" y="25100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2" name="CaixaDeTexto 231">
          <a:extLst>
            <a:ext uri="{FF2B5EF4-FFF2-40B4-BE49-F238E27FC236}">
              <a16:creationId xmlns:a16="http://schemas.microsoft.com/office/drawing/2014/main" id="{00000000-0008-0000-0F00-0000E8000000}"/>
            </a:ext>
          </a:extLst>
        </xdr:cNvPr>
        <xdr:cNvSpPr txBox="1"/>
      </xdr:nvSpPr>
      <xdr:spPr>
        <a:xfrm>
          <a:off x="4914900" y="25100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3" name="CaixaDeTexto 232">
          <a:extLst>
            <a:ext uri="{FF2B5EF4-FFF2-40B4-BE49-F238E27FC236}">
              <a16:creationId xmlns:a16="http://schemas.microsoft.com/office/drawing/2014/main" id="{00000000-0008-0000-0F00-0000E9000000}"/>
            </a:ext>
          </a:extLst>
        </xdr:cNvPr>
        <xdr:cNvSpPr txBox="1"/>
      </xdr:nvSpPr>
      <xdr:spPr>
        <a:xfrm>
          <a:off x="4914900" y="25100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34" name="CaixaDeTexto 233">
          <a:extLst>
            <a:ext uri="{FF2B5EF4-FFF2-40B4-BE49-F238E27FC236}">
              <a16:creationId xmlns:a16="http://schemas.microsoft.com/office/drawing/2014/main" id="{00000000-0008-0000-0F00-0000EA000000}"/>
            </a:ext>
          </a:extLst>
        </xdr:cNvPr>
        <xdr:cNvSpPr txBox="1"/>
      </xdr:nvSpPr>
      <xdr:spPr>
        <a:xfrm>
          <a:off x="5381625" y="25100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35" name="CaixaDeTexto 234">
          <a:extLst>
            <a:ext uri="{FF2B5EF4-FFF2-40B4-BE49-F238E27FC236}">
              <a16:creationId xmlns:a16="http://schemas.microsoft.com/office/drawing/2014/main" id="{00000000-0008-0000-0F00-0000EB000000}"/>
            </a:ext>
          </a:extLst>
        </xdr:cNvPr>
        <xdr:cNvSpPr txBox="1"/>
      </xdr:nvSpPr>
      <xdr:spPr>
        <a:xfrm>
          <a:off x="5381625" y="25100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6" name="CaixaDeTexto 235">
          <a:extLst>
            <a:ext uri="{FF2B5EF4-FFF2-40B4-BE49-F238E27FC236}">
              <a16:creationId xmlns:a16="http://schemas.microsoft.com/office/drawing/2014/main" id="{00000000-0008-0000-0F00-0000EC000000}"/>
            </a:ext>
          </a:extLst>
        </xdr:cNvPr>
        <xdr:cNvSpPr txBox="1"/>
      </xdr:nvSpPr>
      <xdr:spPr>
        <a:xfrm>
          <a:off x="4914900" y="25655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7" name="CaixaDeTexto 236">
          <a:extLst>
            <a:ext uri="{FF2B5EF4-FFF2-40B4-BE49-F238E27FC236}">
              <a16:creationId xmlns:a16="http://schemas.microsoft.com/office/drawing/2014/main" id="{00000000-0008-0000-0F00-0000ED000000}"/>
            </a:ext>
          </a:extLst>
        </xdr:cNvPr>
        <xdr:cNvSpPr txBox="1"/>
      </xdr:nvSpPr>
      <xdr:spPr>
        <a:xfrm>
          <a:off x="4914900" y="25655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38" name="CaixaDeTexto 237">
          <a:extLst>
            <a:ext uri="{FF2B5EF4-FFF2-40B4-BE49-F238E27FC236}">
              <a16:creationId xmlns:a16="http://schemas.microsoft.com/office/drawing/2014/main" id="{00000000-0008-0000-0F00-0000EE000000}"/>
            </a:ext>
          </a:extLst>
        </xdr:cNvPr>
        <xdr:cNvSpPr txBox="1"/>
      </xdr:nvSpPr>
      <xdr:spPr>
        <a:xfrm>
          <a:off x="4914900" y="25655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39" name="CaixaDeTexto 238">
          <a:extLst>
            <a:ext uri="{FF2B5EF4-FFF2-40B4-BE49-F238E27FC236}">
              <a16:creationId xmlns:a16="http://schemas.microsoft.com/office/drawing/2014/main" id="{00000000-0008-0000-0F00-0000EF000000}"/>
            </a:ext>
          </a:extLst>
        </xdr:cNvPr>
        <xdr:cNvSpPr txBox="1"/>
      </xdr:nvSpPr>
      <xdr:spPr>
        <a:xfrm>
          <a:off x="5381625" y="25655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40" name="CaixaDeTexto 239">
          <a:extLst>
            <a:ext uri="{FF2B5EF4-FFF2-40B4-BE49-F238E27FC236}">
              <a16:creationId xmlns:a16="http://schemas.microsoft.com/office/drawing/2014/main" id="{00000000-0008-0000-0F00-0000F0000000}"/>
            </a:ext>
          </a:extLst>
        </xdr:cNvPr>
        <xdr:cNvSpPr txBox="1"/>
      </xdr:nvSpPr>
      <xdr:spPr>
        <a:xfrm>
          <a:off x="5381625" y="25655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1" name="CaixaDeTexto 240">
          <a:extLst>
            <a:ext uri="{FF2B5EF4-FFF2-40B4-BE49-F238E27FC236}">
              <a16:creationId xmlns:a16="http://schemas.microsoft.com/office/drawing/2014/main" id="{00000000-0008-0000-0F00-0000F1000000}"/>
            </a:ext>
          </a:extLst>
        </xdr:cNvPr>
        <xdr:cNvSpPr txBox="1"/>
      </xdr:nvSpPr>
      <xdr:spPr>
        <a:xfrm>
          <a:off x="4914900" y="262118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2" name="CaixaDeTexto 241">
          <a:extLst>
            <a:ext uri="{FF2B5EF4-FFF2-40B4-BE49-F238E27FC236}">
              <a16:creationId xmlns:a16="http://schemas.microsoft.com/office/drawing/2014/main" id="{00000000-0008-0000-0F00-0000F2000000}"/>
            </a:ext>
          </a:extLst>
        </xdr:cNvPr>
        <xdr:cNvSpPr txBox="1"/>
      </xdr:nvSpPr>
      <xdr:spPr>
        <a:xfrm>
          <a:off x="4914900" y="262118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3" name="CaixaDeTexto 242">
          <a:extLst>
            <a:ext uri="{FF2B5EF4-FFF2-40B4-BE49-F238E27FC236}">
              <a16:creationId xmlns:a16="http://schemas.microsoft.com/office/drawing/2014/main" id="{00000000-0008-0000-0F00-0000F3000000}"/>
            </a:ext>
          </a:extLst>
        </xdr:cNvPr>
        <xdr:cNvSpPr txBox="1"/>
      </xdr:nvSpPr>
      <xdr:spPr>
        <a:xfrm>
          <a:off x="4914900" y="262118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44" name="CaixaDeTexto 243">
          <a:extLst>
            <a:ext uri="{FF2B5EF4-FFF2-40B4-BE49-F238E27FC236}">
              <a16:creationId xmlns:a16="http://schemas.microsoft.com/office/drawing/2014/main" id="{00000000-0008-0000-0F00-0000F4000000}"/>
            </a:ext>
          </a:extLst>
        </xdr:cNvPr>
        <xdr:cNvSpPr txBox="1"/>
      </xdr:nvSpPr>
      <xdr:spPr>
        <a:xfrm>
          <a:off x="5381625" y="262118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45" name="CaixaDeTexto 244">
          <a:extLst>
            <a:ext uri="{FF2B5EF4-FFF2-40B4-BE49-F238E27FC236}">
              <a16:creationId xmlns:a16="http://schemas.microsoft.com/office/drawing/2014/main" id="{00000000-0008-0000-0F00-0000F5000000}"/>
            </a:ext>
          </a:extLst>
        </xdr:cNvPr>
        <xdr:cNvSpPr txBox="1"/>
      </xdr:nvSpPr>
      <xdr:spPr>
        <a:xfrm>
          <a:off x="5381625" y="262118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6" name="CaixaDeTexto 245">
          <a:extLst>
            <a:ext uri="{FF2B5EF4-FFF2-40B4-BE49-F238E27FC236}">
              <a16:creationId xmlns:a16="http://schemas.microsoft.com/office/drawing/2014/main" id="{00000000-0008-0000-0F00-0000F6000000}"/>
            </a:ext>
          </a:extLst>
        </xdr:cNvPr>
        <xdr:cNvSpPr txBox="1"/>
      </xdr:nvSpPr>
      <xdr:spPr>
        <a:xfrm>
          <a:off x="4914900" y="267671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7" name="CaixaDeTexto 246">
          <a:extLst>
            <a:ext uri="{FF2B5EF4-FFF2-40B4-BE49-F238E27FC236}">
              <a16:creationId xmlns:a16="http://schemas.microsoft.com/office/drawing/2014/main" id="{00000000-0008-0000-0F00-0000F7000000}"/>
            </a:ext>
          </a:extLst>
        </xdr:cNvPr>
        <xdr:cNvSpPr txBox="1"/>
      </xdr:nvSpPr>
      <xdr:spPr>
        <a:xfrm>
          <a:off x="4914900" y="267671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48" name="CaixaDeTexto 247">
          <a:extLst>
            <a:ext uri="{FF2B5EF4-FFF2-40B4-BE49-F238E27FC236}">
              <a16:creationId xmlns:a16="http://schemas.microsoft.com/office/drawing/2014/main" id="{00000000-0008-0000-0F00-0000F8000000}"/>
            </a:ext>
          </a:extLst>
        </xdr:cNvPr>
        <xdr:cNvSpPr txBox="1"/>
      </xdr:nvSpPr>
      <xdr:spPr>
        <a:xfrm>
          <a:off x="4914900" y="267671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85</xdr:row>
      <xdr:rowOff>0</xdr:rowOff>
    </xdr:from>
    <xdr:ext cx="184731" cy="264560"/>
    <xdr:sp macro="" textlink="">
      <xdr:nvSpPr>
        <xdr:cNvPr id="249" name="CaixaDeTexto 248">
          <a:extLst>
            <a:ext uri="{FF2B5EF4-FFF2-40B4-BE49-F238E27FC236}">
              <a16:creationId xmlns:a16="http://schemas.microsoft.com/office/drawing/2014/main" id="{00000000-0008-0000-0F00-0000F9000000}"/>
            </a:ext>
          </a:extLst>
        </xdr:cNvPr>
        <xdr:cNvSpPr txBox="1"/>
      </xdr:nvSpPr>
      <xdr:spPr>
        <a:xfrm>
          <a:off x="5381625" y="267671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1" name="CaixaDeTexto 250">
          <a:extLst>
            <a:ext uri="{FF2B5EF4-FFF2-40B4-BE49-F238E27FC236}">
              <a16:creationId xmlns:a16="http://schemas.microsoft.com/office/drawing/2014/main" id="{00000000-0008-0000-0F00-0000FB000000}"/>
            </a:ext>
          </a:extLst>
        </xdr:cNvPr>
        <xdr:cNvSpPr txBox="1"/>
      </xdr:nvSpPr>
      <xdr:spPr>
        <a:xfrm>
          <a:off x="4914900" y="273224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2" name="CaixaDeTexto 251">
          <a:extLst>
            <a:ext uri="{FF2B5EF4-FFF2-40B4-BE49-F238E27FC236}">
              <a16:creationId xmlns:a16="http://schemas.microsoft.com/office/drawing/2014/main" id="{00000000-0008-0000-0F00-0000FC000000}"/>
            </a:ext>
          </a:extLst>
        </xdr:cNvPr>
        <xdr:cNvSpPr txBox="1"/>
      </xdr:nvSpPr>
      <xdr:spPr>
        <a:xfrm>
          <a:off x="4914900" y="273224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3" name="CaixaDeTexto 252">
          <a:extLst>
            <a:ext uri="{FF2B5EF4-FFF2-40B4-BE49-F238E27FC236}">
              <a16:creationId xmlns:a16="http://schemas.microsoft.com/office/drawing/2014/main" id="{00000000-0008-0000-0F00-0000FD000000}"/>
            </a:ext>
          </a:extLst>
        </xdr:cNvPr>
        <xdr:cNvSpPr txBox="1"/>
      </xdr:nvSpPr>
      <xdr:spPr>
        <a:xfrm>
          <a:off x="4914900" y="273224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6" name="CaixaDeTexto 255">
          <a:extLst>
            <a:ext uri="{FF2B5EF4-FFF2-40B4-BE49-F238E27FC236}">
              <a16:creationId xmlns:a16="http://schemas.microsoft.com/office/drawing/2014/main" id="{00000000-0008-0000-0F00-000000010000}"/>
            </a:ext>
          </a:extLst>
        </xdr:cNvPr>
        <xdr:cNvSpPr txBox="1"/>
      </xdr:nvSpPr>
      <xdr:spPr>
        <a:xfrm>
          <a:off x="4914900" y="278777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7" name="CaixaDeTexto 256">
          <a:extLst>
            <a:ext uri="{FF2B5EF4-FFF2-40B4-BE49-F238E27FC236}">
              <a16:creationId xmlns:a16="http://schemas.microsoft.com/office/drawing/2014/main" id="{00000000-0008-0000-0F00-000001010000}"/>
            </a:ext>
          </a:extLst>
        </xdr:cNvPr>
        <xdr:cNvSpPr txBox="1"/>
      </xdr:nvSpPr>
      <xdr:spPr>
        <a:xfrm>
          <a:off x="4914900" y="278777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58" name="CaixaDeTexto 257">
          <a:extLst>
            <a:ext uri="{FF2B5EF4-FFF2-40B4-BE49-F238E27FC236}">
              <a16:creationId xmlns:a16="http://schemas.microsoft.com/office/drawing/2014/main" id="{00000000-0008-0000-0F00-000002010000}"/>
            </a:ext>
          </a:extLst>
        </xdr:cNvPr>
        <xdr:cNvSpPr txBox="1"/>
      </xdr:nvSpPr>
      <xdr:spPr>
        <a:xfrm>
          <a:off x="4914900" y="278777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1" name="CaixaDeTexto 260">
          <a:extLst>
            <a:ext uri="{FF2B5EF4-FFF2-40B4-BE49-F238E27FC236}">
              <a16:creationId xmlns:a16="http://schemas.microsoft.com/office/drawing/2014/main" id="{00000000-0008-0000-0F00-000005010000}"/>
            </a:ext>
          </a:extLst>
        </xdr:cNvPr>
        <xdr:cNvSpPr txBox="1"/>
      </xdr:nvSpPr>
      <xdr:spPr>
        <a:xfrm>
          <a:off x="4914900" y="284340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2" name="CaixaDeTexto 261">
          <a:extLst>
            <a:ext uri="{FF2B5EF4-FFF2-40B4-BE49-F238E27FC236}">
              <a16:creationId xmlns:a16="http://schemas.microsoft.com/office/drawing/2014/main" id="{00000000-0008-0000-0F00-000006010000}"/>
            </a:ext>
          </a:extLst>
        </xdr:cNvPr>
        <xdr:cNvSpPr txBox="1"/>
      </xdr:nvSpPr>
      <xdr:spPr>
        <a:xfrm>
          <a:off x="4914900" y="284340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3" name="CaixaDeTexto 262">
          <a:extLst>
            <a:ext uri="{FF2B5EF4-FFF2-40B4-BE49-F238E27FC236}">
              <a16:creationId xmlns:a16="http://schemas.microsoft.com/office/drawing/2014/main" id="{00000000-0008-0000-0F00-000007010000}"/>
            </a:ext>
          </a:extLst>
        </xdr:cNvPr>
        <xdr:cNvSpPr txBox="1"/>
      </xdr:nvSpPr>
      <xdr:spPr>
        <a:xfrm>
          <a:off x="4914900" y="284340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6" name="CaixaDeTexto 265">
          <a:extLst>
            <a:ext uri="{FF2B5EF4-FFF2-40B4-BE49-F238E27FC236}">
              <a16:creationId xmlns:a16="http://schemas.microsoft.com/office/drawing/2014/main" id="{00000000-0008-0000-0F00-00000A010000}"/>
            </a:ext>
          </a:extLst>
        </xdr:cNvPr>
        <xdr:cNvSpPr txBox="1"/>
      </xdr:nvSpPr>
      <xdr:spPr>
        <a:xfrm>
          <a:off x="4914900" y="289864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7" name="CaixaDeTexto 266">
          <a:extLst>
            <a:ext uri="{FF2B5EF4-FFF2-40B4-BE49-F238E27FC236}">
              <a16:creationId xmlns:a16="http://schemas.microsoft.com/office/drawing/2014/main" id="{00000000-0008-0000-0F00-00000B010000}"/>
            </a:ext>
          </a:extLst>
        </xdr:cNvPr>
        <xdr:cNvSpPr txBox="1"/>
      </xdr:nvSpPr>
      <xdr:spPr>
        <a:xfrm>
          <a:off x="4914900" y="289864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85</xdr:row>
      <xdr:rowOff>0</xdr:rowOff>
    </xdr:from>
    <xdr:ext cx="184731" cy="264560"/>
    <xdr:sp macro="" textlink="">
      <xdr:nvSpPr>
        <xdr:cNvPr id="268" name="CaixaDeTexto 267">
          <a:extLst>
            <a:ext uri="{FF2B5EF4-FFF2-40B4-BE49-F238E27FC236}">
              <a16:creationId xmlns:a16="http://schemas.microsoft.com/office/drawing/2014/main" id="{00000000-0008-0000-0F00-00000C010000}"/>
            </a:ext>
          </a:extLst>
        </xdr:cNvPr>
        <xdr:cNvSpPr txBox="1"/>
      </xdr:nvSpPr>
      <xdr:spPr>
        <a:xfrm>
          <a:off x="4914900" y="289864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0</xdr:row>
      <xdr:rowOff>0</xdr:rowOff>
    </xdr:from>
    <xdr:ext cx="184731" cy="264560"/>
    <xdr:sp macro="" textlink="">
      <xdr:nvSpPr>
        <xdr:cNvPr id="271" name="CaixaDeTexto 270">
          <a:extLst>
            <a:ext uri="{FF2B5EF4-FFF2-40B4-BE49-F238E27FC236}">
              <a16:creationId xmlns:a16="http://schemas.microsoft.com/office/drawing/2014/main" id="{00000000-0008-0000-0F00-00000F010000}"/>
            </a:ext>
          </a:extLst>
        </xdr:cNvPr>
        <xdr:cNvSpPr txBox="1"/>
      </xdr:nvSpPr>
      <xdr:spPr>
        <a:xfrm>
          <a:off x="240982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xdr:row>
      <xdr:rowOff>85725</xdr:rowOff>
    </xdr:from>
    <xdr:ext cx="184731" cy="264560"/>
    <xdr:sp macro="" textlink="">
      <xdr:nvSpPr>
        <xdr:cNvPr id="273" name="CaixaDeTexto 272">
          <a:extLst>
            <a:ext uri="{FF2B5EF4-FFF2-40B4-BE49-F238E27FC236}">
              <a16:creationId xmlns:a16="http://schemas.microsoft.com/office/drawing/2014/main" id="{00000000-0008-0000-0F00-000011010000}"/>
            </a:ext>
          </a:extLst>
        </xdr:cNvPr>
        <xdr:cNvSpPr txBox="1"/>
      </xdr:nvSpPr>
      <xdr:spPr>
        <a:xfrm>
          <a:off x="5848350" y="895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4</xdr:col>
      <xdr:colOff>257176</xdr:colOff>
      <xdr:row>3</xdr:row>
      <xdr:rowOff>9525</xdr:rowOff>
    </xdr:from>
    <xdr:to>
      <xdr:col>4</xdr:col>
      <xdr:colOff>1285128</xdr:colOff>
      <xdr:row>6</xdr:row>
      <xdr:rowOff>9525</xdr:rowOff>
    </xdr:to>
    <xdr:pic>
      <xdr:nvPicPr>
        <xdr:cNvPr id="276" name="Imagem 275">
          <a:extLst>
            <a:ext uri="{FF2B5EF4-FFF2-40B4-BE49-F238E27FC236}">
              <a16:creationId xmlns:a16="http://schemas.microsoft.com/office/drawing/2014/main" id="{00000000-0008-0000-0F00-00001401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67001" y="619125"/>
          <a:ext cx="1027952" cy="600075"/>
        </a:xfrm>
        <a:prstGeom prst="rect">
          <a:avLst/>
        </a:prstGeom>
        <a:solidFill>
          <a:sysClr val="window" lastClr="FFFFFF"/>
        </a:solidFill>
      </xdr:spPr>
    </xdr:pic>
    <xdr:clientData/>
  </xdr:twoCellAnchor>
  <xdr:twoCellAnchor editAs="oneCell">
    <xdr:from>
      <xdr:col>11</xdr:col>
      <xdr:colOff>171450</xdr:colOff>
      <xdr:row>1</xdr:row>
      <xdr:rowOff>123826</xdr:rowOff>
    </xdr:from>
    <xdr:to>
      <xdr:col>13</xdr:col>
      <xdr:colOff>186171</xdr:colOff>
      <xdr:row>6</xdr:row>
      <xdr:rowOff>28576</xdr:rowOff>
    </xdr:to>
    <xdr:pic>
      <xdr:nvPicPr>
        <xdr:cNvPr id="277" name="Imagem 276">
          <a:extLst>
            <a:ext uri="{FF2B5EF4-FFF2-40B4-BE49-F238E27FC236}">
              <a16:creationId xmlns:a16="http://schemas.microsoft.com/office/drawing/2014/main" id="{00000000-0008-0000-0F00-00001501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848600" y="219076"/>
          <a:ext cx="948171" cy="9144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6</xdr:col>
          <xdr:colOff>257175</xdr:colOff>
          <xdr:row>13</xdr:row>
          <xdr:rowOff>19050</xdr:rowOff>
        </xdr:from>
        <xdr:to>
          <xdr:col>11</xdr:col>
          <xdr:colOff>352425</xdr:colOff>
          <xdr:row>13</xdr:row>
          <xdr:rowOff>266700</xdr:rowOff>
        </xdr:to>
        <xdr:sp macro="" textlink="">
          <xdr:nvSpPr>
            <xdr:cNvPr id="28674" name="Drop Down 2" hidden="1">
              <a:extLst>
                <a:ext uri="{63B3BB69-23CF-44E3-9099-C40C66FF867C}">
                  <a14:compatExt spid="_x0000_s28674"/>
                </a:ext>
                <a:ext uri="{FF2B5EF4-FFF2-40B4-BE49-F238E27FC236}">
                  <a16:creationId xmlns:a16="http://schemas.microsoft.com/office/drawing/2014/main" id="{00000000-0008-0000-0F00-0000027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4</xdr:col>
      <xdr:colOff>190500</xdr:colOff>
      <xdr:row>44</xdr:row>
      <xdr:rowOff>66675</xdr:rowOff>
    </xdr:from>
    <xdr:to>
      <xdr:col>13</xdr:col>
      <xdr:colOff>361950</xdr:colOff>
      <xdr:row>53</xdr:row>
      <xdr:rowOff>133350</xdr:rowOff>
    </xdr:to>
    <xdr:graphicFrame macro="">
      <xdr:nvGraphicFramePr>
        <xdr:cNvPr id="279" name="Gráfico 24">
          <a:extLst>
            <a:ext uri="{FF2B5EF4-FFF2-40B4-BE49-F238E27FC236}">
              <a16:creationId xmlns:a16="http://schemas.microsoft.com/office/drawing/2014/main" id="{00000000-0008-0000-0F00-000017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47625</xdr:colOff>
      <xdr:row>57</xdr:row>
      <xdr:rowOff>28575</xdr:rowOff>
    </xdr:from>
    <xdr:to>
      <xdr:col>7</xdr:col>
      <xdr:colOff>57150</xdr:colOff>
      <xdr:row>68</xdr:row>
      <xdr:rowOff>76200</xdr:rowOff>
    </xdr:to>
    <xdr:graphicFrame macro="">
      <xdr:nvGraphicFramePr>
        <xdr:cNvPr id="28672" name="Gráfico 28671">
          <a:extLst>
            <a:ext uri="{FF2B5EF4-FFF2-40B4-BE49-F238E27FC236}">
              <a16:creationId xmlns:a16="http://schemas.microsoft.com/office/drawing/2014/main" id="{00000000-0008-0000-0F00-0000007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xdr:col>
      <xdr:colOff>257175</xdr:colOff>
      <xdr:row>57</xdr:row>
      <xdr:rowOff>28575</xdr:rowOff>
    </xdr:from>
    <xdr:to>
      <xdr:col>13</xdr:col>
      <xdr:colOff>428625</xdr:colOff>
      <xdr:row>68</xdr:row>
      <xdr:rowOff>76199</xdr:rowOff>
    </xdr:to>
    <xdr:graphicFrame macro="">
      <xdr:nvGraphicFramePr>
        <xdr:cNvPr id="281" name="Gráfico 280">
          <a:extLst>
            <a:ext uri="{FF2B5EF4-FFF2-40B4-BE49-F238E27FC236}">
              <a16:creationId xmlns:a16="http://schemas.microsoft.com/office/drawing/2014/main" id="{00000000-0008-0000-0F00-000019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114299</xdr:colOff>
      <xdr:row>70</xdr:row>
      <xdr:rowOff>109537</xdr:rowOff>
    </xdr:from>
    <xdr:to>
      <xdr:col>13</xdr:col>
      <xdr:colOff>295274</xdr:colOff>
      <xdr:row>84</xdr:row>
      <xdr:rowOff>185737</xdr:rowOff>
    </xdr:to>
    <xdr:graphicFrame macro="">
      <xdr:nvGraphicFramePr>
        <xdr:cNvPr id="28675" name="Gráfico 28674">
          <a:extLst>
            <a:ext uri="{FF2B5EF4-FFF2-40B4-BE49-F238E27FC236}">
              <a16:creationId xmlns:a16="http://schemas.microsoft.com/office/drawing/2014/main" id="{00000000-0008-0000-0F00-0000037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17.xml><?xml version="1.0" encoding="utf-8"?>
<xdr:wsDr xmlns:xdr="http://schemas.openxmlformats.org/drawingml/2006/spreadsheetDrawing" xmlns:a="http://schemas.openxmlformats.org/drawingml/2006/main">
  <xdr:oneCellAnchor>
    <xdr:from>
      <xdr:col>7</xdr:col>
      <xdr:colOff>628650</xdr:colOff>
      <xdr:row>3</xdr:row>
      <xdr:rowOff>85725</xdr:rowOff>
    </xdr:from>
    <xdr:ext cx="184731" cy="264560"/>
    <xdr:sp macro="" textlink="">
      <xdr:nvSpPr>
        <xdr:cNvPr id="2" name="CaixaDeTexto 1">
          <a:extLst>
            <a:ext uri="{FF2B5EF4-FFF2-40B4-BE49-F238E27FC236}">
              <a16:creationId xmlns:a16="http://schemas.microsoft.com/office/drawing/2014/main" id="{00000000-0008-0000-1000-000002000000}"/>
            </a:ext>
          </a:extLst>
        </xdr:cNvPr>
        <xdr:cNvSpPr txBox="1"/>
      </xdr:nvSpPr>
      <xdr:spPr>
        <a:xfrm>
          <a:off x="34385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xdr:row>
      <xdr:rowOff>0</xdr:rowOff>
    </xdr:from>
    <xdr:ext cx="184731" cy="264560"/>
    <xdr:sp macro="" textlink="">
      <xdr:nvSpPr>
        <xdr:cNvPr id="3" name="CaixaDeTexto 2">
          <a:extLst>
            <a:ext uri="{FF2B5EF4-FFF2-40B4-BE49-F238E27FC236}">
              <a16:creationId xmlns:a16="http://schemas.microsoft.com/office/drawing/2014/main" id="{00000000-0008-0000-1000-000003000000}"/>
            </a:ext>
          </a:extLst>
        </xdr:cNvPr>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xdr:row>
      <xdr:rowOff>0</xdr:rowOff>
    </xdr:from>
    <xdr:ext cx="184731" cy="264560"/>
    <xdr:sp macro="" textlink="">
      <xdr:nvSpPr>
        <xdr:cNvPr id="4" name="CaixaDeTexto 3">
          <a:extLst>
            <a:ext uri="{FF2B5EF4-FFF2-40B4-BE49-F238E27FC236}">
              <a16:creationId xmlns:a16="http://schemas.microsoft.com/office/drawing/2014/main" id="{00000000-0008-0000-1000-000004000000}"/>
            </a:ext>
          </a:extLst>
        </xdr:cNvPr>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xdr:row>
      <xdr:rowOff>0</xdr:rowOff>
    </xdr:from>
    <xdr:ext cx="184731" cy="264560"/>
    <xdr:sp macro="" textlink="">
      <xdr:nvSpPr>
        <xdr:cNvPr id="5" name="CaixaDeTexto 4">
          <a:extLst>
            <a:ext uri="{FF2B5EF4-FFF2-40B4-BE49-F238E27FC236}">
              <a16:creationId xmlns:a16="http://schemas.microsoft.com/office/drawing/2014/main" id="{00000000-0008-0000-1000-000005000000}"/>
            </a:ext>
          </a:extLst>
        </xdr:cNvPr>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32</xdr:row>
      <xdr:rowOff>0</xdr:rowOff>
    </xdr:from>
    <xdr:ext cx="184731" cy="264560"/>
    <xdr:sp macro="" textlink="">
      <xdr:nvSpPr>
        <xdr:cNvPr id="6" name="CaixaDeTexto 5">
          <a:extLst>
            <a:ext uri="{FF2B5EF4-FFF2-40B4-BE49-F238E27FC236}">
              <a16:creationId xmlns:a16="http://schemas.microsoft.com/office/drawing/2014/main" id="{00000000-0008-0000-1000-000006000000}"/>
            </a:ext>
          </a:extLst>
        </xdr:cNvPr>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32</xdr:row>
      <xdr:rowOff>0</xdr:rowOff>
    </xdr:from>
    <xdr:ext cx="184731" cy="264560"/>
    <xdr:sp macro="" textlink="">
      <xdr:nvSpPr>
        <xdr:cNvPr id="7" name="CaixaDeTexto 6">
          <a:extLst>
            <a:ext uri="{FF2B5EF4-FFF2-40B4-BE49-F238E27FC236}">
              <a16:creationId xmlns:a16="http://schemas.microsoft.com/office/drawing/2014/main" id="{00000000-0008-0000-1000-000007000000}"/>
            </a:ext>
          </a:extLst>
        </xdr:cNvPr>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91</xdr:row>
      <xdr:rowOff>85725</xdr:rowOff>
    </xdr:from>
    <xdr:ext cx="184731" cy="264560"/>
    <xdr:sp macro="" textlink="">
      <xdr:nvSpPr>
        <xdr:cNvPr id="9" name="CaixaDeTexto 8">
          <a:extLst>
            <a:ext uri="{FF2B5EF4-FFF2-40B4-BE49-F238E27FC236}">
              <a16:creationId xmlns:a16="http://schemas.microsoft.com/office/drawing/2014/main" id="{00000000-0008-0000-1000-000009000000}"/>
            </a:ext>
          </a:extLst>
        </xdr:cNvPr>
        <xdr:cNvSpPr txBox="1"/>
      </xdr:nvSpPr>
      <xdr:spPr>
        <a:xfrm>
          <a:off x="3438525" y="2890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134</xdr:row>
      <xdr:rowOff>85725</xdr:rowOff>
    </xdr:from>
    <xdr:ext cx="184731" cy="264560"/>
    <xdr:sp macro="" textlink="">
      <xdr:nvSpPr>
        <xdr:cNvPr id="10" name="CaixaDeTexto 9">
          <a:extLst>
            <a:ext uri="{FF2B5EF4-FFF2-40B4-BE49-F238E27FC236}">
              <a16:creationId xmlns:a16="http://schemas.microsoft.com/office/drawing/2014/main" id="{00000000-0008-0000-1000-00000A000000}"/>
            </a:ext>
          </a:extLst>
        </xdr:cNvPr>
        <xdr:cNvSpPr txBox="1"/>
      </xdr:nvSpPr>
      <xdr:spPr>
        <a:xfrm>
          <a:off x="3438525" y="37099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185</xdr:row>
      <xdr:rowOff>85725</xdr:rowOff>
    </xdr:from>
    <xdr:ext cx="184731" cy="264560"/>
    <xdr:sp macro="" textlink="">
      <xdr:nvSpPr>
        <xdr:cNvPr id="11" name="CaixaDeTexto 10">
          <a:extLst>
            <a:ext uri="{FF2B5EF4-FFF2-40B4-BE49-F238E27FC236}">
              <a16:creationId xmlns:a16="http://schemas.microsoft.com/office/drawing/2014/main" id="{00000000-0008-0000-1000-00000B000000}"/>
            </a:ext>
          </a:extLst>
        </xdr:cNvPr>
        <xdr:cNvSpPr txBox="1"/>
      </xdr:nvSpPr>
      <xdr:spPr>
        <a:xfrm>
          <a:off x="3438525" y="46815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236</xdr:row>
      <xdr:rowOff>85725</xdr:rowOff>
    </xdr:from>
    <xdr:ext cx="184731" cy="264560"/>
    <xdr:sp macro="" textlink="">
      <xdr:nvSpPr>
        <xdr:cNvPr id="12" name="CaixaDeTexto 11">
          <a:extLst>
            <a:ext uri="{FF2B5EF4-FFF2-40B4-BE49-F238E27FC236}">
              <a16:creationId xmlns:a16="http://schemas.microsoft.com/office/drawing/2014/main" id="{00000000-0008-0000-1000-00000C000000}"/>
            </a:ext>
          </a:extLst>
        </xdr:cNvPr>
        <xdr:cNvSpPr txBox="1"/>
      </xdr:nvSpPr>
      <xdr:spPr>
        <a:xfrm>
          <a:off x="3438525" y="56530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301</xdr:row>
      <xdr:rowOff>85725</xdr:rowOff>
    </xdr:from>
    <xdr:ext cx="184731" cy="264560"/>
    <xdr:sp macro="" textlink="">
      <xdr:nvSpPr>
        <xdr:cNvPr id="13" name="CaixaDeTexto 12">
          <a:extLst>
            <a:ext uri="{FF2B5EF4-FFF2-40B4-BE49-F238E27FC236}">
              <a16:creationId xmlns:a16="http://schemas.microsoft.com/office/drawing/2014/main" id="{00000000-0008-0000-1000-00000D000000}"/>
            </a:ext>
          </a:extLst>
        </xdr:cNvPr>
        <xdr:cNvSpPr txBox="1"/>
      </xdr:nvSpPr>
      <xdr:spPr>
        <a:xfrm>
          <a:off x="3438525" y="68913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362</xdr:row>
      <xdr:rowOff>85725</xdr:rowOff>
    </xdr:from>
    <xdr:ext cx="184731" cy="264560"/>
    <xdr:sp macro="" textlink="">
      <xdr:nvSpPr>
        <xdr:cNvPr id="14" name="CaixaDeTexto 13">
          <a:extLst>
            <a:ext uri="{FF2B5EF4-FFF2-40B4-BE49-F238E27FC236}">
              <a16:creationId xmlns:a16="http://schemas.microsoft.com/office/drawing/2014/main" id="{00000000-0008-0000-1000-00000E000000}"/>
            </a:ext>
          </a:extLst>
        </xdr:cNvPr>
        <xdr:cNvSpPr txBox="1"/>
      </xdr:nvSpPr>
      <xdr:spPr>
        <a:xfrm>
          <a:off x="3438525" y="8053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435</xdr:row>
      <xdr:rowOff>85725</xdr:rowOff>
    </xdr:from>
    <xdr:ext cx="184731" cy="264560"/>
    <xdr:sp macro="" textlink="">
      <xdr:nvSpPr>
        <xdr:cNvPr id="15" name="CaixaDeTexto 14">
          <a:extLst>
            <a:ext uri="{FF2B5EF4-FFF2-40B4-BE49-F238E27FC236}">
              <a16:creationId xmlns:a16="http://schemas.microsoft.com/office/drawing/2014/main" id="{00000000-0008-0000-1000-00000F000000}"/>
            </a:ext>
          </a:extLst>
        </xdr:cNvPr>
        <xdr:cNvSpPr txBox="1"/>
      </xdr:nvSpPr>
      <xdr:spPr>
        <a:xfrm>
          <a:off x="3438525" y="94440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xdr:row>
      <xdr:rowOff>0</xdr:rowOff>
    </xdr:from>
    <xdr:ext cx="184731" cy="264560"/>
    <xdr:sp macro="" textlink="">
      <xdr:nvSpPr>
        <xdr:cNvPr id="20" name="CaixaDeTexto 19">
          <a:extLst>
            <a:ext uri="{FF2B5EF4-FFF2-40B4-BE49-F238E27FC236}">
              <a16:creationId xmlns:a16="http://schemas.microsoft.com/office/drawing/2014/main" id="{00000000-0008-0000-1000-000014000000}"/>
            </a:ext>
          </a:extLst>
        </xdr:cNvPr>
        <xdr:cNvSpPr txBox="1"/>
      </xdr:nvSpPr>
      <xdr:spPr>
        <a:xfrm>
          <a:off x="3886200"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xdr:row>
      <xdr:rowOff>0</xdr:rowOff>
    </xdr:from>
    <xdr:ext cx="184731" cy="264560"/>
    <xdr:sp macro="" textlink="">
      <xdr:nvSpPr>
        <xdr:cNvPr id="19" name="CaixaDeTexto 18">
          <a:extLst>
            <a:ext uri="{FF2B5EF4-FFF2-40B4-BE49-F238E27FC236}">
              <a16:creationId xmlns:a16="http://schemas.microsoft.com/office/drawing/2014/main" id="{00000000-0008-0000-1000-00001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xdr:row>
      <xdr:rowOff>0</xdr:rowOff>
    </xdr:from>
    <xdr:ext cx="184731" cy="264560"/>
    <xdr:sp macro="" textlink="">
      <xdr:nvSpPr>
        <xdr:cNvPr id="21" name="CaixaDeTexto 20">
          <a:extLst>
            <a:ext uri="{FF2B5EF4-FFF2-40B4-BE49-F238E27FC236}">
              <a16:creationId xmlns:a16="http://schemas.microsoft.com/office/drawing/2014/main" id="{00000000-0008-0000-1000-00001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xdr:row>
      <xdr:rowOff>0</xdr:rowOff>
    </xdr:from>
    <xdr:ext cx="184731" cy="264560"/>
    <xdr:sp macro="" textlink="">
      <xdr:nvSpPr>
        <xdr:cNvPr id="22" name="CaixaDeTexto 21">
          <a:extLst>
            <a:ext uri="{FF2B5EF4-FFF2-40B4-BE49-F238E27FC236}">
              <a16:creationId xmlns:a16="http://schemas.microsoft.com/office/drawing/2014/main" id="{00000000-0008-0000-1000-00001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61</xdr:row>
      <xdr:rowOff>0</xdr:rowOff>
    </xdr:from>
    <xdr:ext cx="184731" cy="264560"/>
    <xdr:sp macro="" textlink="">
      <xdr:nvSpPr>
        <xdr:cNvPr id="24" name="CaixaDeTexto 23">
          <a:extLst>
            <a:ext uri="{FF2B5EF4-FFF2-40B4-BE49-F238E27FC236}">
              <a16:creationId xmlns:a16="http://schemas.microsoft.com/office/drawing/2014/main" id="{00000000-0008-0000-1000-00001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61</xdr:row>
      <xdr:rowOff>0</xdr:rowOff>
    </xdr:from>
    <xdr:ext cx="184731" cy="264560"/>
    <xdr:sp macro="" textlink="">
      <xdr:nvSpPr>
        <xdr:cNvPr id="25" name="CaixaDeTexto 24">
          <a:extLst>
            <a:ext uri="{FF2B5EF4-FFF2-40B4-BE49-F238E27FC236}">
              <a16:creationId xmlns:a16="http://schemas.microsoft.com/office/drawing/2014/main" id="{00000000-0008-0000-1000-00001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xdr:row>
      <xdr:rowOff>0</xdr:rowOff>
    </xdr:from>
    <xdr:ext cx="184731" cy="264560"/>
    <xdr:sp macro="" textlink="">
      <xdr:nvSpPr>
        <xdr:cNvPr id="26" name="CaixaDeTexto 25">
          <a:extLst>
            <a:ext uri="{FF2B5EF4-FFF2-40B4-BE49-F238E27FC236}">
              <a16:creationId xmlns:a16="http://schemas.microsoft.com/office/drawing/2014/main" id="{00000000-0008-0000-1000-00001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xdr:row>
      <xdr:rowOff>0</xdr:rowOff>
    </xdr:from>
    <xdr:ext cx="184731" cy="264560"/>
    <xdr:sp macro="" textlink="">
      <xdr:nvSpPr>
        <xdr:cNvPr id="28" name="CaixaDeTexto 27">
          <a:extLst>
            <a:ext uri="{FF2B5EF4-FFF2-40B4-BE49-F238E27FC236}">
              <a16:creationId xmlns:a16="http://schemas.microsoft.com/office/drawing/2014/main" id="{00000000-0008-0000-1000-00001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xdr:row>
      <xdr:rowOff>0</xdr:rowOff>
    </xdr:from>
    <xdr:ext cx="184731" cy="264560"/>
    <xdr:sp macro="" textlink="">
      <xdr:nvSpPr>
        <xdr:cNvPr id="29" name="CaixaDeTexto 28">
          <a:extLst>
            <a:ext uri="{FF2B5EF4-FFF2-40B4-BE49-F238E27FC236}">
              <a16:creationId xmlns:a16="http://schemas.microsoft.com/office/drawing/2014/main" id="{00000000-0008-0000-1000-00001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90</xdr:row>
      <xdr:rowOff>0</xdr:rowOff>
    </xdr:from>
    <xdr:ext cx="184731" cy="264560"/>
    <xdr:sp macro="" textlink="">
      <xdr:nvSpPr>
        <xdr:cNvPr id="30" name="CaixaDeTexto 29">
          <a:extLst>
            <a:ext uri="{FF2B5EF4-FFF2-40B4-BE49-F238E27FC236}">
              <a16:creationId xmlns:a16="http://schemas.microsoft.com/office/drawing/2014/main" id="{00000000-0008-0000-1000-00001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90</xdr:row>
      <xdr:rowOff>0</xdr:rowOff>
    </xdr:from>
    <xdr:ext cx="184731" cy="264560"/>
    <xdr:sp macro="" textlink="">
      <xdr:nvSpPr>
        <xdr:cNvPr id="31" name="CaixaDeTexto 30">
          <a:extLst>
            <a:ext uri="{FF2B5EF4-FFF2-40B4-BE49-F238E27FC236}">
              <a16:creationId xmlns:a16="http://schemas.microsoft.com/office/drawing/2014/main" id="{00000000-0008-0000-1000-00001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2" name="CaixaDeTexto 31">
          <a:extLst>
            <a:ext uri="{FF2B5EF4-FFF2-40B4-BE49-F238E27FC236}">
              <a16:creationId xmlns:a16="http://schemas.microsoft.com/office/drawing/2014/main" id="{00000000-0008-0000-1000-00002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3" name="CaixaDeTexto 32">
          <a:extLst>
            <a:ext uri="{FF2B5EF4-FFF2-40B4-BE49-F238E27FC236}">
              <a16:creationId xmlns:a16="http://schemas.microsoft.com/office/drawing/2014/main" id="{00000000-0008-0000-1000-00002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4" name="CaixaDeTexto 33">
          <a:extLst>
            <a:ext uri="{FF2B5EF4-FFF2-40B4-BE49-F238E27FC236}">
              <a16:creationId xmlns:a16="http://schemas.microsoft.com/office/drawing/2014/main" id="{00000000-0008-0000-1000-00002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119</xdr:row>
      <xdr:rowOff>0</xdr:rowOff>
    </xdr:from>
    <xdr:ext cx="184731" cy="264560"/>
    <xdr:sp macro="" textlink="">
      <xdr:nvSpPr>
        <xdr:cNvPr id="35" name="CaixaDeTexto 34">
          <a:extLst>
            <a:ext uri="{FF2B5EF4-FFF2-40B4-BE49-F238E27FC236}">
              <a16:creationId xmlns:a16="http://schemas.microsoft.com/office/drawing/2014/main" id="{00000000-0008-0000-1000-00002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119</xdr:row>
      <xdr:rowOff>0</xdr:rowOff>
    </xdr:from>
    <xdr:ext cx="184731" cy="264560"/>
    <xdr:sp macro="" textlink="">
      <xdr:nvSpPr>
        <xdr:cNvPr id="36" name="CaixaDeTexto 35">
          <a:extLst>
            <a:ext uri="{FF2B5EF4-FFF2-40B4-BE49-F238E27FC236}">
              <a16:creationId xmlns:a16="http://schemas.microsoft.com/office/drawing/2014/main" id="{00000000-0008-0000-1000-00002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xdr:row>
      <xdr:rowOff>0</xdr:rowOff>
    </xdr:from>
    <xdr:ext cx="184731" cy="264560"/>
    <xdr:sp macro="" textlink="">
      <xdr:nvSpPr>
        <xdr:cNvPr id="37" name="CaixaDeTexto 36">
          <a:extLst>
            <a:ext uri="{FF2B5EF4-FFF2-40B4-BE49-F238E27FC236}">
              <a16:creationId xmlns:a16="http://schemas.microsoft.com/office/drawing/2014/main" id="{00000000-0008-0000-1000-00002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xdr:row>
      <xdr:rowOff>0</xdr:rowOff>
    </xdr:from>
    <xdr:ext cx="184731" cy="264560"/>
    <xdr:sp macro="" textlink="">
      <xdr:nvSpPr>
        <xdr:cNvPr id="38" name="CaixaDeTexto 37">
          <a:extLst>
            <a:ext uri="{FF2B5EF4-FFF2-40B4-BE49-F238E27FC236}">
              <a16:creationId xmlns:a16="http://schemas.microsoft.com/office/drawing/2014/main" id="{00000000-0008-0000-1000-00002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xdr:row>
      <xdr:rowOff>0</xdr:rowOff>
    </xdr:from>
    <xdr:ext cx="184731" cy="264560"/>
    <xdr:sp macro="" textlink="">
      <xdr:nvSpPr>
        <xdr:cNvPr id="39" name="CaixaDeTexto 38">
          <a:extLst>
            <a:ext uri="{FF2B5EF4-FFF2-40B4-BE49-F238E27FC236}">
              <a16:creationId xmlns:a16="http://schemas.microsoft.com/office/drawing/2014/main" id="{00000000-0008-0000-1000-00002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148</xdr:row>
      <xdr:rowOff>0</xdr:rowOff>
    </xdr:from>
    <xdr:ext cx="184731" cy="264560"/>
    <xdr:sp macro="" textlink="">
      <xdr:nvSpPr>
        <xdr:cNvPr id="40" name="CaixaDeTexto 39">
          <a:extLst>
            <a:ext uri="{FF2B5EF4-FFF2-40B4-BE49-F238E27FC236}">
              <a16:creationId xmlns:a16="http://schemas.microsoft.com/office/drawing/2014/main" id="{00000000-0008-0000-1000-00002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148</xdr:row>
      <xdr:rowOff>0</xdr:rowOff>
    </xdr:from>
    <xdr:ext cx="184731" cy="264560"/>
    <xdr:sp macro="" textlink="">
      <xdr:nvSpPr>
        <xdr:cNvPr id="41" name="CaixaDeTexto 40">
          <a:extLst>
            <a:ext uri="{FF2B5EF4-FFF2-40B4-BE49-F238E27FC236}">
              <a16:creationId xmlns:a16="http://schemas.microsoft.com/office/drawing/2014/main" id="{00000000-0008-0000-1000-00002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177</xdr:row>
      <xdr:rowOff>0</xdr:rowOff>
    </xdr:from>
    <xdr:ext cx="184731" cy="264560"/>
    <xdr:sp macro="" textlink="">
      <xdr:nvSpPr>
        <xdr:cNvPr id="42" name="CaixaDeTexto 41">
          <a:extLst>
            <a:ext uri="{FF2B5EF4-FFF2-40B4-BE49-F238E27FC236}">
              <a16:creationId xmlns:a16="http://schemas.microsoft.com/office/drawing/2014/main" id="{00000000-0008-0000-1000-00002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177</xdr:row>
      <xdr:rowOff>0</xdr:rowOff>
    </xdr:from>
    <xdr:ext cx="184731" cy="264560"/>
    <xdr:sp macro="" textlink="">
      <xdr:nvSpPr>
        <xdr:cNvPr id="43" name="CaixaDeTexto 42">
          <a:extLst>
            <a:ext uri="{FF2B5EF4-FFF2-40B4-BE49-F238E27FC236}">
              <a16:creationId xmlns:a16="http://schemas.microsoft.com/office/drawing/2014/main" id="{00000000-0008-0000-1000-00002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177</xdr:row>
      <xdr:rowOff>0</xdr:rowOff>
    </xdr:from>
    <xdr:ext cx="184731" cy="264560"/>
    <xdr:sp macro="" textlink="">
      <xdr:nvSpPr>
        <xdr:cNvPr id="44" name="CaixaDeTexto 43">
          <a:extLst>
            <a:ext uri="{FF2B5EF4-FFF2-40B4-BE49-F238E27FC236}">
              <a16:creationId xmlns:a16="http://schemas.microsoft.com/office/drawing/2014/main" id="{00000000-0008-0000-1000-00002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177</xdr:row>
      <xdr:rowOff>0</xdr:rowOff>
    </xdr:from>
    <xdr:ext cx="184731" cy="264560"/>
    <xdr:sp macro="" textlink="">
      <xdr:nvSpPr>
        <xdr:cNvPr id="45" name="CaixaDeTexto 44">
          <a:extLst>
            <a:ext uri="{FF2B5EF4-FFF2-40B4-BE49-F238E27FC236}">
              <a16:creationId xmlns:a16="http://schemas.microsoft.com/office/drawing/2014/main" id="{00000000-0008-0000-1000-00002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177</xdr:row>
      <xdr:rowOff>0</xdr:rowOff>
    </xdr:from>
    <xdr:ext cx="184731" cy="264560"/>
    <xdr:sp macro="" textlink="">
      <xdr:nvSpPr>
        <xdr:cNvPr id="46" name="CaixaDeTexto 45">
          <a:extLst>
            <a:ext uri="{FF2B5EF4-FFF2-40B4-BE49-F238E27FC236}">
              <a16:creationId xmlns:a16="http://schemas.microsoft.com/office/drawing/2014/main" id="{00000000-0008-0000-1000-00002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206</xdr:row>
      <xdr:rowOff>0</xdr:rowOff>
    </xdr:from>
    <xdr:ext cx="184731" cy="264560"/>
    <xdr:sp macro="" textlink="">
      <xdr:nvSpPr>
        <xdr:cNvPr id="47" name="CaixaDeTexto 46">
          <a:extLst>
            <a:ext uri="{FF2B5EF4-FFF2-40B4-BE49-F238E27FC236}">
              <a16:creationId xmlns:a16="http://schemas.microsoft.com/office/drawing/2014/main" id="{00000000-0008-0000-1000-00002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206</xdr:row>
      <xdr:rowOff>0</xdr:rowOff>
    </xdr:from>
    <xdr:ext cx="184731" cy="264560"/>
    <xdr:sp macro="" textlink="">
      <xdr:nvSpPr>
        <xdr:cNvPr id="48" name="CaixaDeTexto 47">
          <a:extLst>
            <a:ext uri="{FF2B5EF4-FFF2-40B4-BE49-F238E27FC236}">
              <a16:creationId xmlns:a16="http://schemas.microsoft.com/office/drawing/2014/main" id="{00000000-0008-0000-1000-00003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206</xdr:row>
      <xdr:rowOff>0</xdr:rowOff>
    </xdr:from>
    <xdr:ext cx="184731" cy="264560"/>
    <xdr:sp macro="" textlink="">
      <xdr:nvSpPr>
        <xdr:cNvPr id="49" name="CaixaDeTexto 48">
          <a:extLst>
            <a:ext uri="{FF2B5EF4-FFF2-40B4-BE49-F238E27FC236}">
              <a16:creationId xmlns:a16="http://schemas.microsoft.com/office/drawing/2014/main" id="{00000000-0008-0000-1000-00003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206</xdr:row>
      <xdr:rowOff>0</xdr:rowOff>
    </xdr:from>
    <xdr:ext cx="184731" cy="264560"/>
    <xdr:sp macro="" textlink="">
      <xdr:nvSpPr>
        <xdr:cNvPr id="50" name="CaixaDeTexto 49">
          <a:extLst>
            <a:ext uri="{FF2B5EF4-FFF2-40B4-BE49-F238E27FC236}">
              <a16:creationId xmlns:a16="http://schemas.microsoft.com/office/drawing/2014/main" id="{00000000-0008-0000-1000-00003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206</xdr:row>
      <xdr:rowOff>0</xdr:rowOff>
    </xdr:from>
    <xdr:ext cx="184731" cy="264560"/>
    <xdr:sp macro="" textlink="">
      <xdr:nvSpPr>
        <xdr:cNvPr id="51" name="CaixaDeTexto 50">
          <a:extLst>
            <a:ext uri="{FF2B5EF4-FFF2-40B4-BE49-F238E27FC236}">
              <a16:creationId xmlns:a16="http://schemas.microsoft.com/office/drawing/2014/main" id="{00000000-0008-0000-1000-00003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235</xdr:row>
      <xdr:rowOff>0</xdr:rowOff>
    </xdr:from>
    <xdr:ext cx="184731" cy="264560"/>
    <xdr:sp macro="" textlink="">
      <xdr:nvSpPr>
        <xdr:cNvPr id="52" name="CaixaDeTexto 51">
          <a:extLst>
            <a:ext uri="{FF2B5EF4-FFF2-40B4-BE49-F238E27FC236}">
              <a16:creationId xmlns:a16="http://schemas.microsoft.com/office/drawing/2014/main" id="{00000000-0008-0000-1000-00003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235</xdr:row>
      <xdr:rowOff>0</xdr:rowOff>
    </xdr:from>
    <xdr:ext cx="184731" cy="264560"/>
    <xdr:sp macro="" textlink="">
      <xdr:nvSpPr>
        <xdr:cNvPr id="53" name="CaixaDeTexto 52">
          <a:extLst>
            <a:ext uri="{FF2B5EF4-FFF2-40B4-BE49-F238E27FC236}">
              <a16:creationId xmlns:a16="http://schemas.microsoft.com/office/drawing/2014/main" id="{00000000-0008-0000-1000-00003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235</xdr:row>
      <xdr:rowOff>0</xdr:rowOff>
    </xdr:from>
    <xdr:ext cx="184731" cy="264560"/>
    <xdr:sp macro="" textlink="">
      <xdr:nvSpPr>
        <xdr:cNvPr id="54" name="CaixaDeTexto 53">
          <a:extLst>
            <a:ext uri="{FF2B5EF4-FFF2-40B4-BE49-F238E27FC236}">
              <a16:creationId xmlns:a16="http://schemas.microsoft.com/office/drawing/2014/main" id="{00000000-0008-0000-1000-00003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235</xdr:row>
      <xdr:rowOff>0</xdr:rowOff>
    </xdr:from>
    <xdr:ext cx="184731" cy="264560"/>
    <xdr:sp macro="" textlink="">
      <xdr:nvSpPr>
        <xdr:cNvPr id="55" name="CaixaDeTexto 54">
          <a:extLst>
            <a:ext uri="{FF2B5EF4-FFF2-40B4-BE49-F238E27FC236}">
              <a16:creationId xmlns:a16="http://schemas.microsoft.com/office/drawing/2014/main" id="{00000000-0008-0000-1000-00003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235</xdr:row>
      <xdr:rowOff>0</xdr:rowOff>
    </xdr:from>
    <xdr:ext cx="184731" cy="264560"/>
    <xdr:sp macro="" textlink="">
      <xdr:nvSpPr>
        <xdr:cNvPr id="56" name="CaixaDeTexto 55">
          <a:extLst>
            <a:ext uri="{FF2B5EF4-FFF2-40B4-BE49-F238E27FC236}">
              <a16:creationId xmlns:a16="http://schemas.microsoft.com/office/drawing/2014/main" id="{00000000-0008-0000-1000-00003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264</xdr:row>
      <xdr:rowOff>0</xdr:rowOff>
    </xdr:from>
    <xdr:ext cx="184731" cy="264560"/>
    <xdr:sp macro="" textlink="">
      <xdr:nvSpPr>
        <xdr:cNvPr id="57" name="CaixaDeTexto 56">
          <a:extLst>
            <a:ext uri="{FF2B5EF4-FFF2-40B4-BE49-F238E27FC236}">
              <a16:creationId xmlns:a16="http://schemas.microsoft.com/office/drawing/2014/main" id="{00000000-0008-0000-1000-00003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264</xdr:row>
      <xdr:rowOff>0</xdr:rowOff>
    </xdr:from>
    <xdr:ext cx="184731" cy="264560"/>
    <xdr:sp macro="" textlink="">
      <xdr:nvSpPr>
        <xdr:cNvPr id="58" name="CaixaDeTexto 57">
          <a:extLst>
            <a:ext uri="{FF2B5EF4-FFF2-40B4-BE49-F238E27FC236}">
              <a16:creationId xmlns:a16="http://schemas.microsoft.com/office/drawing/2014/main" id="{00000000-0008-0000-1000-00003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264</xdr:row>
      <xdr:rowOff>0</xdr:rowOff>
    </xdr:from>
    <xdr:ext cx="184731" cy="264560"/>
    <xdr:sp macro="" textlink="">
      <xdr:nvSpPr>
        <xdr:cNvPr id="59" name="CaixaDeTexto 58">
          <a:extLst>
            <a:ext uri="{FF2B5EF4-FFF2-40B4-BE49-F238E27FC236}">
              <a16:creationId xmlns:a16="http://schemas.microsoft.com/office/drawing/2014/main" id="{00000000-0008-0000-1000-00003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264</xdr:row>
      <xdr:rowOff>0</xdr:rowOff>
    </xdr:from>
    <xdr:ext cx="184731" cy="264560"/>
    <xdr:sp macro="" textlink="">
      <xdr:nvSpPr>
        <xdr:cNvPr id="60" name="CaixaDeTexto 59">
          <a:extLst>
            <a:ext uri="{FF2B5EF4-FFF2-40B4-BE49-F238E27FC236}">
              <a16:creationId xmlns:a16="http://schemas.microsoft.com/office/drawing/2014/main" id="{00000000-0008-0000-1000-00003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264</xdr:row>
      <xdr:rowOff>0</xdr:rowOff>
    </xdr:from>
    <xdr:ext cx="184731" cy="264560"/>
    <xdr:sp macro="" textlink="">
      <xdr:nvSpPr>
        <xdr:cNvPr id="61" name="CaixaDeTexto 60">
          <a:extLst>
            <a:ext uri="{FF2B5EF4-FFF2-40B4-BE49-F238E27FC236}">
              <a16:creationId xmlns:a16="http://schemas.microsoft.com/office/drawing/2014/main" id="{00000000-0008-0000-1000-00003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293</xdr:row>
      <xdr:rowOff>0</xdr:rowOff>
    </xdr:from>
    <xdr:ext cx="184731" cy="264560"/>
    <xdr:sp macro="" textlink="">
      <xdr:nvSpPr>
        <xdr:cNvPr id="62" name="CaixaDeTexto 61">
          <a:extLst>
            <a:ext uri="{FF2B5EF4-FFF2-40B4-BE49-F238E27FC236}">
              <a16:creationId xmlns:a16="http://schemas.microsoft.com/office/drawing/2014/main" id="{00000000-0008-0000-1000-00003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293</xdr:row>
      <xdr:rowOff>0</xdr:rowOff>
    </xdr:from>
    <xdr:ext cx="184731" cy="264560"/>
    <xdr:sp macro="" textlink="">
      <xdr:nvSpPr>
        <xdr:cNvPr id="63" name="CaixaDeTexto 62">
          <a:extLst>
            <a:ext uri="{FF2B5EF4-FFF2-40B4-BE49-F238E27FC236}">
              <a16:creationId xmlns:a16="http://schemas.microsoft.com/office/drawing/2014/main" id="{00000000-0008-0000-1000-00003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293</xdr:row>
      <xdr:rowOff>0</xdr:rowOff>
    </xdr:from>
    <xdr:ext cx="184731" cy="264560"/>
    <xdr:sp macro="" textlink="">
      <xdr:nvSpPr>
        <xdr:cNvPr id="64" name="CaixaDeTexto 63">
          <a:extLst>
            <a:ext uri="{FF2B5EF4-FFF2-40B4-BE49-F238E27FC236}">
              <a16:creationId xmlns:a16="http://schemas.microsoft.com/office/drawing/2014/main" id="{00000000-0008-0000-1000-00004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293</xdr:row>
      <xdr:rowOff>0</xdr:rowOff>
    </xdr:from>
    <xdr:ext cx="184731" cy="264560"/>
    <xdr:sp macro="" textlink="">
      <xdr:nvSpPr>
        <xdr:cNvPr id="65" name="CaixaDeTexto 64">
          <a:extLst>
            <a:ext uri="{FF2B5EF4-FFF2-40B4-BE49-F238E27FC236}">
              <a16:creationId xmlns:a16="http://schemas.microsoft.com/office/drawing/2014/main" id="{00000000-0008-0000-1000-00004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293</xdr:row>
      <xdr:rowOff>0</xdr:rowOff>
    </xdr:from>
    <xdr:ext cx="184731" cy="264560"/>
    <xdr:sp macro="" textlink="">
      <xdr:nvSpPr>
        <xdr:cNvPr id="66" name="CaixaDeTexto 65">
          <a:extLst>
            <a:ext uri="{FF2B5EF4-FFF2-40B4-BE49-F238E27FC236}">
              <a16:creationId xmlns:a16="http://schemas.microsoft.com/office/drawing/2014/main" id="{00000000-0008-0000-1000-00004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322</xdr:row>
      <xdr:rowOff>0</xdr:rowOff>
    </xdr:from>
    <xdr:ext cx="184731" cy="264560"/>
    <xdr:sp macro="" textlink="">
      <xdr:nvSpPr>
        <xdr:cNvPr id="67" name="CaixaDeTexto 66">
          <a:extLst>
            <a:ext uri="{FF2B5EF4-FFF2-40B4-BE49-F238E27FC236}">
              <a16:creationId xmlns:a16="http://schemas.microsoft.com/office/drawing/2014/main" id="{00000000-0008-0000-1000-00004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322</xdr:row>
      <xdr:rowOff>0</xdr:rowOff>
    </xdr:from>
    <xdr:ext cx="184731" cy="264560"/>
    <xdr:sp macro="" textlink="">
      <xdr:nvSpPr>
        <xdr:cNvPr id="68" name="CaixaDeTexto 67">
          <a:extLst>
            <a:ext uri="{FF2B5EF4-FFF2-40B4-BE49-F238E27FC236}">
              <a16:creationId xmlns:a16="http://schemas.microsoft.com/office/drawing/2014/main" id="{00000000-0008-0000-1000-00004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322</xdr:row>
      <xdr:rowOff>0</xdr:rowOff>
    </xdr:from>
    <xdr:ext cx="184731" cy="264560"/>
    <xdr:sp macro="" textlink="">
      <xdr:nvSpPr>
        <xdr:cNvPr id="69" name="CaixaDeTexto 68">
          <a:extLst>
            <a:ext uri="{FF2B5EF4-FFF2-40B4-BE49-F238E27FC236}">
              <a16:creationId xmlns:a16="http://schemas.microsoft.com/office/drawing/2014/main" id="{00000000-0008-0000-1000-00004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322</xdr:row>
      <xdr:rowOff>0</xdr:rowOff>
    </xdr:from>
    <xdr:ext cx="184731" cy="264560"/>
    <xdr:sp macro="" textlink="">
      <xdr:nvSpPr>
        <xdr:cNvPr id="70" name="CaixaDeTexto 69">
          <a:extLst>
            <a:ext uri="{FF2B5EF4-FFF2-40B4-BE49-F238E27FC236}">
              <a16:creationId xmlns:a16="http://schemas.microsoft.com/office/drawing/2014/main" id="{00000000-0008-0000-1000-00004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322</xdr:row>
      <xdr:rowOff>0</xdr:rowOff>
    </xdr:from>
    <xdr:ext cx="184731" cy="264560"/>
    <xdr:sp macro="" textlink="">
      <xdr:nvSpPr>
        <xdr:cNvPr id="71" name="CaixaDeTexto 70">
          <a:extLst>
            <a:ext uri="{FF2B5EF4-FFF2-40B4-BE49-F238E27FC236}">
              <a16:creationId xmlns:a16="http://schemas.microsoft.com/office/drawing/2014/main" id="{00000000-0008-0000-1000-00004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351</xdr:row>
      <xdr:rowOff>0</xdr:rowOff>
    </xdr:from>
    <xdr:ext cx="184731" cy="264560"/>
    <xdr:sp macro="" textlink="">
      <xdr:nvSpPr>
        <xdr:cNvPr id="72" name="CaixaDeTexto 71">
          <a:extLst>
            <a:ext uri="{FF2B5EF4-FFF2-40B4-BE49-F238E27FC236}">
              <a16:creationId xmlns:a16="http://schemas.microsoft.com/office/drawing/2014/main" id="{00000000-0008-0000-1000-00004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351</xdr:row>
      <xdr:rowOff>0</xdr:rowOff>
    </xdr:from>
    <xdr:ext cx="184731" cy="264560"/>
    <xdr:sp macro="" textlink="">
      <xdr:nvSpPr>
        <xdr:cNvPr id="73" name="CaixaDeTexto 72">
          <a:extLst>
            <a:ext uri="{FF2B5EF4-FFF2-40B4-BE49-F238E27FC236}">
              <a16:creationId xmlns:a16="http://schemas.microsoft.com/office/drawing/2014/main" id="{00000000-0008-0000-1000-00004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351</xdr:row>
      <xdr:rowOff>0</xdr:rowOff>
    </xdr:from>
    <xdr:ext cx="184731" cy="264560"/>
    <xdr:sp macro="" textlink="">
      <xdr:nvSpPr>
        <xdr:cNvPr id="74" name="CaixaDeTexto 73">
          <a:extLst>
            <a:ext uri="{FF2B5EF4-FFF2-40B4-BE49-F238E27FC236}">
              <a16:creationId xmlns:a16="http://schemas.microsoft.com/office/drawing/2014/main" id="{00000000-0008-0000-1000-00004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351</xdr:row>
      <xdr:rowOff>0</xdr:rowOff>
    </xdr:from>
    <xdr:ext cx="184731" cy="264560"/>
    <xdr:sp macro="" textlink="">
      <xdr:nvSpPr>
        <xdr:cNvPr id="75" name="CaixaDeTexto 74">
          <a:extLst>
            <a:ext uri="{FF2B5EF4-FFF2-40B4-BE49-F238E27FC236}">
              <a16:creationId xmlns:a16="http://schemas.microsoft.com/office/drawing/2014/main" id="{00000000-0008-0000-1000-00004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351</xdr:row>
      <xdr:rowOff>0</xdr:rowOff>
    </xdr:from>
    <xdr:ext cx="184731" cy="264560"/>
    <xdr:sp macro="" textlink="">
      <xdr:nvSpPr>
        <xdr:cNvPr id="76" name="CaixaDeTexto 75">
          <a:extLst>
            <a:ext uri="{FF2B5EF4-FFF2-40B4-BE49-F238E27FC236}">
              <a16:creationId xmlns:a16="http://schemas.microsoft.com/office/drawing/2014/main" id="{00000000-0008-0000-1000-00004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380</xdr:row>
      <xdr:rowOff>0</xdr:rowOff>
    </xdr:from>
    <xdr:ext cx="184731" cy="264560"/>
    <xdr:sp macro="" textlink="">
      <xdr:nvSpPr>
        <xdr:cNvPr id="77" name="CaixaDeTexto 76">
          <a:extLst>
            <a:ext uri="{FF2B5EF4-FFF2-40B4-BE49-F238E27FC236}">
              <a16:creationId xmlns:a16="http://schemas.microsoft.com/office/drawing/2014/main" id="{00000000-0008-0000-1000-00004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380</xdr:row>
      <xdr:rowOff>0</xdr:rowOff>
    </xdr:from>
    <xdr:ext cx="184731" cy="264560"/>
    <xdr:sp macro="" textlink="">
      <xdr:nvSpPr>
        <xdr:cNvPr id="78" name="CaixaDeTexto 77">
          <a:extLst>
            <a:ext uri="{FF2B5EF4-FFF2-40B4-BE49-F238E27FC236}">
              <a16:creationId xmlns:a16="http://schemas.microsoft.com/office/drawing/2014/main" id="{00000000-0008-0000-1000-00004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380</xdr:row>
      <xdr:rowOff>0</xdr:rowOff>
    </xdr:from>
    <xdr:ext cx="184731" cy="264560"/>
    <xdr:sp macro="" textlink="">
      <xdr:nvSpPr>
        <xdr:cNvPr id="79" name="CaixaDeTexto 78">
          <a:extLst>
            <a:ext uri="{FF2B5EF4-FFF2-40B4-BE49-F238E27FC236}">
              <a16:creationId xmlns:a16="http://schemas.microsoft.com/office/drawing/2014/main" id="{00000000-0008-0000-1000-00004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380</xdr:row>
      <xdr:rowOff>0</xdr:rowOff>
    </xdr:from>
    <xdr:ext cx="184731" cy="264560"/>
    <xdr:sp macro="" textlink="">
      <xdr:nvSpPr>
        <xdr:cNvPr id="80" name="CaixaDeTexto 79">
          <a:extLst>
            <a:ext uri="{FF2B5EF4-FFF2-40B4-BE49-F238E27FC236}">
              <a16:creationId xmlns:a16="http://schemas.microsoft.com/office/drawing/2014/main" id="{00000000-0008-0000-1000-00005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380</xdr:row>
      <xdr:rowOff>0</xdr:rowOff>
    </xdr:from>
    <xdr:ext cx="184731" cy="264560"/>
    <xdr:sp macro="" textlink="">
      <xdr:nvSpPr>
        <xdr:cNvPr id="81" name="CaixaDeTexto 80">
          <a:extLst>
            <a:ext uri="{FF2B5EF4-FFF2-40B4-BE49-F238E27FC236}">
              <a16:creationId xmlns:a16="http://schemas.microsoft.com/office/drawing/2014/main" id="{00000000-0008-0000-1000-00005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409</xdr:row>
      <xdr:rowOff>0</xdr:rowOff>
    </xdr:from>
    <xdr:ext cx="184731" cy="264560"/>
    <xdr:sp macro="" textlink="">
      <xdr:nvSpPr>
        <xdr:cNvPr id="82" name="CaixaDeTexto 81">
          <a:extLst>
            <a:ext uri="{FF2B5EF4-FFF2-40B4-BE49-F238E27FC236}">
              <a16:creationId xmlns:a16="http://schemas.microsoft.com/office/drawing/2014/main" id="{00000000-0008-0000-1000-00005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409</xdr:row>
      <xdr:rowOff>0</xdr:rowOff>
    </xdr:from>
    <xdr:ext cx="184731" cy="264560"/>
    <xdr:sp macro="" textlink="">
      <xdr:nvSpPr>
        <xdr:cNvPr id="83" name="CaixaDeTexto 82">
          <a:extLst>
            <a:ext uri="{FF2B5EF4-FFF2-40B4-BE49-F238E27FC236}">
              <a16:creationId xmlns:a16="http://schemas.microsoft.com/office/drawing/2014/main" id="{00000000-0008-0000-1000-00005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409</xdr:row>
      <xdr:rowOff>0</xdr:rowOff>
    </xdr:from>
    <xdr:ext cx="184731" cy="264560"/>
    <xdr:sp macro="" textlink="">
      <xdr:nvSpPr>
        <xdr:cNvPr id="84" name="CaixaDeTexto 83">
          <a:extLst>
            <a:ext uri="{FF2B5EF4-FFF2-40B4-BE49-F238E27FC236}">
              <a16:creationId xmlns:a16="http://schemas.microsoft.com/office/drawing/2014/main" id="{00000000-0008-0000-1000-00005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409</xdr:row>
      <xdr:rowOff>0</xdr:rowOff>
    </xdr:from>
    <xdr:ext cx="184731" cy="264560"/>
    <xdr:sp macro="" textlink="">
      <xdr:nvSpPr>
        <xdr:cNvPr id="85" name="CaixaDeTexto 84">
          <a:extLst>
            <a:ext uri="{FF2B5EF4-FFF2-40B4-BE49-F238E27FC236}">
              <a16:creationId xmlns:a16="http://schemas.microsoft.com/office/drawing/2014/main" id="{00000000-0008-0000-1000-00005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409</xdr:row>
      <xdr:rowOff>0</xdr:rowOff>
    </xdr:from>
    <xdr:ext cx="184731" cy="264560"/>
    <xdr:sp macro="" textlink="">
      <xdr:nvSpPr>
        <xdr:cNvPr id="86" name="CaixaDeTexto 85">
          <a:extLst>
            <a:ext uri="{FF2B5EF4-FFF2-40B4-BE49-F238E27FC236}">
              <a16:creationId xmlns:a16="http://schemas.microsoft.com/office/drawing/2014/main" id="{00000000-0008-0000-1000-00005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438</xdr:row>
      <xdr:rowOff>0</xdr:rowOff>
    </xdr:from>
    <xdr:ext cx="184731" cy="264560"/>
    <xdr:sp macro="" textlink="">
      <xdr:nvSpPr>
        <xdr:cNvPr id="87" name="CaixaDeTexto 86">
          <a:extLst>
            <a:ext uri="{FF2B5EF4-FFF2-40B4-BE49-F238E27FC236}">
              <a16:creationId xmlns:a16="http://schemas.microsoft.com/office/drawing/2014/main" id="{00000000-0008-0000-1000-00005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438</xdr:row>
      <xdr:rowOff>0</xdr:rowOff>
    </xdr:from>
    <xdr:ext cx="184731" cy="264560"/>
    <xdr:sp macro="" textlink="">
      <xdr:nvSpPr>
        <xdr:cNvPr id="88" name="CaixaDeTexto 87">
          <a:extLst>
            <a:ext uri="{FF2B5EF4-FFF2-40B4-BE49-F238E27FC236}">
              <a16:creationId xmlns:a16="http://schemas.microsoft.com/office/drawing/2014/main" id="{00000000-0008-0000-1000-00005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438</xdr:row>
      <xdr:rowOff>0</xdr:rowOff>
    </xdr:from>
    <xdr:ext cx="184731" cy="264560"/>
    <xdr:sp macro="" textlink="">
      <xdr:nvSpPr>
        <xdr:cNvPr id="89" name="CaixaDeTexto 88">
          <a:extLst>
            <a:ext uri="{FF2B5EF4-FFF2-40B4-BE49-F238E27FC236}">
              <a16:creationId xmlns:a16="http://schemas.microsoft.com/office/drawing/2014/main" id="{00000000-0008-0000-1000-00005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438</xdr:row>
      <xdr:rowOff>0</xdr:rowOff>
    </xdr:from>
    <xdr:ext cx="184731" cy="264560"/>
    <xdr:sp macro="" textlink="">
      <xdr:nvSpPr>
        <xdr:cNvPr id="90" name="CaixaDeTexto 89">
          <a:extLst>
            <a:ext uri="{FF2B5EF4-FFF2-40B4-BE49-F238E27FC236}">
              <a16:creationId xmlns:a16="http://schemas.microsoft.com/office/drawing/2014/main" id="{00000000-0008-0000-1000-00005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438</xdr:row>
      <xdr:rowOff>0</xdr:rowOff>
    </xdr:from>
    <xdr:ext cx="184731" cy="264560"/>
    <xdr:sp macro="" textlink="">
      <xdr:nvSpPr>
        <xdr:cNvPr id="91" name="CaixaDeTexto 90">
          <a:extLst>
            <a:ext uri="{FF2B5EF4-FFF2-40B4-BE49-F238E27FC236}">
              <a16:creationId xmlns:a16="http://schemas.microsoft.com/office/drawing/2014/main" id="{00000000-0008-0000-1000-00005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467</xdr:row>
      <xdr:rowOff>0</xdr:rowOff>
    </xdr:from>
    <xdr:ext cx="184731" cy="264560"/>
    <xdr:sp macro="" textlink="">
      <xdr:nvSpPr>
        <xdr:cNvPr id="92" name="CaixaDeTexto 91">
          <a:extLst>
            <a:ext uri="{FF2B5EF4-FFF2-40B4-BE49-F238E27FC236}">
              <a16:creationId xmlns:a16="http://schemas.microsoft.com/office/drawing/2014/main" id="{00000000-0008-0000-1000-00005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467</xdr:row>
      <xdr:rowOff>0</xdr:rowOff>
    </xdr:from>
    <xdr:ext cx="184731" cy="264560"/>
    <xdr:sp macro="" textlink="">
      <xdr:nvSpPr>
        <xdr:cNvPr id="93" name="CaixaDeTexto 92">
          <a:extLst>
            <a:ext uri="{FF2B5EF4-FFF2-40B4-BE49-F238E27FC236}">
              <a16:creationId xmlns:a16="http://schemas.microsoft.com/office/drawing/2014/main" id="{00000000-0008-0000-1000-00005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467</xdr:row>
      <xdr:rowOff>0</xdr:rowOff>
    </xdr:from>
    <xdr:ext cx="184731" cy="264560"/>
    <xdr:sp macro="" textlink="">
      <xdr:nvSpPr>
        <xdr:cNvPr id="94" name="CaixaDeTexto 93">
          <a:extLst>
            <a:ext uri="{FF2B5EF4-FFF2-40B4-BE49-F238E27FC236}">
              <a16:creationId xmlns:a16="http://schemas.microsoft.com/office/drawing/2014/main" id="{00000000-0008-0000-1000-00005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467</xdr:row>
      <xdr:rowOff>0</xdr:rowOff>
    </xdr:from>
    <xdr:ext cx="184731" cy="264560"/>
    <xdr:sp macro="" textlink="">
      <xdr:nvSpPr>
        <xdr:cNvPr id="95" name="CaixaDeTexto 94">
          <a:extLst>
            <a:ext uri="{FF2B5EF4-FFF2-40B4-BE49-F238E27FC236}">
              <a16:creationId xmlns:a16="http://schemas.microsoft.com/office/drawing/2014/main" id="{00000000-0008-0000-1000-00005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467</xdr:row>
      <xdr:rowOff>0</xdr:rowOff>
    </xdr:from>
    <xdr:ext cx="184731" cy="264560"/>
    <xdr:sp macro="" textlink="">
      <xdr:nvSpPr>
        <xdr:cNvPr id="96" name="CaixaDeTexto 95">
          <a:extLst>
            <a:ext uri="{FF2B5EF4-FFF2-40B4-BE49-F238E27FC236}">
              <a16:creationId xmlns:a16="http://schemas.microsoft.com/office/drawing/2014/main" id="{00000000-0008-0000-1000-00006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496</xdr:row>
      <xdr:rowOff>0</xdr:rowOff>
    </xdr:from>
    <xdr:ext cx="184731" cy="264560"/>
    <xdr:sp macro="" textlink="">
      <xdr:nvSpPr>
        <xdr:cNvPr id="97" name="CaixaDeTexto 96">
          <a:extLst>
            <a:ext uri="{FF2B5EF4-FFF2-40B4-BE49-F238E27FC236}">
              <a16:creationId xmlns:a16="http://schemas.microsoft.com/office/drawing/2014/main" id="{00000000-0008-0000-1000-00006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496</xdr:row>
      <xdr:rowOff>0</xdr:rowOff>
    </xdr:from>
    <xdr:ext cx="184731" cy="264560"/>
    <xdr:sp macro="" textlink="">
      <xdr:nvSpPr>
        <xdr:cNvPr id="98" name="CaixaDeTexto 97">
          <a:extLst>
            <a:ext uri="{FF2B5EF4-FFF2-40B4-BE49-F238E27FC236}">
              <a16:creationId xmlns:a16="http://schemas.microsoft.com/office/drawing/2014/main" id="{00000000-0008-0000-1000-00006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496</xdr:row>
      <xdr:rowOff>0</xdr:rowOff>
    </xdr:from>
    <xdr:ext cx="184731" cy="264560"/>
    <xdr:sp macro="" textlink="">
      <xdr:nvSpPr>
        <xdr:cNvPr id="99" name="CaixaDeTexto 98">
          <a:extLst>
            <a:ext uri="{FF2B5EF4-FFF2-40B4-BE49-F238E27FC236}">
              <a16:creationId xmlns:a16="http://schemas.microsoft.com/office/drawing/2014/main" id="{00000000-0008-0000-1000-00006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496</xdr:row>
      <xdr:rowOff>0</xdr:rowOff>
    </xdr:from>
    <xdr:ext cx="184731" cy="264560"/>
    <xdr:sp macro="" textlink="">
      <xdr:nvSpPr>
        <xdr:cNvPr id="100" name="CaixaDeTexto 99">
          <a:extLst>
            <a:ext uri="{FF2B5EF4-FFF2-40B4-BE49-F238E27FC236}">
              <a16:creationId xmlns:a16="http://schemas.microsoft.com/office/drawing/2014/main" id="{00000000-0008-0000-1000-00006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496</xdr:row>
      <xdr:rowOff>0</xdr:rowOff>
    </xdr:from>
    <xdr:ext cx="184731" cy="264560"/>
    <xdr:sp macro="" textlink="">
      <xdr:nvSpPr>
        <xdr:cNvPr id="101" name="CaixaDeTexto 100">
          <a:extLst>
            <a:ext uri="{FF2B5EF4-FFF2-40B4-BE49-F238E27FC236}">
              <a16:creationId xmlns:a16="http://schemas.microsoft.com/office/drawing/2014/main" id="{00000000-0008-0000-1000-00006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525</xdr:row>
      <xdr:rowOff>0</xdr:rowOff>
    </xdr:from>
    <xdr:ext cx="184731" cy="264560"/>
    <xdr:sp macro="" textlink="">
      <xdr:nvSpPr>
        <xdr:cNvPr id="102" name="CaixaDeTexto 101">
          <a:extLst>
            <a:ext uri="{FF2B5EF4-FFF2-40B4-BE49-F238E27FC236}">
              <a16:creationId xmlns:a16="http://schemas.microsoft.com/office/drawing/2014/main" id="{00000000-0008-0000-1000-00006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525</xdr:row>
      <xdr:rowOff>0</xdr:rowOff>
    </xdr:from>
    <xdr:ext cx="184731" cy="264560"/>
    <xdr:sp macro="" textlink="">
      <xdr:nvSpPr>
        <xdr:cNvPr id="103" name="CaixaDeTexto 102">
          <a:extLst>
            <a:ext uri="{FF2B5EF4-FFF2-40B4-BE49-F238E27FC236}">
              <a16:creationId xmlns:a16="http://schemas.microsoft.com/office/drawing/2014/main" id="{00000000-0008-0000-1000-00006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525</xdr:row>
      <xdr:rowOff>0</xdr:rowOff>
    </xdr:from>
    <xdr:ext cx="184731" cy="264560"/>
    <xdr:sp macro="" textlink="">
      <xdr:nvSpPr>
        <xdr:cNvPr id="104" name="CaixaDeTexto 103">
          <a:extLst>
            <a:ext uri="{FF2B5EF4-FFF2-40B4-BE49-F238E27FC236}">
              <a16:creationId xmlns:a16="http://schemas.microsoft.com/office/drawing/2014/main" id="{00000000-0008-0000-1000-00006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525</xdr:row>
      <xdr:rowOff>0</xdr:rowOff>
    </xdr:from>
    <xdr:ext cx="184731" cy="264560"/>
    <xdr:sp macro="" textlink="">
      <xdr:nvSpPr>
        <xdr:cNvPr id="105" name="CaixaDeTexto 104">
          <a:extLst>
            <a:ext uri="{FF2B5EF4-FFF2-40B4-BE49-F238E27FC236}">
              <a16:creationId xmlns:a16="http://schemas.microsoft.com/office/drawing/2014/main" id="{00000000-0008-0000-1000-00006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525</xdr:row>
      <xdr:rowOff>0</xdr:rowOff>
    </xdr:from>
    <xdr:ext cx="184731" cy="264560"/>
    <xdr:sp macro="" textlink="">
      <xdr:nvSpPr>
        <xdr:cNvPr id="106" name="CaixaDeTexto 105">
          <a:extLst>
            <a:ext uri="{FF2B5EF4-FFF2-40B4-BE49-F238E27FC236}">
              <a16:creationId xmlns:a16="http://schemas.microsoft.com/office/drawing/2014/main" id="{00000000-0008-0000-1000-00006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554</xdr:row>
      <xdr:rowOff>0</xdr:rowOff>
    </xdr:from>
    <xdr:ext cx="184731" cy="264560"/>
    <xdr:sp macro="" textlink="">
      <xdr:nvSpPr>
        <xdr:cNvPr id="107" name="CaixaDeTexto 106">
          <a:extLst>
            <a:ext uri="{FF2B5EF4-FFF2-40B4-BE49-F238E27FC236}">
              <a16:creationId xmlns:a16="http://schemas.microsoft.com/office/drawing/2014/main" id="{00000000-0008-0000-1000-00006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554</xdr:row>
      <xdr:rowOff>0</xdr:rowOff>
    </xdr:from>
    <xdr:ext cx="184731" cy="264560"/>
    <xdr:sp macro="" textlink="">
      <xdr:nvSpPr>
        <xdr:cNvPr id="108" name="CaixaDeTexto 107">
          <a:extLst>
            <a:ext uri="{FF2B5EF4-FFF2-40B4-BE49-F238E27FC236}">
              <a16:creationId xmlns:a16="http://schemas.microsoft.com/office/drawing/2014/main" id="{00000000-0008-0000-1000-00006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554</xdr:row>
      <xdr:rowOff>0</xdr:rowOff>
    </xdr:from>
    <xdr:ext cx="184731" cy="264560"/>
    <xdr:sp macro="" textlink="">
      <xdr:nvSpPr>
        <xdr:cNvPr id="109" name="CaixaDeTexto 108">
          <a:extLst>
            <a:ext uri="{FF2B5EF4-FFF2-40B4-BE49-F238E27FC236}">
              <a16:creationId xmlns:a16="http://schemas.microsoft.com/office/drawing/2014/main" id="{00000000-0008-0000-1000-00006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554</xdr:row>
      <xdr:rowOff>0</xdr:rowOff>
    </xdr:from>
    <xdr:ext cx="184731" cy="264560"/>
    <xdr:sp macro="" textlink="">
      <xdr:nvSpPr>
        <xdr:cNvPr id="110" name="CaixaDeTexto 109">
          <a:extLst>
            <a:ext uri="{FF2B5EF4-FFF2-40B4-BE49-F238E27FC236}">
              <a16:creationId xmlns:a16="http://schemas.microsoft.com/office/drawing/2014/main" id="{00000000-0008-0000-1000-00006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554</xdr:row>
      <xdr:rowOff>0</xdr:rowOff>
    </xdr:from>
    <xdr:ext cx="184731" cy="264560"/>
    <xdr:sp macro="" textlink="">
      <xdr:nvSpPr>
        <xdr:cNvPr id="111" name="CaixaDeTexto 110">
          <a:extLst>
            <a:ext uri="{FF2B5EF4-FFF2-40B4-BE49-F238E27FC236}">
              <a16:creationId xmlns:a16="http://schemas.microsoft.com/office/drawing/2014/main" id="{00000000-0008-0000-1000-00006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583</xdr:row>
      <xdr:rowOff>0</xdr:rowOff>
    </xdr:from>
    <xdr:ext cx="184731" cy="264560"/>
    <xdr:sp macro="" textlink="">
      <xdr:nvSpPr>
        <xdr:cNvPr id="112" name="CaixaDeTexto 111">
          <a:extLst>
            <a:ext uri="{FF2B5EF4-FFF2-40B4-BE49-F238E27FC236}">
              <a16:creationId xmlns:a16="http://schemas.microsoft.com/office/drawing/2014/main" id="{00000000-0008-0000-1000-00007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583</xdr:row>
      <xdr:rowOff>0</xdr:rowOff>
    </xdr:from>
    <xdr:ext cx="184731" cy="264560"/>
    <xdr:sp macro="" textlink="">
      <xdr:nvSpPr>
        <xdr:cNvPr id="113" name="CaixaDeTexto 112">
          <a:extLst>
            <a:ext uri="{FF2B5EF4-FFF2-40B4-BE49-F238E27FC236}">
              <a16:creationId xmlns:a16="http://schemas.microsoft.com/office/drawing/2014/main" id="{00000000-0008-0000-1000-00007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583</xdr:row>
      <xdr:rowOff>0</xdr:rowOff>
    </xdr:from>
    <xdr:ext cx="184731" cy="264560"/>
    <xdr:sp macro="" textlink="">
      <xdr:nvSpPr>
        <xdr:cNvPr id="114" name="CaixaDeTexto 113">
          <a:extLst>
            <a:ext uri="{FF2B5EF4-FFF2-40B4-BE49-F238E27FC236}">
              <a16:creationId xmlns:a16="http://schemas.microsoft.com/office/drawing/2014/main" id="{00000000-0008-0000-1000-00007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583</xdr:row>
      <xdr:rowOff>0</xdr:rowOff>
    </xdr:from>
    <xdr:ext cx="184731" cy="264560"/>
    <xdr:sp macro="" textlink="">
      <xdr:nvSpPr>
        <xdr:cNvPr id="115" name="CaixaDeTexto 114">
          <a:extLst>
            <a:ext uri="{FF2B5EF4-FFF2-40B4-BE49-F238E27FC236}">
              <a16:creationId xmlns:a16="http://schemas.microsoft.com/office/drawing/2014/main" id="{00000000-0008-0000-1000-00007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583</xdr:row>
      <xdr:rowOff>0</xdr:rowOff>
    </xdr:from>
    <xdr:ext cx="184731" cy="264560"/>
    <xdr:sp macro="" textlink="">
      <xdr:nvSpPr>
        <xdr:cNvPr id="116" name="CaixaDeTexto 115">
          <a:extLst>
            <a:ext uri="{FF2B5EF4-FFF2-40B4-BE49-F238E27FC236}">
              <a16:creationId xmlns:a16="http://schemas.microsoft.com/office/drawing/2014/main" id="{00000000-0008-0000-1000-00007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612</xdr:row>
      <xdr:rowOff>0</xdr:rowOff>
    </xdr:from>
    <xdr:ext cx="184731" cy="264560"/>
    <xdr:sp macro="" textlink="">
      <xdr:nvSpPr>
        <xdr:cNvPr id="117" name="CaixaDeTexto 116">
          <a:extLst>
            <a:ext uri="{FF2B5EF4-FFF2-40B4-BE49-F238E27FC236}">
              <a16:creationId xmlns:a16="http://schemas.microsoft.com/office/drawing/2014/main" id="{00000000-0008-0000-1000-00007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612</xdr:row>
      <xdr:rowOff>0</xdr:rowOff>
    </xdr:from>
    <xdr:ext cx="184731" cy="264560"/>
    <xdr:sp macro="" textlink="">
      <xdr:nvSpPr>
        <xdr:cNvPr id="118" name="CaixaDeTexto 117">
          <a:extLst>
            <a:ext uri="{FF2B5EF4-FFF2-40B4-BE49-F238E27FC236}">
              <a16:creationId xmlns:a16="http://schemas.microsoft.com/office/drawing/2014/main" id="{00000000-0008-0000-1000-00007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612</xdr:row>
      <xdr:rowOff>0</xdr:rowOff>
    </xdr:from>
    <xdr:ext cx="184731" cy="264560"/>
    <xdr:sp macro="" textlink="">
      <xdr:nvSpPr>
        <xdr:cNvPr id="119" name="CaixaDeTexto 118">
          <a:extLst>
            <a:ext uri="{FF2B5EF4-FFF2-40B4-BE49-F238E27FC236}">
              <a16:creationId xmlns:a16="http://schemas.microsoft.com/office/drawing/2014/main" id="{00000000-0008-0000-1000-00007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612</xdr:row>
      <xdr:rowOff>0</xdr:rowOff>
    </xdr:from>
    <xdr:ext cx="184731" cy="264560"/>
    <xdr:sp macro="" textlink="">
      <xdr:nvSpPr>
        <xdr:cNvPr id="120" name="CaixaDeTexto 119">
          <a:extLst>
            <a:ext uri="{FF2B5EF4-FFF2-40B4-BE49-F238E27FC236}">
              <a16:creationId xmlns:a16="http://schemas.microsoft.com/office/drawing/2014/main" id="{00000000-0008-0000-1000-00007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612</xdr:row>
      <xdr:rowOff>0</xdr:rowOff>
    </xdr:from>
    <xdr:ext cx="184731" cy="264560"/>
    <xdr:sp macro="" textlink="">
      <xdr:nvSpPr>
        <xdr:cNvPr id="121" name="CaixaDeTexto 120">
          <a:extLst>
            <a:ext uri="{FF2B5EF4-FFF2-40B4-BE49-F238E27FC236}">
              <a16:creationId xmlns:a16="http://schemas.microsoft.com/office/drawing/2014/main" id="{00000000-0008-0000-1000-00007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641</xdr:row>
      <xdr:rowOff>0</xdr:rowOff>
    </xdr:from>
    <xdr:ext cx="184731" cy="264560"/>
    <xdr:sp macro="" textlink="">
      <xdr:nvSpPr>
        <xdr:cNvPr id="122" name="CaixaDeTexto 121">
          <a:extLst>
            <a:ext uri="{FF2B5EF4-FFF2-40B4-BE49-F238E27FC236}">
              <a16:creationId xmlns:a16="http://schemas.microsoft.com/office/drawing/2014/main" id="{00000000-0008-0000-1000-00007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641</xdr:row>
      <xdr:rowOff>0</xdr:rowOff>
    </xdr:from>
    <xdr:ext cx="184731" cy="264560"/>
    <xdr:sp macro="" textlink="">
      <xdr:nvSpPr>
        <xdr:cNvPr id="123" name="CaixaDeTexto 122">
          <a:extLst>
            <a:ext uri="{FF2B5EF4-FFF2-40B4-BE49-F238E27FC236}">
              <a16:creationId xmlns:a16="http://schemas.microsoft.com/office/drawing/2014/main" id="{00000000-0008-0000-1000-00007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641</xdr:row>
      <xdr:rowOff>0</xdr:rowOff>
    </xdr:from>
    <xdr:ext cx="184731" cy="264560"/>
    <xdr:sp macro="" textlink="">
      <xdr:nvSpPr>
        <xdr:cNvPr id="124" name="CaixaDeTexto 123">
          <a:extLst>
            <a:ext uri="{FF2B5EF4-FFF2-40B4-BE49-F238E27FC236}">
              <a16:creationId xmlns:a16="http://schemas.microsoft.com/office/drawing/2014/main" id="{00000000-0008-0000-1000-00007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641</xdr:row>
      <xdr:rowOff>0</xdr:rowOff>
    </xdr:from>
    <xdr:ext cx="184731" cy="264560"/>
    <xdr:sp macro="" textlink="">
      <xdr:nvSpPr>
        <xdr:cNvPr id="125" name="CaixaDeTexto 124">
          <a:extLst>
            <a:ext uri="{FF2B5EF4-FFF2-40B4-BE49-F238E27FC236}">
              <a16:creationId xmlns:a16="http://schemas.microsoft.com/office/drawing/2014/main" id="{00000000-0008-0000-1000-00007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641</xdr:row>
      <xdr:rowOff>0</xdr:rowOff>
    </xdr:from>
    <xdr:ext cx="184731" cy="264560"/>
    <xdr:sp macro="" textlink="">
      <xdr:nvSpPr>
        <xdr:cNvPr id="126" name="CaixaDeTexto 125">
          <a:extLst>
            <a:ext uri="{FF2B5EF4-FFF2-40B4-BE49-F238E27FC236}">
              <a16:creationId xmlns:a16="http://schemas.microsoft.com/office/drawing/2014/main" id="{00000000-0008-0000-1000-00007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670</xdr:row>
      <xdr:rowOff>0</xdr:rowOff>
    </xdr:from>
    <xdr:ext cx="184731" cy="264560"/>
    <xdr:sp macro="" textlink="">
      <xdr:nvSpPr>
        <xdr:cNvPr id="127" name="CaixaDeTexto 126">
          <a:extLst>
            <a:ext uri="{FF2B5EF4-FFF2-40B4-BE49-F238E27FC236}">
              <a16:creationId xmlns:a16="http://schemas.microsoft.com/office/drawing/2014/main" id="{00000000-0008-0000-1000-00007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670</xdr:row>
      <xdr:rowOff>0</xdr:rowOff>
    </xdr:from>
    <xdr:ext cx="184731" cy="264560"/>
    <xdr:sp macro="" textlink="">
      <xdr:nvSpPr>
        <xdr:cNvPr id="128" name="CaixaDeTexto 127">
          <a:extLst>
            <a:ext uri="{FF2B5EF4-FFF2-40B4-BE49-F238E27FC236}">
              <a16:creationId xmlns:a16="http://schemas.microsoft.com/office/drawing/2014/main" id="{00000000-0008-0000-1000-00008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670</xdr:row>
      <xdr:rowOff>0</xdr:rowOff>
    </xdr:from>
    <xdr:ext cx="184731" cy="264560"/>
    <xdr:sp macro="" textlink="">
      <xdr:nvSpPr>
        <xdr:cNvPr id="129" name="CaixaDeTexto 128">
          <a:extLst>
            <a:ext uri="{FF2B5EF4-FFF2-40B4-BE49-F238E27FC236}">
              <a16:creationId xmlns:a16="http://schemas.microsoft.com/office/drawing/2014/main" id="{00000000-0008-0000-1000-00008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670</xdr:row>
      <xdr:rowOff>0</xdr:rowOff>
    </xdr:from>
    <xdr:ext cx="184731" cy="264560"/>
    <xdr:sp macro="" textlink="">
      <xdr:nvSpPr>
        <xdr:cNvPr id="130" name="CaixaDeTexto 129">
          <a:extLst>
            <a:ext uri="{FF2B5EF4-FFF2-40B4-BE49-F238E27FC236}">
              <a16:creationId xmlns:a16="http://schemas.microsoft.com/office/drawing/2014/main" id="{00000000-0008-0000-1000-00008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670</xdr:row>
      <xdr:rowOff>0</xdr:rowOff>
    </xdr:from>
    <xdr:ext cx="184731" cy="264560"/>
    <xdr:sp macro="" textlink="">
      <xdr:nvSpPr>
        <xdr:cNvPr id="131" name="CaixaDeTexto 130">
          <a:extLst>
            <a:ext uri="{FF2B5EF4-FFF2-40B4-BE49-F238E27FC236}">
              <a16:creationId xmlns:a16="http://schemas.microsoft.com/office/drawing/2014/main" id="{00000000-0008-0000-1000-00008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699</xdr:row>
      <xdr:rowOff>0</xdr:rowOff>
    </xdr:from>
    <xdr:ext cx="184731" cy="264560"/>
    <xdr:sp macro="" textlink="">
      <xdr:nvSpPr>
        <xdr:cNvPr id="132" name="CaixaDeTexto 131">
          <a:extLst>
            <a:ext uri="{FF2B5EF4-FFF2-40B4-BE49-F238E27FC236}">
              <a16:creationId xmlns:a16="http://schemas.microsoft.com/office/drawing/2014/main" id="{00000000-0008-0000-1000-00008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699</xdr:row>
      <xdr:rowOff>0</xdr:rowOff>
    </xdr:from>
    <xdr:ext cx="184731" cy="264560"/>
    <xdr:sp macro="" textlink="">
      <xdr:nvSpPr>
        <xdr:cNvPr id="133" name="CaixaDeTexto 132">
          <a:extLst>
            <a:ext uri="{FF2B5EF4-FFF2-40B4-BE49-F238E27FC236}">
              <a16:creationId xmlns:a16="http://schemas.microsoft.com/office/drawing/2014/main" id="{00000000-0008-0000-1000-00008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699</xdr:row>
      <xdr:rowOff>0</xdr:rowOff>
    </xdr:from>
    <xdr:ext cx="184731" cy="264560"/>
    <xdr:sp macro="" textlink="">
      <xdr:nvSpPr>
        <xdr:cNvPr id="134" name="CaixaDeTexto 133">
          <a:extLst>
            <a:ext uri="{FF2B5EF4-FFF2-40B4-BE49-F238E27FC236}">
              <a16:creationId xmlns:a16="http://schemas.microsoft.com/office/drawing/2014/main" id="{00000000-0008-0000-1000-00008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699</xdr:row>
      <xdr:rowOff>0</xdr:rowOff>
    </xdr:from>
    <xdr:ext cx="184731" cy="264560"/>
    <xdr:sp macro="" textlink="">
      <xdr:nvSpPr>
        <xdr:cNvPr id="135" name="CaixaDeTexto 134">
          <a:extLst>
            <a:ext uri="{FF2B5EF4-FFF2-40B4-BE49-F238E27FC236}">
              <a16:creationId xmlns:a16="http://schemas.microsoft.com/office/drawing/2014/main" id="{00000000-0008-0000-1000-00008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699</xdr:row>
      <xdr:rowOff>0</xdr:rowOff>
    </xdr:from>
    <xdr:ext cx="184731" cy="264560"/>
    <xdr:sp macro="" textlink="">
      <xdr:nvSpPr>
        <xdr:cNvPr id="136" name="CaixaDeTexto 135">
          <a:extLst>
            <a:ext uri="{FF2B5EF4-FFF2-40B4-BE49-F238E27FC236}">
              <a16:creationId xmlns:a16="http://schemas.microsoft.com/office/drawing/2014/main" id="{00000000-0008-0000-1000-00008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728</xdr:row>
      <xdr:rowOff>0</xdr:rowOff>
    </xdr:from>
    <xdr:ext cx="184731" cy="264560"/>
    <xdr:sp macro="" textlink="">
      <xdr:nvSpPr>
        <xdr:cNvPr id="137" name="CaixaDeTexto 136">
          <a:extLst>
            <a:ext uri="{FF2B5EF4-FFF2-40B4-BE49-F238E27FC236}">
              <a16:creationId xmlns:a16="http://schemas.microsoft.com/office/drawing/2014/main" id="{00000000-0008-0000-1000-00008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728</xdr:row>
      <xdr:rowOff>0</xdr:rowOff>
    </xdr:from>
    <xdr:ext cx="184731" cy="264560"/>
    <xdr:sp macro="" textlink="">
      <xdr:nvSpPr>
        <xdr:cNvPr id="138" name="CaixaDeTexto 137">
          <a:extLst>
            <a:ext uri="{FF2B5EF4-FFF2-40B4-BE49-F238E27FC236}">
              <a16:creationId xmlns:a16="http://schemas.microsoft.com/office/drawing/2014/main" id="{00000000-0008-0000-1000-00008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728</xdr:row>
      <xdr:rowOff>0</xdr:rowOff>
    </xdr:from>
    <xdr:ext cx="184731" cy="264560"/>
    <xdr:sp macro="" textlink="">
      <xdr:nvSpPr>
        <xdr:cNvPr id="139" name="CaixaDeTexto 138">
          <a:extLst>
            <a:ext uri="{FF2B5EF4-FFF2-40B4-BE49-F238E27FC236}">
              <a16:creationId xmlns:a16="http://schemas.microsoft.com/office/drawing/2014/main" id="{00000000-0008-0000-1000-00008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728</xdr:row>
      <xdr:rowOff>0</xdr:rowOff>
    </xdr:from>
    <xdr:ext cx="184731" cy="264560"/>
    <xdr:sp macro="" textlink="">
      <xdr:nvSpPr>
        <xdr:cNvPr id="140" name="CaixaDeTexto 139">
          <a:extLst>
            <a:ext uri="{FF2B5EF4-FFF2-40B4-BE49-F238E27FC236}">
              <a16:creationId xmlns:a16="http://schemas.microsoft.com/office/drawing/2014/main" id="{00000000-0008-0000-1000-00008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728</xdr:row>
      <xdr:rowOff>0</xdr:rowOff>
    </xdr:from>
    <xdr:ext cx="184731" cy="264560"/>
    <xdr:sp macro="" textlink="">
      <xdr:nvSpPr>
        <xdr:cNvPr id="141" name="CaixaDeTexto 140">
          <a:extLst>
            <a:ext uri="{FF2B5EF4-FFF2-40B4-BE49-F238E27FC236}">
              <a16:creationId xmlns:a16="http://schemas.microsoft.com/office/drawing/2014/main" id="{00000000-0008-0000-1000-00008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757</xdr:row>
      <xdr:rowOff>0</xdr:rowOff>
    </xdr:from>
    <xdr:ext cx="184731" cy="264560"/>
    <xdr:sp macro="" textlink="">
      <xdr:nvSpPr>
        <xdr:cNvPr id="142" name="CaixaDeTexto 141">
          <a:extLst>
            <a:ext uri="{FF2B5EF4-FFF2-40B4-BE49-F238E27FC236}">
              <a16:creationId xmlns:a16="http://schemas.microsoft.com/office/drawing/2014/main" id="{00000000-0008-0000-1000-00008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757</xdr:row>
      <xdr:rowOff>0</xdr:rowOff>
    </xdr:from>
    <xdr:ext cx="184731" cy="264560"/>
    <xdr:sp macro="" textlink="">
      <xdr:nvSpPr>
        <xdr:cNvPr id="143" name="CaixaDeTexto 142">
          <a:extLst>
            <a:ext uri="{FF2B5EF4-FFF2-40B4-BE49-F238E27FC236}">
              <a16:creationId xmlns:a16="http://schemas.microsoft.com/office/drawing/2014/main" id="{00000000-0008-0000-1000-00008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757</xdr:row>
      <xdr:rowOff>0</xdr:rowOff>
    </xdr:from>
    <xdr:ext cx="184731" cy="264560"/>
    <xdr:sp macro="" textlink="">
      <xdr:nvSpPr>
        <xdr:cNvPr id="144" name="CaixaDeTexto 143">
          <a:extLst>
            <a:ext uri="{FF2B5EF4-FFF2-40B4-BE49-F238E27FC236}">
              <a16:creationId xmlns:a16="http://schemas.microsoft.com/office/drawing/2014/main" id="{00000000-0008-0000-1000-00009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757</xdr:row>
      <xdr:rowOff>0</xdr:rowOff>
    </xdr:from>
    <xdr:ext cx="184731" cy="264560"/>
    <xdr:sp macro="" textlink="">
      <xdr:nvSpPr>
        <xdr:cNvPr id="145" name="CaixaDeTexto 144">
          <a:extLst>
            <a:ext uri="{FF2B5EF4-FFF2-40B4-BE49-F238E27FC236}">
              <a16:creationId xmlns:a16="http://schemas.microsoft.com/office/drawing/2014/main" id="{00000000-0008-0000-1000-00009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757</xdr:row>
      <xdr:rowOff>0</xdr:rowOff>
    </xdr:from>
    <xdr:ext cx="184731" cy="264560"/>
    <xdr:sp macro="" textlink="">
      <xdr:nvSpPr>
        <xdr:cNvPr id="146" name="CaixaDeTexto 145">
          <a:extLst>
            <a:ext uri="{FF2B5EF4-FFF2-40B4-BE49-F238E27FC236}">
              <a16:creationId xmlns:a16="http://schemas.microsoft.com/office/drawing/2014/main" id="{00000000-0008-0000-1000-00009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786</xdr:row>
      <xdr:rowOff>0</xdr:rowOff>
    </xdr:from>
    <xdr:ext cx="184731" cy="264560"/>
    <xdr:sp macro="" textlink="">
      <xdr:nvSpPr>
        <xdr:cNvPr id="147" name="CaixaDeTexto 146">
          <a:extLst>
            <a:ext uri="{FF2B5EF4-FFF2-40B4-BE49-F238E27FC236}">
              <a16:creationId xmlns:a16="http://schemas.microsoft.com/office/drawing/2014/main" id="{00000000-0008-0000-1000-00009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786</xdr:row>
      <xdr:rowOff>0</xdr:rowOff>
    </xdr:from>
    <xdr:ext cx="184731" cy="264560"/>
    <xdr:sp macro="" textlink="">
      <xdr:nvSpPr>
        <xdr:cNvPr id="148" name="CaixaDeTexto 147">
          <a:extLst>
            <a:ext uri="{FF2B5EF4-FFF2-40B4-BE49-F238E27FC236}">
              <a16:creationId xmlns:a16="http://schemas.microsoft.com/office/drawing/2014/main" id="{00000000-0008-0000-1000-00009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786</xdr:row>
      <xdr:rowOff>0</xdr:rowOff>
    </xdr:from>
    <xdr:ext cx="184731" cy="264560"/>
    <xdr:sp macro="" textlink="">
      <xdr:nvSpPr>
        <xdr:cNvPr id="149" name="CaixaDeTexto 148">
          <a:extLst>
            <a:ext uri="{FF2B5EF4-FFF2-40B4-BE49-F238E27FC236}">
              <a16:creationId xmlns:a16="http://schemas.microsoft.com/office/drawing/2014/main" id="{00000000-0008-0000-1000-00009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786</xdr:row>
      <xdr:rowOff>0</xdr:rowOff>
    </xdr:from>
    <xdr:ext cx="184731" cy="264560"/>
    <xdr:sp macro="" textlink="">
      <xdr:nvSpPr>
        <xdr:cNvPr id="150" name="CaixaDeTexto 149">
          <a:extLst>
            <a:ext uri="{FF2B5EF4-FFF2-40B4-BE49-F238E27FC236}">
              <a16:creationId xmlns:a16="http://schemas.microsoft.com/office/drawing/2014/main" id="{00000000-0008-0000-1000-00009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786</xdr:row>
      <xdr:rowOff>0</xdr:rowOff>
    </xdr:from>
    <xdr:ext cx="184731" cy="264560"/>
    <xdr:sp macro="" textlink="">
      <xdr:nvSpPr>
        <xdr:cNvPr id="151" name="CaixaDeTexto 150">
          <a:extLst>
            <a:ext uri="{FF2B5EF4-FFF2-40B4-BE49-F238E27FC236}">
              <a16:creationId xmlns:a16="http://schemas.microsoft.com/office/drawing/2014/main" id="{00000000-0008-0000-1000-00009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815</xdr:row>
      <xdr:rowOff>0</xdr:rowOff>
    </xdr:from>
    <xdr:ext cx="184731" cy="264560"/>
    <xdr:sp macro="" textlink="">
      <xdr:nvSpPr>
        <xdr:cNvPr id="152" name="CaixaDeTexto 151">
          <a:extLst>
            <a:ext uri="{FF2B5EF4-FFF2-40B4-BE49-F238E27FC236}">
              <a16:creationId xmlns:a16="http://schemas.microsoft.com/office/drawing/2014/main" id="{00000000-0008-0000-1000-00009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815</xdr:row>
      <xdr:rowOff>0</xdr:rowOff>
    </xdr:from>
    <xdr:ext cx="184731" cy="264560"/>
    <xdr:sp macro="" textlink="">
      <xdr:nvSpPr>
        <xdr:cNvPr id="153" name="CaixaDeTexto 152">
          <a:extLst>
            <a:ext uri="{FF2B5EF4-FFF2-40B4-BE49-F238E27FC236}">
              <a16:creationId xmlns:a16="http://schemas.microsoft.com/office/drawing/2014/main" id="{00000000-0008-0000-1000-00009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815</xdr:row>
      <xdr:rowOff>0</xdr:rowOff>
    </xdr:from>
    <xdr:ext cx="184731" cy="264560"/>
    <xdr:sp macro="" textlink="">
      <xdr:nvSpPr>
        <xdr:cNvPr id="154" name="CaixaDeTexto 153">
          <a:extLst>
            <a:ext uri="{FF2B5EF4-FFF2-40B4-BE49-F238E27FC236}">
              <a16:creationId xmlns:a16="http://schemas.microsoft.com/office/drawing/2014/main" id="{00000000-0008-0000-1000-00009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815</xdr:row>
      <xdr:rowOff>0</xdr:rowOff>
    </xdr:from>
    <xdr:ext cx="184731" cy="264560"/>
    <xdr:sp macro="" textlink="">
      <xdr:nvSpPr>
        <xdr:cNvPr id="155" name="CaixaDeTexto 154">
          <a:extLst>
            <a:ext uri="{FF2B5EF4-FFF2-40B4-BE49-F238E27FC236}">
              <a16:creationId xmlns:a16="http://schemas.microsoft.com/office/drawing/2014/main" id="{00000000-0008-0000-1000-00009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815</xdr:row>
      <xdr:rowOff>0</xdr:rowOff>
    </xdr:from>
    <xdr:ext cx="184731" cy="264560"/>
    <xdr:sp macro="" textlink="">
      <xdr:nvSpPr>
        <xdr:cNvPr id="156" name="CaixaDeTexto 155">
          <a:extLst>
            <a:ext uri="{FF2B5EF4-FFF2-40B4-BE49-F238E27FC236}">
              <a16:creationId xmlns:a16="http://schemas.microsoft.com/office/drawing/2014/main" id="{00000000-0008-0000-1000-00009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844</xdr:row>
      <xdr:rowOff>0</xdr:rowOff>
    </xdr:from>
    <xdr:ext cx="184731" cy="264560"/>
    <xdr:sp macro="" textlink="">
      <xdr:nvSpPr>
        <xdr:cNvPr id="157" name="CaixaDeTexto 156">
          <a:extLst>
            <a:ext uri="{FF2B5EF4-FFF2-40B4-BE49-F238E27FC236}">
              <a16:creationId xmlns:a16="http://schemas.microsoft.com/office/drawing/2014/main" id="{00000000-0008-0000-1000-00009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844</xdr:row>
      <xdr:rowOff>0</xdr:rowOff>
    </xdr:from>
    <xdr:ext cx="184731" cy="264560"/>
    <xdr:sp macro="" textlink="">
      <xdr:nvSpPr>
        <xdr:cNvPr id="158" name="CaixaDeTexto 157">
          <a:extLst>
            <a:ext uri="{FF2B5EF4-FFF2-40B4-BE49-F238E27FC236}">
              <a16:creationId xmlns:a16="http://schemas.microsoft.com/office/drawing/2014/main" id="{00000000-0008-0000-1000-00009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844</xdr:row>
      <xdr:rowOff>0</xdr:rowOff>
    </xdr:from>
    <xdr:ext cx="184731" cy="264560"/>
    <xdr:sp macro="" textlink="">
      <xdr:nvSpPr>
        <xdr:cNvPr id="159" name="CaixaDeTexto 158">
          <a:extLst>
            <a:ext uri="{FF2B5EF4-FFF2-40B4-BE49-F238E27FC236}">
              <a16:creationId xmlns:a16="http://schemas.microsoft.com/office/drawing/2014/main" id="{00000000-0008-0000-1000-00009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844</xdr:row>
      <xdr:rowOff>0</xdr:rowOff>
    </xdr:from>
    <xdr:ext cx="184731" cy="264560"/>
    <xdr:sp macro="" textlink="">
      <xdr:nvSpPr>
        <xdr:cNvPr id="160" name="CaixaDeTexto 159">
          <a:extLst>
            <a:ext uri="{FF2B5EF4-FFF2-40B4-BE49-F238E27FC236}">
              <a16:creationId xmlns:a16="http://schemas.microsoft.com/office/drawing/2014/main" id="{00000000-0008-0000-1000-0000A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844</xdr:row>
      <xdr:rowOff>0</xdr:rowOff>
    </xdr:from>
    <xdr:ext cx="184731" cy="264560"/>
    <xdr:sp macro="" textlink="">
      <xdr:nvSpPr>
        <xdr:cNvPr id="161" name="CaixaDeTexto 160">
          <a:extLst>
            <a:ext uri="{FF2B5EF4-FFF2-40B4-BE49-F238E27FC236}">
              <a16:creationId xmlns:a16="http://schemas.microsoft.com/office/drawing/2014/main" id="{00000000-0008-0000-1000-0000A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873</xdr:row>
      <xdr:rowOff>0</xdr:rowOff>
    </xdr:from>
    <xdr:ext cx="184731" cy="264560"/>
    <xdr:sp macro="" textlink="">
      <xdr:nvSpPr>
        <xdr:cNvPr id="162" name="CaixaDeTexto 161">
          <a:extLst>
            <a:ext uri="{FF2B5EF4-FFF2-40B4-BE49-F238E27FC236}">
              <a16:creationId xmlns:a16="http://schemas.microsoft.com/office/drawing/2014/main" id="{00000000-0008-0000-1000-0000A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873</xdr:row>
      <xdr:rowOff>0</xdr:rowOff>
    </xdr:from>
    <xdr:ext cx="184731" cy="264560"/>
    <xdr:sp macro="" textlink="">
      <xdr:nvSpPr>
        <xdr:cNvPr id="163" name="CaixaDeTexto 162">
          <a:extLst>
            <a:ext uri="{FF2B5EF4-FFF2-40B4-BE49-F238E27FC236}">
              <a16:creationId xmlns:a16="http://schemas.microsoft.com/office/drawing/2014/main" id="{00000000-0008-0000-1000-0000A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873</xdr:row>
      <xdr:rowOff>0</xdr:rowOff>
    </xdr:from>
    <xdr:ext cx="184731" cy="264560"/>
    <xdr:sp macro="" textlink="">
      <xdr:nvSpPr>
        <xdr:cNvPr id="164" name="CaixaDeTexto 163">
          <a:extLst>
            <a:ext uri="{FF2B5EF4-FFF2-40B4-BE49-F238E27FC236}">
              <a16:creationId xmlns:a16="http://schemas.microsoft.com/office/drawing/2014/main" id="{00000000-0008-0000-1000-0000A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873</xdr:row>
      <xdr:rowOff>0</xdr:rowOff>
    </xdr:from>
    <xdr:ext cx="184731" cy="264560"/>
    <xdr:sp macro="" textlink="">
      <xdr:nvSpPr>
        <xdr:cNvPr id="165" name="CaixaDeTexto 164">
          <a:extLst>
            <a:ext uri="{FF2B5EF4-FFF2-40B4-BE49-F238E27FC236}">
              <a16:creationId xmlns:a16="http://schemas.microsoft.com/office/drawing/2014/main" id="{00000000-0008-0000-1000-0000A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873</xdr:row>
      <xdr:rowOff>0</xdr:rowOff>
    </xdr:from>
    <xdr:ext cx="184731" cy="264560"/>
    <xdr:sp macro="" textlink="">
      <xdr:nvSpPr>
        <xdr:cNvPr id="166" name="CaixaDeTexto 165">
          <a:extLst>
            <a:ext uri="{FF2B5EF4-FFF2-40B4-BE49-F238E27FC236}">
              <a16:creationId xmlns:a16="http://schemas.microsoft.com/office/drawing/2014/main" id="{00000000-0008-0000-1000-0000A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902</xdr:row>
      <xdr:rowOff>0</xdr:rowOff>
    </xdr:from>
    <xdr:ext cx="184731" cy="264560"/>
    <xdr:sp macro="" textlink="">
      <xdr:nvSpPr>
        <xdr:cNvPr id="167" name="CaixaDeTexto 166">
          <a:extLst>
            <a:ext uri="{FF2B5EF4-FFF2-40B4-BE49-F238E27FC236}">
              <a16:creationId xmlns:a16="http://schemas.microsoft.com/office/drawing/2014/main" id="{00000000-0008-0000-1000-0000A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902</xdr:row>
      <xdr:rowOff>0</xdr:rowOff>
    </xdr:from>
    <xdr:ext cx="184731" cy="264560"/>
    <xdr:sp macro="" textlink="">
      <xdr:nvSpPr>
        <xdr:cNvPr id="168" name="CaixaDeTexto 167">
          <a:extLst>
            <a:ext uri="{FF2B5EF4-FFF2-40B4-BE49-F238E27FC236}">
              <a16:creationId xmlns:a16="http://schemas.microsoft.com/office/drawing/2014/main" id="{00000000-0008-0000-1000-0000A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902</xdr:row>
      <xdr:rowOff>0</xdr:rowOff>
    </xdr:from>
    <xdr:ext cx="184731" cy="264560"/>
    <xdr:sp macro="" textlink="">
      <xdr:nvSpPr>
        <xdr:cNvPr id="169" name="CaixaDeTexto 168">
          <a:extLst>
            <a:ext uri="{FF2B5EF4-FFF2-40B4-BE49-F238E27FC236}">
              <a16:creationId xmlns:a16="http://schemas.microsoft.com/office/drawing/2014/main" id="{00000000-0008-0000-1000-0000A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902</xdr:row>
      <xdr:rowOff>0</xdr:rowOff>
    </xdr:from>
    <xdr:ext cx="184731" cy="264560"/>
    <xdr:sp macro="" textlink="">
      <xdr:nvSpPr>
        <xdr:cNvPr id="170" name="CaixaDeTexto 169">
          <a:extLst>
            <a:ext uri="{FF2B5EF4-FFF2-40B4-BE49-F238E27FC236}">
              <a16:creationId xmlns:a16="http://schemas.microsoft.com/office/drawing/2014/main" id="{00000000-0008-0000-1000-0000A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902</xdr:row>
      <xdr:rowOff>0</xdr:rowOff>
    </xdr:from>
    <xdr:ext cx="184731" cy="264560"/>
    <xdr:sp macro="" textlink="">
      <xdr:nvSpPr>
        <xdr:cNvPr id="171" name="CaixaDeTexto 170">
          <a:extLst>
            <a:ext uri="{FF2B5EF4-FFF2-40B4-BE49-F238E27FC236}">
              <a16:creationId xmlns:a16="http://schemas.microsoft.com/office/drawing/2014/main" id="{00000000-0008-0000-1000-0000A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931</xdr:row>
      <xdr:rowOff>0</xdr:rowOff>
    </xdr:from>
    <xdr:ext cx="184731" cy="264560"/>
    <xdr:sp macro="" textlink="">
      <xdr:nvSpPr>
        <xdr:cNvPr id="172" name="CaixaDeTexto 171">
          <a:extLst>
            <a:ext uri="{FF2B5EF4-FFF2-40B4-BE49-F238E27FC236}">
              <a16:creationId xmlns:a16="http://schemas.microsoft.com/office/drawing/2014/main" id="{00000000-0008-0000-1000-0000A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931</xdr:row>
      <xdr:rowOff>0</xdr:rowOff>
    </xdr:from>
    <xdr:ext cx="184731" cy="264560"/>
    <xdr:sp macro="" textlink="">
      <xdr:nvSpPr>
        <xdr:cNvPr id="173" name="CaixaDeTexto 172">
          <a:extLst>
            <a:ext uri="{FF2B5EF4-FFF2-40B4-BE49-F238E27FC236}">
              <a16:creationId xmlns:a16="http://schemas.microsoft.com/office/drawing/2014/main" id="{00000000-0008-0000-1000-0000A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931</xdr:row>
      <xdr:rowOff>0</xdr:rowOff>
    </xdr:from>
    <xdr:ext cx="184731" cy="264560"/>
    <xdr:sp macro="" textlink="">
      <xdr:nvSpPr>
        <xdr:cNvPr id="174" name="CaixaDeTexto 173">
          <a:extLst>
            <a:ext uri="{FF2B5EF4-FFF2-40B4-BE49-F238E27FC236}">
              <a16:creationId xmlns:a16="http://schemas.microsoft.com/office/drawing/2014/main" id="{00000000-0008-0000-1000-0000A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931</xdr:row>
      <xdr:rowOff>0</xdr:rowOff>
    </xdr:from>
    <xdr:ext cx="184731" cy="264560"/>
    <xdr:sp macro="" textlink="">
      <xdr:nvSpPr>
        <xdr:cNvPr id="175" name="CaixaDeTexto 174">
          <a:extLst>
            <a:ext uri="{FF2B5EF4-FFF2-40B4-BE49-F238E27FC236}">
              <a16:creationId xmlns:a16="http://schemas.microsoft.com/office/drawing/2014/main" id="{00000000-0008-0000-1000-0000A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931</xdr:row>
      <xdr:rowOff>0</xdr:rowOff>
    </xdr:from>
    <xdr:ext cx="184731" cy="264560"/>
    <xdr:sp macro="" textlink="">
      <xdr:nvSpPr>
        <xdr:cNvPr id="176" name="CaixaDeTexto 175">
          <a:extLst>
            <a:ext uri="{FF2B5EF4-FFF2-40B4-BE49-F238E27FC236}">
              <a16:creationId xmlns:a16="http://schemas.microsoft.com/office/drawing/2014/main" id="{00000000-0008-0000-1000-0000B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960</xdr:row>
      <xdr:rowOff>0</xdr:rowOff>
    </xdr:from>
    <xdr:ext cx="184731" cy="264560"/>
    <xdr:sp macro="" textlink="">
      <xdr:nvSpPr>
        <xdr:cNvPr id="177" name="CaixaDeTexto 176">
          <a:extLst>
            <a:ext uri="{FF2B5EF4-FFF2-40B4-BE49-F238E27FC236}">
              <a16:creationId xmlns:a16="http://schemas.microsoft.com/office/drawing/2014/main" id="{00000000-0008-0000-1000-0000B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960</xdr:row>
      <xdr:rowOff>0</xdr:rowOff>
    </xdr:from>
    <xdr:ext cx="184731" cy="264560"/>
    <xdr:sp macro="" textlink="">
      <xdr:nvSpPr>
        <xdr:cNvPr id="178" name="CaixaDeTexto 177">
          <a:extLst>
            <a:ext uri="{FF2B5EF4-FFF2-40B4-BE49-F238E27FC236}">
              <a16:creationId xmlns:a16="http://schemas.microsoft.com/office/drawing/2014/main" id="{00000000-0008-0000-1000-0000B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960</xdr:row>
      <xdr:rowOff>0</xdr:rowOff>
    </xdr:from>
    <xdr:ext cx="184731" cy="264560"/>
    <xdr:sp macro="" textlink="">
      <xdr:nvSpPr>
        <xdr:cNvPr id="179" name="CaixaDeTexto 178">
          <a:extLst>
            <a:ext uri="{FF2B5EF4-FFF2-40B4-BE49-F238E27FC236}">
              <a16:creationId xmlns:a16="http://schemas.microsoft.com/office/drawing/2014/main" id="{00000000-0008-0000-1000-0000B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960</xdr:row>
      <xdr:rowOff>0</xdr:rowOff>
    </xdr:from>
    <xdr:ext cx="184731" cy="264560"/>
    <xdr:sp macro="" textlink="">
      <xdr:nvSpPr>
        <xdr:cNvPr id="180" name="CaixaDeTexto 179">
          <a:extLst>
            <a:ext uri="{FF2B5EF4-FFF2-40B4-BE49-F238E27FC236}">
              <a16:creationId xmlns:a16="http://schemas.microsoft.com/office/drawing/2014/main" id="{00000000-0008-0000-1000-0000B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960</xdr:row>
      <xdr:rowOff>0</xdr:rowOff>
    </xdr:from>
    <xdr:ext cx="184731" cy="264560"/>
    <xdr:sp macro="" textlink="">
      <xdr:nvSpPr>
        <xdr:cNvPr id="181" name="CaixaDeTexto 180">
          <a:extLst>
            <a:ext uri="{FF2B5EF4-FFF2-40B4-BE49-F238E27FC236}">
              <a16:creationId xmlns:a16="http://schemas.microsoft.com/office/drawing/2014/main" id="{00000000-0008-0000-1000-0000B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989</xdr:row>
      <xdr:rowOff>0</xdr:rowOff>
    </xdr:from>
    <xdr:ext cx="184731" cy="264560"/>
    <xdr:sp macro="" textlink="">
      <xdr:nvSpPr>
        <xdr:cNvPr id="182" name="CaixaDeTexto 181">
          <a:extLst>
            <a:ext uri="{FF2B5EF4-FFF2-40B4-BE49-F238E27FC236}">
              <a16:creationId xmlns:a16="http://schemas.microsoft.com/office/drawing/2014/main" id="{00000000-0008-0000-1000-0000B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989</xdr:row>
      <xdr:rowOff>0</xdr:rowOff>
    </xdr:from>
    <xdr:ext cx="184731" cy="264560"/>
    <xdr:sp macro="" textlink="">
      <xdr:nvSpPr>
        <xdr:cNvPr id="183" name="CaixaDeTexto 182">
          <a:extLst>
            <a:ext uri="{FF2B5EF4-FFF2-40B4-BE49-F238E27FC236}">
              <a16:creationId xmlns:a16="http://schemas.microsoft.com/office/drawing/2014/main" id="{00000000-0008-0000-1000-0000B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989</xdr:row>
      <xdr:rowOff>0</xdr:rowOff>
    </xdr:from>
    <xdr:ext cx="184731" cy="264560"/>
    <xdr:sp macro="" textlink="">
      <xdr:nvSpPr>
        <xdr:cNvPr id="184" name="CaixaDeTexto 183">
          <a:extLst>
            <a:ext uri="{FF2B5EF4-FFF2-40B4-BE49-F238E27FC236}">
              <a16:creationId xmlns:a16="http://schemas.microsoft.com/office/drawing/2014/main" id="{00000000-0008-0000-1000-0000B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989</xdr:row>
      <xdr:rowOff>0</xdr:rowOff>
    </xdr:from>
    <xdr:ext cx="184731" cy="264560"/>
    <xdr:sp macro="" textlink="">
      <xdr:nvSpPr>
        <xdr:cNvPr id="185" name="CaixaDeTexto 184">
          <a:extLst>
            <a:ext uri="{FF2B5EF4-FFF2-40B4-BE49-F238E27FC236}">
              <a16:creationId xmlns:a16="http://schemas.microsoft.com/office/drawing/2014/main" id="{00000000-0008-0000-1000-0000B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989</xdr:row>
      <xdr:rowOff>0</xdr:rowOff>
    </xdr:from>
    <xdr:ext cx="184731" cy="264560"/>
    <xdr:sp macro="" textlink="">
      <xdr:nvSpPr>
        <xdr:cNvPr id="186" name="CaixaDeTexto 185">
          <a:extLst>
            <a:ext uri="{FF2B5EF4-FFF2-40B4-BE49-F238E27FC236}">
              <a16:creationId xmlns:a16="http://schemas.microsoft.com/office/drawing/2014/main" id="{00000000-0008-0000-1000-0000B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1018</xdr:row>
      <xdr:rowOff>0</xdr:rowOff>
    </xdr:from>
    <xdr:ext cx="184731" cy="264560"/>
    <xdr:sp macro="" textlink="">
      <xdr:nvSpPr>
        <xdr:cNvPr id="187" name="CaixaDeTexto 186">
          <a:extLst>
            <a:ext uri="{FF2B5EF4-FFF2-40B4-BE49-F238E27FC236}">
              <a16:creationId xmlns:a16="http://schemas.microsoft.com/office/drawing/2014/main" id="{00000000-0008-0000-1000-0000B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1018</xdr:row>
      <xdr:rowOff>0</xdr:rowOff>
    </xdr:from>
    <xdr:ext cx="184731" cy="264560"/>
    <xdr:sp macro="" textlink="">
      <xdr:nvSpPr>
        <xdr:cNvPr id="188" name="CaixaDeTexto 187">
          <a:extLst>
            <a:ext uri="{FF2B5EF4-FFF2-40B4-BE49-F238E27FC236}">
              <a16:creationId xmlns:a16="http://schemas.microsoft.com/office/drawing/2014/main" id="{00000000-0008-0000-1000-0000B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1018</xdr:row>
      <xdr:rowOff>0</xdr:rowOff>
    </xdr:from>
    <xdr:ext cx="184731" cy="264560"/>
    <xdr:sp macro="" textlink="">
      <xdr:nvSpPr>
        <xdr:cNvPr id="189" name="CaixaDeTexto 188">
          <a:extLst>
            <a:ext uri="{FF2B5EF4-FFF2-40B4-BE49-F238E27FC236}">
              <a16:creationId xmlns:a16="http://schemas.microsoft.com/office/drawing/2014/main" id="{00000000-0008-0000-1000-0000B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1018</xdr:row>
      <xdr:rowOff>0</xdr:rowOff>
    </xdr:from>
    <xdr:ext cx="184731" cy="264560"/>
    <xdr:sp macro="" textlink="">
      <xdr:nvSpPr>
        <xdr:cNvPr id="190" name="CaixaDeTexto 189">
          <a:extLst>
            <a:ext uri="{FF2B5EF4-FFF2-40B4-BE49-F238E27FC236}">
              <a16:creationId xmlns:a16="http://schemas.microsoft.com/office/drawing/2014/main" id="{00000000-0008-0000-1000-0000B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1018</xdr:row>
      <xdr:rowOff>0</xdr:rowOff>
    </xdr:from>
    <xdr:ext cx="184731" cy="264560"/>
    <xdr:sp macro="" textlink="">
      <xdr:nvSpPr>
        <xdr:cNvPr id="191" name="CaixaDeTexto 190">
          <a:extLst>
            <a:ext uri="{FF2B5EF4-FFF2-40B4-BE49-F238E27FC236}">
              <a16:creationId xmlns:a16="http://schemas.microsoft.com/office/drawing/2014/main" id="{00000000-0008-0000-1000-0000B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1047</xdr:row>
      <xdr:rowOff>0</xdr:rowOff>
    </xdr:from>
    <xdr:ext cx="184731" cy="264560"/>
    <xdr:sp macro="" textlink="">
      <xdr:nvSpPr>
        <xdr:cNvPr id="192" name="CaixaDeTexto 191">
          <a:extLst>
            <a:ext uri="{FF2B5EF4-FFF2-40B4-BE49-F238E27FC236}">
              <a16:creationId xmlns:a16="http://schemas.microsoft.com/office/drawing/2014/main" id="{00000000-0008-0000-1000-0000C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1047</xdr:row>
      <xdr:rowOff>0</xdr:rowOff>
    </xdr:from>
    <xdr:ext cx="184731" cy="264560"/>
    <xdr:sp macro="" textlink="">
      <xdr:nvSpPr>
        <xdr:cNvPr id="193" name="CaixaDeTexto 192">
          <a:extLst>
            <a:ext uri="{FF2B5EF4-FFF2-40B4-BE49-F238E27FC236}">
              <a16:creationId xmlns:a16="http://schemas.microsoft.com/office/drawing/2014/main" id="{00000000-0008-0000-1000-0000C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1047</xdr:row>
      <xdr:rowOff>0</xdr:rowOff>
    </xdr:from>
    <xdr:ext cx="184731" cy="264560"/>
    <xdr:sp macro="" textlink="">
      <xdr:nvSpPr>
        <xdr:cNvPr id="194" name="CaixaDeTexto 193">
          <a:extLst>
            <a:ext uri="{FF2B5EF4-FFF2-40B4-BE49-F238E27FC236}">
              <a16:creationId xmlns:a16="http://schemas.microsoft.com/office/drawing/2014/main" id="{00000000-0008-0000-1000-0000C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1047</xdr:row>
      <xdr:rowOff>0</xdr:rowOff>
    </xdr:from>
    <xdr:ext cx="184731" cy="264560"/>
    <xdr:sp macro="" textlink="">
      <xdr:nvSpPr>
        <xdr:cNvPr id="195" name="CaixaDeTexto 194">
          <a:extLst>
            <a:ext uri="{FF2B5EF4-FFF2-40B4-BE49-F238E27FC236}">
              <a16:creationId xmlns:a16="http://schemas.microsoft.com/office/drawing/2014/main" id="{00000000-0008-0000-1000-0000C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1047</xdr:row>
      <xdr:rowOff>0</xdr:rowOff>
    </xdr:from>
    <xdr:ext cx="184731" cy="264560"/>
    <xdr:sp macro="" textlink="">
      <xdr:nvSpPr>
        <xdr:cNvPr id="196" name="CaixaDeTexto 195">
          <a:extLst>
            <a:ext uri="{FF2B5EF4-FFF2-40B4-BE49-F238E27FC236}">
              <a16:creationId xmlns:a16="http://schemas.microsoft.com/office/drawing/2014/main" id="{00000000-0008-0000-1000-0000C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1076</xdr:row>
      <xdr:rowOff>0</xdr:rowOff>
    </xdr:from>
    <xdr:ext cx="184731" cy="264560"/>
    <xdr:sp macro="" textlink="">
      <xdr:nvSpPr>
        <xdr:cNvPr id="197" name="CaixaDeTexto 196">
          <a:extLst>
            <a:ext uri="{FF2B5EF4-FFF2-40B4-BE49-F238E27FC236}">
              <a16:creationId xmlns:a16="http://schemas.microsoft.com/office/drawing/2014/main" id="{00000000-0008-0000-1000-0000C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1076</xdr:row>
      <xdr:rowOff>0</xdr:rowOff>
    </xdr:from>
    <xdr:ext cx="184731" cy="264560"/>
    <xdr:sp macro="" textlink="">
      <xdr:nvSpPr>
        <xdr:cNvPr id="198" name="CaixaDeTexto 197">
          <a:extLst>
            <a:ext uri="{FF2B5EF4-FFF2-40B4-BE49-F238E27FC236}">
              <a16:creationId xmlns:a16="http://schemas.microsoft.com/office/drawing/2014/main" id="{00000000-0008-0000-1000-0000C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1076</xdr:row>
      <xdr:rowOff>0</xdr:rowOff>
    </xdr:from>
    <xdr:ext cx="184731" cy="264560"/>
    <xdr:sp macro="" textlink="">
      <xdr:nvSpPr>
        <xdr:cNvPr id="199" name="CaixaDeTexto 198">
          <a:extLst>
            <a:ext uri="{FF2B5EF4-FFF2-40B4-BE49-F238E27FC236}">
              <a16:creationId xmlns:a16="http://schemas.microsoft.com/office/drawing/2014/main" id="{00000000-0008-0000-1000-0000C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1076</xdr:row>
      <xdr:rowOff>0</xdr:rowOff>
    </xdr:from>
    <xdr:ext cx="184731" cy="264560"/>
    <xdr:sp macro="" textlink="">
      <xdr:nvSpPr>
        <xdr:cNvPr id="200" name="CaixaDeTexto 199">
          <a:extLst>
            <a:ext uri="{FF2B5EF4-FFF2-40B4-BE49-F238E27FC236}">
              <a16:creationId xmlns:a16="http://schemas.microsoft.com/office/drawing/2014/main" id="{00000000-0008-0000-1000-0000C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1076</xdr:row>
      <xdr:rowOff>0</xdr:rowOff>
    </xdr:from>
    <xdr:ext cx="184731" cy="264560"/>
    <xdr:sp macro="" textlink="">
      <xdr:nvSpPr>
        <xdr:cNvPr id="201" name="CaixaDeTexto 200">
          <a:extLst>
            <a:ext uri="{FF2B5EF4-FFF2-40B4-BE49-F238E27FC236}">
              <a16:creationId xmlns:a16="http://schemas.microsoft.com/office/drawing/2014/main" id="{00000000-0008-0000-1000-0000C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1105</xdr:row>
      <xdr:rowOff>0</xdr:rowOff>
    </xdr:from>
    <xdr:ext cx="184731" cy="264560"/>
    <xdr:sp macro="" textlink="">
      <xdr:nvSpPr>
        <xdr:cNvPr id="202" name="CaixaDeTexto 201">
          <a:extLst>
            <a:ext uri="{FF2B5EF4-FFF2-40B4-BE49-F238E27FC236}">
              <a16:creationId xmlns:a16="http://schemas.microsoft.com/office/drawing/2014/main" id="{00000000-0008-0000-1000-0000C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1105</xdr:row>
      <xdr:rowOff>0</xdr:rowOff>
    </xdr:from>
    <xdr:ext cx="184731" cy="264560"/>
    <xdr:sp macro="" textlink="">
      <xdr:nvSpPr>
        <xdr:cNvPr id="203" name="CaixaDeTexto 202">
          <a:extLst>
            <a:ext uri="{FF2B5EF4-FFF2-40B4-BE49-F238E27FC236}">
              <a16:creationId xmlns:a16="http://schemas.microsoft.com/office/drawing/2014/main" id="{00000000-0008-0000-1000-0000C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1105</xdr:row>
      <xdr:rowOff>0</xdr:rowOff>
    </xdr:from>
    <xdr:ext cx="184731" cy="264560"/>
    <xdr:sp macro="" textlink="">
      <xdr:nvSpPr>
        <xdr:cNvPr id="204" name="CaixaDeTexto 203">
          <a:extLst>
            <a:ext uri="{FF2B5EF4-FFF2-40B4-BE49-F238E27FC236}">
              <a16:creationId xmlns:a16="http://schemas.microsoft.com/office/drawing/2014/main" id="{00000000-0008-0000-1000-0000C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1105</xdr:row>
      <xdr:rowOff>0</xdr:rowOff>
    </xdr:from>
    <xdr:ext cx="184731" cy="264560"/>
    <xdr:sp macro="" textlink="">
      <xdr:nvSpPr>
        <xdr:cNvPr id="205" name="CaixaDeTexto 204">
          <a:extLst>
            <a:ext uri="{FF2B5EF4-FFF2-40B4-BE49-F238E27FC236}">
              <a16:creationId xmlns:a16="http://schemas.microsoft.com/office/drawing/2014/main" id="{00000000-0008-0000-1000-0000C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1105</xdr:row>
      <xdr:rowOff>0</xdr:rowOff>
    </xdr:from>
    <xdr:ext cx="184731" cy="264560"/>
    <xdr:sp macro="" textlink="">
      <xdr:nvSpPr>
        <xdr:cNvPr id="206" name="CaixaDeTexto 205">
          <a:extLst>
            <a:ext uri="{FF2B5EF4-FFF2-40B4-BE49-F238E27FC236}">
              <a16:creationId xmlns:a16="http://schemas.microsoft.com/office/drawing/2014/main" id="{00000000-0008-0000-1000-0000C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1134</xdr:row>
      <xdr:rowOff>0</xdr:rowOff>
    </xdr:from>
    <xdr:ext cx="184731" cy="264560"/>
    <xdr:sp macro="" textlink="">
      <xdr:nvSpPr>
        <xdr:cNvPr id="207" name="CaixaDeTexto 206">
          <a:extLst>
            <a:ext uri="{FF2B5EF4-FFF2-40B4-BE49-F238E27FC236}">
              <a16:creationId xmlns:a16="http://schemas.microsoft.com/office/drawing/2014/main" id="{00000000-0008-0000-1000-0000C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1134</xdr:row>
      <xdr:rowOff>0</xdr:rowOff>
    </xdr:from>
    <xdr:ext cx="184731" cy="264560"/>
    <xdr:sp macro="" textlink="">
      <xdr:nvSpPr>
        <xdr:cNvPr id="208" name="CaixaDeTexto 207">
          <a:extLst>
            <a:ext uri="{FF2B5EF4-FFF2-40B4-BE49-F238E27FC236}">
              <a16:creationId xmlns:a16="http://schemas.microsoft.com/office/drawing/2014/main" id="{00000000-0008-0000-1000-0000D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1134</xdr:row>
      <xdr:rowOff>0</xdr:rowOff>
    </xdr:from>
    <xdr:ext cx="184731" cy="264560"/>
    <xdr:sp macro="" textlink="">
      <xdr:nvSpPr>
        <xdr:cNvPr id="209" name="CaixaDeTexto 208">
          <a:extLst>
            <a:ext uri="{FF2B5EF4-FFF2-40B4-BE49-F238E27FC236}">
              <a16:creationId xmlns:a16="http://schemas.microsoft.com/office/drawing/2014/main" id="{00000000-0008-0000-1000-0000D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1134</xdr:row>
      <xdr:rowOff>0</xdr:rowOff>
    </xdr:from>
    <xdr:ext cx="184731" cy="264560"/>
    <xdr:sp macro="" textlink="">
      <xdr:nvSpPr>
        <xdr:cNvPr id="210" name="CaixaDeTexto 209">
          <a:extLst>
            <a:ext uri="{FF2B5EF4-FFF2-40B4-BE49-F238E27FC236}">
              <a16:creationId xmlns:a16="http://schemas.microsoft.com/office/drawing/2014/main" id="{00000000-0008-0000-1000-0000D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1134</xdr:row>
      <xdr:rowOff>0</xdr:rowOff>
    </xdr:from>
    <xdr:ext cx="184731" cy="264560"/>
    <xdr:sp macro="" textlink="">
      <xdr:nvSpPr>
        <xdr:cNvPr id="211" name="CaixaDeTexto 210">
          <a:extLst>
            <a:ext uri="{FF2B5EF4-FFF2-40B4-BE49-F238E27FC236}">
              <a16:creationId xmlns:a16="http://schemas.microsoft.com/office/drawing/2014/main" id="{00000000-0008-0000-1000-0000D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1163</xdr:row>
      <xdr:rowOff>0</xdr:rowOff>
    </xdr:from>
    <xdr:ext cx="184731" cy="264560"/>
    <xdr:sp macro="" textlink="">
      <xdr:nvSpPr>
        <xdr:cNvPr id="212" name="CaixaDeTexto 211">
          <a:extLst>
            <a:ext uri="{FF2B5EF4-FFF2-40B4-BE49-F238E27FC236}">
              <a16:creationId xmlns:a16="http://schemas.microsoft.com/office/drawing/2014/main" id="{00000000-0008-0000-1000-0000D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1163</xdr:row>
      <xdr:rowOff>0</xdr:rowOff>
    </xdr:from>
    <xdr:ext cx="184731" cy="264560"/>
    <xdr:sp macro="" textlink="">
      <xdr:nvSpPr>
        <xdr:cNvPr id="213" name="CaixaDeTexto 212">
          <a:extLst>
            <a:ext uri="{FF2B5EF4-FFF2-40B4-BE49-F238E27FC236}">
              <a16:creationId xmlns:a16="http://schemas.microsoft.com/office/drawing/2014/main" id="{00000000-0008-0000-1000-0000D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1163</xdr:row>
      <xdr:rowOff>0</xdr:rowOff>
    </xdr:from>
    <xdr:ext cx="184731" cy="264560"/>
    <xdr:sp macro="" textlink="">
      <xdr:nvSpPr>
        <xdr:cNvPr id="214" name="CaixaDeTexto 213">
          <a:extLst>
            <a:ext uri="{FF2B5EF4-FFF2-40B4-BE49-F238E27FC236}">
              <a16:creationId xmlns:a16="http://schemas.microsoft.com/office/drawing/2014/main" id="{00000000-0008-0000-1000-0000D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1163</xdr:row>
      <xdr:rowOff>0</xdr:rowOff>
    </xdr:from>
    <xdr:ext cx="184731" cy="264560"/>
    <xdr:sp macro="" textlink="">
      <xdr:nvSpPr>
        <xdr:cNvPr id="215" name="CaixaDeTexto 214">
          <a:extLst>
            <a:ext uri="{FF2B5EF4-FFF2-40B4-BE49-F238E27FC236}">
              <a16:creationId xmlns:a16="http://schemas.microsoft.com/office/drawing/2014/main" id="{00000000-0008-0000-1000-0000D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1163</xdr:row>
      <xdr:rowOff>0</xdr:rowOff>
    </xdr:from>
    <xdr:ext cx="184731" cy="264560"/>
    <xdr:sp macro="" textlink="">
      <xdr:nvSpPr>
        <xdr:cNvPr id="216" name="CaixaDeTexto 215">
          <a:extLst>
            <a:ext uri="{FF2B5EF4-FFF2-40B4-BE49-F238E27FC236}">
              <a16:creationId xmlns:a16="http://schemas.microsoft.com/office/drawing/2014/main" id="{00000000-0008-0000-1000-0000D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1192</xdr:row>
      <xdr:rowOff>0</xdr:rowOff>
    </xdr:from>
    <xdr:ext cx="184731" cy="264560"/>
    <xdr:sp macro="" textlink="">
      <xdr:nvSpPr>
        <xdr:cNvPr id="217" name="CaixaDeTexto 216">
          <a:extLst>
            <a:ext uri="{FF2B5EF4-FFF2-40B4-BE49-F238E27FC236}">
              <a16:creationId xmlns:a16="http://schemas.microsoft.com/office/drawing/2014/main" id="{00000000-0008-0000-1000-0000D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1192</xdr:row>
      <xdr:rowOff>0</xdr:rowOff>
    </xdr:from>
    <xdr:ext cx="184731" cy="264560"/>
    <xdr:sp macro="" textlink="">
      <xdr:nvSpPr>
        <xdr:cNvPr id="218" name="CaixaDeTexto 217">
          <a:extLst>
            <a:ext uri="{FF2B5EF4-FFF2-40B4-BE49-F238E27FC236}">
              <a16:creationId xmlns:a16="http://schemas.microsoft.com/office/drawing/2014/main" id="{00000000-0008-0000-1000-0000D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1192</xdr:row>
      <xdr:rowOff>0</xdr:rowOff>
    </xdr:from>
    <xdr:ext cx="184731" cy="264560"/>
    <xdr:sp macro="" textlink="">
      <xdr:nvSpPr>
        <xdr:cNvPr id="219" name="CaixaDeTexto 218">
          <a:extLst>
            <a:ext uri="{FF2B5EF4-FFF2-40B4-BE49-F238E27FC236}">
              <a16:creationId xmlns:a16="http://schemas.microsoft.com/office/drawing/2014/main" id="{00000000-0008-0000-1000-0000D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1192</xdr:row>
      <xdr:rowOff>0</xdr:rowOff>
    </xdr:from>
    <xdr:ext cx="184731" cy="264560"/>
    <xdr:sp macro="" textlink="">
      <xdr:nvSpPr>
        <xdr:cNvPr id="220" name="CaixaDeTexto 219">
          <a:extLst>
            <a:ext uri="{FF2B5EF4-FFF2-40B4-BE49-F238E27FC236}">
              <a16:creationId xmlns:a16="http://schemas.microsoft.com/office/drawing/2014/main" id="{00000000-0008-0000-1000-0000D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1192</xdr:row>
      <xdr:rowOff>0</xdr:rowOff>
    </xdr:from>
    <xdr:ext cx="184731" cy="264560"/>
    <xdr:sp macro="" textlink="">
      <xdr:nvSpPr>
        <xdr:cNvPr id="221" name="CaixaDeTexto 220">
          <a:extLst>
            <a:ext uri="{FF2B5EF4-FFF2-40B4-BE49-F238E27FC236}">
              <a16:creationId xmlns:a16="http://schemas.microsoft.com/office/drawing/2014/main" id="{00000000-0008-0000-1000-0000D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1221</xdr:row>
      <xdr:rowOff>0</xdr:rowOff>
    </xdr:from>
    <xdr:ext cx="184731" cy="264560"/>
    <xdr:sp macro="" textlink="">
      <xdr:nvSpPr>
        <xdr:cNvPr id="222" name="CaixaDeTexto 221">
          <a:extLst>
            <a:ext uri="{FF2B5EF4-FFF2-40B4-BE49-F238E27FC236}">
              <a16:creationId xmlns:a16="http://schemas.microsoft.com/office/drawing/2014/main" id="{00000000-0008-0000-1000-0000D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1221</xdr:row>
      <xdr:rowOff>0</xdr:rowOff>
    </xdr:from>
    <xdr:ext cx="184731" cy="264560"/>
    <xdr:sp macro="" textlink="">
      <xdr:nvSpPr>
        <xdr:cNvPr id="223" name="CaixaDeTexto 222">
          <a:extLst>
            <a:ext uri="{FF2B5EF4-FFF2-40B4-BE49-F238E27FC236}">
              <a16:creationId xmlns:a16="http://schemas.microsoft.com/office/drawing/2014/main" id="{00000000-0008-0000-1000-0000D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1221</xdr:row>
      <xdr:rowOff>0</xdr:rowOff>
    </xdr:from>
    <xdr:ext cx="184731" cy="264560"/>
    <xdr:sp macro="" textlink="">
      <xdr:nvSpPr>
        <xdr:cNvPr id="224" name="CaixaDeTexto 223">
          <a:extLst>
            <a:ext uri="{FF2B5EF4-FFF2-40B4-BE49-F238E27FC236}">
              <a16:creationId xmlns:a16="http://schemas.microsoft.com/office/drawing/2014/main" id="{00000000-0008-0000-1000-0000E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1221</xdr:row>
      <xdr:rowOff>0</xdr:rowOff>
    </xdr:from>
    <xdr:ext cx="184731" cy="264560"/>
    <xdr:sp macro="" textlink="">
      <xdr:nvSpPr>
        <xdr:cNvPr id="225" name="CaixaDeTexto 224">
          <a:extLst>
            <a:ext uri="{FF2B5EF4-FFF2-40B4-BE49-F238E27FC236}">
              <a16:creationId xmlns:a16="http://schemas.microsoft.com/office/drawing/2014/main" id="{00000000-0008-0000-1000-0000E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1221</xdr:row>
      <xdr:rowOff>0</xdr:rowOff>
    </xdr:from>
    <xdr:ext cx="184731" cy="264560"/>
    <xdr:sp macro="" textlink="">
      <xdr:nvSpPr>
        <xdr:cNvPr id="226" name="CaixaDeTexto 225">
          <a:extLst>
            <a:ext uri="{FF2B5EF4-FFF2-40B4-BE49-F238E27FC236}">
              <a16:creationId xmlns:a16="http://schemas.microsoft.com/office/drawing/2014/main" id="{00000000-0008-0000-1000-0000E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1250</xdr:row>
      <xdr:rowOff>0</xdr:rowOff>
    </xdr:from>
    <xdr:ext cx="184731" cy="264560"/>
    <xdr:sp macro="" textlink="">
      <xdr:nvSpPr>
        <xdr:cNvPr id="227" name="CaixaDeTexto 226">
          <a:extLst>
            <a:ext uri="{FF2B5EF4-FFF2-40B4-BE49-F238E27FC236}">
              <a16:creationId xmlns:a16="http://schemas.microsoft.com/office/drawing/2014/main" id="{00000000-0008-0000-1000-0000E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1250</xdr:row>
      <xdr:rowOff>0</xdr:rowOff>
    </xdr:from>
    <xdr:ext cx="184731" cy="264560"/>
    <xdr:sp macro="" textlink="">
      <xdr:nvSpPr>
        <xdr:cNvPr id="228" name="CaixaDeTexto 227">
          <a:extLst>
            <a:ext uri="{FF2B5EF4-FFF2-40B4-BE49-F238E27FC236}">
              <a16:creationId xmlns:a16="http://schemas.microsoft.com/office/drawing/2014/main" id="{00000000-0008-0000-1000-0000E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1250</xdr:row>
      <xdr:rowOff>0</xdr:rowOff>
    </xdr:from>
    <xdr:ext cx="184731" cy="264560"/>
    <xdr:sp macro="" textlink="">
      <xdr:nvSpPr>
        <xdr:cNvPr id="229" name="CaixaDeTexto 228">
          <a:extLst>
            <a:ext uri="{FF2B5EF4-FFF2-40B4-BE49-F238E27FC236}">
              <a16:creationId xmlns:a16="http://schemas.microsoft.com/office/drawing/2014/main" id="{00000000-0008-0000-1000-0000E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1250</xdr:row>
      <xdr:rowOff>0</xdr:rowOff>
    </xdr:from>
    <xdr:ext cx="184731" cy="264560"/>
    <xdr:sp macro="" textlink="">
      <xdr:nvSpPr>
        <xdr:cNvPr id="230" name="CaixaDeTexto 229">
          <a:extLst>
            <a:ext uri="{FF2B5EF4-FFF2-40B4-BE49-F238E27FC236}">
              <a16:creationId xmlns:a16="http://schemas.microsoft.com/office/drawing/2014/main" id="{00000000-0008-0000-1000-0000E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1250</xdr:row>
      <xdr:rowOff>0</xdr:rowOff>
    </xdr:from>
    <xdr:ext cx="184731" cy="264560"/>
    <xdr:sp macro="" textlink="">
      <xdr:nvSpPr>
        <xdr:cNvPr id="231" name="CaixaDeTexto 230">
          <a:extLst>
            <a:ext uri="{FF2B5EF4-FFF2-40B4-BE49-F238E27FC236}">
              <a16:creationId xmlns:a16="http://schemas.microsoft.com/office/drawing/2014/main" id="{00000000-0008-0000-1000-0000E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1279</xdr:row>
      <xdr:rowOff>0</xdr:rowOff>
    </xdr:from>
    <xdr:ext cx="184731" cy="264560"/>
    <xdr:sp macro="" textlink="">
      <xdr:nvSpPr>
        <xdr:cNvPr id="232" name="CaixaDeTexto 231">
          <a:extLst>
            <a:ext uri="{FF2B5EF4-FFF2-40B4-BE49-F238E27FC236}">
              <a16:creationId xmlns:a16="http://schemas.microsoft.com/office/drawing/2014/main" id="{00000000-0008-0000-1000-0000E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1279</xdr:row>
      <xdr:rowOff>0</xdr:rowOff>
    </xdr:from>
    <xdr:ext cx="184731" cy="264560"/>
    <xdr:sp macro="" textlink="">
      <xdr:nvSpPr>
        <xdr:cNvPr id="233" name="CaixaDeTexto 232">
          <a:extLst>
            <a:ext uri="{FF2B5EF4-FFF2-40B4-BE49-F238E27FC236}">
              <a16:creationId xmlns:a16="http://schemas.microsoft.com/office/drawing/2014/main" id="{00000000-0008-0000-1000-0000E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1279</xdr:row>
      <xdr:rowOff>0</xdr:rowOff>
    </xdr:from>
    <xdr:ext cx="184731" cy="264560"/>
    <xdr:sp macro="" textlink="">
      <xdr:nvSpPr>
        <xdr:cNvPr id="234" name="CaixaDeTexto 233">
          <a:extLst>
            <a:ext uri="{FF2B5EF4-FFF2-40B4-BE49-F238E27FC236}">
              <a16:creationId xmlns:a16="http://schemas.microsoft.com/office/drawing/2014/main" id="{00000000-0008-0000-1000-0000E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1279</xdr:row>
      <xdr:rowOff>0</xdr:rowOff>
    </xdr:from>
    <xdr:ext cx="184731" cy="264560"/>
    <xdr:sp macro="" textlink="">
      <xdr:nvSpPr>
        <xdr:cNvPr id="235" name="CaixaDeTexto 234">
          <a:extLst>
            <a:ext uri="{FF2B5EF4-FFF2-40B4-BE49-F238E27FC236}">
              <a16:creationId xmlns:a16="http://schemas.microsoft.com/office/drawing/2014/main" id="{00000000-0008-0000-1000-0000E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1279</xdr:row>
      <xdr:rowOff>0</xdr:rowOff>
    </xdr:from>
    <xdr:ext cx="184731" cy="264560"/>
    <xdr:sp macro="" textlink="">
      <xdr:nvSpPr>
        <xdr:cNvPr id="236" name="CaixaDeTexto 235">
          <a:extLst>
            <a:ext uri="{FF2B5EF4-FFF2-40B4-BE49-F238E27FC236}">
              <a16:creationId xmlns:a16="http://schemas.microsoft.com/office/drawing/2014/main" id="{00000000-0008-0000-1000-0000E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1308</xdr:row>
      <xdr:rowOff>0</xdr:rowOff>
    </xdr:from>
    <xdr:ext cx="184731" cy="264560"/>
    <xdr:sp macro="" textlink="">
      <xdr:nvSpPr>
        <xdr:cNvPr id="237" name="CaixaDeTexto 236">
          <a:extLst>
            <a:ext uri="{FF2B5EF4-FFF2-40B4-BE49-F238E27FC236}">
              <a16:creationId xmlns:a16="http://schemas.microsoft.com/office/drawing/2014/main" id="{00000000-0008-0000-1000-0000E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1308</xdr:row>
      <xdr:rowOff>0</xdr:rowOff>
    </xdr:from>
    <xdr:ext cx="184731" cy="264560"/>
    <xdr:sp macro="" textlink="">
      <xdr:nvSpPr>
        <xdr:cNvPr id="238" name="CaixaDeTexto 237">
          <a:extLst>
            <a:ext uri="{FF2B5EF4-FFF2-40B4-BE49-F238E27FC236}">
              <a16:creationId xmlns:a16="http://schemas.microsoft.com/office/drawing/2014/main" id="{00000000-0008-0000-1000-0000E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1308</xdr:row>
      <xdr:rowOff>0</xdr:rowOff>
    </xdr:from>
    <xdr:ext cx="184731" cy="264560"/>
    <xdr:sp macro="" textlink="">
      <xdr:nvSpPr>
        <xdr:cNvPr id="239" name="CaixaDeTexto 238">
          <a:extLst>
            <a:ext uri="{FF2B5EF4-FFF2-40B4-BE49-F238E27FC236}">
              <a16:creationId xmlns:a16="http://schemas.microsoft.com/office/drawing/2014/main" id="{00000000-0008-0000-1000-0000E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1308</xdr:row>
      <xdr:rowOff>0</xdr:rowOff>
    </xdr:from>
    <xdr:ext cx="184731" cy="264560"/>
    <xdr:sp macro="" textlink="">
      <xdr:nvSpPr>
        <xdr:cNvPr id="240" name="CaixaDeTexto 239">
          <a:extLst>
            <a:ext uri="{FF2B5EF4-FFF2-40B4-BE49-F238E27FC236}">
              <a16:creationId xmlns:a16="http://schemas.microsoft.com/office/drawing/2014/main" id="{00000000-0008-0000-1000-0000F0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1308</xdr:row>
      <xdr:rowOff>0</xdr:rowOff>
    </xdr:from>
    <xdr:ext cx="184731" cy="264560"/>
    <xdr:sp macro="" textlink="">
      <xdr:nvSpPr>
        <xdr:cNvPr id="241" name="CaixaDeTexto 240">
          <a:extLst>
            <a:ext uri="{FF2B5EF4-FFF2-40B4-BE49-F238E27FC236}">
              <a16:creationId xmlns:a16="http://schemas.microsoft.com/office/drawing/2014/main" id="{00000000-0008-0000-1000-0000F1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1337</xdr:row>
      <xdr:rowOff>0</xdr:rowOff>
    </xdr:from>
    <xdr:ext cx="184731" cy="264560"/>
    <xdr:sp macro="" textlink="">
      <xdr:nvSpPr>
        <xdr:cNvPr id="242" name="CaixaDeTexto 241">
          <a:extLst>
            <a:ext uri="{FF2B5EF4-FFF2-40B4-BE49-F238E27FC236}">
              <a16:creationId xmlns:a16="http://schemas.microsoft.com/office/drawing/2014/main" id="{00000000-0008-0000-1000-0000F2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1337</xdr:row>
      <xdr:rowOff>0</xdr:rowOff>
    </xdr:from>
    <xdr:ext cx="184731" cy="264560"/>
    <xdr:sp macro="" textlink="">
      <xdr:nvSpPr>
        <xdr:cNvPr id="243" name="CaixaDeTexto 242">
          <a:extLst>
            <a:ext uri="{FF2B5EF4-FFF2-40B4-BE49-F238E27FC236}">
              <a16:creationId xmlns:a16="http://schemas.microsoft.com/office/drawing/2014/main" id="{00000000-0008-0000-1000-0000F3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1337</xdr:row>
      <xdr:rowOff>0</xdr:rowOff>
    </xdr:from>
    <xdr:ext cx="184731" cy="264560"/>
    <xdr:sp macro="" textlink="">
      <xdr:nvSpPr>
        <xdr:cNvPr id="244" name="CaixaDeTexto 243">
          <a:extLst>
            <a:ext uri="{FF2B5EF4-FFF2-40B4-BE49-F238E27FC236}">
              <a16:creationId xmlns:a16="http://schemas.microsoft.com/office/drawing/2014/main" id="{00000000-0008-0000-1000-0000F4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1337</xdr:row>
      <xdr:rowOff>0</xdr:rowOff>
    </xdr:from>
    <xdr:ext cx="184731" cy="264560"/>
    <xdr:sp macro="" textlink="">
      <xdr:nvSpPr>
        <xdr:cNvPr id="245" name="CaixaDeTexto 244">
          <a:extLst>
            <a:ext uri="{FF2B5EF4-FFF2-40B4-BE49-F238E27FC236}">
              <a16:creationId xmlns:a16="http://schemas.microsoft.com/office/drawing/2014/main" id="{00000000-0008-0000-1000-0000F5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1337</xdr:row>
      <xdr:rowOff>0</xdr:rowOff>
    </xdr:from>
    <xdr:ext cx="184731" cy="264560"/>
    <xdr:sp macro="" textlink="">
      <xdr:nvSpPr>
        <xdr:cNvPr id="246" name="CaixaDeTexto 245">
          <a:extLst>
            <a:ext uri="{FF2B5EF4-FFF2-40B4-BE49-F238E27FC236}">
              <a16:creationId xmlns:a16="http://schemas.microsoft.com/office/drawing/2014/main" id="{00000000-0008-0000-1000-0000F6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1366</xdr:row>
      <xdr:rowOff>0</xdr:rowOff>
    </xdr:from>
    <xdr:ext cx="184731" cy="264560"/>
    <xdr:sp macro="" textlink="">
      <xdr:nvSpPr>
        <xdr:cNvPr id="247" name="CaixaDeTexto 246">
          <a:extLst>
            <a:ext uri="{FF2B5EF4-FFF2-40B4-BE49-F238E27FC236}">
              <a16:creationId xmlns:a16="http://schemas.microsoft.com/office/drawing/2014/main" id="{00000000-0008-0000-1000-0000F7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1366</xdr:row>
      <xdr:rowOff>0</xdr:rowOff>
    </xdr:from>
    <xdr:ext cx="184731" cy="264560"/>
    <xdr:sp macro="" textlink="">
      <xdr:nvSpPr>
        <xdr:cNvPr id="248" name="CaixaDeTexto 247">
          <a:extLst>
            <a:ext uri="{FF2B5EF4-FFF2-40B4-BE49-F238E27FC236}">
              <a16:creationId xmlns:a16="http://schemas.microsoft.com/office/drawing/2014/main" id="{00000000-0008-0000-1000-0000F8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1366</xdr:row>
      <xdr:rowOff>0</xdr:rowOff>
    </xdr:from>
    <xdr:ext cx="184731" cy="264560"/>
    <xdr:sp macro="" textlink="">
      <xdr:nvSpPr>
        <xdr:cNvPr id="249" name="CaixaDeTexto 248">
          <a:extLst>
            <a:ext uri="{FF2B5EF4-FFF2-40B4-BE49-F238E27FC236}">
              <a16:creationId xmlns:a16="http://schemas.microsoft.com/office/drawing/2014/main" id="{00000000-0008-0000-1000-0000F9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1366</xdr:row>
      <xdr:rowOff>0</xdr:rowOff>
    </xdr:from>
    <xdr:ext cx="184731" cy="264560"/>
    <xdr:sp macro="" textlink="">
      <xdr:nvSpPr>
        <xdr:cNvPr id="250" name="CaixaDeTexto 249">
          <a:extLst>
            <a:ext uri="{FF2B5EF4-FFF2-40B4-BE49-F238E27FC236}">
              <a16:creationId xmlns:a16="http://schemas.microsoft.com/office/drawing/2014/main" id="{00000000-0008-0000-1000-0000FA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1366</xdr:row>
      <xdr:rowOff>0</xdr:rowOff>
    </xdr:from>
    <xdr:ext cx="184731" cy="264560"/>
    <xdr:sp macro="" textlink="">
      <xdr:nvSpPr>
        <xdr:cNvPr id="251" name="CaixaDeTexto 250">
          <a:extLst>
            <a:ext uri="{FF2B5EF4-FFF2-40B4-BE49-F238E27FC236}">
              <a16:creationId xmlns:a16="http://schemas.microsoft.com/office/drawing/2014/main" id="{00000000-0008-0000-1000-0000FB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1395</xdr:row>
      <xdr:rowOff>0</xdr:rowOff>
    </xdr:from>
    <xdr:ext cx="184731" cy="264560"/>
    <xdr:sp macro="" textlink="">
      <xdr:nvSpPr>
        <xdr:cNvPr id="252" name="CaixaDeTexto 251">
          <a:extLst>
            <a:ext uri="{FF2B5EF4-FFF2-40B4-BE49-F238E27FC236}">
              <a16:creationId xmlns:a16="http://schemas.microsoft.com/office/drawing/2014/main" id="{00000000-0008-0000-1000-0000FC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1395</xdr:row>
      <xdr:rowOff>0</xdr:rowOff>
    </xdr:from>
    <xdr:ext cx="184731" cy="264560"/>
    <xdr:sp macro="" textlink="">
      <xdr:nvSpPr>
        <xdr:cNvPr id="253" name="CaixaDeTexto 252">
          <a:extLst>
            <a:ext uri="{FF2B5EF4-FFF2-40B4-BE49-F238E27FC236}">
              <a16:creationId xmlns:a16="http://schemas.microsoft.com/office/drawing/2014/main" id="{00000000-0008-0000-1000-0000FD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1395</xdr:row>
      <xdr:rowOff>0</xdr:rowOff>
    </xdr:from>
    <xdr:ext cx="184731" cy="264560"/>
    <xdr:sp macro="" textlink="">
      <xdr:nvSpPr>
        <xdr:cNvPr id="254" name="CaixaDeTexto 253">
          <a:extLst>
            <a:ext uri="{FF2B5EF4-FFF2-40B4-BE49-F238E27FC236}">
              <a16:creationId xmlns:a16="http://schemas.microsoft.com/office/drawing/2014/main" id="{00000000-0008-0000-1000-0000FE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1395</xdr:row>
      <xdr:rowOff>0</xdr:rowOff>
    </xdr:from>
    <xdr:ext cx="184731" cy="264560"/>
    <xdr:sp macro="" textlink="">
      <xdr:nvSpPr>
        <xdr:cNvPr id="255" name="CaixaDeTexto 254">
          <a:extLst>
            <a:ext uri="{FF2B5EF4-FFF2-40B4-BE49-F238E27FC236}">
              <a16:creationId xmlns:a16="http://schemas.microsoft.com/office/drawing/2014/main" id="{00000000-0008-0000-1000-0000FF00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1395</xdr:row>
      <xdr:rowOff>0</xdr:rowOff>
    </xdr:from>
    <xdr:ext cx="184731" cy="264560"/>
    <xdr:sp macro="" textlink="">
      <xdr:nvSpPr>
        <xdr:cNvPr id="256" name="CaixaDeTexto 255">
          <a:extLst>
            <a:ext uri="{FF2B5EF4-FFF2-40B4-BE49-F238E27FC236}">
              <a16:creationId xmlns:a16="http://schemas.microsoft.com/office/drawing/2014/main" id="{00000000-0008-0000-1000-000000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1424</xdr:row>
      <xdr:rowOff>0</xdr:rowOff>
    </xdr:from>
    <xdr:ext cx="184731" cy="264560"/>
    <xdr:sp macro="" textlink="">
      <xdr:nvSpPr>
        <xdr:cNvPr id="257" name="CaixaDeTexto 256">
          <a:extLst>
            <a:ext uri="{FF2B5EF4-FFF2-40B4-BE49-F238E27FC236}">
              <a16:creationId xmlns:a16="http://schemas.microsoft.com/office/drawing/2014/main" id="{00000000-0008-0000-1000-000001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1424</xdr:row>
      <xdr:rowOff>0</xdr:rowOff>
    </xdr:from>
    <xdr:ext cx="184731" cy="264560"/>
    <xdr:sp macro="" textlink="">
      <xdr:nvSpPr>
        <xdr:cNvPr id="258" name="CaixaDeTexto 257">
          <a:extLst>
            <a:ext uri="{FF2B5EF4-FFF2-40B4-BE49-F238E27FC236}">
              <a16:creationId xmlns:a16="http://schemas.microsoft.com/office/drawing/2014/main" id="{00000000-0008-0000-1000-000002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1424</xdr:row>
      <xdr:rowOff>0</xdr:rowOff>
    </xdr:from>
    <xdr:ext cx="184731" cy="264560"/>
    <xdr:sp macro="" textlink="">
      <xdr:nvSpPr>
        <xdr:cNvPr id="259" name="CaixaDeTexto 258">
          <a:extLst>
            <a:ext uri="{FF2B5EF4-FFF2-40B4-BE49-F238E27FC236}">
              <a16:creationId xmlns:a16="http://schemas.microsoft.com/office/drawing/2014/main" id="{00000000-0008-0000-1000-000003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1424</xdr:row>
      <xdr:rowOff>0</xdr:rowOff>
    </xdr:from>
    <xdr:ext cx="184731" cy="264560"/>
    <xdr:sp macro="" textlink="">
      <xdr:nvSpPr>
        <xdr:cNvPr id="260" name="CaixaDeTexto 259">
          <a:extLst>
            <a:ext uri="{FF2B5EF4-FFF2-40B4-BE49-F238E27FC236}">
              <a16:creationId xmlns:a16="http://schemas.microsoft.com/office/drawing/2014/main" id="{00000000-0008-0000-1000-000004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1424</xdr:row>
      <xdr:rowOff>0</xdr:rowOff>
    </xdr:from>
    <xdr:ext cx="184731" cy="264560"/>
    <xdr:sp macro="" textlink="">
      <xdr:nvSpPr>
        <xdr:cNvPr id="261" name="CaixaDeTexto 260">
          <a:extLst>
            <a:ext uri="{FF2B5EF4-FFF2-40B4-BE49-F238E27FC236}">
              <a16:creationId xmlns:a16="http://schemas.microsoft.com/office/drawing/2014/main" id="{00000000-0008-0000-1000-000005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1453</xdr:row>
      <xdr:rowOff>0</xdr:rowOff>
    </xdr:from>
    <xdr:ext cx="184731" cy="264560"/>
    <xdr:sp macro="" textlink="">
      <xdr:nvSpPr>
        <xdr:cNvPr id="262" name="CaixaDeTexto 261">
          <a:extLst>
            <a:ext uri="{FF2B5EF4-FFF2-40B4-BE49-F238E27FC236}">
              <a16:creationId xmlns:a16="http://schemas.microsoft.com/office/drawing/2014/main" id="{00000000-0008-0000-1000-000006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1453</xdr:row>
      <xdr:rowOff>0</xdr:rowOff>
    </xdr:from>
    <xdr:ext cx="184731" cy="264560"/>
    <xdr:sp macro="" textlink="">
      <xdr:nvSpPr>
        <xdr:cNvPr id="263" name="CaixaDeTexto 262">
          <a:extLst>
            <a:ext uri="{FF2B5EF4-FFF2-40B4-BE49-F238E27FC236}">
              <a16:creationId xmlns:a16="http://schemas.microsoft.com/office/drawing/2014/main" id="{00000000-0008-0000-1000-000007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1453</xdr:row>
      <xdr:rowOff>0</xdr:rowOff>
    </xdr:from>
    <xdr:ext cx="184731" cy="264560"/>
    <xdr:sp macro="" textlink="">
      <xdr:nvSpPr>
        <xdr:cNvPr id="264" name="CaixaDeTexto 263">
          <a:extLst>
            <a:ext uri="{FF2B5EF4-FFF2-40B4-BE49-F238E27FC236}">
              <a16:creationId xmlns:a16="http://schemas.microsoft.com/office/drawing/2014/main" id="{00000000-0008-0000-1000-000008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1453</xdr:row>
      <xdr:rowOff>0</xdr:rowOff>
    </xdr:from>
    <xdr:ext cx="184731" cy="264560"/>
    <xdr:sp macro="" textlink="">
      <xdr:nvSpPr>
        <xdr:cNvPr id="265" name="CaixaDeTexto 264">
          <a:extLst>
            <a:ext uri="{FF2B5EF4-FFF2-40B4-BE49-F238E27FC236}">
              <a16:creationId xmlns:a16="http://schemas.microsoft.com/office/drawing/2014/main" id="{00000000-0008-0000-1000-000009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1453</xdr:row>
      <xdr:rowOff>0</xdr:rowOff>
    </xdr:from>
    <xdr:ext cx="184731" cy="264560"/>
    <xdr:sp macro="" textlink="">
      <xdr:nvSpPr>
        <xdr:cNvPr id="266" name="CaixaDeTexto 265">
          <a:extLst>
            <a:ext uri="{FF2B5EF4-FFF2-40B4-BE49-F238E27FC236}">
              <a16:creationId xmlns:a16="http://schemas.microsoft.com/office/drawing/2014/main" id="{00000000-0008-0000-1000-00000A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1482</xdr:row>
      <xdr:rowOff>0</xdr:rowOff>
    </xdr:from>
    <xdr:ext cx="184731" cy="264560"/>
    <xdr:sp macro="" textlink="">
      <xdr:nvSpPr>
        <xdr:cNvPr id="267" name="CaixaDeTexto 266">
          <a:extLst>
            <a:ext uri="{FF2B5EF4-FFF2-40B4-BE49-F238E27FC236}">
              <a16:creationId xmlns:a16="http://schemas.microsoft.com/office/drawing/2014/main" id="{00000000-0008-0000-1000-00000B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1482</xdr:row>
      <xdr:rowOff>0</xdr:rowOff>
    </xdr:from>
    <xdr:ext cx="184731" cy="264560"/>
    <xdr:sp macro="" textlink="">
      <xdr:nvSpPr>
        <xdr:cNvPr id="268" name="CaixaDeTexto 267">
          <a:extLst>
            <a:ext uri="{FF2B5EF4-FFF2-40B4-BE49-F238E27FC236}">
              <a16:creationId xmlns:a16="http://schemas.microsoft.com/office/drawing/2014/main" id="{00000000-0008-0000-1000-00000C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1482</xdr:row>
      <xdr:rowOff>0</xdr:rowOff>
    </xdr:from>
    <xdr:ext cx="184731" cy="264560"/>
    <xdr:sp macro="" textlink="">
      <xdr:nvSpPr>
        <xdr:cNvPr id="269" name="CaixaDeTexto 268">
          <a:extLst>
            <a:ext uri="{FF2B5EF4-FFF2-40B4-BE49-F238E27FC236}">
              <a16:creationId xmlns:a16="http://schemas.microsoft.com/office/drawing/2014/main" id="{00000000-0008-0000-1000-00000D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1482</xdr:row>
      <xdr:rowOff>0</xdr:rowOff>
    </xdr:from>
    <xdr:ext cx="184731" cy="264560"/>
    <xdr:sp macro="" textlink="">
      <xdr:nvSpPr>
        <xdr:cNvPr id="270" name="CaixaDeTexto 269">
          <a:extLst>
            <a:ext uri="{FF2B5EF4-FFF2-40B4-BE49-F238E27FC236}">
              <a16:creationId xmlns:a16="http://schemas.microsoft.com/office/drawing/2014/main" id="{00000000-0008-0000-1000-00000E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1482</xdr:row>
      <xdr:rowOff>0</xdr:rowOff>
    </xdr:from>
    <xdr:ext cx="184731" cy="264560"/>
    <xdr:sp macro="" textlink="">
      <xdr:nvSpPr>
        <xdr:cNvPr id="271" name="CaixaDeTexto 270">
          <a:extLst>
            <a:ext uri="{FF2B5EF4-FFF2-40B4-BE49-F238E27FC236}">
              <a16:creationId xmlns:a16="http://schemas.microsoft.com/office/drawing/2014/main" id="{00000000-0008-0000-1000-00000F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1511</xdr:row>
      <xdr:rowOff>0</xdr:rowOff>
    </xdr:from>
    <xdr:ext cx="184731" cy="264560"/>
    <xdr:sp macro="" textlink="">
      <xdr:nvSpPr>
        <xdr:cNvPr id="272" name="CaixaDeTexto 271">
          <a:extLst>
            <a:ext uri="{FF2B5EF4-FFF2-40B4-BE49-F238E27FC236}">
              <a16:creationId xmlns:a16="http://schemas.microsoft.com/office/drawing/2014/main" id="{00000000-0008-0000-1000-000010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1511</xdr:row>
      <xdr:rowOff>0</xdr:rowOff>
    </xdr:from>
    <xdr:ext cx="184731" cy="264560"/>
    <xdr:sp macro="" textlink="">
      <xdr:nvSpPr>
        <xdr:cNvPr id="273" name="CaixaDeTexto 272">
          <a:extLst>
            <a:ext uri="{FF2B5EF4-FFF2-40B4-BE49-F238E27FC236}">
              <a16:creationId xmlns:a16="http://schemas.microsoft.com/office/drawing/2014/main" id="{00000000-0008-0000-1000-000011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1511</xdr:row>
      <xdr:rowOff>0</xdr:rowOff>
    </xdr:from>
    <xdr:ext cx="184731" cy="264560"/>
    <xdr:sp macro="" textlink="">
      <xdr:nvSpPr>
        <xdr:cNvPr id="274" name="CaixaDeTexto 273">
          <a:extLst>
            <a:ext uri="{FF2B5EF4-FFF2-40B4-BE49-F238E27FC236}">
              <a16:creationId xmlns:a16="http://schemas.microsoft.com/office/drawing/2014/main" id="{00000000-0008-0000-1000-000012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1511</xdr:row>
      <xdr:rowOff>0</xdr:rowOff>
    </xdr:from>
    <xdr:ext cx="184731" cy="264560"/>
    <xdr:sp macro="" textlink="">
      <xdr:nvSpPr>
        <xdr:cNvPr id="275" name="CaixaDeTexto 274">
          <a:extLst>
            <a:ext uri="{FF2B5EF4-FFF2-40B4-BE49-F238E27FC236}">
              <a16:creationId xmlns:a16="http://schemas.microsoft.com/office/drawing/2014/main" id="{00000000-0008-0000-1000-000013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0</xdr:colOff>
      <xdr:row>1511</xdr:row>
      <xdr:rowOff>0</xdr:rowOff>
    </xdr:from>
    <xdr:ext cx="184731" cy="264560"/>
    <xdr:sp macro="" textlink="">
      <xdr:nvSpPr>
        <xdr:cNvPr id="276" name="CaixaDeTexto 275">
          <a:extLst>
            <a:ext uri="{FF2B5EF4-FFF2-40B4-BE49-F238E27FC236}">
              <a16:creationId xmlns:a16="http://schemas.microsoft.com/office/drawing/2014/main" id="{00000000-0008-0000-1000-000014010000}"/>
            </a:ext>
          </a:extLst>
        </xdr:cNvPr>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0</xdr:row>
      <xdr:rowOff>0</xdr:rowOff>
    </xdr:from>
    <xdr:ext cx="184731" cy="264560"/>
    <xdr:sp macro="" textlink="">
      <xdr:nvSpPr>
        <xdr:cNvPr id="287" name="CaixaDeTexto 286">
          <a:extLst>
            <a:ext uri="{FF2B5EF4-FFF2-40B4-BE49-F238E27FC236}">
              <a16:creationId xmlns:a16="http://schemas.microsoft.com/office/drawing/2014/main" id="{00000000-0008-0000-1000-00001F010000}"/>
            </a:ext>
          </a:extLst>
        </xdr:cNvPr>
        <xdr:cNvSpPr txBox="1"/>
      </xdr:nvSpPr>
      <xdr:spPr>
        <a:xfrm>
          <a:off x="2705100"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134</xdr:row>
      <xdr:rowOff>85725</xdr:rowOff>
    </xdr:from>
    <xdr:ext cx="184731" cy="264560"/>
    <xdr:sp macro="" textlink="">
      <xdr:nvSpPr>
        <xdr:cNvPr id="294" name="CaixaDeTexto 293">
          <a:extLst>
            <a:ext uri="{FF2B5EF4-FFF2-40B4-BE49-F238E27FC236}">
              <a16:creationId xmlns:a16="http://schemas.microsoft.com/office/drawing/2014/main" id="{00000000-0008-0000-1000-000026010000}"/>
            </a:ext>
          </a:extLst>
        </xdr:cNvPr>
        <xdr:cNvSpPr txBox="1"/>
      </xdr:nvSpPr>
      <xdr:spPr>
        <a:xfrm>
          <a:off x="6181725" y="26574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xdr:row>
      <xdr:rowOff>85725</xdr:rowOff>
    </xdr:from>
    <xdr:ext cx="184731" cy="264560"/>
    <xdr:sp macro="" textlink="">
      <xdr:nvSpPr>
        <xdr:cNvPr id="281" name="CaixaDeTexto 280">
          <a:extLst>
            <a:ext uri="{FF2B5EF4-FFF2-40B4-BE49-F238E27FC236}">
              <a16:creationId xmlns:a16="http://schemas.microsoft.com/office/drawing/2014/main" id="{00000000-0008-0000-1000-000019010000}"/>
            </a:ext>
          </a:extLst>
        </xdr:cNvPr>
        <xdr:cNvSpPr txBox="1"/>
      </xdr:nvSpPr>
      <xdr:spPr>
        <a:xfrm>
          <a:off x="541020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0</xdr:colOff>
      <xdr:row>134</xdr:row>
      <xdr:rowOff>85725</xdr:rowOff>
    </xdr:from>
    <xdr:ext cx="184731" cy="264560"/>
    <xdr:sp macro="" textlink="">
      <xdr:nvSpPr>
        <xdr:cNvPr id="277" name="CaixaDeTexto 276">
          <a:extLst>
            <a:ext uri="{FF2B5EF4-FFF2-40B4-BE49-F238E27FC236}">
              <a16:creationId xmlns:a16="http://schemas.microsoft.com/office/drawing/2014/main" id="{00000000-0008-0000-1000-000015010000}"/>
            </a:ext>
          </a:extLst>
        </xdr:cNvPr>
        <xdr:cNvSpPr txBox="1"/>
      </xdr:nvSpPr>
      <xdr:spPr>
        <a:xfrm>
          <a:off x="5629275" y="2622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0</xdr:colOff>
      <xdr:row>134</xdr:row>
      <xdr:rowOff>85725</xdr:rowOff>
    </xdr:from>
    <xdr:ext cx="184731" cy="264560"/>
    <xdr:sp macro="" textlink="">
      <xdr:nvSpPr>
        <xdr:cNvPr id="278" name="CaixaDeTexto 277">
          <a:extLst>
            <a:ext uri="{FF2B5EF4-FFF2-40B4-BE49-F238E27FC236}">
              <a16:creationId xmlns:a16="http://schemas.microsoft.com/office/drawing/2014/main" id="{00000000-0008-0000-1000-000016010000}"/>
            </a:ext>
          </a:extLst>
        </xdr:cNvPr>
        <xdr:cNvSpPr txBox="1"/>
      </xdr:nvSpPr>
      <xdr:spPr>
        <a:xfrm>
          <a:off x="5629275" y="2622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4</xdr:col>
      <xdr:colOff>257176</xdr:colOff>
      <xdr:row>3</xdr:row>
      <xdr:rowOff>9525</xdr:rowOff>
    </xdr:from>
    <xdr:to>
      <xdr:col>4</xdr:col>
      <xdr:colOff>1285128</xdr:colOff>
      <xdr:row>6</xdr:row>
      <xdr:rowOff>9525</xdr:rowOff>
    </xdr:to>
    <xdr:pic>
      <xdr:nvPicPr>
        <xdr:cNvPr id="284" name="Imagem 283">
          <a:extLst>
            <a:ext uri="{FF2B5EF4-FFF2-40B4-BE49-F238E27FC236}">
              <a16:creationId xmlns:a16="http://schemas.microsoft.com/office/drawing/2014/main" id="{00000000-0008-0000-1000-00001C01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67001" y="619125"/>
          <a:ext cx="1027952" cy="600075"/>
        </a:xfrm>
        <a:prstGeom prst="rect">
          <a:avLst/>
        </a:prstGeom>
        <a:solidFill>
          <a:sysClr val="window" lastClr="FFFFFF"/>
        </a:solidFill>
      </xdr:spPr>
    </xdr:pic>
    <xdr:clientData/>
  </xdr:twoCellAnchor>
  <xdr:twoCellAnchor editAs="oneCell">
    <xdr:from>
      <xdr:col>11</xdr:col>
      <xdr:colOff>133350</xdr:colOff>
      <xdr:row>1</xdr:row>
      <xdr:rowOff>123826</xdr:rowOff>
    </xdr:from>
    <xdr:to>
      <xdr:col>13</xdr:col>
      <xdr:colOff>148071</xdr:colOff>
      <xdr:row>6</xdr:row>
      <xdr:rowOff>28576</xdr:rowOff>
    </xdr:to>
    <xdr:pic>
      <xdr:nvPicPr>
        <xdr:cNvPr id="285" name="Imagem 284">
          <a:extLst>
            <a:ext uri="{FF2B5EF4-FFF2-40B4-BE49-F238E27FC236}">
              <a16:creationId xmlns:a16="http://schemas.microsoft.com/office/drawing/2014/main" id="{00000000-0008-0000-1000-00001D01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381875" y="323851"/>
          <a:ext cx="948171" cy="9144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3</xdr:col>
      <xdr:colOff>0</xdr:colOff>
      <xdr:row>79</xdr:row>
      <xdr:rowOff>0</xdr:rowOff>
    </xdr:from>
    <xdr:ext cx="184731" cy="264560"/>
    <xdr:sp macro="" textlink="">
      <xdr:nvSpPr>
        <xdr:cNvPr id="2" name="CaixaDeTexto 1">
          <a:extLst>
            <a:ext uri="{FF2B5EF4-FFF2-40B4-BE49-F238E27FC236}">
              <a16:creationId xmlns:a16="http://schemas.microsoft.com/office/drawing/2014/main" id="{00000000-0008-0000-1100-000002000000}"/>
            </a:ext>
          </a:extLst>
        </xdr:cNvPr>
        <xdr:cNvSpPr txBox="1"/>
      </xdr:nvSpPr>
      <xdr:spPr>
        <a:xfrm>
          <a:off x="2333625" y="31680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0</xdr:colOff>
      <xdr:row>170</xdr:row>
      <xdr:rowOff>0</xdr:rowOff>
    </xdr:from>
    <xdr:ext cx="184731" cy="264560"/>
    <xdr:sp macro="" textlink="">
      <xdr:nvSpPr>
        <xdr:cNvPr id="3" name="CaixaDeTexto 2">
          <a:extLst>
            <a:ext uri="{FF2B5EF4-FFF2-40B4-BE49-F238E27FC236}">
              <a16:creationId xmlns:a16="http://schemas.microsoft.com/office/drawing/2014/main" id="{00000000-0008-0000-1100-000003000000}"/>
            </a:ext>
          </a:extLst>
        </xdr:cNvPr>
        <xdr:cNvSpPr txBox="1"/>
      </xdr:nvSpPr>
      <xdr:spPr>
        <a:xfrm>
          <a:off x="2333625" y="81962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2</xdr:row>
      <xdr:rowOff>85725</xdr:rowOff>
    </xdr:from>
    <xdr:ext cx="184731" cy="264560"/>
    <xdr:sp macro="" textlink="">
      <xdr:nvSpPr>
        <xdr:cNvPr id="4" name="CaixaDeTexto 3">
          <a:extLst>
            <a:ext uri="{FF2B5EF4-FFF2-40B4-BE49-F238E27FC236}">
              <a16:creationId xmlns:a16="http://schemas.microsoft.com/office/drawing/2014/main" id="{00000000-0008-0000-1100-000004000000}"/>
            </a:ext>
          </a:extLst>
        </xdr:cNvPr>
        <xdr:cNvSpPr txBox="1"/>
      </xdr:nvSpPr>
      <xdr:spPr>
        <a:xfrm>
          <a:off x="2333625"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2</xdr:row>
      <xdr:rowOff>85725</xdr:rowOff>
    </xdr:from>
    <xdr:ext cx="184731" cy="264560"/>
    <xdr:sp macro="" textlink="">
      <xdr:nvSpPr>
        <xdr:cNvPr id="5" name="CaixaDeTexto 4">
          <a:extLst>
            <a:ext uri="{FF2B5EF4-FFF2-40B4-BE49-F238E27FC236}">
              <a16:creationId xmlns:a16="http://schemas.microsoft.com/office/drawing/2014/main" id="{00000000-0008-0000-1100-000005000000}"/>
            </a:ext>
          </a:extLst>
        </xdr:cNvPr>
        <xdr:cNvSpPr txBox="1"/>
      </xdr:nvSpPr>
      <xdr:spPr>
        <a:xfrm>
          <a:off x="2333625"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19</xdr:col>
      <xdr:colOff>381000</xdr:colOff>
      <xdr:row>14</xdr:row>
      <xdr:rowOff>161925</xdr:rowOff>
    </xdr:from>
    <xdr:to>
      <xdr:col>24</xdr:col>
      <xdr:colOff>247650</xdr:colOff>
      <xdr:row>22</xdr:row>
      <xdr:rowOff>72058</xdr:rowOff>
    </xdr:to>
    <xdr:pic>
      <xdr:nvPicPr>
        <xdr:cNvPr id="6" name="Imagem 5">
          <a:hlinkClick xmlns:r="http://schemas.openxmlformats.org/officeDocument/2006/relationships" r:id="rId1"/>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86875" y="3267075"/>
          <a:ext cx="3057525" cy="1495425"/>
        </a:xfrm>
        <a:prstGeom prst="rect">
          <a:avLst/>
        </a:prstGeom>
      </xdr:spPr>
    </xdr:pic>
    <xdr:clientData/>
  </xdr:twoCellAnchor>
  <xdr:twoCellAnchor editAs="oneCell">
    <xdr:from>
      <xdr:col>19</xdr:col>
      <xdr:colOff>400050</xdr:colOff>
      <xdr:row>58</xdr:row>
      <xdr:rowOff>209550</xdr:rowOff>
    </xdr:from>
    <xdr:to>
      <xdr:col>24</xdr:col>
      <xdr:colOff>266700</xdr:colOff>
      <xdr:row>65</xdr:row>
      <xdr:rowOff>171450</xdr:rowOff>
    </xdr:to>
    <xdr:pic>
      <xdr:nvPicPr>
        <xdr:cNvPr id="7" name="Imagem 6">
          <a:hlinkClick xmlns:r="http://schemas.openxmlformats.org/officeDocument/2006/relationships" r:id="rId3"/>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953625" y="12001500"/>
          <a:ext cx="3057525" cy="1495425"/>
        </a:xfrm>
        <a:prstGeom prst="rect">
          <a:avLst/>
        </a:prstGeom>
      </xdr:spPr>
    </xdr:pic>
    <xdr:clientData/>
  </xdr:twoCellAnchor>
  <xdr:twoCellAnchor editAs="oneCell">
    <xdr:from>
      <xdr:col>4</xdr:col>
      <xdr:colOff>161925</xdr:colOff>
      <xdr:row>2</xdr:row>
      <xdr:rowOff>171450</xdr:rowOff>
    </xdr:from>
    <xdr:to>
      <xdr:col>4</xdr:col>
      <xdr:colOff>1298384</xdr:colOff>
      <xdr:row>6</xdr:row>
      <xdr:rowOff>47625</xdr:rowOff>
    </xdr:to>
    <xdr:pic>
      <xdr:nvPicPr>
        <xdr:cNvPr id="8" name="Imagem 7">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724150" y="571500"/>
          <a:ext cx="1136459" cy="676275"/>
        </a:xfrm>
        <a:prstGeom prst="rect">
          <a:avLst/>
        </a:prstGeom>
      </xdr:spPr>
    </xdr:pic>
    <xdr:clientData/>
  </xdr:twoCellAnchor>
  <xdr:twoCellAnchor editAs="oneCell">
    <xdr:from>
      <xdr:col>14</xdr:col>
      <xdr:colOff>76201</xdr:colOff>
      <xdr:row>1</xdr:row>
      <xdr:rowOff>190500</xdr:rowOff>
    </xdr:from>
    <xdr:to>
      <xdr:col>16</xdr:col>
      <xdr:colOff>298598</xdr:colOff>
      <xdr:row>6</xdr:row>
      <xdr:rowOff>114300</xdr:rowOff>
    </xdr:to>
    <xdr:pic>
      <xdr:nvPicPr>
        <xdr:cNvPr id="9" name="Imagem 8">
          <a:extLst>
            <a:ext uri="{FF2B5EF4-FFF2-40B4-BE49-F238E27FC236}">
              <a16:creationId xmlns:a16="http://schemas.microsoft.com/office/drawing/2014/main" id="{00000000-0008-0000-11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991476" y="390525"/>
          <a:ext cx="955822" cy="923925"/>
        </a:xfrm>
        <a:prstGeom prst="rect">
          <a:avLst/>
        </a:prstGeom>
      </xdr:spPr>
    </xdr:pic>
    <xdr:clientData/>
  </xdr:twoCellAnchor>
  <xdr:twoCellAnchor editAs="oneCell">
    <xdr:from>
      <xdr:col>20</xdr:col>
      <xdr:colOff>266700</xdr:colOff>
      <xdr:row>34</xdr:row>
      <xdr:rowOff>133350</xdr:rowOff>
    </xdr:from>
    <xdr:to>
      <xdr:col>25</xdr:col>
      <xdr:colOff>180975</xdr:colOff>
      <xdr:row>42</xdr:row>
      <xdr:rowOff>35201</xdr:rowOff>
    </xdr:to>
    <xdr:pic>
      <xdr:nvPicPr>
        <xdr:cNvPr id="10" name="Imagem 9">
          <a:hlinkClick xmlns:r="http://schemas.openxmlformats.org/officeDocument/2006/relationships" r:id="rId7"/>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296525" y="7334250"/>
          <a:ext cx="3057525" cy="1495425"/>
        </a:xfrm>
        <a:prstGeom prst="rect">
          <a:avLst/>
        </a:prstGeom>
      </xdr:spPr>
    </xdr:pic>
    <xdr:clientData/>
  </xdr:twoCellAnchor>
  <xdr:twoCellAnchor editAs="oneCell">
    <xdr:from>
      <xdr:col>20</xdr:col>
      <xdr:colOff>0</xdr:colOff>
      <xdr:row>85</xdr:row>
      <xdr:rowOff>0</xdr:rowOff>
    </xdr:from>
    <xdr:to>
      <xdr:col>24</xdr:col>
      <xdr:colOff>523875</xdr:colOff>
      <xdr:row>92</xdr:row>
      <xdr:rowOff>38100</xdr:rowOff>
    </xdr:to>
    <xdr:pic>
      <xdr:nvPicPr>
        <xdr:cNvPr id="11" name="Imagem 10">
          <a:hlinkClick xmlns:r="http://schemas.openxmlformats.org/officeDocument/2006/relationships" r:id="rId8"/>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72675" y="39909750"/>
          <a:ext cx="3057525" cy="1495425"/>
        </a:xfrm>
        <a:prstGeom prst="rect">
          <a:avLst/>
        </a:prstGeom>
      </xdr:spPr>
    </xdr:pic>
    <xdr:clientData/>
  </xdr:twoCellAnchor>
  <xdr:twoCellAnchor editAs="oneCell">
    <xdr:from>
      <xdr:col>19</xdr:col>
      <xdr:colOff>304800</xdr:colOff>
      <xdr:row>106</xdr:row>
      <xdr:rowOff>104775</xdr:rowOff>
    </xdr:from>
    <xdr:to>
      <xdr:col>24</xdr:col>
      <xdr:colOff>171450</xdr:colOff>
      <xdr:row>112</xdr:row>
      <xdr:rowOff>133350</xdr:rowOff>
    </xdr:to>
    <xdr:pic>
      <xdr:nvPicPr>
        <xdr:cNvPr id="12" name="Imagem 11">
          <a:hlinkClick xmlns:r="http://schemas.openxmlformats.org/officeDocument/2006/relationships" r:id="rId9"/>
          <a:extLst>
            <a:ext uri="{FF2B5EF4-FFF2-40B4-BE49-F238E27FC236}">
              <a16:creationId xmlns:a16="http://schemas.microsoft.com/office/drawing/2014/main" id="{00000000-0008-0000-1100-00000C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858375" y="21574125"/>
          <a:ext cx="3057525" cy="1495425"/>
        </a:xfrm>
        <a:prstGeom prst="rect">
          <a:avLst/>
        </a:prstGeom>
      </xdr:spPr>
    </xdr:pic>
    <xdr:clientData/>
  </xdr:twoCellAnchor>
  <xdr:twoCellAnchor editAs="oneCell">
    <xdr:from>
      <xdr:col>19</xdr:col>
      <xdr:colOff>352425</xdr:colOff>
      <xdr:row>129</xdr:row>
      <xdr:rowOff>276225</xdr:rowOff>
    </xdr:from>
    <xdr:to>
      <xdr:col>24</xdr:col>
      <xdr:colOff>219075</xdr:colOff>
      <xdr:row>136</xdr:row>
      <xdr:rowOff>113057</xdr:rowOff>
    </xdr:to>
    <xdr:pic>
      <xdr:nvPicPr>
        <xdr:cNvPr id="13" name="Imagem 12">
          <a:hlinkClick xmlns:r="http://schemas.openxmlformats.org/officeDocument/2006/relationships" r:id="rId10"/>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06000" y="26336625"/>
          <a:ext cx="3057525" cy="1494182"/>
        </a:xfrm>
        <a:prstGeom prst="rect">
          <a:avLst/>
        </a:prstGeom>
      </xdr:spPr>
    </xdr:pic>
    <xdr:clientData/>
  </xdr:twoCellAnchor>
  <xdr:twoCellAnchor editAs="oneCell">
    <xdr:from>
      <xdr:col>19</xdr:col>
      <xdr:colOff>361950</xdr:colOff>
      <xdr:row>153</xdr:row>
      <xdr:rowOff>152400</xdr:rowOff>
    </xdr:from>
    <xdr:to>
      <xdr:col>24</xdr:col>
      <xdr:colOff>228600</xdr:colOff>
      <xdr:row>161</xdr:row>
      <xdr:rowOff>66674</xdr:rowOff>
    </xdr:to>
    <xdr:pic>
      <xdr:nvPicPr>
        <xdr:cNvPr id="14" name="Imagem 13">
          <a:hlinkClick xmlns:r="http://schemas.openxmlformats.org/officeDocument/2006/relationships" r:id="rId11"/>
          <a:extLst>
            <a:ext uri="{FF2B5EF4-FFF2-40B4-BE49-F238E27FC236}">
              <a16:creationId xmlns:a16="http://schemas.microsoft.com/office/drawing/2014/main" id="{00000000-0008-0000-1100-00000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15525" y="31242000"/>
          <a:ext cx="3057525" cy="1495424"/>
        </a:xfrm>
        <a:prstGeom prst="rect">
          <a:avLst/>
        </a:prstGeom>
      </xdr:spPr>
    </xdr:pic>
    <xdr:clientData/>
  </xdr:twoCellAnchor>
  <xdr:oneCellAnchor>
    <xdr:from>
      <xdr:col>20</xdr:col>
      <xdr:colOff>76200</xdr:colOff>
      <xdr:row>67</xdr:row>
      <xdr:rowOff>47236</xdr:rowOff>
    </xdr:from>
    <xdr:ext cx="2219325" cy="609013"/>
    <xdr:sp macro="" textlink="">
      <xdr:nvSpPr>
        <xdr:cNvPr id="15" name="CaixaDeTexto 14">
          <a:hlinkClick xmlns:r="http://schemas.openxmlformats.org/officeDocument/2006/relationships" r:id="rId12"/>
          <a:extLst>
            <a:ext uri="{FF2B5EF4-FFF2-40B4-BE49-F238E27FC236}">
              <a16:creationId xmlns:a16="http://schemas.microsoft.com/office/drawing/2014/main" id="{00000000-0008-0000-1100-00000F000000}"/>
            </a:ext>
          </a:extLst>
        </xdr:cNvPr>
        <xdr:cNvSpPr txBox="1"/>
      </xdr:nvSpPr>
      <xdr:spPr>
        <a:xfrm>
          <a:off x="10287000" y="13744186"/>
          <a:ext cx="2219325" cy="609013"/>
        </a:xfrm>
        <a:prstGeom prst="rect">
          <a:avLst/>
        </a:prstGeom>
      </xdr:spPr>
      <xdr:style>
        <a:lnRef idx="0">
          <a:schemeClr val="accent1"/>
        </a:lnRef>
        <a:fillRef idx="3">
          <a:schemeClr val="accent1"/>
        </a:fillRef>
        <a:effectRef idx="3">
          <a:schemeClr val="accent1"/>
        </a:effectRef>
        <a:fontRef idx="minor">
          <a:schemeClr val="lt1"/>
        </a:fontRef>
      </xdr:style>
      <xdr:txBody>
        <a:bodyPr vertOverflow="clip" horzOverflow="clip" wrap="square" rtlCol="0" anchor="ctr">
          <a:spAutoFit/>
        </a:bodyPr>
        <a:lstStyle/>
        <a:p>
          <a:pPr algn="ctr"/>
          <a:r>
            <a:rPr lang="pt-BR" sz="1100" b="1"/>
            <a:t>CLICK</a:t>
          </a:r>
          <a:r>
            <a:rPr lang="pt-BR" sz="1100" b="1" baseline="0"/>
            <a:t> AQUI PARA VER OS  MAPAS EVOLUTIVOS</a:t>
          </a:r>
        </a:p>
        <a:p>
          <a:pPr algn="ctr"/>
          <a:r>
            <a:rPr lang="pt-BR" sz="1100" b="1" baseline="0"/>
            <a:t>DE MORTALIDADE DE 2011 A 2015</a:t>
          </a:r>
          <a:endParaRPr lang="pt-BR" sz="1100" b="1"/>
        </a:p>
      </xdr:txBody>
    </xdr:sp>
    <xdr:clientData/>
  </xdr:oneCellAnchor>
  <mc:AlternateContent xmlns:mc="http://schemas.openxmlformats.org/markup-compatibility/2006">
    <mc:Choice xmlns:a14="http://schemas.microsoft.com/office/drawing/2010/main" Requires="a14">
      <xdr:twoCellAnchor editAs="oneCell">
        <xdr:from>
          <xdr:col>3</xdr:col>
          <xdr:colOff>38100</xdr:colOff>
          <xdr:row>14</xdr:row>
          <xdr:rowOff>9525</xdr:rowOff>
        </xdr:from>
        <xdr:to>
          <xdr:col>4</xdr:col>
          <xdr:colOff>1790700</xdr:colOff>
          <xdr:row>14</xdr:row>
          <xdr:rowOff>228600</xdr:rowOff>
        </xdr:to>
        <xdr:sp macro="" textlink="">
          <xdr:nvSpPr>
            <xdr:cNvPr id="44033" name="Drop Down 1" hidden="1">
              <a:extLst>
                <a:ext uri="{63B3BB69-23CF-44E3-9099-C40C66FF867C}">
                  <a14:compatExt spid="_x0000_s44033"/>
                </a:ext>
                <a:ext uri="{FF2B5EF4-FFF2-40B4-BE49-F238E27FC236}">
                  <a16:creationId xmlns:a16="http://schemas.microsoft.com/office/drawing/2014/main" id="{00000000-0008-0000-1100-000001A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3</xdr:col>
      <xdr:colOff>38101</xdr:colOff>
      <xdr:row>19</xdr:row>
      <xdr:rowOff>166687</xdr:rowOff>
    </xdr:from>
    <xdr:to>
      <xdr:col>10</xdr:col>
      <xdr:colOff>238125</xdr:colOff>
      <xdr:row>31</xdr:row>
      <xdr:rowOff>142875</xdr:rowOff>
    </xdr:to>
    <xdr:graphicFrame macro="">
      <xdr:nvGraphicFramePr>
        <xdr:cNvPr id="16" name="Gráfico 15">
          <a:extLst>
            <a:ext uri="{FF2B5EF4-FFF2-40B4-BE49-F238E27FC236}">
              <a16:creationId xmlns:a16="http://schemas.microsoft.com/office/drawing/2014/main" id="{00000000-0008-0000-11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10</xdr:col>
      <xdr:colOff>333374</xdr:colOff>
      <xdr:row>19</xdr:row>
      <xdr:rowOff>165652</xdr:rowOff>
    </xdr:from>
    <xdr:to>
      <xdr:col>18</xdr:col>
      <xdr:colOff>0</xdr:colOff>
      <xdr:row>31</xdr:row>
      <xdr:rowOff>166688</xdr:rowOff>
    </xdr:to>
    <xdr:graphicFrame macro="">
      <xdr:nvGraphicFramePr>
        <xdr:cNvPr id="18" name="Gráfico 17">
          <a:extLst>
            <a:ext uri="{FF2B5EF4-FFF2-40B4-BE49-F238E27FC236}">
              <a16:creationId xmlns:a16="http://schemas.microsoft.com/office/drawing/2014/main" id="{00000000-0008-0000-11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3</xdr:col>
      <xdr:colOff>16567</xdr:colOff>
      <xdr:row>43</xdr:row>
      <xdr:rowOff>107674</xdr:rowOff>
    </xdr:from>
    <xdr:to>
      <xdr:col>10</xdr:col>
      <xdr:colOff>161925</xdr:colOff>
      <xdr:row>55</xdr:row>
      <xdr:rowOff>25884</xdr:rowOff>
    </xdr:to>
    <xdr:graphicFrame macro="">
      <xdr:nvGraphicFramePr>
        <xdr:cNvPr id="20" name="Gráfico 19">
          <a:extLst>
            <a:ext uri="{FF2B5EF4-FFF2-40B4-BE49-F238E27FC236}">
              <a16:creationId xmlns:a16="http://schemas.microsoft.com/office/drawing/2014/main" id="{00000000-0008-0000-11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10</xdr:col>
      <xdr:colOff>263801</xdr:colOff>
      <xdr:row>43</xdr:row>
      <xdr:rowOff>115957</xdr:rowOff>
    </xdr:from>
    <xdr:to>
      <xdr:col>17</xdr:col>
      <xdr:colOff>587653</xdr:colOff>
      <xdr:row>55</xdr:row>
      <xdr:rowOff>59015</xdr:rowOff>
    </xdr:to>
    <xdr:graphicFrame macro="">
      <xdr:nvGraphicFramePr>
        <xdr:cNvPr id="21" name="Gráfico 20">
          <a:extLst>
            <a:ext uri="{FF2B5EF4-FFF2-40B4-BE49-F238E27FC236}">
              <a16:creationId xmlns:a16="http://schemas.microsoft.com/office/drawing/2014/main" id="{00000000-0008-0000-11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3</xdr:col>
      <xdr:colOff>9526</xdr:colOff>
      <xdr:row>66</xdr:row>
      <xdr:rowOff>76200</xdr:rowOff>
    </xdr:from>
    <xdr:to>
      <xdr:col>10</xdr:col>
      <xdr:colOff>209551</xdr:colOff>
      <xdr:row>78</xdr:row>
      <xdr:rowOff>70610</xdr:rowOff>
    </xdr:to>
    <xdr:graphicFrame macro="">
      <xdr:nvGraphicFramePr>
        <xdr:cNvPr id="22" name="Gráfico 21">
          <a:extLst>
            <a:ext uri="{FF2B5EF4-FFF2-40B4-BE49-F238E27FC236}">
              <a16:creationId xmlns:a16="http://schemas.microsoft.com/office/drawing/2014/main" id="{00000000-0008-0000-11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10</xdr:col>
      <xdr:colOff>304800</xdr:colOff>
      <xdr:row>66</xdr:row>
      <xdr:rowOff>85726</xdr:rowOff>
    </xdr:from>
    <xdr:to>
      <xdr:col>17</xdr:col>
      <xdr:colOff>590552</xdr:colOff>
      <xdr:row>78</xdr:row>
      <xdr:rowOff>76408</xdr:rowOff>
    </xdr:to>
    <xdr:graphicFrame macro="">
      <xdr:nvGraphicFramePr>
        <xdr:cNvPr id="23" name="Gráfico 22">
          <a:extLst>
            <a:ext uri="{FF2B5EF4-FFF2-40B4-BE49-F238E27FC236}">
              <a16:creationId xmlns:a16="http://schemas.microsoft.com/office/drawing/2014/main" id="{00000000-0008-0000-11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3</xdr:col>
      <xdr:colOff>28575</xdr:colOff>
      <xdr:row>89</xdr:row>
      <xdr:rowOff>152400</xdr:rowOff>
    </xdr:from>
    <xdr:to>
      <xdr:col>10</xdr:col>
      <xdr:colOff>228600</xdr:colOff>
      <xdr:row>101</xdr:row>
      <xdr:rowOff>89660</xdr:rowOff>
    </xdr:to>
    <xdr:graphicFrame macro="">
      <xdr:nvGraphicFramePr>
        <xdr:cNvPr id="24" name="Gráfico 23">
          <a:extLst>
            <a:ext uri="{FF2B5EF4-FFF2-40B4-BE49-F238E27FC236}">
              <a16:creationId xmlns:a16="http://schemas.microsoft.com/office/drawing/2014/main" id="{00000000-0008-0000-11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10</xdr:col>
      <xdr:colOff>304800</xdr:colOff>
      <xdr:row>89</xdr:row>
      <xdr:rowOff>161925</xdr:rowOff>
    </xdr:from>
    <xdr:to>
      <xdr:col>17</xdr:col>
      <xdr:colOff>590552</xdr:colOff>
      <xdr:row>101</xdr:row>
      <xdr:rowOff>95457</xdr:rowOff>
    </xdr:to>
    <xdr:graphicFrame macro="">
      <xdr:nvGraphicFramePr>
        <xdr:cNvPr id="25" name="Gráfico 24">
          <a:extLst>
            <a:ext uri="{FF2B5EF4-FFF2-40B4-BE49-F238E27FC236}">
              <a16:creationId xmlns:a16="http://schemas.microsoft.com/office/drawing/2014/main" id="{00000000-0008-0000-11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2</xdr:col>
      <xdr:colOff>314325</xdr:colOff>
      <xdr:row>112</xdr:row>
      <xdr:rowOff>95250</xdr:rowOff>
    </xdr:from>
    <xdr:to>
      <xdr:col>10</xdr:col>
      <xdr:colOff>190500</xdr:colOff>
      <xdr:row>124</xdr:row>
      <xdr:rowOff>13460</xdr:rowOff>
    </xdr:to>
    <xdr:graphicFrame macro="">
      <xdr:nvGraphicFramePr>
        <xdr:cNvPr id="26" name="Gráfico 25">
          <a:extLst>
            <a:ext uri="{FF2B5EF4-FFF2-40B4-BE49-F238E27FC236}">
              <a16:creationId xmlns:a16="http://schemas.microsoft.com/office/drawing/2014/main" id="{00000000-0008-0000-11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10</xdr:col>
      <xdr:colOff>285750</xdr:colOff>
      <xdr:row>112</xdr:row>
      <xdr:rowOff>104775</xdr:rowOff>
    </xdr:from>
    <xdr:to>
      <xdr:col>17</xdr:col>
      <xdr:colOff>571502</xdr:colOff>
      <xdr:row>124</xdr:row>
      <xdr:rowOff>19257</xdr:rowOff>
    </xdr:to>
    <xdr:graphicFrame macro="">
      <xdr:nvGraphicFramePr>
        <xdr:cNvPr id="27" name="Gráfico 26">
          <a:extLst>
            <a:ext uri="{FF2B5EF4-FFF2-40B4-BE49-F238E27FC236}">
              <a16:creationId xmlns:a16="http://schemas.microsoft.com/office/drawing/2014/main" id="{00000000-0008-0000-11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3</xdr:col>
      <xdr:colOff>9525</xdr:colOff>
      <xdr:row>135</xdr:row>
      <xdr:rowOff>114300</xdr:rowOff>
    </xdr:from>
    <xdr:to>
      <xdr:col>10</xdr:col>
      <xdr:colOff>209550</xdr:colOff>
      <xdr:row>147</xdr:row>
      <xdr:rowOff>32510</xdr:rowOff>
    </xdr:to>
    <xdr:graphicFrame macro="">
      <xdr:nvGraphicFramePr>
        <xdr:cNvPr id="28" name="Gráfico 27">
          <a:extLst>
            <a:ext uri="{FF2B5EF4-FFF2-40B4-BE49-F238E27FC236}">
              <a16:creationId xmlns:a16="http://schemas.microsoft.com/office/drawing/2014/main" id="{00000000-0008-0000-11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10</xdr:col>
      <xdr:colOff>295275</xdr:colOff>
      <xdr:row>135</xdr:row>
      <xdr:rowOff>114300</xdr:rowOff>
    </xdr:from>
    <xdr:to>
      <xdr:col>17</xdr:col>
      <xdr:colOff>581027</xdr:colOff>
      <xdr:row>147</xdr:row>
      <xdr:rowOff>28782</xdr:rowOff>
    </xdr:to>
    <xdr:graphicFrame macro="">
      <xdr:nvGraphicFramePr>
        <xdr:cNvPr id="29" name="Gráfico 28">
          <a:extLst>
            <a:ext uri="{FF2B5EF4-FFF2-40B4-BE49-F238E27FC236}">
              <a16:creationId xmlns:a16="http://schemas.microsoft.com/office/drawing/2014/main" id="{00000000-0008-0000-11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3</xdr:col>
      <xdr:colOff>19050</xdr:colOff>
      <xdr:row>157</xdr:row>
      <xdr:rowOff>95250</xdr:rowOff>
    </xdr:from>
    <xdr:to>
      <xdr:col>10</xdr:col>
      <xdr:colOff>219075</xdr:colOff>
      <xdr:row>169</xdr:row>
      <xdr:rowOff>13460</xdr:rowOff>
    </xdr:to>
    <xdr:graphicFrame macro="">
      <xdr:nvGraphicFramePr>
        <xdr:cNvPr id="30" name="Gráfico 29">
          <a:extLst>
            <a:ext uri="{FF2B5EF4-FFF2-40B4-BE49-F238E27FC236}">
              <a16:creationId xmlns:a16="http://schemas.microsoft.com/office/drawing/2014/main" id="{00000000-0008-0000-11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10</xdr:col>
      <xdr:colOff>295275</xdr:colOff>
      <xdr:row>157</xdr:row>
      <xdr:rowOff>95250</xdr:rowOff>
    </xdr:from>
    <xdr:to>
      <xdr:col>17</xdr:col>
      <xdr:colOff>581027</xdr:colOff>
      <xdr:row>169</xdr:row>
      <xdr:rowOff>9732</xdr:rowOff>
    </xdr:to>
    <xdr:graphicFrame macro="">
      <xdr:nvGraphicFramePr>
        <xdr:cNvPr id="31" name="Gráfico 30">
          <a:extLst>
            <a:ext uri="{FF2B5EF4-FFF2-40B4-BE49-F238E27FC236}">
              <a16:creationId xmlns:a16="http://schemas.microsoft.com/office/drawing/2014/main" id="{00000000-0008-0000-11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wsDr>
</file>

<file path=xl/drawings/drawing19.xml><?xml version="1.0" encoding="utf-8"?>
<xdr:wsDr xmlns:xdr="http://schemas.openxmlformats.org/drawingml/2006/spreadsheetDrawing" xmlns:a="http://schemas.openxmlformats.org/drawingml/2006/main">
  <xdr:oneCellAnchor>
    <xdr:from>
      <xdr:col>3</xdr:col>
      <xdr:colOff>0</xdr:colOff>
      <xdr:row>158</xdr:row>
      <xdr:rowOff>85725</xdr:rowOff>
    </xdr:from>
    <xdr:ext cx="184731" cy="264560"/>
    <xdr:sp macro="" textlink="">
      <xdr:nvSpPr>
        <xdr:cNvPr id="9" name="CaixaDeTexto 8">
          <a:extLst>
            <a:ext uri="{FF2B5EF4-FFF2-40B4-BE49-F238E27FC236}">
              <a16:creationId xmlns:a16="http://schemas.microsoft.com/office/drawing/2014/main" id="{00000000-0008-0000-1200-000009000000}"/>
            </a:ext>
          </a:extLst>
        </xdr:cNvPr>
        <xdr:cNvSpPr txBox="1"/>
      </xdr:nvSpPr>
      <xdr:spPr>
        <a:xfrm>
          <a:off x="5972175" y="45310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0</xdr:colOff>
      <xdr:row>408</xdr:row>
      <xdr:rowOff>85725</xdr:rowOff>
    </xdr:from>
    <xdr:ext cx="184731" cy="264560"/>
    <xdr:sp macro="" textlink="">
      <xdr:nvSpPr>
        <xdr:cNvPr id="13" name="CaixaDeTexto 12">
          <a:extLst>
            <a:ext uri="{FF2B5EF4-FFF2-40B4-BE49-F238E27FC236}">
              <a16:creationId xmlns:a16="http://schemas.microsoft.com/office/drawing/2014/main" id="{00000000-0008-0000-1200-00000D000000}"/>
            </a:ext>
          </a:extLst>
        </xdr:cNvPr>
        <xdr:cNvSpPr txBox="1"/>
      </xdr:nvSpPr>
      <xdr:spPr>
        <a:xfrm>
          <a:off x="5972175" y="946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2</xdr:row>
      <xdr:rowOff>85725</xdr:rowOff>
    </xdr:from>
    <xdr:ext cx="184731" cy="264560"/>
    <xdr:sp macro="" textlink="">
      <xdr:nvSpPr>
        <xdr:cNvPr id="16" name="CaixaDeTexto 15">
          <a:extLst>
            <a:ext uri="{FF2B5EF4-FFF2-40B4-BE49-F238E27FC236}">
              <a16:creationId xmlns:a16="http://schemas.microsoft.com/office/drawing/2014/main" id="{00000000-0008-0000-1200-000010000000}"/>
            </a:ext>
          </a:extLst>
        </xdr:cNvPr>
        <xdr:cNvSpPr txBox="1"/>
      </xdr:nvSpPr>
      <xdr:spPr>
        <a:xfrm>
          <a:off x="66008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628650</xdr:colOff>
      <xdr:row>2</xdr:row>
      <xdr:rowOff>85725</xdr:rowOff>
    </xdr:from>
    <xdr:ext cx="184731" cy="264560"/>
    <xdr:sp macro="" textlink="">
      <xdr:nvSpPr>
        <xdr:cNvPr id="17" name="CaixaDeTexto 16">
          <a:extLst>
            <a:ext uri="{FF2B5EF4-FFF2-40B4-BE49-F238E27FC236}">
              <a16:creationId xmlns:a16="http://schemas.microsoft.com/office/drawing/2014/main" id="{00000000-0008-0000-1200-000011000000}"/>
            </a:ext>
          </a:extLst>
        </xdr:cNvPr>
        <xdr:cNvSpPr txBox="1"/>
      </xdr:nvSpPr>
      <xdr:spPr>
        <a:xfrm>
          <a:off x="66008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19</xdr:col>
      <xdr:colOff>381000</xdr:colOff>
      <xdr:row>15</xdr:row>
      <xdr:rowOff>171450</xdr:rowOff>
    </xdr:from>
    <xdr:to>
      <xdr:col>24</xdr:col>
      <xdr:colOff>247650</xdr:colOff>
      <xdr:row>23</xdr:row>
      <xdr:rowOff>142875</xdr:rowOff>
    </xdr:to>
    <xdr:pic>
      <xdr:nvPicPr>
        <xdr:cNvPr id="3" name="Imagem 2">
          <a:hlinkClick xmlns:r="http://schemas.openxmlformats.org/officeDocument/2006/relationships" r:id="rId1"/>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620250" y="3352800"/>
          <a:ext cx="3057525" cy="1495425"/>
        </a:xfrm>
        <a:prstGeom prst="rect">
          <a:avLst/>
        </a:prstGeom>
      </xdr:spPr>
    </xdr:pic>
    <xdr:clientData/>
  </xdr:twoCellAnchor>
  <xdr:twoCellAnchor editAs="oneCell">
    <xdr:from>
      <xdr:col>19</xdr:col>
      <xdr:colOff>314325</xdr:colOff>
      <xdr:row>139</xdr:row>
      <xdr:rowOff>9525</xdr:rowOff>
    </xdr:from>
    <xdr:to>
      <xdr:col>24</xdr:col>
      <xdr:colOff>180975</xdr:colOff>
      <xdr:row>146</xdr:row>
      <xdr:rowOff>95250</xdr:rowOff>
    </xdr:to>
    <xdr:pic>
      <xdr:nvPicPr>
        <xdr:cNvPr id="4" name="Imagem 3">
          <a:hlinkClick xmlns:r="http://schemas.openxmlformats.org/officeDocument/2006/relationships" r:id="rId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553575" y="27927300"/>
          <a:ext cx="3057525" cy="1495425"/>
        </a:xfrm>
        <a:prstGeom prst="rect">
          <a:avLst/>
        </a:prstGeom>
      </xdr:spPr>
    </xdr:pic>
    <xdr:clientData/>
  </xdr:twoCellAnchor>
  <xdr:twoCellAnchor editAs="oneCell">
    <xdr:from>
      <xdr:col>4</xdr:col>
      <xdr:colOff>381000</xdr:colOff>
      <xdr:row>2</xdr:row>
      <xdr:rowOff>190500</xdr:rowOff>
    </xdr:from>
    <xdr:to>
      <xdr:col>4</xdr:col>
      <xdr:colOff>1517459</xdr:colOff>
      <xdr:row>6</xdr:row>
      <xdr:rowOff>66675</xdr:rowOff>
    </xdr:to>
    <xdr:pic>
      <xdr:nvPicPr>
        <xdr:cNvPr id="10" name="Imagem 9">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943225" y="590550"/>
          <a:ext cx="1136459" cy="676275"/>
        </a:xfrm>
        <a:prstGeom prst="rect">
          <a:avLst/>
        </a:prstGeom>
      </xdr:spPr>
    </xdr:pic>
    <xdr:clientData/>
  </xdr:twoCellAnchor>
  <xdr:twoCellAnchor editAs="oneCell">
    <xdr:from>
      <xdr:col>14</xdr:col>
      <xdr:colOff>95250</xdr:colOff>
      <xdr:row>1</xdr:row>
      <xdr:rowOff>133351</xdr:rowOff>
    </xdr:from>
    <xdr:to>
      <xdr:col>16</xdr:col>
      <xdr:colOff>225677</xdr:colOff>
      <xdr:row>6</xdr:row>
      <xdr:rowOff>85726</xdr:rowOff>
    </xdr:to>
    <xdr:pic>
      <xdr:nvPicPr>
        <xdr:cNvPr id="11" name="Imagem 10">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229600" y="333376"/>
          <a:ext cx="987677" cy="952500"/>
        </a:xfrm>
        <a:prstGeom prst="rect">
          <a:avLst/>
        </a:prstGeom>
      </xdr:spPr>
    </xdr:pic>
    <xdr:clientData/>
  </xdr:twoCellAnchor>
  <xdr:twoCellAnchor editAs="oneCell">
    <xdr:from>
      <xdr:col>20</xdr:col>
      <xdr:colOff>0</xdr:colOff>
      <xdr:row>77</xdr:row>
      <xdr:rowOff>0</xdr:rowOff>
    </xdr:from>
    <xdr:to>
      <xdr:col>24</xdr:col>
      <xdr:colOff>523875</xdr:colOff>
      <xdr:row>84</xdr:row>
      <xdr:rowOff>95250</xdr:rowOff>
    </xdr:to>
    <xdr:pic>
      <xdr:nvPicPr>
        <xdr:cNvPr id="18" name="Imagem 17">
          <a:hlinkClick xmlns:r="http://schemas.openxmlformats.org/officeDocument/2006/relationships" r:id="rId7"/>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34575" y="15535275"/>
          <a:ext cx="3057525" cy="1495425"/>
        </a:xfrm>
        <a:prstGeom prst="rect">
          <a:avLst/>
        </a:prstGeom>
      </xdr:spPr>
    </xdr:pic>
    <xdr:clientData/>
  </xdr:twoCellAnchor>
  <xdr:twoCellAnchor editAs="oneCell">
    <xdr:from>
      <xdr:col>20</xdr:col>
      <xdr:colOff>0</xdr:colOff>
      <xdr:row>199</xdr:row>
      <xdr:rowOff>0</xdr:rowOff>
    </xdr:from>
    <xdr:to>
      <xdr:col>24</xdr:col>
      <xdr:colOff>523875</xdr:colOff>
      <xdr:row>206</xdr:row>
      <xdr:rowOff>95250</xdr:rowOff>
    </xdr:to>
    <xdr:pic>
      <xdr:nvPicPr>
        <xdr:cNvPr id="19" name="Imagem 18">
          <a:hlinkClick xmlns:r="http://schemas.openxmlformats.org/officeDocument/2006/relationships" r:id="rId8"/>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34575" y="39928800"/>
          <a:ext cx="3057525" cy="1495425"/>
        </a:xfrm>
        <a:prstGeom prst="rect">
          <a:avLst/>
        </a:prstGeom>
      </xdr:spPr>
    </xdr:pic>
    <xdr:clientData/>
  </xdr:twoCellAnchor>
  <xdr:twoCellAnchor editAs="oneCell">
    <xdr:from>
      <xdr:col>20</xdr:col>
      <xdr:colOff>0</xdr:colOff>
      <xdr:row>261</xdr:row>
      <xdr:rowOff>0</xdr:rowOff>
    </xdr:from>
    <xdr:to>
      <xdr:col>24</xdr:col>
      <xdr:colOff>523875</xdr:colOff>
      <xdr:row>268</xdr:row>
      <xdr:rowOff>95250</xdr:rowOff>
    </xdr:to>
    <xdr:pic>
      <xdr:nvPicPr>
        <xdr:cNvPr id="20" name="Imagem 19">
          <a:hlinkClick xmlns:r="http://schemas.openxmlformats.org/officeDocument/2006/relationships" r:id="rId9"/>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34575" y="52435125"/>
          <a:ext cx="3057525" cy="1495425"/>
        </a:xfrm>
        <a:prstGeom prst="rect">
          <a:avLst/>
        </a:prstGeom>
      </xdr:spPr>
    </xdr:pic>
    <xdr:clientData/>
  </xdr:twoCellAnchor>
  <xdr:twoCellAnchor editAs="oneCell">
    <xdr:from>
      <xdr:col>20</xdr:col>
      <xdr:colOff>0</xdr:colOff>
      <xdr:row>323</xdr:row>
      <xdr:rowOff>0</xdr:rowOff>
    </xdr:from>
    <xdr:to>
      <xdr:col>24</xdr:col>
      <xdr:colOff>523875</xdr:colOff>
      <xdr:row>330</xdr:row>
      <xdr:rowOff>95250</xdr:rowOff>
    </xdr:to>
    <xdr:pic>
      <xdr:nvPicPr>
        <xdr:cNvPr id="21" name="Imagem 20">
          <a:hlinkClick xmlns:r="http://schemas.openxmlformats.org/officeDocument/2006/relationships" r:id="rId10"/>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34575" y="64855725"/>
          <a:ext cx="3057525" cy="1495425"/>
        </a:xfrm>
        <a:prstGeom prst="rect">
          <a:avLst/>
        </a:prstGeom>
      </xdr:spPr>
    </xdr:pic>
    <xdr:clientData/>
  </xdr:twoCellAnchor>
  <xdr:twoCellAnchor editAs="oneCell">
    <xdr:from>
      <xdr:col>20</xdr:col>
      <xdr:colOff>0</xdr:colOff>
      <xdr:row>384</xdr:row>
      <xdr:rowOff>0</xdr:rowOff>
    </xdr:from>
    <xdr:to>
      <xdr:col>24</xdr:col>
      <xdr:colOff>523875</xdr:colOff>
      <xdr:row>391</xdr:row>
      <xdr:rowOff>95250</xdr:rowOff>
    </xdr:to>
    <xdr:pic>
      <xdr:nvPicPr>
        <xdr:cNvPr id="22" name="Imagem 21">
          <a:hlinkClick xmlns:r="http://schemas.openxmlformats.org/officeDocument/2006/relationships" r:id="rId11"/>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934575" y="77104875"/>
          <a:ext cx="3057525" cy="1495425"/>
        </a:xfrm>
        <a:prstGeom prst="rect">
          <a:avLst/>
        </a:prstGeom>
      </xdr:spPr>
    </xdr:pic>
    <xdr:clientData/>
  </xdr:twoCellAnchor>
  <xdr:oneCellAnchor>
    <xdr:from>
      <xdr:col>20</xdr:col>
      <xdr:colOff>323850</xdr:colOff>
      <xdr:row>146</xdr:row>
      <xdr:rowOff>123436</xdr:rowOff>
    </xdr:from>
    <xdr:ext cx="2219325" cy="609013"/>
    <xdr:sp macro="" textlink="">
      <xdr:nvSpPr>
        <xdr:cNvPr id="2" name="CaixaDeTexto 1">
          <a:hlinkClick xmlns:r="http://schemas.openxmlformats.org/officeDocument/2006/relationships" r:id="rId12"/>
          <a:extLst>
            <a:ext uri="{FF2B5EF4-FFF2-40B4-BE49-F238E27FC236}">
              <a16:creationId xmlns:a16="http://schemas.microsoft.com/office/drawing/2014/main" id="{00000000-0008-0000-1200-000002000000}"/>
            </a:ext>
          </a:extLst>
        </xdr:cNvPr>
        <xdr:cNvSpPr txBox="1"/>
      </xdr:nvSpPr>
      <xdr:spPr>
        <a:xfrm>
          <a:off x="10296525" y="29441386"/>
          <a:ext cx="2219325" cy="609013"/>
        </a:xfrm>
        <a:prstGeom prst="rect">
          <a:avLst/>
        </a:prstGeom>
      </xdr:spPr>
      <xdr:style>
        <a:lnRef idx="0">
          <a:schemeClr val="accent1"/>
        </a:lnRef>
        <a:fillRef idx="3">
          <a:schemeClr val="accent1"/>
        </a:fillRef>
        <a:effectRef idx="3">
          <a:schemeClr val="accent1"/>
        </a:effectRef>
        <a:fontRef idx="minor">
          <a:schemeClr val="lt1"/>
        </a:fontRef>
      </xdr:style>
      <xdr:txBody>
        <a:bodyPr vertOverflow="clip" horzOverflow="clip" wrap="square" rtlCol="0" anchor="ctr">
          <a:spAutoFit/>
        </a:bodyPr>
        <a:lstStyle/>
        <a:p>
          <a:pPr algn="ctr"/>
          <a:r>
            <a:rPr lang="pt-BR" sz="1100" b="1"/>
            <a:t>CLICK</a:t>
          </a:r>
          <a:r>
            <a:rPr lang="pt-BR" sz="1100" b="1" baseline="0"/>
            <a:t> AQUI PARA VER OS  MAPAS EVOLUTIVOS</a:t>
          </a:r>
        </a:p>
        <a:p>
          <a:pPr algn="ctr"/>
          <a:r>
            <a:rPr lang="pt-BR" sz="1100" b="1" baseline="0"/>
            <a:t>DE MORTALIDADE DE 2009 A 2015</a:t>
          </a:r>
          <a:endParaRPr lang="pt-BR" sz="1100" b="1"/>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10</xdr:col>
      <xdr:colOff>742950</xdr:colOff>
      <xdr:row>1</xdr:row>
      <xdr:rowOff>0</xdr:rowOff>
    </xdr:from>
    <xdr:to>
      <xdr:col>11</xdr:col>
      <xdr:colOff>0</xdr:colOff>
      <xdr:row>4</xdr:row>
      <xdr:rowOff>66675</xdr:rowOff>
    </xdr:to>
    <xdr:pic>
      <xdr:nvPicPr>
        <xdr:cNvPr id="2" name="Imagem 1" descr="LOGO DETRAN PLÁSTICA.jpg">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rcRect/>
        <a:stretch>
          <a:fillRect/>
        </a:stretch>
      </xdr:blipFill>
      <xdr:spPr bwMode="auto">
        <a:xfrm>
          <a:off x="3667125" y="323850"/>
          <a:ext cx="0" cy="6762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3</xdr:col>
      <xdr:colOff>438150</xdr:colOff>
      <xdr:row>26</xdr:row>
      <xdr:rowOff>142874</xdr:rowOff>
    </xdr:from>
    <xdr:to>
      <xdr:col>16</xdr:col>
      <xdr:colOff>180975</xdr:colOff>
      <xdr:row>41</xdr:row>
      <xdr:rowOff>142875</xdr:rowOff>
    </xdr:to>
    <xdr:graphicFrame macro="">
      <xdr:nvGraphicFramePr>
        <xdr:cNvPr id="60573" name="Gráfico 3">
          <a:extLst>
            <a:ext uri="{FF2B5EF4-FFF2-40B4-BE49-F238E27FC236}">
              <a16:creationId xmlns:a16="http://schemas.microsoft.com/office/drawing/2014/main" id="{00000000-0008-0000-1300-00009DEC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504825</xdr:colOff>
      <xdr:row>44</xdr:row>
      <xdr:rowOff>66675</xdr:rowOff>
    </xdr:from>
    <xdr:to>
      <xdr:col>16</xdr:col>
      <xdr:colOff>152400</xdr:colOff>
      <xdr:row>58</xdr:row>
      <xdr:rowOff>9525</xdr:rowOff>
    </xdr:to>
    <xdr:graphicFrame macro="">
      <xdr:nvGraphicFramePr>
        <xdr:cNvPr id="60575" name="Gráfico 3">
          <a:extLst>
            <a:ext uri="{FF2B5EF4-FFF2-40B4-BE49-F238E27FC236}">
              <a16:creationId xmlns:a16="http://schemas.microsoft.com/office/drawing/2014/main" id="{00000000-0008-0000-1300-00009FEC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3</xdr:col>
      <xdr:colOff>190500</xdr:colOff>
      <xdr:row>3</xdr:row>
      <xdr:rowOff>133351</xdr:rowOff>
    </xdr:from>
    <xdr:to>
      <xdr:col>4</xdr:col>
      <xdr:colOff>327228</xdr:colOff>
      <xdr:row>7</xdr:row>
      <xdr:rowOff>38101</xdr:rowOff>
    </xdr:to>
    <xdr:pic>
      <xdr:nvPicPr>
        <xdr:cNvPr id="7" name="Imagem 6">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571750" y="704851"/>
          <a:ext cx="1184478" cy="704850"/>
        </a:xfrm>
        <a:prstGeom prst="rect">
          <a:avLst/>
        </a:prstGeom>
      </xdr:spPr>
    </xdr:pic>
    <xdr:clientData/>
  </xdr:twoCellAnchor>
  <xdr:twoCellAnchor editAs="oneCell">
    <xdr:from>
      <xdr:col>14</xdr:col>
      <xdr:colOff>82179</xdr:colOff>
      <xdr:row>2</xdr:row>
      <xdr:rowOff>200025</xdr:rowOff>
    </xdr:from>
    <xdr:to>
      <xdr:col>16</xdr:col>
      <xdr:colOff>222484</xdr:colOff>
      <xdr:row>7</xdr:row>
      <xdr:rowOff>152400</xdr:rowOff>
    </xdr:to>
    <xdr:pic>
      <xdr:nvPicPr>
        <xdr:cNvPr id="8" name="Imagem 7">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302254" y="561975"/>
          <a:ext cx="997555" cy="9620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82549</xdr:colOff>
      <xdr:row>41</xdr:row>
      <xdr:rowOff>47625</xdr:rowOff>
    </xdr:from>
    <xdr:to>
      <xdr:col>17</xdr:col>
      <xdr:colOff>114300</xdr:colOff>
      <xdr:row>58</xdr:row>
      <xdr:rowOff>57150</xdr:rowOff>
    </xdr:to>
    <xdr:graphicFrame macro="">
      <xdr:nvGraphicFramePr>
        <xdr:cNvPr id="63613" name="Gráfico 6">
          <a:extLst>
            <a:ext uri="{FF2B5EF4-FFF2-40B4-BE49-F238E27FC236}">
              <a16:creationId xmlns:a16="http://schemas.microsoft.com/office/drawing/2014/main" id="{00000000-0008-0000-1400-00007DF8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95250</xdr:colOff>
      <xdr:row>59</xdr:row>
      <xdr:rowOff>12700</xdr:rowOff>
    </xdr:from>
    <xdr:to>
      <xdr:col>17</xdr:col>
      <xdr:colOff>114300</xdr:colOff>
      <xdr:row>71</xdr:row>
      <xdr:rowOff>184150</xdr:rowOff>
    </xdr:to>
    <xdr:graphicFrame macro="">
      <xdr:nvGraphicFramePr>
        <xdr:cNvPr id="63615" name="Gráfico 6">
          <a:extLst>
            <a:ext uri="{FF2B5EF4-FFF2-40B4-BE49-F238E27FC236}">
              <a16:creationId xmlns:a16="http://schemas.microsoft.com/office/drawing/2014/main" id="{00000000-0008-0000-1400-00007FF8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3</xdr:col>
      <xdr:colOff>304800</xdr:colOff>
      <xdr:row>4</xdr:row>
      <xdr:rowOff>133350</xdr:rowOff>
    </xdr:from>
    <xdr:to>
      <xdr:col>4</xdr:col>
      <xdr:colOff>46776</xdr:colOff>
      <xdr:row>7</xdr:row>
      <xdr:rowOff>161925</xdr:rowOff>
    </xdr:to>
    <xdr:pic>
      <xdr:nvPicPr>
        <xdr:cNvPr id="9" name="Imagem 8">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048000" y="723900"/>
          <a:ext cx="1056426" cy="628650"/>
        </a:xfrm>
        <a:prstGeom prst="rect">
          <a:avLst/>
        </a:prstGeom>
      </xdr:spPr>
    </xdr:pic>
    <xdr:clientData/>
  </xdr:twoCellAnchor>
  <xdr:twoCellAnchor editAs="oneCell">
    <xdr:from>
      <xdr:col>13</xdr:col>
      <xdr:colOff>314325</xdr:colOff>
      <xdr:row>3</xdr:row>
      <xdr:rowOff>66675</xdr:rowOff>
    </xdr:from>
    <xdr:to>
      <xdr:col>16</xdr:col>
      <xdr:colOff>108916</xdr:colOff>
      <xdr:row>7</xdr:row>
      <xdr:rowOff>161925</xdr:rowOff>
    </xdr:to>
    <xdr:pic>
      <xdr:nvPicPr>
        <xdr:cNvPr id="6" name="Imagem 5">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886700" y="466725"/>
          <a:ext cx="918541" cy="8858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175683</xdr:colOff>
      <xdr:row>65</xdr:row>
      <xdr:rowOff>159744</xdr:rowOff>
    </xdr:from>
    <xdr:to>
      <xdr:col>10</xdr:col>
      <xdr:colOff>533400</xdr:colOff>
      <xdr:row>78</xdr:row>
      <xdr:rowOff>85725</xdr:rowOff>
    </xdr:to>
    <xdr:graphicFrame macro="">
      <xdr:nvGraphicFramePr>
        <xdr:cNvPr id="2" name="Gráfico 2">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224802</xdr:colOff>
      <xdr:row>65</xdr:row>
      <xdr:rowOff>158376</xdr:rowOff>
    </xdr:from>
    <xdr:to>
      <xdr:col>20</xdr:col>
      <xdr:colOff>171449</xdr:colOff>
      <xdr:row>78</xdr:row>
      <xdr:rowOff>0</xdr:rowOff>
    </xdr:to>
    <xdr:graphicFrame macro="">
      <xdr:nvGraphicFramePr>
        <xdr:cNvPr id="3" name="Gráfico 3">
          <a:extLst>
            <a:ext uri="{FF2B5EF4-FFF2-40B4-BE49-F238E27FC236}">
              <a16:creationId xmlns:a16="http://schemas.microsoft.com/office/drawing/2014/main" id="{00000000-0008-0000-1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5</xdr:col>
      <xdr:colOff>402167</xdr:colOff>
      <xdr:row>3</xdr:row>
      <xdr:rowOff>179918</xdr:rowOff>
    </xdr:from>
    <xdr:to>
      <xdr:col>8</xdr:col>
      <xdr:colOff>35065</xdr:colOff>
      <xdr:row>7</xdr:row>
      <xdr:rowOff>127001</xdr:rowOff>
    </xdr:to>
    <xdr:pic>
      <xdr:nvPicPr>
        <xdr:cNvPr id="4" name="Imagem 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21667" y="665693"/>
          <a:ext cx="1271198" cy="747183"/>
        </a:xfrm>
        <a:prstGeom prst="rect">
          <a:avLst/>
        </a:prstGeom>
      </xdr:spPr>
    </xdr:pic>
    <xdr:clientData/>
  </xdr:twoCellAnchor>
  <xdr:twoCellAnchor editAs="oneCell">
    <xdr:from>
      <xdr:col>15</xdr:col>
      <xdr:colOff>42333</xdr:colOff>
      <xdr:row>2</xdr:row>
      <xdr:rowOff>127000</xdr:rowOff>
    </xdr:from>
    <xdr:to>
      <xdr:col>17</xdr:col>
      <xdr:colOff>107126</xdr:colOff>
      <xdr:row>8</xdr:row>
      <xdr:rowOff>33866</xdr:rowOff>
    </xdr:to>
    <xdr:pic>
      <xdr:nvPicPr>
        <xdr:cNvPr id="5" name="Imagem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091083" y="403225"/>
          <a:ext cx="1169693" cy="111654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9</xdr:col>
          <xdr:colOff>247650</xdr:colOff>
          <xdr:row>13</xdr:row>
          <xdr:rowOff>47625</xdr:rowOff>
        </xdr:from>
        <xdr:to>
          <xdr:col>13</xdr:col>
          <xdr:colOff>504825</xdr:colOff>
          <xdr:row>13</xdr:row>
          <xdr:rowOff>314325</xdr:rowOff>
        </xdr:to>
        <xdr:sp macro="" textlink="">
          <xdr:nvSpPr>
            <xdr:cNvPr id="43009" name="Drop Down 1" hidden="1">
              <a:extLst>
                <a:ext uri="{63B3BB69-23CF-44E3-9099-C40C66FF867C}">
                  <a14:compatExt spid="_x0000_s43009"/>
                </a:ext>
                <a:ext uri="{FF2B5EF4-FFF2-40B4-BE49-F238E27FC236}">
                  <a16:creationId xmlns:a16="http://schemas.microsoft.com/office/drawing/2014/main" id="{00000000-0008-0000-1500-000001A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6</xdr:col>
      <xdr:colOff>41462</xdr:colOff>
      <xdr:row>80</xdr:row>
      <xdr:rowOff>31938</xdr:rowOff>
    </xdr:from>
    <xdr:to>
      <xdr:col>16</xdr:col>
      <xdr:colOff>532840</xdr:colOff>
      <xdr:row>89</xdr:row>
      <xdr:rowOff>98613</xdr:rowOff>
    </xdr:to>
    <xdr:graphicFrame macro="">
      <xdr:nvGraphicFramePr>
        <xdr:cNvPr id="7" name="Gráfico 24">
          <a:extLst>
            <a:ext uri="{FF2B5EF4-FFF2-40B4-BE49-F238E27FC236}">
              <a16:creationId xmlns:a16="http://schemas.microsoft.com/office/drawing/2014/main" id="{00000000-0008-0000-1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6</xdr:col>
      <xdr:colOff>394758</xdr:colOff>
      <xdr:row>741</xdr:row>
      <xdr:rowOff>27516</xdr:rowOff>
    </xdr:from>
    <xdr:to>
      <xdr:col>16</xdr:col>
      <xdr:colOff>151341</xdr:colOff>
      <xdr:row>755</xdr:row>
      <xdr:rowOff>103716</xdr:rowOff>
    </xdr:to>
    <xdr:graphicFrame macro="">
      <xdr:nvGraphicFramePr>
        <xdr:cNvPr id="2" name="Gráfico 2">
          <a:extLst>
            <a:ext uri="{FF2B5EF4-FFF2-40B4-BE49-F238E27FC236}">
              <a16:creationId xmlns:a16="http://schemas.microsoft.com/office/drawing/2014/main" id="{00000000-0008-0000-1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331259</xdr:colOff>
      <xdr:row>757</xdr:row>
      <xdr:rowOff>117475</xdr:rowOff>
    </xdr:from>
    <xdr:to>
      <xdr:col>17</xdr:col>
      <xdr:colOff>75141</xdr:colOff>
      <xdr:row>772</xdr:row>
      <xdr:rowOff>3175</xdr:rowOff>
    </xdr:to>
    <xdr:graphicFrame macro="">
      <xdr:nvGraphicFramePr>
        <xdr:cNvPr id="3" name="Gráfico 3">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6</xdr:col>
      <xdr:colOff>402167</xdr:colOff>
      <xdr:row>3</xdr:row>
      <xdr:rowOff>179918</xdr:rowOff>
    </xdr:from>
    <xdr:ext cx="1268957" cy="753906"/>
    <xdr:pic>
      <xdr:nvPicPr>
        <xdr:cNvPr id="4" name="Imagem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59767" y="751418"/>
          <a:ext cx="1268957" cy="753906"/>
        </a:xfrm>
        <a:prstGeom prst="rect">
          <a:avLst/>
        </a:prstGeom>
      </xdr:spPr>
    </xdr:pic>
    <xdr:clientData/>
  </xdr:oneCellAnchor>
  <xdr:oneCellAnchor>
    <xdr:from>
      <xdr:col>16</xdr:col>
      <xdr:colOff>42333</xdr:colOff>
      <xdr:row>2</xdr:row>
      <xdr:rowOff>127000</xdr:rowOff>
    </xdr:from>
    <xdr:ext cx="1162970" cy="1128307"/>
    <xdr:pic>
      <xdr:nvPicPr>
        <xdr:cNvPr id="5" name="Imagem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795933" y="508000"/>
          <a:ext cx="1162970" cy="1128307"/>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xdr:from>
      <xdr:col>4</xdr:col>
      <xdr:colOff>47625</xdr:colOff>
      <xdr:row>47</xdr:row>
      <xdr:rowOff>19050</xdr:rowOff>
    </xdr:from>
    <xdr:to>
      <xdr:col>13</xdr:col>
      <xdr:colOff>323850</xdr:colOff>
      <xdr:row>63</xdr:row>
      <xdr:rowOff>47625</xdr:rowOff>
    </xdr:to>
    <xdr:graphicFrame macro="">
      <xdr:nvGraphicFramePr>
        <xdr:cNvPr id="2" name="Gráfico 2">
          <a:extLst>
            <a:ext uri="{FF2B5EF4-FFF2-40B4-BE49-F238E27FC236}">
              <a16:creationId xmlns:a16="http://schemas.microsoft.com/office/drawing/2014/main" id="{00000000-0008-0000-1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10</xdr:col>
      <xdr:colOff>742950</xdr:colOff>
      <xdr:row>0</xdr:row>
      <xdr:rowOff>0</xdr:rowOff>
    </xdr:from>
    <xdr:to>
      <xdr:col>11</xdr:col>
      <xdr:colOff>0</xdr:colOff>
      <xdr:row>3</xdr:row>
      <xdr:rowOff>171450</xdr:rowOff>
    </xdr:to>
    <xdr:pic>
      <xdr:nvPicPr>
        <xdr:cNvPr id="4" name="Imagem 3" descr="LOGO DETRAN PLÁSTICA.jpg">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2"/>
        <a:srcRect/>
        <a:stretch>
          <a:fillRect/>
        </a:stretch>
      </xdr:blipFill>
      <xdr:spPr bwMode="auto">
        <a:xfrm>
          <a:off x="7429500" y="0"/>
          <a:ext cx="0" cy="6000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36007</xdr:colOff>
      <xdr:row>4</xdr:row>
      <xdr:rowOff>3953</xdr:rowOff>
    </xdr:from>
    <xdr:to>
      <xdr:col>5</xdr:col>
      <xdr:colOff>548162</xdr:colOff>
      <xdr:row>6</xdr:row>
      <xdr:rowOff>0</xdr:rowOff>
    </xdr:to>
    <xdr:pic>
      <xdr:nvPicPr>
        <xdr:cNvPr id="5" name="Imagem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31707" y="632603"/>
          <a:ext cx="921730" cy="548497"/>
        </a:xfrm>
        <a:prstGeom prst="rect">
          <a:avLst/>
        </a:prstGeom>
      </xdr:spPr>
    </xdr:pic>
    <xdr:clientData/>
  </xdr:twoCellAnchor>
  <xdr:twoCellAnchor editAs="oneCell">
    <xdr:from>
      <xdr:col>12</xdr:col>
      <xdr:colOff>152400</xdr:colOff>
      <xdr:row>3</xdr:row>
      <xdr:rowOff>9525</xdr:rowOff>
    </xdr:from>
    <xdr:to>
      <xdr:col>14</xdr:col>
      <xdr:colOff>59180</xdr:colOff>
      <xdr:row>6</xdr:row>
      <xdr:rowOff>85725</xdr:rowOff>
    </xdr:to>
    <xdr:pic>
      <xdr:nvPicPr>
        <xdr:cNvPr id="6" name="Imagem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058150" y="438150"/>
          <a:ext cx="859280" cy="8286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371475</xdr:colOff>
          <xdr:row>13</xdr:row>
          <xdr:rowOff>28575</xdr:rowOff>
        </xdr:from>
        <xdr:to>
          <xdr:col>13</xdr:col>
          <xdr:colOff>381000</xdr:colOff>
          <xdr:row>13</xdr:row>
          <xdr:rowOff>257175</xdr:rowOff>
        </xdr:to>
        <xdr:sp macro="" textlink="">
          <xdr:nvSpPr>
            <xdr:cNvPr id="58369" name="Drop Down 1" hidden="1">
              <a:extLst>
                <a:ext uri="{63B3BB69-23CF-44E3-9099-C40C66FF867C}">
                  <a14:compatExt spid="_x0000_s58369"/>
                </a:ext>
                <a:ext uri="{FF2B5EF4-FFF2-40B4-BE49-F238E27FC236}">
                  <a16:creationId xmlns:a16="http://schemas.microsoft.com/office/drawing/2014/main" id="{00000000-0008-0000-1700-000001E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3</xdr:col>
      <xdr:colOff>19050</xdr:colOff>
      <xdr:row>64</xdr:row>
      <xdr:rowOff>38100</xdr:rowOff>
    </xdr:from>
    <xdr:to>
      <xdr:col>15</xdr:col>
      <xdr:colOff>25399</xdr:colOff>
      <xdr:row>80</xdr:row>
      <xdr:rowOff>47625</xdr:rowOff>
    </xdr:to>
    <xdr:graphicFrame macro="">
      <xdr:nvGraphicFramePr>
        <xdr:cNvPr id="8" name="Gráfico 3">
          <a:extLst>
            <a:ext uri="{FF2B5EF4-FFF2-40B4-BE49-F238E27FC236}">
              <a16:creationId xmlns:a16="http://schemas.microsoft.com/office/drawing/2014/main" id="{00000000-0008-0000-17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4</xdr:col>
      <xdr:colOff>47625</xdr:colOff>
      <xdr:row>724</xdr:row>
      <xdr:rowOff>19050</xdr:rowOff>
    </xdr:from>
    <xdr:to>
      <xdr:col>13</xdr:col>
      <xdr:colOff>323850</xdr:colOff>
      <xdr:row>740</xdr:row>
      <xdr:rowOff>47625</xdr:rowOff>
    </xdr:to>
    <xdr:graphicFrame macro="">
      <xdr:nvGraphicFramePr>
        <xdr:cNvPr id="2" name="Gráfico 2">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95250</xdr:colOff>
      <xdr:row>741</xdr:row>
      <xdr:rowOff>50800</xdr:rowOff>
    </xdr:from>
    <xdr:to>
      <xdr:col>14</xdr:col>
      <xdr:colOff>44449</xdr:colOff>
      <xdr:row>757</xdr:row>
      <xdr:rowOff>60325</xdr:rowOff>
    </xdr:to>
    <xdr:graphicFrame macro="">
      <xdr:nvGraphicFramePr>
        <xdr:cNvPr id="3" name="Gráfico 3">
          <a:extLst>
            <a:ext uri="{FF2B5EF4-FFF2-40B4-BE49-F238E27FC236}">
              <a16:creationId xmlns:a16="http://schemas.microsoft.com/office/drawing/2014/main" id="{00000000-0008-0000-1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10</xdr:col>
      <xdr:colOff>742950</xdr:colOff>
      <xdr:row>0</xdr:row>
      <xdr:rowOff>0</xdr:rowOff>
    </xdr:from>
    <xdr:ext cx="0" cy="600075"/>
    <xdr:pic>
      <xdr:nvPicPr>
        <xdr:cNvPr id="4" name="Imagem 3" descr="LOGO DETRAN PLÁSTICA.jpg">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rcRect/>
        <a:stretch>
          <a:fillRect/>
        </a:stretch>
      </xdr:blipFill>
      <xdr:spPr bwMode="auto">
        <a:xfrm>
          <a:off x="6705600" y="0"/>
          <a:ext cx="0" cy="6000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oneCellAnchor>
    <xdr:from>
      <xdr:col>4</xdr:col>
      <xdr:colOff>16957</xdr:colOff>
      <xdr:row>3</xdr:row>
      <xdr:rowOff>175403</xdr:rowOff>
    </xdr:from>
    <xdr:ext cx="921730" cy="548497"/>
    <xdr:pic>
      <xdr:nvPicPr>
        <xdr:cNvPr id="5" name="Imagem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455357" y="746903"/>
          <a:ext cx="921730" cy="548497"/>
        </a:xfrm>
        <a:prstGeom prst="rect">
          <a:avLst/>
        </a:prstGeom>
      </xdr:spPr>
    </xdr:pic>
    <xdr:clientData/>
  </xdr:oneCellAnchor>
  <xdr:oneCellAnchor>
    <xdr:from>
      <xdr:col>12</xdr:col>
      <xdr:colOff>180975</xdr:colOff>
      <xdr:row>2</xdr:row>
      <xdr:rowOff>66675</xdr:rowOff>
    </xdr:from>
    <xdr:ext cx="859280" cy="828675"/>
    <xdr:pic>
      <xdr:nvPicPr>
        <xdr:cNvPr id="6" name="Imagem 5">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496175" y="447675"/>
          <a:ext cx="859280" cy="828675"/>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5</xdr:col>
      <xdr:colOff>628650</xdr:colOff>
      <xdr:row>3</xdr:row>
      <xdr:rowOff>85725</xdr:rowOff>
    </xdr:from>
    <xdr:ext cx="184731" cy="264560"/>
    <xdr:sp macro="" textlink="">
      <xdr:nvSpPr>
        <xdr:cNvPr id="20" name="CaixaDeTexto 19">
          <a:extLst>
            <a:ext uri="{FF2B5EF4-FFF2-40B4-BE49-F238E27FC236}">
              <a16:creationId xmlns:a16="http://schemas.microsoft.com/office/drawing/2014/main" id="{00000000-0008-0000-1900-000014000000}"/>
            </a:ext>
          </a:extLst>
        </xdr:cNvPr>
        <xdr:cNvSpPr txBox="1"/>
      </xdr:nvSpPr>
      <xdr:spPr>
        <a:xfrm>
          <a:off x="421957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xdr:row>
      <xdr:rowOff>85725</xdr:rowOff>
    </xdr:from>
    <xdr:ext cx="184731" cy="264560"/>
    <xdr:sp macro="" textlink="">
      <xdr:nvSpPr>
        <xdr:cNvPr id="21" name="CaixaDeTexto 20">
          <a:extLst>
            <a:ext uri="{FF2B5EF4-FFF2-40B4-BE49-F238E27FC236}">
              <a16:creationId xmlns:a16="http://schemas.microsoft.com/office/drawing/2014/main" id="{00000000-0008-0000-1900-000015000000}"/>
            </a:ext>
          </a:extLst>
        </xdr:cNvPr>
        <xdr:cNvSpPr txBox="1"/>
      </xdr:nvSpPr>
      <xdr:spPr>
        <a:xfrm>
          <a:off x="466725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xdr:row>
      <xdr:rowOff>85725</xdr:rowOff>
    </xdr:from>
    <xdr:ext cx="184731" cy="264560"/>
    <xdr:sp macro="" textlink="">
      <xdr:nvSpPr>
        <xdr:cNvPr id="22" name="CaixaDeTexto 21">
          <a:extLst>
            <a:ext uri="{FF2B5EF4-FFF2-40B4-BE49-F238E27FC236}">
              <a16:creationId xmlns:a16="http://schemas.microsoft.com/office/drawing/2014/main" id="{00000000-0008-0000-1900-000016000000}"/>
            </a:ext>
          </a:extLst>
        </xdr:cNvPr>
        <xdr:cNvSpPr txBox="1"/>
      </xdr:nvSpPr>
      <xdr:spPr>
        <a:xfrm>
          <a:off x="466725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xdr:row>
      <xdr:rowOff>85725</xdr:rowOff>
    </xdr:from>
    <xdr:ext cx="184731" cy="264560"/>
    <xdr:sp macro="" textlink="">
      <xdr:nvSpPr>
        <xdr:cNvPr id="23" name="CaixaDeTexto 22">
          <a:extLst>
            <a:ext uri="{FF2B5EF4-FFF2-40B4-BE49-F238E27FC236}">
              <a16:creationId xmlns:a16="http://schemas.microsoft.com/office/drawing/2014/main" id="{00000000-0008-0000-1900-000017000000}"/>
            </a:ext>
          </a:extLst>
        </xdr:cNvPr>
        <xdr:cNvSpPr txBox="1"/>
      </xdr:nvSpPr>
      <xdr:spPr>
        <a:xfrm>
          <a:off x="466725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2</xdr:row>
      <xdr:rowOff>0</xdr:rowOff>
    </xdr:from>
    <xdr:ext cx="184731" cy="264560"/>
    <xdr:sp macro="" textlink="">
      <xdr:nvSpPr>
        <xdr:cNvPr id="24" name="CaixaDeTexto 23">
          <a:extLst>
            <a:ext uri="{FF2B5EF4-FFF2-40B4-BE49-F238E27FC236}">
              <a16:creationId xmlns:a16="http://schemas.microsoft.com/office/drawing/2014/main" id="{00000000-0008-0000-1900-000018000000}"/>
            </a:ext>
          </a:extLst>
        </xdr:cNvPr>
        <xdr:cNvSpPr txBox="1"/>
      </xdr:nvSpPr>
      <xdr:spPr>
        <a:xfrm>
          <a:off x="4667250" y="400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xdr:row>
      <xdr:rowOff>85725</xdr:rowOff>
    </xdr:from>
    <xdr:ext cx="184731" cy="264560"/>
    <xdr:sp macro="" textlink="">
      <xdr:nvSpPr>
        <xdr:cNvPr id="25" name="CaixaDeTexto 24">
          <a:extLst>
            <a:ext uri="{FF2B5EF4-FFF2-40B4-BE49-F238E27FC236}">
              <a16:creationId xmlns:a16="http://schemas.microsoft.com/office/drawing/2014/main" id="{00000000-0008-0000-1900-000019000000}"/>
            </a:ext>
          </a:extLst>
        </xdr:cNvPr>
        <xdr:cNvSpPr txBox="1"/>
      </xdr:nvSpPr>
      <xdr:spPr>
        <a:xfrm>
          <a:off x="466725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xdr:row>
      <xdr:rowOff>85725</xdr:rowOff>
    </xdr:from>
    <xdr:ext cx="184731" cy="264560"/>
    <xdr:sp macro="" textlink="">
      <xdr:nvSpPr>
        <xdr:cNvPr id="26" name="CaixaDeTexto 25">
          <a:extLst>
            <a:ext uri="{FF2B5EF4-FFF2-40B4-BE49-F238E27FC236}">
              <a16:creationId xmlns:a16="http://schemas.microsoft.com/office/drawing/2014/main" id="{00000000-0008-0000-1900-00001A000000}"/>
            </a:ext>
          </a:extLst>
        </xdr:cNvPr>
        <xdr:cNvSpPr txBox="1"/>
      </xdr:nvSpPr>
      <xdr:spPr>
        <a:xfrm>
          <a:off x="4219575"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xdr:row>
      <xdr:rowOff>0</xdr:rowOff>
    </xdr:from>
    <xdr:ext cx="184731" cy="264560"/>
    <xdr:sp macro="" textlink="">
      <xdr:nvSpPr>
        <xdr:cNvPr id="27" name="CaixaDeTexto 26">
          <a:extLst>
            <a:ext uri="{FF2B5EF4-FFF2-40B4-BE49-F238E27FC236}">
              <a16:creationId xmlns:a16="http://schemas.microsoft.com/office/drawing/2014/main" id="{00000000-0008-0000-1900-00001B000000}"/>
            </a:ext>
          </a:extLst>
        </xdr:cNvPr>
        <xdr:cNvSpPr txBox="1"/>
      </xdr:nvSpPr>
      <xdr:spPr>
        <a:xfrm>
          <a:off x="4219575" y="200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xdr:row>
      <xdr:rowOff>85725</xdr:rowOff>
    </xdr:from>
    <xdr:ext cx="184731" cy="264560"/>
    <xdr:sp macro="" textlink="">
      <xdr:nvSpPr>
        <xdr:cNvPr id="28" name="CaixaDeTexto 27">
          <a:extLst>
            <a:ext uri="{FF2B5EF4-FFF2-40B4-BE49-F238E27FC236}">
              <a16:creationId xmlns:a16="http://schemas.microsoft.com/office/drawing/2014/main" id="{00000000-0008-0000-1900-00001C000000}"/>
            </a:ext>
          </a:extLst>
        </xdr:cNvPr>
        <xdr:cNvSpPr txBox="1"/>
      </xdr:nvSpPr>
      <xdr:spPr>
        <a:xfrm>
          <a:off x="4219575"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xdr:row>
      <xdr:rowOff>85725</xdr:rowOff>
    </xdr:from>
    <xdr:ext cx="184731" cy="264560"/>
    <xdr:sp macro="" textlink="">
      <xdr:nvSpPr>
        <xdr:cNvPr id="30" name="CaixaDeTexto 29">
          <a:extLst>
            <a:ext uri="{FF2B5EF4-FFF2-40B4-BE49-F238E27FC236}">
              <a16:creationId xmlns:a16="http://schemas.microsoft.com/office/drawing/2014/main" id="{00000000-0008-0000-1900-00001E000000}"/>
            </a:ext>
          </a:extLst>
        </xdr:cNvPr>
        <xdr:cNvSpPr txBox="1"/>
      </xdr:nvSpPr>
      <xdr:spPr>
        <a:xfrm>
          <a:off x="4219575" y="87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31" name="CaixaDeTexto 30">
          <a:extLst>
            <a:ext uri="{FF2B5EF4-FFF2-40B4-BE49-F238E27FC236}">
              <a16:creationId xmlns:a16="http://schemas.microsoft.com/office/drawing/2014/main" id="{00000000-0008-0000-1900-00001F000000}"/>
            </a:ext>
          </a:extLst>
        </xdr:cNvPr>
        <xdr:cNvSpPr txBox="1"/>
      </xdr:nvSpPr>
      <xdr:spPr>
        <a:xfrm>
          <a:off x="4667250" y="87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32" name="CaixaDeTexto 31">
          <a:extLst>
            <a:ext uri="{FF2B5EF4-FFF2-40B4-BE49-F238E27FC236}">
              <a16:creationId xmlns:a16="http://schemas.microsoft.com/office/drawing/2014/main" id="{00000000-0008-0000-1900-000020000000}"/>
            </a:ext>
          </a:extLst>
        </xdr:cNvPr>
        <xdr:cNvSpPr txBox="1"/>
      </xdr:nvSpPr>
      <xdr:spPr>
        <a:xfrm>
          <a:off x="4667250" y="87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33" name="CaixaDeTexto 32">
          <a:extLst>
            <a:ext uri="{FF2B5EF4-FFF2-40B4-BE49-F238E27FC236}">
              <a16:creationId xmlns:a16="http://schemas.microsoft.com/office/drawing/2014/main" id="{00000000-0008-0000-1900-000021000000}"/>
            </a:ext>
          </a:extLst>
        </xdr:cNvPr>
        <xdr:cNvSpPr txBox="1"/>
      </xdr:nvSpPr>
      <xdr:spPr>
        <a:xfrm>
          <a:off x="4667250" y="87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34" name="CaixaDeTexto 33">
          <a:extLst>
            <a:ext uri="{FF2B5EF4-FFF2-40B4-BE49-F238E27FC236}">
              <a16:creationId xmlns:a16="http://schemas.microsoft.com/office/drawing/2014/main" id="{00000000-0008-0000-1900-000022000000}"/>
            </a:ext>
          </a:extLst>
        </xdr:cNvPr>
        <xdr:cNvSpPr txBox="1"/>
      </xdr:nvSpPr>
      <xdr:spPr>
        <a:xfrm>
          <a:off x="4667250" y="87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433917</xdr:colOff>
      <xdr:row>0</xdr:row>
      <xdr:rowOff>105834</xdr:rowOff>
    </xdr:from>
    <xdr:to>
      <xdr:col>5</xdr:col>
      <xdr:colOff>414867</xdr:colOff>
      <xdr:row>9</xdr:row>
      <xdr:rowOff>162984</xdr:rowOff>
    </xdr:to>
    <xdr:pic>
      <xdr:nvPicPr>
        <xdr:cNvPr id="19" name="Imagem 18">
          <a:extLst>
            <a:ext uri="{FF2B5EF4-FFF2-40B4-BE49-F238E27FC236}">
              <a16:creationId xmlns:a16="http://schemas.microsoft.com/office/drawing/2014/main" id="{00000000-0008-0000-19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011084" y="105834"/>
          <a:ext cx="6711950" cy="1845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93888</xdr:colOff>
      <xdr:row>1761</xdr:row>
      <xdr:rowOff>138111</xdr:rowOff>
    </xdr:from>
    <xdr:to>
      <xdr:col>5</xdr:col>
      <xdr:colOff>685798</xdr:colOff>
      <xdr:row>1817</xdr:row>
      <xdr:rowOff>133350</xdr:rowOff>
    </xdr:to>
    <xdr:graphicFrame macro="">
      <xdr:nvGraphicFramePr>
        <xdr:cNvPr id="2" name="Gráfico 1">
          <a:extLst>
            <a:ext uri="{FF2B5EF4-FFF2-40B4-BE49-F238E27FC236}">
              <a16:creationId xmlns:a16="http://schemas.microsoft.com/office/drawing/2014/main" id="{00000000-0008-0000-1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xdr:wsDr xmlns:xdr="http://schemas.openxmlformats.org/drawingml/2006/spreadsheetDrawing" xmlns:a="http://schemas.openxmlformats.org/drawingml/2006/main">
  <xdr:oneCellAnchor>
    <xdr:from>
      <xdr:col>5</xdr:col>
      <xdr:colOff>628650</xdr:colOff>
      <xdr:row>4</xdr:row>
      <xdr:rowOff>85725</xdr:rowOff>
    </xdr:from>
    <xdr:ext cx="184731" cy="264560"/>
    <xdr:sp macro="" textlink="">
      <xdr:nvSpPr>
        <xdr:cNvPr id="2" name="CaixaDeTexto 1">
          <a:extLst>
            <a:ext uri="{FF2B5EF4-FFF2-40B4-BE49-F238E27FC236}">
              <a16:creationId xmlns:a16="http://schemas.microsoft.com/office/drawing/2014/main" id="{00000000-0008-0000-1A00-000002000000}"/>
            </a:ext>
          </a:extLst>
        </xdr:cNvPr>
        <xdr:cNvSpPr txBox="1"/>
      </xdr:nvSpPr>
      <xdr:spPr>
        <a:xfrm>
          <a:off x="9629775" y="666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3" name="CaixaDeTexto 2">
          <a:extLst>
            <a:ext uri="{FF2B5EF4-FFF2-40B4-BE49-F238E27FC236}">
              <a16:creationId xmlns:a16="http://schemas.microsoft.com/office/drawing/2014/main" id="{00000000-0008-0000-1A00-000003000000}"/>
            </a:ext>
          </a:extLst>
        </xdr:cNvPr>
        <xdr:cNvSpPr txBox="1"/>
      </xdr:nvSpPr>
      <xdr:spPr>
        <a:xfrm>
          <a:off x="9629775" y="666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4" name="CaixaDeTexto 3">
          <a:extLst>
            <a:ext uri="{FF2B5EF4-FFF2-40B4-BE49-F238E27FC236}">
              <a16:creationId xmlns:a16="http://schemas.microsoft.com/office/drawing/2014/main" id="{00000000-0008-0000-1A00-000004000000}"/>
            </a:ext>
          </a:extLst>
        </xdr:cNvPr>
        <xdr:cNvSpPr txBox="1"/>
      </xdr:nvSpPr>
      <xdr:spPr>
        <a:xfrm>
          <a:off x="9629775" y="666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5" name="CaixaDeTexto 4">
          <a:extLst>
            <a:ext uri="{FF2B5EF4-FFF2-40B4-BE49-F238E27FC236}">
              <a16:creationId xmlns:a16="http://schemas.microsoft.com/office/drawing/2014/main" id="{00000000-0008-0000-1A00-000005000000}"/>
            </a:ext>
          </a:extLst>
        </xdr:cNvPr>
        <xdr:cNvSpPr txBox="1"/>
      </xdr:nvSpPr>
      <xdr:spPr>
        <a:xfrm>
          <a:off x="9629775" y="666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xdr:row>
      <xdr:rowOff>0</xdr:rowOff>
    </xdr:from>
    <xdr:ext cx="184731" cy="264560"/>
    <xdr:sp macro="" textlink="">
      <xdr:nvSpPr>
        <xdr:cNvPr id="6" name="CaixaDeTexto 5">
          <a:extLst>
            <a:ext uri="{FF2B5EF4-FFF2-40B4-BE49-F238E27FC236}">
              <a16:creationId xmlns:a16="http://schemas.microsoft.com/office/drawing/2014/main" id="{00000000-0008-0000-1A00-000006000000}"/>
            </a:ext>
          </a:extLst>
        </xdr:cNvPr>
        <xdr:cNvSpPr txBox="1"/>
      </xdr:nvSpPr>
      <xdr:spPr>
        <a:xfrm>
          <a:off x="9629775"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xdr:row>
      <xdr:rowOff>85725</xdr:rowOff>
    </xdr:from>
    <xdr:ext cx="184731" cy="264560"/>
    <xdr:sp macro="" textlink="">
      <xdr:nvSpPr>
        <xdr:cNvPr id="7" name="CaixaDeTexto 6">
          <a:extLst>
            <a:ext uri="{FF2B5EF4-FFF2-40B4-BE49-F238E27FC236}">
              <a16:creationId xmlns:a16="http://schemas.microsoft.com/office/drawing/2014/main" id="{00000000-0008-0000-1A00-000007000000}"/>
            </a:ext>
          </a:extLst>
        </xdr:cNvPr>
        <xdr:cNvSpPr txBox="1"/>
      </xdr:nvSpPr>
      <xdr:spPr>
        <a:xfrm>
          <a:off x="9629775" y="666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xdr:row>
      <xdr:rowOff>85725</xdr:rowOff>
    </xdr:from>
    <xdr:ext cx="184731" cy="264560"/>
    <xdr:sp macro="" textlink="">
      <xdr:nvSpPr>
        <xdr:cNvPr id="8" name="CaixaDeTexto 7">
          <a:extLst>
            <a:ext uri="{FF2B5EF4-FFF2-40B4-BE49-F238E27FC236}">
              <a16:creationId xmlns:a16="http://schemas.microsoft.com/office/drawing/2014/main" id="{00000000-0008-0000-1A00-000008000000}"/>
            </a:ext>
          </a:extLst>
        </xdr:cNvPr>
        <xdr:cNvSpPr txBox="1"/>
      </xdr:nvSpPr>
      <xdr:spPr>
        <a:xfrm>
          <a:off x="9629775" y="466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xdr:row>
      <xdr:rowOff>0</xdr:rowOff>
    </xdr:from>
    <xdr:ext cx="184731" cy="264560"/>
    <xdr:sp macro="" textlink="">
      <xdr:nvSpPr>
        <xdr:cNvPr id="9" name="CaixaDeTexto 8">
          <a:extLst>
            <a:ext uri="{FF2B5EF4-FFF2-40B4-BE49-F238E27FC236}">
              <a16:creationId xmlns:a16="http://schemas.microsoft.com/office/drawing/2014/main" id="{00000000-0008-0000-1A00-000009000000}"/>
            </a:ext>
          </a:extLst>
        </xdr:cNvPr>
        <xdr:cNvSpPr txBox="1"/>
      </xdr:nvSpPr>
      <xdr:spPr>
        <a:xfrm>
          <a:off x="9629775" y="190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xdr:row>
      <xdr:rowOff>85725</xdr:rowOff>
    </xdr:from>
    <xdr:ext cx="184731" cy="264560"/>
    <xdr:sp macro="" textlink="">
      <xdr:nvSpPr>
        <xdr:cNvPr id="10" name="CaixaDeTexto 9">
          <a:extLst>
            <a:ext uri="{FF2B5EF4-FFF2-40B4-BE49-F238E27FC236}">
              <a16:creationId xmlns:a16="http://schemas.microsoft.com/office/drawing/2014/main" id="{00000000-0008-0000-1A00-00000A000000}"/>
            </a:ext>
          </a:extLst>
        </xdr:cNvPr>
        <xdr:cNvSpPr txBox="1"/>
      </xdr:nvSpPr>
      <xdr:spPr>
        <a:xfrm>
          <a:off x="9629775" y="466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xdr:row>
      <xdr:rowOff>85725</xdr:rowOff>
    </xdr:from>
    <xdr:ext cx="184731" cy="264560"/>
    <xdr:sp macro="" textlink="">
      <xdr:nvSpPr>
        <xdr:cNvPr id="11" name="CaixaDeTexto 10">
          <a:extLst>
            <a:ext uri="{FF2B5EF4-FFF2-40B4-BE49-F238E27FC236}">
              <a16:creationId xmlns:a16="http://schemas.microsoft.com/office/drawing/2014/main" id="{00000000-0008-0000-1A00-00000B000000}"/>
            </a:ext>
          </a:extLst>
        </xdr:cNvPr>
        <xdr:cNvSpPr txBox="1"/>
      </xdr:nvSpPr>
      <xdr:spPr>
        <a:xfrm>
          <a:off x="9629775" y="86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xdr:row>
      <xdr:rowOff>85725</xdr:rowOff>
    </xdr:from>
    <xdr:ext cx="184731" cy="264560"/>
    <xdr:sp macro="" textlink="">
      <xdr:nvSpPr>
        <xdr:cNvPr id="12" name="CaixaDeTexto 11">
          <a:extLst>
            <a:ext uri="{FF2B5EF4-FFF2-40B4-BE49-F238E27FC236}">
              <a16:creationId xmlns:a16="http://schemas.microsoft.com/office/drawing/2014/main" id="{00000000-0008-0000-1A00-00000C000000}"/>
            </a:ext>
          </a:extLst>
        </xdr:cNvPr>
        <xdr:cNvSpPr txBox="1"/>
      </xdr:nvSpPr>
      <xdr:spPr>
        <a:xfrm>
          <a:off x="9629775" y="86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xdr:row>
      <xdr:rowOff>85725</xdr:rowOff>
    </xdr:from>
    <xdr:ext cx="184731" cy="264560"/>
    <xdr:sp macro="" textlink="">
      <xdr:nvSpPr>
        <xdr:cNvPr id="13" name="CaixaDeTexto 12">
          <a:extLst>
            <a:ext uri="{FF2B5EF4-FFF2-40B4-BE49-F238E27FC236}">
              <a16:creationId xmlns:a16="http://schemas.microsoft.com/office/drawing/2014/main" id="{00000000-0008-0000-1A00-00000D000000}"/>
            </a:ext>
          </a:extLst>
        </xdr:cNvPr>
        <xdr:cNvSpPr txBox="1"/>
      </xdr:nvSpPr>
      <xdr:spPr>
        <a:xfrm>
          <a:off x="9629775" y="86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xdr:row>
      <xdr:rowOff>85725</xdr:rowOff>
    </xdr:from>
    <xdr:ext cx="184731" cy="264560"/>
    <xdr:sp macro="" textlink="">
      <xdr:nvSpPr>
        <xdr:cNvPr id="14" name="CaixaDeTexto 13">
          <a:extLst>
            <a:ext uri="{FF2B5EF4-FFF2-40B4-BE49-F238E27FC236}">
              <a16:creationId xmlns:a16="http://schemas.microsoft.com/office/drawing/2014/main" id="{00000000-0008-0000-1A00-00000E000000}"/>
            </a:ext>
          </a:extLst>
        </xdr:cNvPr>
        <xdr:cNvSpPr txBox="1"/>
      </xdr:nvSpPr>
      <xdr:spPr>
        <a:xfrm>
          <a:off x="9629775" y="86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xdr:row>
      <xdr:rowOff>85725</xdr:rowOff>
    </xdr:from>
    <xdr:ext cx="184731" cy="264560"/>
    <xdr:sp macro="" textlink="">
      <xdr:nvSpPr>
        <xdr:cNvPr id="15" name="CaixaDeTexto 14">
          <a:extLst>
            <a:ext uri="{FF2B5EF4-FFF2-40B4-BE49-F238E27FC236}">
              <a16:creationId xmlns:a16="http://schemas.microsoft.com/office/drawing/2014/main" id="{00000000-0008-0000-1A00-00000F000000}"/>
            </a:ext>
          </a:extLst>
        </xdr:cNvPr>
        <xdr:cNvSpPr txBox="1"/>
      </xdr:nvSpPr>
      <xdr:spPr>
        <a:xfrm>
          <a:off x="9629775" y="86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276225</xdr:colOff>
      <xdr:row>1</xdr:row>
      <xdr:rowOff>57150</xdr:rowOff>
    </xdr:from>
    <xdr:to>
      <xdr:col>5</xdr:col>
      <xdr:colOff>428625</xdr:colOff>
      <xdr:row>10</xdr:row>
      <xdr:rowOff>114300</xdr:rowOff>
    </xdr:to>
    <xdr:pic>
      <xdr:nvPicPr>
        <xdr:cNvPr id="16" name="Imagem 15">
          <a:extLst>
            <a:ext uri="{FF2B5EF4-FFF2-40B4-BE49-F238E27FC236}">
              <a16:creationId xmlns:a16="http://schemas.microsoft.com/office/drawing/2014/main" id="{00000000-0008-0000-1A00-00001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28975" y="171450"/>
          <a:ext cx="6886575" cy="1838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52916</xdr:colOff>
      <xdr:row>651</xdr:row>
      <xdr:rowOff>137585</xdr:rowOff>
    </xdr:from>
    <xdr:to>
      <xdr:col>6</xdr:col>
      <xdr:colOff>21167</xdr:colOff>
      <xdr:row>680</xdr:row>
      <xdr:rowOff>158750</xdr:rowOff>
    </xdr:to>
    <xdr:graphicFrame macro="">
      <xdr:nvGraphicFramePr>
        <xdr:cNvPr id="17" name="Gráfico 16">
          <a:extLst>
            <a:ext uri="{FF2B5EF4-FFF2-40B4-BE49-F238E27FC236}">
              <a16:creationId xmlns:a16="http://schemas.microsoft.com/office/drawing/2014/main" id="{00000000-0008-0000-1A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8.xml><?xml version="1.0" encoding="utf-8"?>
<xdr:wsDr xmlns:xdr="http://schemas.openxmlformats.org/drawingml/2006/spreadsheetDrawing" xmlns:a="http://schemas.openxmlformats.org/drawingml/2006/main">
  <xdr:oneCellAnchor>
    <xdr:from>
      <xdr:col>3</xdr:col>
      <xdr:colOff>628650</xdr:colOff>
      <xdr:row>9</xdr:row>
      <xdr:rowOff>85725</xdr:rowOff>
    </xdr:from>
    <xdr:ext cx="184731" cy="264560"/>
    <xdr:sp macro="" textlink="">
      <xdr:nvSpPr>
        <xdr:cNvPr id="2" name="CaixaDeTexto 1">
          <a:extLst>
            <a:ext uri="{FF2B5EF4-FFF2-40B4-BE49-F238E27FC236}">
              <a16:creationId xmlns:a16="http://schemas.microsoft.com/office/drawing/2014/main" id="{00000000-0008-0000-1B00-000002000000}"/>
            </a:ext>
          </a:extLst>
        </xdr:cNvPr>
        <xdr:cNvSpPr txBox="1"/>
      </xdr:nvSpPr>
      <xdr:spPr>
        <a:xfrm>
          <a:off x="3848100" y="1638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xdr:row>
      <xdr:rowOff>85725</xdr:rowOff>
    </xdr:from>
    <xdr:ext cx="184731" cy="264560"/>
    <xdr:sp macro="" textlink="">
      <xdr:nvSpPr>
        <xdr:cNvPr id="3" name="CaixaDeTexto 2">
          <a:extLst>
            <a:ext uri="{FF2B5EF4-FFF2-40B4-BE49-F238E27FC236}">
              <a16:creationId xmlns:a16="http://schemas.microsoft.com/office/drawing/2014/main" id="{00000000-0008-0000-1B00-000003000000}"/>
            </a:ext>
          </a:extLst>
        </xdr:cNvPr>
        <xdr:cNvSpPr txBox="1"/>
      </xdr:nvSpPr>
      <xdr:spPr>
        <a:xfrm>
          <a:off x="38481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xdr:row>
      <xdr:rowOff>85725</xdr:rowOff>
    </xdr:from>
    <xdr:ext cx="184731" cy="264560"/>
    <xdr:sp macro="" textlink="">
      <xdr:nvSpPr>
        <xdr:cNvPr id="4" name="CaixaDeTexto 3">
          <a:extLst>
            <a:ext uri="{FF2B5EF4-FFF2-40B4-BE49-F238E27FC236}">
              <a16:creationId xmlns:a16="http://schemas.microsoft.com/office/drawing/2014/main" id="{00000000-0008-0000-1B00-000004000000}"/>
            </a:ext>
          </a:extLst>
        </xdr:cNvPr>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xdr:row>
      <xdr:rowOff>85725</xdr:rowOff>
    </xdr:from>
    <xdr:ext cx="184731" cy="264560"/>
    <xdr:sp macro="" textlink="">
      <xdr:nvSpPr>
        <xdr:cNvPr id="5" name="CaixaDeTexto 4">
          <a:extLst>
            <a:ext uri="{FF2B5EF4-FFF2-40B4-BE49-F238E27FC236}">
              <a16:creationId xmlns:a16="http://schemas.microsoft.com/office/drawing/2014/main" id="{00000000-0008-0000-1B00-000005000000}"/>
            </a:ext>
          </a:extLst>
        </xdr:cNvPr>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xdr:row>
      <xdr:rowOff>85725</xdr:rowOff>
    </xdr:from>
    <xdr:ext cx="184731" cy="264560"/>
    <xdr:sp macro="" textlink="">
      <xdr:nvSpPr>
        <xdr:cNvPr id="6" name="CaixaDeTexto 5">
          <a:extLst>
            <a:ext uri="{FF2B5EF4-FFF2-40B4-BE49-F238E27FC236}">
              <a16:creationId xmlns:a16="http://schemas.microsoft.com/office/drawing/2014/main" id="{00000000-0008-0000-1B00-000006000000}"/>
            </a:ext>
          </a:extLst>
        </xdr:cNvPr>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xdr:row>
      <xdr:rowOff>0</xdr:rowOff>
    </xdr:from>
    <xdr:ext cx="184731" cy="264560"/>
    <xdr:sp macro="" textlink="">
      <xdr:nvSpPr>
        <xdr:cNvPr id="7" name="CaixaDeTexto 6">
          <a:extLst>
            <a:ext uri="{FF2B5EF4-FFF2-40B4-BE49-F238E27FC236}">
              <a16:creationId xmlns:a16="http://schemas.microsoft.com/office/drawing/2014/main" id="{00000000-0008-0000-1B00-000007000000}"/>
            </a:ext>
          </a:extLst>
        </xdr:cNvPr>
        <xdr:cNvSpPr txBox="1"/>
      </xdr:nvSpPr>
      <xdr:spPr>
        <a:xfrm>
          <a:off x="4324350"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xdr:row>
      <xdr:rowOff>85725</xdr:rowOff>
    </xdr:from>
    <xdr:ext cx="184731" cy="264560"/>
    <xdr:sp macro="" textlink="">
      <xdr:nvSpPr>
        <xdr:cNvPr id="8" name="CaixaDeTexto 7">
          <a:extLst>
            <a:ext uri="{FF2B5EF4-FFF2-40B4-BE49-F238E27FC236}">
              <a16:creationId xmlns:a16="http://schemas.microsoft.com/office/drawing/2014/main" id="{00000000-0008-0000-1B00-000008000000}"/>
            </a:ext>
          </a:extLst>
        </xdr:cNvPr>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xdr:row>
      <xdr:rowOff>85725</xdr:rowOff>
    </xdr:from>
    <xdr:ext cx="184731" cy="264560"/>
    <xdr:sp macro="" textlink="">
      <xdr:nvSpPr>
        <xdr:cNvPr id="11" name="CaixaDeTexto 10">
          <a:extLst>
            <a:ext uri="{FF2B5EF4-FFF2-40B4-BE49-F238E27FC236}">
              <a16:creationId xmlns:a16="http://schemas.microsoft.com/office/drawing/2014/main" id="{00000000-0008-0000-1B00-00000B000000}"/>
            </a:ext>
          </a:extLst>
        </xdr:cNvPr>
        <xdr:cNvSpPr txBox="1"/>
      </xdr:nvSpPr>
      <xdr:spPr>
        <a:xfrm>
          <a:off x="4324350" y="1809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22</xdr:row>
      <xdr:rowOff>85725</xdr:rowOff>
    </xdr:from>
    <xdr:ext cx="184731" cy="264560"/>
    <xdr:sp macro="" textlink="">
      <xdr:nvSpPr>
        <xdr:cNvPr id="12" name="CaixaDeTexto 11">
          <a:extLst>
            <a:ext uri="{FF2B5EF4-FFF2-40B4-BE49-F238E27FC236}">
              <a16:creationId xmlns:a16="http://schemas.microsoft.com/office/drawing/2014/main" id="{00000000-0008-0000-1B00-00000C000000}"/>
            </a:ext>
          </a:extLst>
        </xdr:cNvPr>
        <xdr:cNvSpPr txBox="1"/>
      </xdr:nvSpPr>
      <xdr:spPr>
        <a:xfrm>
          <a:off x="4324350" y="394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34</xdr:row>
      <xdr:rowOff>85725</xdr:rowOff>
    </xdr:from>
    <xdr:ext cx="184731" cy="264560"/>
    <xdr:sp macro="" textlink="">
      <xdr:nvSpPr>
        <xdr:cNvPr id="13" name="CaixaDeTexto 12">
          <a:extLst>
            <a:ext uri="{FF2B5EF4-FFF2-40B4-BE49-F238E27FC236}">
              <a16:creationId xmlns:a16="http://schemas.microsoft.com/office/drawing/2014/main" id="{00000000-0008-0000-1B00-00000D000000}"/>
            </a:ext>
          </a:extLst>
        </xdr:cNvPr>
        <xdr:cNvSpPr txBox="1"/>
      </xdr:nvSpPr>
      <xdr:spPr>
        <a:xfrm>
          <a:off x="4324350" y="6296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22</xdr:row>
      <xdr:rowOff>85725</xdr:rowOff>
    </xdr:from>
    <xdr:ext cx="184731" cy="264560"/>
    <xdr:sp macro="" textlink="">
      <xdr:nvSpPr>
        <xdr:cNvPr id="14" name="CaixaDeTexto 13">
          <a:extLst>
            <a:ext uri="{FF2B5EF4-FFF2-40B4-BE49-F238E27FC236}">
              <a16:creationId xmlns:a16="http://schemas.microsoft.com/office/drawing/2014/main" id="{00000000-0008-0000-1B00-00000E000000}"/>
            </a:ext>
          </a:extLst>
        </xdr:cNvPr>
        <xdr:cNvSpPr txBox="1"/>
      </xdr:nvSpPr>
      <xdr:spPr>
        <a:xfrm>
          <a:off x="4324350" y="394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400050</xdr:colOff>
      <xdr:row>47</xdr:row>
      <xdr:rowOff>142875</xdr:rowOff>
    </xdr:from>
    <xdr:to>
      <xdr:col>14</xdr:col>
      <xdr:colOff>123825</xdr:colOff>
      <xdr:row>60</xdr:row>
      <xdr:rowOff>66675</xdr:rowOff>
    </xdr:to>
    <xdr:graphicFrame macro="">
      <xdr:nvGraphicFramePr>
        <xdr:cNvPr id="69519" name="Gráfico 14">
          <a:extLst>
            <a:ext uri="{FF2B5EF4-FFF2-40B4-BE49-F238E27FC236}">
              <a16:creationId xmlns:a16="http://schemas.microsoft.com/office/drawing/2014/main" id="{00000000-0008-0000-1B00-00008F0F01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xdr:col>
      <xdr:colOff>628650</xdr:colOff>
      <xdr:row>94</xdr:row>
      <xdr:rowOff>0</xdr:rowOff>
    </xdr:from>
    <xdr:ext cx="184731" cy="264560"/>
    <xdr:sp macro="" textlink="">
      <xdr:nvSpPr>
        <xdr:cNvPr id="16" name="CaixaDeTexto 15">
          <a:extLst>
            <a:ext uri="{FF2B5EF4-FFF2-40B4-BE49-F238E27FC236}">
              <a16:creationId xmlns:a16="http://schemas.microsoft.com/office/drawing/2014/main" id="{00000000-0008-0000-1B00-000010000000}"/>
            </a:ext>
          </a:extLst>
        </xdr:cNvPr>
        <xdr:cNvSpPr txBox="1"/>
      </xdr:nvSpPr>
      <xdr:spPr>
        <a:xfrm>
          <a:off x="4324350" y="2007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17" name="CaixaDeTexto 16">
          <a:extLst>
            <a:ext uri="{FF2B5EF4-FFF2-40B4-BE49-F238E27FC236}">
              <a16:creationId xmlns:a16="http://schemas.microsoft.com/office/drawing/2014/main" id="{00000000-0008-0000-1B00-000011000000}"/>
            </a:ext>
          </a:extLst>
        </xdr:cNvPr>
        <xdr:cNvSpPr txBox="1"/>
      </xdr:nvSpPr>
      <xdr:spPr>
        <a:xfrm>
          <a:off x="4324350" y="22555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18" name="CaixaDeTexto 17">
          <a:extLst>
            <a:ext uri="{FF2B5EF4-FFF2-40B4-BE49-F238E27FC236}">
              <a16:creationId xmlns:a16="http://schemas.microsoft.com/office/drawing/2014/main" id="{00000000-0008-0000-1B00-000012000000}"/>
            </a:ext>
          </a:extLst>
        </xdr:cNvPr>
        <xdr:cNvSpPr txBox="1"/>
      </xdr:nvSpPr>
      <xdr:spPr>
        <a:xfrm>
          <a:off x="4324350" y="22555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19" name="CaixaDeTexto 18">
          <a:extLst>
            <a:ext uri="{FF2B5EF4-FFF2-40B4-BE49-F238E27FC236}">
              <a16:creationId xmlns:a16="http://schemas.microsoft.com/office/drawing/2014/main" id="{00000000-0008-0000-1B00-000013000000}"/>
            </a:ext>
          </a:extLst>
        </xdr:cNvPr>
        <xdr:cNvSpPr txBox="1"/>
      </xdr:nvSpPr>
      <xdr:spPr>
        <a:xfrm>
          <a:off x="4324350" y="25136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45</xdr:row>
      <xdr:rowOff>85725</xdr:rowOff>
    </xdr:from>
    <xdr:ext cx="184731" cy="264560"/>
    <xdr:sp macro="" textlink="">
      <xdr:nvSpPr>
        <xdr:cNvPr id="21" name="CaixaDeTexto 20">
          <a:extLst>
            <a:ext uri="{FF2B5EF4-FFF2-40B4-BE49-F238E27FC236}">
              <a16:creationId xmlns:a16="http://schemas.microsoft.com/office/drawing/2014/main" id="{00000000-0008-0000-1B00-000015000000}"/>
            </a:ext>
          </a:extLst>
        </xdr:cNvPr>
        <xdr:cNvSpPr txBox="1"/>
      </xdr:nvSpPr>
      <xdr:spPr>
        <a:xfrm>
          <a:off x="4324350" y="866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22" name="CaixaDeTexto 21">
          <a:extLst>
            <a:ext uri="{FF2B5EF4-FFF2-40B4-BE49-F238E27FC236}">
              <a16:creationId xmlns:a16="http://schemas.microsoft.com/office/drawing/2014/main" id="{00000000-0008-0000-1B00-000016000000}"/>
            </a:ext>
          </a:extLst>
        </xdr:cNvPr>
        <xdr:cNvSpPr txBox="1"/>
      </xdr:nvSpPr>
      <xdr:spPr>
        <a:xfrm>
          <a:off x="4324350" y="27660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361949</xdr:colOff>
      <xdr:row>64</xdr:row>
      <xdr:rowOff>57149</xdr:rowOff>
    </xdr:from>
    <xdr:to>
      <xdr:col>14</xdr:col>
      <xdr:colOff>171449</xdr:colOff>
      <xdr:row>77</xdr:row>
      <xdr:rowOff>28574</xdr:rowOff>
    </xdr:to>
    <xdr:graphicFrame macro="">
      <xdr:nvGraphicFramePr>
        <xdr:cNvPr id="69526" name="Gráfico 22">
          <a:extLst>
            <a:ext uri="{FF2B5EF4-FFF2-40B4-BE49-F238E27FC236}">
              <a16:creationId xmlns:a16="http://schemas.microsoft.com/office/drawing/2014/main" id="{00000000-0008-0000-1B00-0000960F01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4</xdr:col>
      <xdr:colOff>628650</xdr:colOff>
      <xdr:row>61</xdr:row>
      <xdr:rowOff>85725</xdr:rowOff>
    </xdr:from>
    <xdr:ext cx="184731" cy="264560"/>
    <xdr:sp macro="" textlink="">
      <xdr:nvSpPr>
        <xdr:cNvPr id="24" name="CaixaDeTexto 23">
          <a:extLst>
            <a:ext uri="{FF2B5EF4-FFF2-40B4-BE49-F238E27FC236}">
              <a16:creationId xmlns:a16="http://schemas.microsoft.com/office/drawing/2014/main" id="{00000000-0008-0000-1B00-000018000000}"/>
            </a:ext>
          </a:extLst>
        </xdr:cNvPr>
        <xdr:cNvSpPr txBox="1"/>
      </xdr:nvSpPr>
      <xdr:spPr>
        <a:xfrm>
          <a:off x="4324350" y="11782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25" name="CaixaDeTexto 24">
          <a:extLst>
            <a:ext uri="{FF2B5EF4-FFF2-40B4-BE49-F238E27FC236}">
              <a16:creationId xmlns:a16="http://schemas.microsoft.com/office/drawing/2014/main" id="{00000000-0008-0000-1B00-000019000000}"/>
            </a:ext>
          </a:extLst>
        </xdr:cNvPr>
        <xdr:cNvSpPr txBox="1"/>
      </xdr:nvSpPr>
      <xdr:spPr>
        <a:xfrm>
          <a:off x="4324350" y="30718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28" name="CaixaDeTexto 27">
          <a:extLst>
            <a:ext uri="{FF2B5EF4-FFF2-40B4-BE49-F238E27FC236}">
              <a16:creationId xmlns:a16="http://schemas.microsoft.com/office/drawing/2014/main" id="{00000000-0008-0000-1B00-00001C000000}"/>
            </a:ext>
          </a:extLst>
        </xdr:cNvPr>
        <xdr:cNvSpPr txBox="1"/>
      </xdr:nvSpPr>
      <xdr:spPr>
        <a:xfrm>
          <a:off x="4324350" y="33670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77</xdr:row>
      <xdr:rowOff>85725</xdr:rowOff>
    </xdr:from>
    <xdr:ext cx="184731" cy="264560"/>
    <xdr:sp macro="" textlink="">
      <xdr:nvSpPr>
        <xdr:cNvPr id="29" name="CaixaDeTexto 28">
          <a:extLst>
            <a:ext uri="{FF2B5EF4-FFF2-40B4-BE49-F238E27FC236}">
              <a16:creationId xmlns:a16="http://schemas.microsoft.com/office/drawing/2014/main" id="{00000000-0008-0000-1B00-00001D000000}"/>
            </a:ext>
          </a:extLst>
        </xdr:cNvPr>
        <xdr:cNvSpPr txBox="1"/>
      </xdr:nvSpPr>
      <xdr:spPr>
        <a:xfrm>
          <a:off x="4324350" y="14763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94</xdr:row>
      <xdr:rowOff>0</xdr:rowOff>
    </xdr:from>
    <xdr:ext cx="184731" cy="264560"/>
    <xdr:sp macro="" textlink="">
      <xdr:nvSpPr>
        <xdr:cNvPr id="32" name="CaixaDeTexto 31">
          <a:extLst>
            <a:ext uri="{FF2B5EF4-FFF2-40B4-BE49-F238E27FC236}">
              <a16:creationId xmlns:a16="http://schemas.microsoft.com/office/drawing/2014/main" id="{00000000-0008-0000-1B00-000020000000}"/>
            </a:ext>
          </a:extLst>
        </xdr:cNvPr>
        <xdr:cNvSpPr txBox="1"/>
      </xdr:nvSpPr>
      <xdr:spPr>
        <a:xfrm>
          <a:off x="3857625" y="17011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xdr:row>
      <xdr:rowOff>85725</xdr:rowOff>
    </xdr:from>
    <xdr:ext cx="184731" cy="264560"/>
    <xdr:sp macro="" textlink="">
      <xdr:nvSpPr>
        <xdr:cNvPr id="61" name="CaixaDeTexto 60">
          <a:extLst>
            <a:ext uri="{FF2B5EF4-FFF2-40B4-BE49-F238E27FC236}">
              <a16:creationId xmlns:a16="http://schemas.microsoft.com/office/drawing/2014/main" id="{00000000-0008-0000-1B00-00003D000000}"/>
            </a:ext>
          </a:extLst>
        </xdr:cNvPr>
        <xdr:cNvSpPr txBox="1"/>
      </xdr:nvSpPr>
      <xdr:spPr>
        <a:xfrm>
          <a:off x="33242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xdr:row>
      <xdr:rowOff>0</xdr:rowOff>
    </xdr:from>
    <xdr:ext cx="184731" cy="264560"/>
    <xdr:sp macro="" textlink="">
      <xdr:nvSpPr>
        <xdr:cNvPr id="62" name="CaixaDeTexto 61">
          <a:extLst>
            <a:ext uri="{FF2B5EF4-FFF2-40B4-BE49-F238E27FC236}">
              <a16:creationId xmlns:a16="http://schemas.microsoft.com/office/drawing/2014/main" id="{00000000-0008-0000-1B00-00003E000000}"/>
            </a:ext>
          </a:extLst>
        </xdr:cNvPr>
        <xdr:cNvSpPr txBox="1"/>
      </xdr:nvSpPr>
      <xdr:spPr>
        <a:xfrm>
          <a:off x="3324225" y="390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xdr:row>
      <xdr:rowOff>85725</xdr:rowOff>
    </xdr:from>
    <xdr:ext cx="184731" cy="264560"/>
    <xdr:sp macro="" textlink="">
      <xdr:nvSpPr>
        <xdr:cNvPr id="63" name="CaixaDeTexto 62">
          <a:extLst>
            <a:ext uri="{FF2B5EF4-FFF2-40B4-BE49-F238E27FC236}">
              <a16:creationId xmlns:a16="http://schemas.microsoft.com/office/drawing/2014/main" id="{00000000-0008-0000-1B00-00003F000000}"/>
            </a:ext>
          </a:extLst>
        </xdr:cNvPr>
        <xdr:cNvSpPr txBox="1"/>
      </xdr:nvSpPr>
      <xdr:spPr>
        <a:xfrm>
          <a:off x="33242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4</xdr:row>
      <xdr:rowOff>85725</xdr:rowOff>
    </xdr:from>
    <xdr:ext cx="184731" cy="264560"/>
    <xdr:sp macro="" textlink="">
      <xdr:nvSpPr>
        <xdr:cNvPr id="34" name="CaixaDeTexto 33">
          <a:extLst>
            <a:ext uri="{FF2B5EF4-FFF2-40B4-BE49-F238E27FC236}">
              <a16:creationId xmlns:a16="http://schemas.microsoft.com/office/drawing/2014/main" id="{00000000-0008-0000-1B00-000022000000}"/>
            </a:ext>
          </a:extLst>
        </xdr:cNvPr>
        <xdr:cNvSpPr txBox="1"/>
      </xdr:nvSpPr>
      <xdr:spPr>
        <a:xfrm>
          <a:off x="4191000"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35" name="CaixaDeTexto 34">
          <a:extLst>
            <a:ext uri="{FF2B5EF4-FFF2-40B4-BE49-F238E27FC236}">
              <a16:creationId xmlns:a16="http://schemas.microsoft.com/office/drawing/2014/main" id="{00000000-0008-0000-1B00-000023000000}"/>
            </a:ext>
          </a:extLst>
        </xdr:cNvPr>
        <xdr:cNvSpPr txBox="1"/>
      </xdr:nvSpPr>
      <xdr:spPr>
        <a:xfrm>
          <a:off x="46577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36" name="CaixaDeTexto 35">
          <a:extLst>
            <a:ext uri="{FF2B5EF4-FFF2-40B4-BE49-F238E27FC236}">
              <a16:creationId xmlns:a16="http://schemas.microsoft.com/office/drawing/2014/main" id="{00000000-0008-0000-1B00-000024000000}"/>
            </a:ext>
          </a:extLst>
        </xdr:cNvPr>
        <xdr:cNvSpPr txBox="1"/>
      </xdr:nvSpPr>
      <xdr:spPr>
        <a:xfrm>
          <a:off x="46577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37" name="CaixaDeTexto 36">
          <a:extLst>
            <a:ext uri="{FF2B5EF4-FFF2-40B4-BE49-F238E27FC236}">
              <a16:creationId xmlns:a16="http://schemas.microsoft.com/office/drawing/2014/main" id="{00000000-0008-0000-1B00-000025000000}"/>
            </a:ext>
          </a:extLst>
        </xdr:cNvPr>
        <xdr:cNvSpPr txBox="1"/>
      </xdr:nvSpPr>
      <xdr:spPr>
        <a:xfrm>
          <a:off x="46577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38" name="CaixaDeTexto 37">
          <a:extLst>
            <a:ext uri="{FF2B5EF4-FFF2-40B4-BE49-F238E27FC236}">
              <a16:creationId xmlns:a16="http://schemas.microsoft.com/office/drawing/2014/main" id="{00000000-0008-0000-1B00-000026000000}"/>
            </a:ext>
          </a:extLst>
        </xdr:cNvPr>
        <xdr:cNvSpPr txBox="1"/>
      </xdr:nvSpPr>
      <xdr:spPr>
        <a:xfrm>
          <a:off x="4657725" y="676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361950</xdr:colOff>
      <xdr:row>2</xdr:row>
      <xdr:rowOff>133350</xdr:rowOff>
    </xdr:from>
    <xdr:to>
      <xdr:col>3</xdr:col>
      <xdr:colOff>85725</xdr:colOff>
      <xdr:row>5</xdr:row>
      <xdr:rowOff>143615</xdr:rowOff>
    </xdr:to>
    <xdr:pic>
      <xdr:nvPicPr>
        <xdr:cNvPr id="39" name="Imagem 38">
          <a:extLst>
            <a:ext uri="{FF2B5EF4-FFF2-40B4-BE49-F238E27FC236}">
              <a16:creationId xmlns:a16="http://schemas.microsoft.com/office/drawing/2014/main" id="{00000000-0008-0000-1B00-00002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71775" y="533400"/>
          <a:ext cx="1009650" cy="600815"/>
        </a:xfrm>
        <a:prstGeom prst="rect">
          <a:avLst/>
        </a:prstGeom>
      </xdr:spPr>
    </xdr:pic>
    <xdr:clientData/>
  </xdr:twoCellAnchor>
  <xdr:twoCellAnchor editAs="oneCell">
    <xdr:from>
      <xdr:col>11</xdr:col>
      <xdr:colOff>285749</xdr:colOff>
      <xdr:row>1</xdr:row>
      <xdr:rowOff>133350</xdr:rowOff>
    </xdr:from>
    <xdr:to>
      <xdr:col>13</xdr:col>
      <xdr:colOff>222484</xdr:colOff>
      <xdr:row>6</xdr:row>
      <xdr:rowOff>37056</xdr:rowOff>
    </xdr:to>
    <xdr:pic>
      <xdr:nvPicPr>
        <xdr:cNvPr id="40" name="Imagem 39">
          <a:extLst>
            <a:ext uri="{FF2B5EF4-FFF2-40B4-BE49-F238E27FC236}">
              <a16:creationId xmlns:a16="http://schemas.microsoft.com/office/drawing/2014/main" id="{00000000-0008-0000-1B00-00002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734299" y="333375"/>
          <a:ext cx="927335" cy="89430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oneCellAnchor>
    <xdr:from>
      <xdr:col>3</xdr:col>
      <xdr:colOff>628650</xdr:colOff>
      <xdr:row>5</xdr:row>
      <xdr:rowOff>85725</xdr:rowOff>
    </xdr:from>
    <xdr:ext cx="184731" cy="264560"/>
    <xdr:sp macro="" textlink="">
      <xdr:nvSpPr>
        <xdr:cNvPr id="2" name="CaixaDeTexto 1">
          <a:extLst>
            <a:ext uri="{FF2B5EF4-FFF2-40B4-BE49-F238E27FC236}">
              <a16:creationId xmlns:a16="http://schemas.microsoft.com/office/drawing/2014/main" id="{00000000-0008-0000-1C00-000002000000}"/>
            </a:ext>
          </a:extLst>
        </xdr:cNvPr>
        <xdr:cNvSpPr txBox="1"/>
      </xdr:nvSpPr>
      <xdr:spPr>
        <a:xfrm>
          <a:off x="38766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3" name="CaixaDeTexto 2">
          <a:extLst>
            <a:ext uri="{FF2B5EF4-FFF2-40B4-BE49-F238E27FC236}">
              <a16:creationId xmlns:a16="http://schemas.microsoft.com/office/drawing/2014/main" id="{00000000-0008-0000-1C00-000003000000}"/>
            </a:ext>
          </a:extLst>
        </xdr:cNvPr>
        <xdr:cNvSpPr txBox="1"/>
      </xdr:nvSpPr>
      <xdr:spPr>
        <a:xfrm>
          <a:off x="44862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4" name="CaixaDeTexto 3">
          <a:extLst>
            <a:ext uri="{FF2B5EF4-FFF2-40B4-BE49-F238E27FC236}">
              <a16:creationId xmlns:a16="http://schemas.microsoft.com/office/drawing/2014/main" id="{00000000-0008-0000-1C00-000004000000}"/>
            </a:ext>
          </a:extLst>
        </xdr:cNvPr>
        <xdr:cNvSpPr txBox="1"/>
      </xdr:nvSpPr>
      <xdr:spPr>
        <a:xfrm>
          <a:off x="44862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5" name="CaixaDeTexto 4">
          <a:extLst>
            <a:ext uri="{FF2B5EF4-FFF2-40B4-BE49-F238E27FC236}">
              <a16:creationId xmlns:a16="http://schemas.microsoft.com/office/drawing/2014/main" id="{00000000-0008-0000-1C00-000005000000}"/>
            </a:ext>
          </a:extLst>
        </xdr:cNvPr>
        <xdr:cNvSpPr txBox="1"/>
      </xdr:nvSpPr>
      <xdr:spPr>
        <a:xfrm>
          <a:off x="44862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0</xdr:rowOff>
    </xdr:from>
    <xdr:ext cx="184731" cy="264560"/>
    <xdr:sp macro="" textlink="">
      <xdr:nvSpPr>
        <xdr:cNvPr id="6" name="CaixaDeTexto 5">
          <a:extLst>
            <a:ext uri="{FF2B5EF4-FFF2-40B4-BE49-F238E27FC236}">
              <a16:creationId xmlns:a16="http://schemas.microsoft.com/office/drawing/2014/main" id="{00000000-0008-0000-1C00-000006000000}"/>
            </a:ext>
          </a:extLst>
        </xdr:cNvPr>
        <xdr:cNvSpPr txBox="1"/>
      </xdr:nvSpPr>
      <xdr:spPr>
        <a:xfrm>
          <a:off x="4486275" y="771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7" name="CaixaDeTexto 6">
          <a:extLst>
            <a:ext uri="{FF2B5EF4-FFF2-40B4-BE49-F238E27FC236}">
              <a16:creationId xmlns:a16="http://schemas.microsoft.com/office/drawing/2014/main" id="{00000000-0008-0000-1C00-000007000000}"/>
            </a:ext>
          </a:extLst>
        </xdr:cNvPr>
        <xdr:cNvSpPr txBox="1"/>
      </xdr:nvSpPr>
      <xdr:spPr>
        <a:xfrm>
          <a:off x="44862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8" name="CaixaDeTexto 7">
          <a:extLst>
            <a:ext uri="{FF2B5EF4-FFF2-40B4-BE49-F238E27FC236}">
              <a16:creationId xmlns:a16="http://schemas.microsoft.com/office/drawing/2014/main" id="{00000000-0008-0000-1C00-000008000000}"/>
            </a:ext>
          </a:extLst>
        </xdr:cNvPr>
        <xdr:cNvSpPr txBox="1"/>
      </xdr:nvSpPr>
      <xdr:spPr>
        <a:xfrm>
          <a:off x="448627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1</xdr:col>
      <xdr:colOff>31751</xdr:colOff>
      <xdr:row>14</xdr:row>
      <xdr:rowOff>38100</xdr:rowOff>
    </xdr:from>
    <xdr:to>
      <xdr:col>11</xdr:col>
      <xdr:colOff>355601</xdr:colOff>
      <xdr:row>31</xdr:row>
      <xdr:rowOff>171450</xdr:rowOff>
    </xdr:to>
    <xdr:sp macro="" textlink="">
      <xdr:nvSpPr>
        <xdr:cNvPr id="11" name="CaixaDeTexto 10">
          <a:extLst>
            <a:ext uri="{FF2B5EF4-FFF2-40B4-BE49-F238E27FC236}">
              <a16:creationId xmlns:a16="http://schemas.microsoft.com/office/drawing/2014/main" id="{00000000-0008-0000-1C00-00000B000000}"/>
            </a:ext>
          </a:extLst>
        </xdr:cNvPr>
        <xdr:cNvSpPr txBox="1"/>
      </xdr:nvSpPr>
      <xdr:spPr>
        <a:xfrm>
          <a:off x="2778126" y="3197225"/>
          <a:ext cx="6388100" cy="3371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100">
              <a:latin typeface="Bell MT" panose="02020503060305020303" pitchFamily="18" charset="0"/>
            </a:rPr>
            <a:t>	</a:t>
          </a: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100">
              <a:latin typeface="Bell MT" panose="02020503060305020303" pitchFamily="18" charset="0"/>
            </a:rPr>
            <a:t>	</a:t>
          </a:r>
          <a:r>
            <a:rPr lang="pt-BR" sz="1300">
              <a:latin typeface="Bell MT" panose="02020503060305020303" pitchFamily="18" charset="0"/>
            </a:rPr>
            <a:t>Os projetos de Educação de Trânsito do DETRAN-RO são desenvolvidos pela Diretoria Técnica de Educação de Trânsito – DTET. A missão da Diretoria é promover a Educação de Trânsito na Educação Infantil, Ensino Fundamental, Ensino Médio e Superior, por meio de planejamento e ações coordenadas entre os órgãos e entidades do Sistema Nacional de Trânsito e de Educação, conforme art. 74 do Código de Trânsito Brasileiro.</a:t>
          </a:r>
        </a:p>
      </xdr:txBody>
    </xdr:sp>
    <xdr:clientData/>
  </xdr:twoCellAnchor>
  <xdr:oneCellAnchor>
    <xdr:from>
      <xdr:col>1</xdr:col>
      <xdr:colOff>19049</xdr:colOff>
      <xdr:row>34</xdr:row>
      <xdr:rowOff>28575</xdr:rowOff>
    </xdr:from>
    <xdr:ext cx="6448425" cy="22840949"/>
    <xdr:sp macro="" textlink="">
      <xdr:nvSpPr>
        <xdr:cNvPr id="12" name="CaixaDeTexto 11">
          <a:extLst>
            <a:ext uri="{FF2B5EF4-FFF2-40B4-BE49-F238E27FC236}">
              <a16:creationId xmlns:a16="http://schemas.microsoft.com/office/drawing/2014/main" id="{00000000-0008-0000-1C00-00000C000000}"/>
            </a:ext>
          </a:extLst>
        </xdr:cNvPr>
        <xdr:cNvSpPr txBox="1"/>
      </xdr:nvSpPr>
      <xdr:spPr>
        <a:xfrm>
          <a:off x="2762249" y="6905625"/>
          <a:ext cx="6448425" cy="22840949"/>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lvl="0" algn="just">
            <a:lnSpc>
              <a:spcPct val="150000"/>
            </a:lnSpc>
          </a:pPr>
          <a:r>
            <a:rPr lang="pt-BR" sz="1300">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Projeto Aimirim:</a:t>
          </a:r>
          <a:r>
            <a:rPr lang="pt-BR" sz="1300" b="1" baseline="0">
              <a:solidFill>
                <a:schemeClr val="dk1"/>
              </a:solidFill>
              <a:effectLst/>
              <a:latin typeface="Bell MT" panose="02020503060305020303" pitchFamily="18" charset="0"/>
              <a:ea typeface="+mn-ea"/>
              <a:cs typeface="+mn-cs"/>
            </a:rPr>
            <a:t> </a:t>
          </a:r>
          <a:r>
            <a:rPr lang="pt-BR" sz="1300">
              <a:solidFill>
                <a:schemeClr val="dk1"/>
              </a:solidFill>
              <a:effectLst/>
              <a:latin typeface="Bell MT" panose="02020503060305020303" pitchFamily="18" charset="0"/>
              <a:ea typeface="+mn-ea"/>
              <a:cs typeface="+mn-cs"/>
            </a:rPr>
            <a:t>Desenvolver atividades educativas voltadas à Educação de Trânsito para a Educação Infantil (03 a 05 anos), no Estado de Rondônia, por meio de aterial lúdico, promovendo a construção de conceitos positivos, os quais possibilitem a criança compreender sua relação com o trânsito, de modo a contribuir para a formação de adultos responsáveis pelo trânsito de sua cidade.</a:t>
          </a:r>
        </a:p>
        <a:p>
          <a:pPr marL="0" marR="0" indent="0" algn="just" defTabSz="914400" rtl="0" eaLnBrk="1" fontAlgn="auto" latinLnBrk="0" hangingPunct="1">
            <a:lnSpc>
              <a:spcPct val="150000"/>
            </a:lnSpc>
            <a:spcBef>
              <a:spcPts val="0"/>
            </a:spcBef>
            <a:spcAft>
              <a:spcPts val="0"/>
            </a:spcAft>
            <a:buClrTx/>
            <a:buSzTx/>
            <a:buFontTx/>
            <a:buNone/>
            <a:tabLst/>
            <a:defRPr/>
          </a:pPr>
          <a:r>
            <a:rPr lang="pt-BR" sz="1100"/>
            <a:t>	</a:t>
          </a: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100" b="1">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Projeto </a:t>
          </a:r>
          <a:r>
            <a:rPr lang="pt-BR" sz="1300" b="1" i="1">
              <a:solidFill>
                <a:schemeClr val="dk1"/>
              </a:solidFill>
              <a:effectLst/>
              <a:latin typeface="Bell MT" panose="02020503060305020303" pitchFamily="18" charset="0"/>
              <a:ea typeface="+mn-ea"/>
              <a:cs typeface="+mn-cs"/>
            </a:rPr>
            <a:t>Bi-bip</a:t>
          </a:r>
          <a:r>
            <a:rPr lang="pt-BR" sz="1300" b="1">
              <a:solidFill>
                <a:schemeClr val="dk1"/>
              </a:solidFill>
              <a:effectLst/>
              <a:latin typeface="Bell MT" panose="02020503060305020303" pitchFamily="18" charset="0"/>
              <a:ea typeface="+mn-ea"/>
              <a:cs typeface="+mn-cs"/>
            </a:rPr>
            <a:t>:</a:t>
          </a:r>
          <a:r>
            <a:rPr lang="pt-BR" sz="1300">
              <a:solidFill>
                <a:schemeClr val="dk1"/>
              </a:solidFill>
              <a:effectLst/>
              <a:latin typeface="Bell MT" panose="02020503060305020303" pitchFamily="18" charset="0"/>
              <a:ea typeface="+mn-ea"/>
              <a:cs typeface="+mn-cs"/>
            </a:rPr>
            <a:t> tem como objetivo promover a Educação de Trânsito as crianças da Educação Infantil e do Ensino Fundamental I das escolas públicas e privadas do Estado, por meio de palestras educativas e recreação envolvendo a temática “Trânsito Seguro”. Tendo como público alvo os alunos com idade de 06 a 12 anos com o intuito de prevenir os acidentes com esse grupo específico e transformá-los em pequenos multiplicadores.</a:t>
          </a:r>
          <a:endParaRPr lang="pt-BR" sz="1300">
            <a:effectLst/>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Projeto Condutores em Ação</a:t>
          </a:r>
          <a:r>
            <a:rPr lang="pt-BR" sz="1100">
              <a:solidFill>
                <a:schemeClr val="dk1"/>
              </a:solidFill>
              <a:latin typeface="+mn-lt"/>
              <a:ea typeface="+mn-ea"/>
              <a:cs typeface="+mn-cs"/>
            </a:rPr>
            <a:t>: </a:t>
          </a:r>
          <a:r>
            <a:rPr lang="pt-BR" sz="1300">
              <a:solidFill>
                <a:schemeClr val="dk1"/>
              </a:solidFill>
              <a:effectLst/>
              <a:latin typeface="Bell MT" panose="02020503060305020303" pitchFamily="18" charset="0"/>
              <a:ea typeface="+mn-ea"/>
              <a:cs typeface="+mn-cs"/>
            </a:rPr>
            <a:t>propõe sensibilizar condutores: ciclistas, motociclistas e motoristas do Estado de Rondônia com orientações específicas para cada modalidade por meio de palestras, pit stop, blitz educativas de maneira clara e objetiva, despertando a importância da direção defensiva. Ações como: Encontro de Motociclistas, Encontros Setoriais de Ciclistas, Atividades Específicas do Dia do Motorista fazem parte das dinâmicas utilizadas no projeto. </a:t>
          </a:r>
          <a:endParaRPr lang="pt-BR" sz="13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3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300" b="1">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Projeto EMBRIAGUEZ AO VOLANTE: NÃO ENTRE EM CHOQUE COM A LEI (Convênio</a:t>
          </a:r>
          <a:r>
            <a:rPr lang="pt-BR" sz="1300" b="1" baseline="0">
              <a:solidFill>
                <a:schemeClr val="dk1"/>
              </a:solidFill>
              <a:effectLst/>
              <a:latin typeface="Bell MT" panose="02020503060305020303" pitchFamily="18" charset="0"/>
              <a:ea typeface="+mn-ea"/>
              <a:cs typeface="+mn-cs"/>
            </a:rPr>
            <a:t> TJ/DETRAN)</a:t>
          </a:r>
          <a:r>
            <a:rPr lang="pt-BR" sz="1300" b="1">
              <a:solidFill>
                <a:schemeClr val="dk1"/>
              </a:solidFill>
              <a:effectLst/>
              <a:latin typeface="Bell MT" panose="02020503060305020303" pitchFamily="18" charset="0"/>
              <a:ea typeface="+mn-ea"/>
              <a:cs typeface="+mn-cs"/>
            </a:rPr>
            <a:t>: </a:t>
          </a:r>
          <a:r>
            <a:rPr lang="pt-BR" sz="1300">
              <a:solidFill>
                <a:schemeClr val="dk1"/>
              </a:solidFill>
              <a:effectLst/>
              <a:latin typeface="Bell MT" panose="02020503060305020303" pitchFamily="18" charset="0"/>
              <a:ea typeface="+mn-ea"/>
              <a:cs typeface="+mn-cs"/>
            </a:rPr>
            <a:t>O projeto do Tribunal de Justiça de Rondônia em parceria com o DETRAN/RO é direcionado aos réus que cometeram os delitos de trânsito tipificado no Código de Trânsito Brasileiro-CTB, aos quais se atribui pena, dentro dos parâmetros estabelecidos no art. 89 da Lei 9.099/95. E tem como objetivo levar o público a refletir sobre o comportamento no trânsito e consequentemente mudar hábitos que prejudiquem as relações nas vias e a desenvolver o senso crítico dos réus envolvidos em crimes previstos no CTB, esclarecendo sobre os riscos para a saúde e, em especial, as consequências em dirigir alcoolizado.</a:t>
          </a: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300" b="1">
              <a:solidFill>
                <a:schemeClr val="dk1"/>
              </a:solidFill>
              <a:effectLst/>
              <a:latin typeface="Bell MT" panose="02020503060305020303" pitchFamily="18" charset="0"/>
              <a:ea typeface="+mn-ea"/>
              <a:cs typeface="+mn-cs"/>
            </a:rPr>
            <a:t>	Projeto Trânsito Cidadão: </a:t>
          </a:r>
          <a:r>
            <a:rPr lang="pt-BR" sz="1300">
              <a:solidFill>
                <a:schemeClr val="dk1"/>
              </a:solidFill>
              <a:effectLst/>
              <a:latin typeface="Bell MT" panose="02020503060305020303" pitchFamily="18" charset="0"/>
              <a:ea typeface="+mn-ea"/>
              <a:cs typeface="+mn-cs"/>
            </a:rPr>
            <a:t>O Projeto Trânsito Cidadão é voltado aos alunos das escolas públicas e privadas do Estado, nas etapas de Ensino Fundamental II e Ensino Médio, com público alvo infanto-juvenil de 13 a 17 anos. Com a proposta de promover Educação de Trânsito através de palestras, oficinas e blitz educativas envolvendo a temática: Trânsito Seguro. O objetivo do projeto é de sensibilizar o público atingido para que estes assumam uma postura responsável, cívica e humana no trânsito, sendo na condição de pedestre, ciclista, passageiro ou futuro condutor. </a:t>
          </a:r>
          <a:endParaRPr lang="pt-BR" sz="1300">
            <a:effectLst/>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300">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Projeto Educação de Trânsito e Cidadania na Escola (Convênio DETRAN/SEDUC):</a:t>
          </a:r>
          <a:r>
            <a:rPr lang="pt-BR" sz="1300">
              <a:solidFill>
                <a:schemeClr val="dk1"/>
              </a:solidFill>
              <a:effectLst/>
              <a:latin typeface="Bell MT" panose="02020503060305020303" pitchFamily="18" charset="0"/>
              <a:ea typeface="+mn-ea"/>
              <a:cs typeface="+mn-cs"/>
            </a:rPr>
            <a:t> O projeto tem como objetivo promover a Educação de Trânsito e Cidadania aos estudantes do 1º ao 9º ano do Ensino Fundamental e do 1º ao 3º ano do Ensino Médio das escolas públicas estaduais de Rondônia, visando proporcionar conceito e apreensão das normas de circulação e conduta, socialização e cidadania para a construção de um espaço público igualitário e seguro, bem como, relacioná-los com os conteúdos de componentes curriculares da base nacional comum que integram a matriz curricular do Estado.</a:t>
          </a:r>
        </a:p>
        <a:p>
          <a:pPr algn="just">
            <a:lnSpc>
              <a:spcPct val="150000"/>
            </a:lnSpc>
          </a:pPr>
          <a:endParaRPr lang="pt-BR" sz="1100">
            <a:latin typeface="Bell MT" panose="02020503060305020303" pitchFamily="18" charset="0"/>
          </a:endParaRPr>
        </a:p>
      </xdr:txBody>
    </xdr:sp>
    <xdr:clientData/>
  </xdr:oneCellAnchor>
  <xdr:twoCellAnchor>
    <xdr:from>
      <xdr:col>1</xdr:col>
      <xdr:colOff>9525</xdr:colOff>
      <xdr:row>156</xdr:row>
      <xdr:rowOff>133351</xdr:rowOff>
    </xdr:from>
    <xdr:to>
      <xdr:col>11</xdr:col>
      <xdr:colOff>349250</xdr:colOff>
      <xdr:row>208</xdr:row>
      <xdr:rowOff>180975</xdr:rowOff>
    </xdr:to>
    <xdr:sp macro="" textlink="">
      <xdr:nvSpPr>
        <xdr:cNvPr id="16" name="CaixaDeTexto 15">
          <a:extLst>
            <a:ext uri="{FF2B5EF4-FFF2-40B4-BE49-F238E27FC236}">
              <a16:creationId xmlns:a16="http://schemas.microsoft.com/office/drawing/2014/main" id="{00000000-0008-0000-1C00-000010000000}"/>
            </a:ext>
          </a:extLst>
        </xdr:cNvPr>
        <xdr:cNvSpPr txBox="1"/>
      </xdr:nvSpPr>
      <xdr:spPr>
        <a:xfrm>
          <a:off x="2752725" y="20859751"/>
          <a:ext cx="6454775" cy="4571999"/>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just" defTabSz="914400" rtl="0" eaLnBrk="1" fontAlgn="auto" latinLnBrk="0" hangingPunct="1">
            <a:lnSpc>
              <a:spcPct val="150000"/>
            </a:lnSpc>
            <a:spcBef>
              <a:spcPts val="0"/>
            </a:spcBef>
            <a:spcAft>
              <a:spcPts val="0"/>
            </a:spcAft>
            <a:buClrTx/>
            <a:buSzTx/>
            <a:buFontTx/>
            <a:buNone/>
            <a:tabLst/>
            <a:defRPr/>
          </a:pPr>
          <a:r>
            <a:rPr lang="pt-BR" sz="1100" b="0">
              <a:solidFill>
                <a:schemeClr val="dk1"/>
              </a:solidFill>
              <a:effectLst/>
              <a:latin typeface="+mn-lt"/>
              <a:ea typeface="+mn-ea"/>
              <a:cs typeface="+mn-cs"/>
            </a:rPr>
            <a:t>	</a:t>
          </a:r>
          <a:r>
            <a:rPr lang="pt-BR" sz="1300" b="1">
              <a:solidFill>
                <a:schemeClr val="dk1"/>
              </a:solidFill>
              <a:effectLst/>
              <a:latin typeface="Bell MT" panose="02020503060305020303" pitchFamily="18" charset="0"/>
              <a:ea typeface="+mn-ea"/>
              <a:cs typeface="+mn-cs"/>
            </a:rPr>
            <a:t>Projeto </a:t>
          </a:r>
          <a:r>
            <a:rPr lang="pt-BR" sz="1300" b="1" i="1">
              <a:solidFill>
                <a:schemeClr val="dk1"/>
              </a:solidFill>
              <a:effectLst/>
              <a:latin typeface="Bell MT" panose="02020503060305020303" pitchFamily="18" charset="0"/>
              <a:ea typeface="+mn-ea"/>
              <a:cs typeface="+mn-cs"/>
            </a:rPr>
            <a:t>“SE ESSA RUA FOSSE MINHA</a:t>
          </a:r>
          <a:r>
            <a:rPr lang="pt-BR" sz="1300" b="1">
              <a:solidFill>
                <a:schemeClr val="dk1"/>
              </a:solidFill>
              <a:effectLst/>
              <a:latin typeface="Bell MT" panose="02020503060305020303" pitchFamily="18" charset="0"/>
              <a:ea typeface="+mn-ea"/>
              <a:cs typeface="+mn-cs"/>
            </a:rPr>
            <a:t>” (Convênio DETRAN/SEMED)</a:t>
          </a:r>
          <a:r>
            <a:rPr lang="pt-BR" sz="1100" b="1">
              <a:solidFill>
                <a:schemeClr val="dk1"/>
              </a:solidFill>
              <a:effectLst/>
              <a:latin typeface="+mn-lt"/>
              <a:ea typeface="+mn-ea"/>
              <a:cs typeface="+mn-cs"/>
            </a:rPr>
            <a:t>: </a:t>
          </a:r>
          <a:r>
            <a:rPr lang="pt-BR" sz="1300">
              <a:solidFill>
                <a:schemeClr val="dk1"/>
              </a:solidFill>
              <a:effectLst/>
              <a:latin typeface="Bell MT" panose="02020503060305020303" pitchFamily="18" charset="0"/>
              <a:ea typeface="+mn-ea"/>
              <a:cs typeface="+mn-cs"/>
            </a:rPr>
            <a:t>O Projeto tem como objetivo orientar as ações didáticas e pedagógicas facilitando a inter-relação entre diferentes conteúdos e o trânsito, tem como público alvo estudantes do 4º e 5º ano do Ensino Fundamental da Rede Pública do Município de Porto Velho. O projeto está voltado à construção da cidadania, no qual os alunos participam com interesse e motivação das atividades desenvolvidas, que além de conscientizá-los sobre a importância do ir e vir com segurança no trânsito, os torna agentes de transformação na vida de suas famílias e amigos</a:t>
          </a: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r>
            <a:rPr lang="pt-BR" sz="1100">
              <a:latin typeface="Bell MT" panose="02020503060305020303" pitchFamily="18" charset="0"/>
            </a:rPr>
            <a:t>						</a:t>
          </a:r>
        </a:p>
        <a:p>
          <a:pPr marL="0" marR="0" lvl="0" indent="0" algn="just" defTabSz="914400" rtl="0" eaLnBrk="1" fontAlgn="auto" latinLnBrk="0" hangingPunct="1">
            <a:lnSpc>
              <a:spcPct val="150000"/>
            </a:lnSpc>
            <a:spcBef>
              <a:spcPts val="0"/>
            </a:spcBef>
            <a:spcAft>
              <a:spcPts val="0"/>
            </a:spcAft>
            <a:buClrTx/>
            <a:buSzTx/>
            <a:buFontTx/>
            <a:buNone/>
            <a:tabLst/>
            <a:defRPr/>
          </a:pPr>
          <a:r>
            <a:rPr lang="pt-BR" sz="1100" b="1">
              <a:latin typeface="Bell MT" panose="02020503060305020303" pitchFamily="18" charset="0"/>
            </a:rPr>
            <a:t>	</a:t>
          </a:r>
          <a:r>
            <a:rPr lang="pt-BR" sz="1300" b="1">
              <a:latin typeface="Bell MT" panose="02020503060305020303" pitchFamily="18" charset="0"/>
            </a:rPr>
            <a:t>Projeto</a:t>
          </a:r>
          <a:r>
            <a:rPr lang="pt-BR" sz="1100">
              <a:latin typeface="Bell MT" panose="02020503060305020303" pitchFamily="18" charset="0"/>
            </a:rPr>
            <a:t> </a:t>
          </a:r>
          <a:r>
            <a:rPr lang="pt-BR" sz="1300" b="1">
              <a:solidFill>
                <a:schemeClr val="dk1"/>
              </a:solidFill>
              <a:effectLst/>
              <a:latin typeface="Bell MT" panose="02020503060305020303" pitchFamily="18" charset="0"/>
              <a:ea typeface="+mn-ea"/>
              <a:cs typeface="+mn-cs"/>
            </a:rPr>
            <a:t>Livro Carta Mural: </a:t>
          </a:r>
          <a:r>
            <a:rPr lang="pt-BR" sz="1300">
              <a:solidFill>
                <a:schemeClr val="dk1"/>
              </a:solidFill>
              <a:effectLst/>
              <a:latin typeface="Bell MT" panose="02020503060305020303" pitchFamily="18" charset="0"/>
              <a:ea typeface="+mn-ea"/>
              <a:cs typeface="+mn-cs"/>
            </a:rPr>
            <a:t>O programa Livro-Carta-Mural é um conjunto de materiais e estratégias de natureza lúdica, literária e pedagógica para incentivo à leitura e produção textual nas escolas, cujo lema é </a:t>
          </a:r>
          <a:r>
            <a:rPr lang="pt-BR" sz="1300" i="1">
              <a:solidFill>
                <a:schemeClr val="dk1"/>
              </a:solidFill>
              <a:effectLst/>
              <a:latin typeface="Bell MT" panose="02020503060305020303" pitchFamily="18" charset="0"/>
              <a:ea typeface="+mn-ea"/>
              <a:cs typeface="+mn-cs"/>
            </a:rPr>
            <a:t>ler e escrever com prazer</a:t>
          </a:r>
          <a:r>
            <a:rPr lang="pt-BR" sz="1300">
              <a:solidFill>
                <a:schemeClr val="dk1"/>
              </a:solidFill>
              <a:effectLst/>
              <a:latin typeface="Bell MT" panose="02020503060305020303" pitchFamily="18" charset="0"/>
              <a:ea typeface="+mn-ea"/>
              <a:cs typeface="+mn-cs"/>
            </a:rPr>
            <a:t>. Um dos elementos centrais da estratégia é a leitura sequenciada do capítulo de uma carta-e-narrativa, tal como num folhetim ou novela. A partir da leitura e interpretação são propostos brincadeiras/exercícios/desafios, que estimulam a reflexão e mobiliza a manifestação do pensamento, seja oralmente, seja por meio da escrita. O público alvo são os alunos do Ensino Fundamental e Ensino Médio regular da rede estadual de ensino.</a:t>
          </a:r>
          <a:endParaRPr lang="pt-BR" sz="11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Bell MT" panose="02020503060305020303" pitchFamily="18" charset="0"/>
            <a:ea typeface="+mn-ea"/>
            <a:cs typeface="+mn-cs"/>
          </a:endParaRPr>
        </a:p>
        <a:p>
          <a:pPr marL="0" marR="0" lvl="0" indent="0" algn="just" defTabSz="914400" rtl="0" eaLnBrk="1" fontAlgn="auto" latinLnBrk="0" hangingPunct="1">
            <a:lnSpc>
              <a:spcPct val="150000"/>
            </a:lnSpc>
            <a:spcBef>
              <a:spcPts val="0"/>
            </a:spcBef>
            <a:spcAft>
              <a:spcPts val="0"/>
            </a:spcAft>
            <a:buClrTx/>
            <a:buSzTx/>
            <a:buFontTx/>
            <a:buNone/>
            <a:tabLst/>
            <a:defRPr/>
          </a:pPr>
          <a:r>
            <a:rPr lang="pt-BR" sz="1100">
              <a:latin typeface="Bell MT" panose="02020503060305020303" pitchFamily="18" charset="0"/>
            </a:rPr>
            <a:t>													</a:t>
          </a:r>
        </a:p>
        <a:p>
          <a:pPr marL="0" marR="0" indent="0" algn="just" defTabSz="914400" rtl="0" eaLnBrk="1" fontAlgn="auto" latinLnBrk="0" hangingPunct="1">
            <a:lnSpc>
              <a:spcPct val="150000"/>
            </a:lnSpc>
            <a:spcBef>
              <a:spcPts val="0"/>
            </a:spcBef>
            <a:spcAft>
              <a:spcPts val="0"/>
            </a:spcAft>
            <a:buClrTx/>
            <a:buSzTx/>
            <a:buFontTx/>
            <a:buNone/>
            <a:tabLst/>
            <a:defRPr/>
          </a:pPr>
          <a:r>
            <a:rPr lang="pt-BR" sz="1100">
              <a:latin typeface="Bell MT" panose="02020503060305020303" pitchFamily="18" charset="0"/>
            </a:rPr>
            <a:t>	</a:t>
          </a:r>
        </a:p>
      </xdr:txBody>
    </xdr:sp>
    <xdr:clientData/>
  </xdr:twoCellAnchor>
  <xdr:twoCellAnchor>
    <xdr:from>
      <xdr:col>1</xdr:col>
      <xdr:colOff>9526</xdr:colOff>
      <xdr:row>211</xdr:row>
      <xdr:rowOff>133350</xdr:rowOff>
    </xdr:from>
    <xdr:to>
      <xdr:col>12</xdr:col>
      <xdr:colOff>0</xdr:colOff>
      <xdr:row>271</xdr:row>
      <xdr:rowOff>76200</xdr:rowOff>
    </xdr:to>
    <xdr:sp macro="" textlink="">
      <xdr:nvSpPr>
        <xdr:cNvPr id="17" name="CaixaDeTexto 16">
          <a:extLst>
            <a:ext uri="{FF2B5EF4-FFF2-40B4-BE49-F238E27FC236}">
              <a16:creationId xmlns:a16="http://schemas.microsoft.com/office/drawing/2014/main" id="{00000000-0008-0000-1C00-000011000000}"/>
            </a:ext>
          </a:extLst>
        </xdr:cNvPr>
        <xdr:cNvSpPr txBox="1"/>
      </xdr:nvSpPr>
      <xdr:spPr>
        <a:xfrm>
          <a:off x="2752726" y="40852725"/>
          <a:ext cx="6505574" cy="112585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b="1">
              <a:solidFill>
                <a:schemeClr val="dk1"/>
              </a:solidFill>
              <a:effectLst/>
              <a:latin typeface="Bell MT" panose="02020503060305020303" pitchFamily="18" charset="0"/>
              <a:ea typeface="+mn-ea"/>
              <a:cs typeface="+mn-cs"/>
            </a:rPr>
            <a:t>Campanha Volta às Aulas e Carnaval</a:t>
          </a:r>
          <a:r>
            <a:rPr lang="pt-BR" sz="1300">
              <a:solidFill>
                <a:schemeClr val="dk1"/>
              </a:solidFill>
              <a:effectLst/>
              <a:latin typeface="Bell MT" panose="02020503060305020303" pitchFamily="18" charset="0"/>
              <a:ea typeface="+mn-ea"/>
              <a:cs typeface="+mn-cs"/>
            </a:rPr>
            <a:t>: As campanhas acontecem ao longo do ano com o objetivo de orientar a população quanto aos princípios, valores, conhecimentos, habilidades e atitudes favoráveis e adequadas à locomoção no espaço social, para uma convivência no trânsito de modo responsável e seguro. O público alvo são os pedestres, ciclistas, motociclistas e motoristas, ou seja, usuários das vias do Estado de Rondônia de modo geral.</a:t>
          </a:r>
        </a:p>
        <a:p>
          <a:pPr algn="just">
            <a:lnSpc>
              <a:spcPct val="150000"/>
            </a:lnSpc>
          </a:pPr>
          <a:r>
            <a:rPr lang="pt-BR" sz="1300">
              <a:solidFill>
                <a:schemeClr val="dk1"/>
              </a:solidFill>
              <a:effectLst/>
              <a:latin typeface="Bell MT" panose="02020503060305020303" pitchFamily="18" charset="0"/>
              <a:ea typeface="+mn-ea"/>
              <a:cs typeface="+mn-cs"/>
            </a:rPr>
            <a:t>	Volta às Aulas e Carnaval: A campanha volta às aulas tem o objetivo de orientar os condutores de veículos acerca das exigências legais de trânsito para o transporte de crianças, aconselhar os estudantes o como se portar nas vias, a fazer uso da faixa de pedestre corretamente e a respeitar as regras de trânsito. Já a campanha carnaval acontece no sentido de sensibilizar os frequentadores e os organizadores dos blocos carnavalescos sobre as consequências do consumo abusivo do álcool e substâncias psicoativas e da combinação proibida bebida e direção, mediante ações como: blitz educativas e pit stop com orientações e distribuição de panfletos.</a:t>
          </a:r>
        </a:p>
        <a:p>
          <a:pPr algn="just">
            <a:lnSpc>
              <a:spcPct val="150000"/>
            </a:lnSpc>
          </a:pPr>
          <a:r>
            <a:rPr lang="pt-BR" sz="1300">
              <a:solidFill>
                <a:schemeClr val="dk1"/>
              </a:solidFill>
              <a:effectLst/>
              <a:latin typeface="Bell MT" panose="02020503060305020303" pitchFamily="18" charset="0"/>
              <a:ea typeface="+mn-ea"/>
              <a:cs typeface="+mn-cs"/>
            </a:rPr>
            <a:t>	 Pedestre, Ciclista, Motociclista e Motorista: Ao longo do ano os envolvidos no trânsito: pedestre, ciclista, motociclista e motorista são orientados sobre seus direitos e deveres no trânsito e em datas comemorativas cada grupo recebe instruções específicas. </a:t>
          </a:r>
        </a:p>
        <a:p>
          <a:pPr algn="just">
            <a:lnSpc>
              <a:spcPct val="150000"/>
            </a:lnSpc>
          </a:pPr>
          <a:r>
            <a:rPr lang="pt-BR" sz="1300">
              <a:solidFill>
                <a:schemeClr val="dk1"/>
              </a:solidFill>
              <a:effectLst/>
              <a:latin typeface="Bell MT" panose="02020503060305020303" pitchFamily="18" charset="0"/>
              <a:ea typeface="+mn-ea"/>
              <a:cs typeface="+mn-cs"/>
            </a:rPr>
            <a:t> </a:t>
          </a: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a:t>
          </a:r>
          <a:r>
            <a:rPr lang="pt-BR" sz="1100">
              <a:latin typeface="Bell MT" panose="02020503060305020303" pitchFamily="18" charset="0"/>
            </a:rPr>
            <a:t>	</a:t>
          </a:r>
        </a:p>
      </xdr:txBody>
    </xdr:sp>
    <xdr:clientData/>
  </xdr:twoCellAnchor>
  <xdr:twoCellAnchor>
    <xdr:from>
      <xdr:col>1</xdr:col>
      <xdr:colOff>0</xdr:colOff>
      <xdr:row>272</xdr:row>
      <xdr:rowOff>1</xdr:rowOff>
    </xdr:from>
    <xdr:to>
      <xdr:col>12</xdr:col>
      <xdr:colOff>0</xdr:colOff>
      <xdr:row>306</xdr:row>
      <xdr:rowOff>85725</xdr:rowOff>
    </xdr:to>
    <xdr:sp macro="" textlink="">
      <xdr:nvSpPr>
        <xdr:cNvPr id="24" name="CaixaDeTexto 23">
          <a:extLst>
            <a:ext uri="{FF2B5EF4-FFF2-40B4-BE49-F238E27FC236}">
              <a16:creationId xmlns:a16="http://schemas.microsoft.com/office/drawing/2014/main" id="{00000000-0008-0000-1C00-000018000000}"/>
            </a:ext>
          </a:extLst>
        </xdr:cNvPr>
        <xdr:cNvSpPr txBox="1"/>
      </xdr:nvSpPr>
      <xdr:spPr>
        <a:xfrm>
          <a:off x="2743200" y="52130326"/>
          <a:ext cx="6515100" cy="6562724"/>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just">
            <a:lnSpc>
              <a:spcPct val="150000"/>
            </a:lnSpc>
          </a:pPr>
          <a:r>
            <a:rPr lang="pt-BR" sz="1100"/>
            <a:t>	</a:t>
          </a:r>
          <a:r>
            <a:rPr lang="pt-BR" sz="1300">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Dia Mundial em Memória às Vítimas de Trânsito: </a:t>
          </a:r>
          <a:r>
            <a:rPr lang="pt-BR" sz="1300">
              <a:solidFill>
                <a:schemeClr val="dk1"/>
              </a:solidFill>
              <a:effectLst/>
              <a:latin typeface="Bell MT" panose="02020503060305020303" pitchFamily="18" charset="0"/>
              <a:ea typeface="+mn-ea"/>
              <a:cs typeface="+mn-cs"/>
            </a:rPr>
            <a:t>Anualmente é trabalhada essa data para demonstrar à sociedade e as autoridades sobre a importância de conscientizar que os acidentes trágicos nas ruas e estradas são previsíveis e podem ser evitados promovendo uma reflexão sobre um trânsito mais humanizado e seguro.</a:t>
          </a:r>
        </a:p>
        <a:p>
          <a:pPr algn="just">
            <a:lnSpc>
              <a:spcPct val="150000"/>
            </a:lnSpc>
          </a:pPr>
          <a:r>
            <a:rPr lang="pt-BR" sz="1300">
              <a:solidFill>
                <a:schemeClr val="dk1"/>
              </a:solidFill>
              <a:effectLst/>
              <a:latin typeface="Bell MT" panose="02020503060305020303" pitchFamily="18" charset="0"/>
              <a:ea typeface="+mn-ea"/>
              <a:cs typeface="+mn-cs"/>
            </a:rPr>
            <a:t>	</a:t>
          </a: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r>
            <a:rPr lang="pt-BR" sz="1300">
              <a:solidFill>
                <a:schemeClr val="dk1"/>
              </a:solidFill>
              <a:effectLst/>
              <a:latin typeface="Bell MT" panose="02020503060305020303" pitchFamily="18" charset="0"/>
              <a:ea typeface="+mn-ea"/>
              <a:cs typeface="+mn-cs"/>
            </a:rPr>
            <a:t>	</a:t>
          </a: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a:t>
          </a:r>
          <a:r>
            <a:rPr lang="pt-BR" sz="1100">
              <a:latin typeface="Bell MT" panose="02020503060305020303" pitchFamily="18" charset="0"/>
            </a:rPr>
            <a:t>	</a:t>
          </a:r>
        </a:p>
      </xdr:txBody>
    </xdr:sp>
    <xdr:clientData/>
  </xdr:twoCellAnchor>
  <xdr:twoCellAnchor editAs="oneCell">
    <xdr:from>
      <xdr:col>1</xdr:col>
      <xdr:colOff>76200</xdr:colOff>
      <xdr:row>237</xdr:row>
      <xdr:rowOff>85725</xdr:rowOff>
    </xdr:from>
    <xdr:to>
      <xdr:col>11</xdr:col>
      <xdr:colOff>285750</xdr:colOff>
      <xdr:row>255</xdr:row>
      <xdr:rowOff>76200</xdr:rowOff>
    </xdr:to>
    <xdr:graphicFrame macro="">
      <xdr:nvGraphicFramePr>
        <xdr:cNvPr id="25" name="Diagrama 24">
          <a:extLst>
            <a:ext uri="{FF2B5EF4-FFF2-40B4-BE49-F238E27FC236}">
              <a16:creationId xmlns:a16="http://schemas.microsoft.com/office/drawing/2014/main" id="{00000000-0008-0000-1C00-000019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4</xdr:col>
      <xdr:colOff>533400</xdr:colOff>
      <xdr:row>252</xdr:row>
      <xdr:rowOff>66674</xdr:rowOff>
    </xdr:from>
    <xdr:to>
      <xdr:col>16</xdr:col>
      <xdr:colOff>0</xdr:colOff>
      <xdr:row>269</xdr:row>
      <xdr:rowOff>152401</xdr:rowOff>
    </xdr:to>
    <xdr:graphicFrame macro="">
      <xdr:nvGraphicFramePr>
        <xdr:cNvPr id="26" name="Diagrama 25">
          <a:extLst>
            <a:ext uri="{FF2B5EF4-FFF2-40B4-BE49-F238E27FC236}">
              <a16:creationId xmlns:a16="http://schemas.microsoft.com/office/drawing/2014/main" id="{00000000-0008-0000-1C00-00001A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1</xdr:col>
      <xdr:colOff>9525</xdr:colOff>
      <xdr:row>307</xdr:row>
      <xdr:rowOff>0</xdr:rowOff>
    </xdr:from>
    <xdr:to>
      <xdr:col>11</xdr:col>
      <xdr:colOff>390525</xdr:colOff>
      <xdr:row>367</xdr:row>
      <xdr:rowOff>57150</xdr:rowOff>
    </xdr:to>
    <xdr:sp macro="" textlink="">
      <xdr:nvSpPr>
        <xdr:cNvPr id="28" name="CaixaDeTexto 27">
          <a:extLst>
            <a:ext uri="{FF2B5EF4-FFF2-40B4-BE49-F238E27FC236}">
              <a16:creationId xmlns:a16="http://schemas.microsoft.com/office/drawing/2014/main" id="{00000000-0008-0000-1C00-00001C000000}"/>
            </a:ext>
          </a:extLst>
        </xdr:cNvPr>
        <xdr:cNvSpPr txBox="1"/>
      </xdr:nvSpPr>
      <xdr:spPr>
        <a:xfrm>
          <a:off x="2752725" y="58721625"/>
          <a:ext cx="6496050" cy="112966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b="1">
              <a:solidFill>
                <a:schemeClr val="dk1"/>
              </a:solidFill>
              <a:effectLst/>
              <a:latin typeface="Bell MT" panose="02020503060305020303" pitchFamily="18" charset="0"/>
              <a:ea typeface="+mn-ea"/>
              <a:cs typeface="+mn-cs"/>
            </a:rPr>
            <a:t> Semana Nacional do</a:t>
          </a:r>
          <a:r>
            <a:rPr lang="pt-BR" sz="1300" b="1" baseline="0">
              <a:solidFill>
                <a:schemeClr val="dk1"/>
              </a:solidFill>
              <a:effectLst/>
              <a:latin typeface="Bell MT" panose="02020503060305020303" pitchFamily="18" charset="0"/>
              <a:ea typeface="+mn-ea"/>
              <a:cs typeface="+mn-cs"/>
            </a:rPr>
            <a:t> Trânsito</a:t>
          </a:r>
          <a:r>
            <a:rPr lang="pt-BR" sz="1300">
              <a:solidFill>
                <a:schemeClr val="dk1"/>
              </a:solidFill>
              <a:effectLst/>
              <a:latin typeface="Bell MT" panose="02020503060305020303" pitchFamily="18" charset="0"/>
              <a:ea typeface="+mn-ea"/>
              <a:cs typeface="+mn-cs"/>
            </a:rPr>
            <a:t>: A Semana Nacional de Trânsito - SNT acontece no sentido de mobilizar os setores governamentais e não governamentais, empresariais, educacionais, técnicos e acadêmicos para que adotem ações que promovam o respeito ao limite de velocidade, bem como as regras de trânsito, as pessoas e ao meio ambiente e que incentivem mudanças das pessoas para um comportamento mais seguro, ético e solidário no trânsito. </a:t>
          </a:r>
        </a:p>
        <a:p>
          <a:pPr algn="just">
            <a:lnSpc>
              <a:spcPct val="150000"/>
            </a:lnSpc>
          </a:pPr>
          <a:r>
            <a:rPr lang="pt-BR" sz="1300">
              <a:solidFill>
                <a:schemeClr val="dk1"/>
              </a:solidFill>
              <a:effectLst/>
              <a:latin typeface="Bell MT" panose="02020503060305020303" pitchFamily="18" charset="0"/>
              <a:ea typeface="+mn-ea"/>
              <a:cs typeface="+mn-cs"/>
            </a:rPr>
            <a:t>	A SNT é um tipo de atividade que visa sensibilizar a população sobre a missão de envidar esforços com o objetivo de reduzir o número de acidentes e mortes no trânsito de Rondônia, tendo como público alvo todos os usuários das vias do estado. E no ano de 2016 o tema da SNT foi “Sou</a:t>
          </a:r>
          <a:r>
            <a:rPr lang="pt-BR" sz="1300" baseline="0">
              <a:solidFill>
                <a:schemeClr val="dk1"/>
              </a:solidFill>
              <a:effectLst/>
              <a:latin typeface="Bell MT" panose="02020503060305020303" pitchFamily="18" charset="0"/>
              <a:ea typeface="+mn-ea"/>
              <a:cs typeface="+mn-cs"/>
            </a:rPr>
            <a:t> + 1 por um tr</a:t>
          </a:r>
          <a:r>
            <a:rPr lang="pt-BR" sz="1300">
              <a:solidFill>
                <a:schemeClr val="dk1"/>
              </a:solidFill>
              <a:effectLst/>
              <a:latin typeface="Bell MT" panose="02020503060305020303" pitchFamily="18" charset="0"/>
              <a:ea typeface="+mn-ea"/>
              <a:cs typeface="+mn-cs"/>
            </a:rPr>
            <a:t>ânsito + seguro”.</a:t>
          </a:r>
        </a:p>
        <a:p>
          <a:pPr algn="just">
            <a:lnSpc>
              <a:spcPct val="150000"/>
            </a:lnSpc>
          </a:pPr>
          <a:endParaRPr lang="pt-BR" sz="1300">
            <a:solidFill>
              <a:schemeClr val="dk1"/>
            </a:solidFill>
            <a:effectLst/>
            <a:latin typeface="Bell MT" panose="02020503060305020303" pitchFamily="18" charset="0"/>
            <a:ea typeface="+mn-ea"/>
            <a:cs typeface="+mn-cs"/>
          </a:endParaRPr>
        </a:p>
        <a:p>
          <a:pPr algn="l"/>
          <a:r>
            <a:rPr lang="pt-BR" sz="1300">
              <a:latin typeface="Bell MT" panose="02020503060305020303" pitchFamily="18" charset="0"/>
            </a:rPr>
            <a:t>			</a:t>
          </a:r>
        </a:p>
        <a:p>
          <a:pPr lvl="0"/>
          <a:endParaRPr lang="pt-BR" sz="1300">
            <a:latin typeface="Bell MT" panose="02020503060305020303" pitchFamily="18" charset="0"/>
          </a:endParaRPr>
        </a:p>
        <a:p>
          <a:pPr lvl="0"/>
          <a:r>
            <a:rPr lang="pt-BR" sz="1300">
              <a:latin typeface="Bell MT" panose="02020503060305020303" pitchFamily="18" charset="0"/>
            </a:rPr>
            <a:t>																																																																		</a:t>
          </a:r>
        </a:p>
        <a:p>
          <a:pPr algn="just">
            <a:lnSpc>
              <a:spcPct val="150000"/>
            </a:lnSpc>
          </a:pPr>
          <a:r>
            <a:rPr lang="pt-BR" sz="1300">
              <a:latin typeface="Bell MT" panose="02020503060305020303" pitchFamily="18" charset="0"/>
            </a:rPr>
            <a:t>	</a:t>
          </a:r>
          <a:r>
            <a:rPr lang="pt-BR" sz="1300" b="1">
              <a:solidFill>
                <a:schemeClr val="dk1"/>
              </a:solidFill>
              <a:effectLst/>
              <a:latin typeface="Bell MT" panose="02020503060305020303" pitchFamily="18" charset="0"/>
              <a:ea typeface="+mn-ea"/>
              <a:cs typeface="+mn-cs"/>
            </a:rPr>
            <a:t>Maio Amarelo: </a:t>
          </a:r>
          <a:r>
            <a:rPr lang="pt-BR" sz="1300">
              <a:solidFill>
                <a:schemeClr val="dk1"/>
              </a:solidFill>
              <a:effectLst/>
              <a:latin typeface="Bell MT" panose="02020503060305020303" pitchFamily="18" charset="0"/>
              <a:ea typeface="+mn-ea"/>
              <a:cs typeface="+mn-cs"/>
            </a:rPr>
            <a:t>O Movimento Maio Amarelo nasce com a proposta de chamar a atenção da sociedade para o alto índice de mortes e feridos no trânsito em todo o mundo. O objetivo do movimento é uma ação coordenada entre o Poder Público e a sociedade civil. A intenção é colocar em pauta o tema segurança viária e mobilizar toda a sociedade, envolvendo os mais diversos segmentos: órgãos de governos, empresas, entidades de classe, associações, federações e sociedade civil organizada para, fugindo das falácias cotidianas e costumeiras, efetivamente discutir o tema, engajar-se em ações e propagar o conhecimento, abordando toda a amplitude que a questão do trânsito exige, nas mais diferentes esferas.</a:t>
          </a:r>
        </a:p>
        <a:p>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xdr:from>
      <xdr:col>1</xdr:col>
      <xdr:colOff>9525</xdr:colOff>
      <xdr:row>370</xdr:row>
      <xdr:rowOff>28575</xdr:rowOff>
    </xdr:from>
    <xdr:to>
      <xdr:col>11</xdr:col>
      <xdr:colOff>390524</xdr:colOff>
      <xdr:row>472</xdr:row>
      <xdr:rowOff>114301</xdr:rowOff>
    </xdr:to>
    <xdr:sp macro="" textlink="">
      <xdr:nvSpPr>
        <xdr:cNvPr id="30" name="CaixaDeTexto 29">
          <a:extLst>
            <a:ext uri="{FF2B5EF4-FFF2-40B4-BE49-F238E27FC236}">
              <a16:creationId xmlns:a16="http://schemas.microsoft.com/office/drawing/2014/main" id="{00000000-0008-0000-1C00-00001E000000}"/>
            </a:ext>
          </a:extLst>
        </xdr:cNvPr>
        <xdr:cNvSpPr txBox="1"/>
      </xdr:nvSpPr>
      <xdr:spPr>
        <a:xfrm>
          <a:off x="2752725" y="70542150"/>
          <a:ext cx="6496049" cy="1932622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p>
        <a:p>
          <a:pPr algn="just">
            <a:lnSpc>
              <a:spcPct val="150000"/>
            </a:lnSpc>
          </a:pPr>
          <a:endParaRPr lang="pt-BR" sz="1100" b="1">
            <a:solidFill>
              <a:schemeClr val="dk1"/>
            </a:solidFill>
            <a:effectLst/>
            <a:latin typeface="Bell MT" panose="02020503060305020303" pitchFamily="18" charset="0"/>
            <a:ea typeface="+mn-ea"/>
            <a:cs typeface="+mn-cs"/>
          </a:endParaRPr>
        </a:p>
        <a:p>
          <a:pPr algn="just">
            <a:lnSpc>
              <a:spcPct val="150000"/>
            </a:lnSpc>
          </a:pPr>
          <a:r>
            <a:rPr lang="pt-BR" sz="1100" b="1">
              <a:solidFill>
                <a:schemeClr val="dk1"/>
              </a:solidFill>
              <a:effectLst/>
              <a:latin typeface="Bell MT" panose="02020503060305020303" pitchFamily="18" charset="0"/>
              <a:ea typeface="+mn-ea"/>
              <a:cs typeface="+mn-cs"/>
            </a:rPr>
            <a:t>	</a:t>
          </a:r>
        </a:p>
        <a:p>
          <a:pPr algn="just">
            <a:lnSpc>
              <a:spcPct val="150000"/>
            </a:lnSpc>
          </a:pPr>
          <a:endParaRPr lang="pt-BR" sz="1100" b="1">
            <a:solidFill>
              <a:schemeClr val="dk1"/>
            </a:solidFill>
            <a:effectLst/>
            <a:latin typeface="Bell MT" panose="02020503060305020303" pitchFamily="18" charset="0"/>
            <a:ea typeface="+mn-ea"/>
            <a:cs typeface="+mn-cs"/>
          </a:endParaRPr>
        </a:p>
        <a:p>
          <a:pPr algn="just">
            <a:lnSpc>
              <a:spcPct val="150000"/>
            </a:lnSpc>
          </a:pPr>
          <a:r>
            <a:rPr lang="pt-BR" sz="1100" b="1">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HISTÓRICO:</a:t>
          </a:r>
        </a:p>
        <a:p>
          <a:pPr algn="just">
            <a:lnSpc>
              <a:spcPct val="150000"/>
            </a:lnSpc>
          </a:pPr>
          <a:r>
            <a:rPr lang="pt-BR" sz="1100"/>
            <a:t> </a:t>
          </a:r>
        </a:p>
        <a:p>
          <a:pPr marL="0" indent="0" algn="just">
            <a:lnSpc>
              <a:spcPct val="150000"/>
            </a:lnSpc>
          </a:pPr>
          <a:r>
            <a:rPr lang="pt-BR" sz="1300">
              <a:solidFill>
                <a:schemeClr val="dk1"/>
              </a:solidFill>
              <a:effectLst/>
              <a:latin typeface="Bell MT" panose="02020503060305020303" pitchFamily="18" charset="0"/>
              <a:ea typeface="+mn-ea"/>
              <a:cs typeface="+mn-cs"/>
            </a:rPr>
            <a:t>	Em 07 de junho de 2006 o DETRAN, Implantou a Escola Pública de Trânsito – EPTRAN, onde sua principal atividade foi a execução do Projeto “ANJOS DO TRÂNSITO”, que tinha como objetivo promover a formação de jovens multiplicadores para o exercício de Educação e Segurança no Trânsito.</a:t>
          </a:r>
        </a:p>
        <a:p>
          <a:pPr marL="0" indent="0" algn="just">
            <a:lnSpc>
              <a:spcPct val="150000"/>
            </a:lnSpc>
          </a:pPr>
          <a:r>
            <a:rPr lang="pt-BR" sz="1300">
              <a:solidFill>
                <a:schemeClr val="dk1"/>
              </a:solidFill>
              <a:effectLst/>
              <a:latin typeface="Bell MT" panose="02020503060305020303" pitchFamily="18" charset="0"/>
              <a:ea typeface="+mn-ea"/>
              <a:cs typeface="+mn-cs"/>
            </a:rPr>
            <a:t> </a:t>
          </a:r>
        </a:p>
        <a:p>
          <a:pPr marL="0" indent="0" algn="just">
            <a:lnSpc>
              <a:spcPct val="150000"/>
            </a:lnSpc>
          </a:pPr>
          <a:r>
            <a:rPr lang="pt-BR" sz="1300">
              <a:solidFill>
                <a:schemeClr val="dk1"/>
              </a:solidFill>
              <a:effectLst/>
              <a:latin typeface="Bell MT" panose="02020503060305020303" pitchFamily="18" charset="0"/>
              <a:ea typeface="+mn-ea"/>
              <a:cs typeface="+mn-cs"/>
            </a:rPr>
            <a:t>	Em 07 de fevereiro de 2011 o DETRAN, por meio da EPTRAN, estruturou o projeto “ANJOS DO TRÂNSITO” dando um novo eixo voltado a formação de condutores alicerçados na formação de cidadão pautada na iniciação científica, respaldada na Resolução 265/CONTRAN, onde une a formação multiplicadora da Educação no Trânsito ao desenvolvimento de pesquisas voltada a segurança no trânsito. </a:t>
          </a:r>
        </a:p>
        <a:p>
          <a:pPr marL="0" indent="0" algn="just">
            <a:lnSpc>
              <a:spcPct val="150000"/>
            </a:lnSpc>
          </a:pPr>
          <a:r>
            <a:rPr lang="pt-BR" sz="1300">
              <a:solidFill>
                <a:schemeClr val="dk1"/>
              </a:solidFill>
              <a:effectLst/>
              <a:latin typeface="Bell MT" panose="02020503060305020303" pitchFamily="18" charset="0"/>
              <a:ea typeface="+mn-ea"/>
              <a:cs typeface="+mn-cs"/>
            </a:rPr>
            <a:t> </a:t>
          </a:r>
        </a:p>
        <a:p>
          <a:pPr marL="0" indent="0" algn="just">
            <a:lnSpc>
              <a:spcPct val="150000"/>
            </a:lnSpc>
          </a:pPr>
          <a:r>
            <a:rPr lang="pt-BR" sz="1300">
              <a:solidFill>
                <a:schemeClr val="dk1"/>
              </a:solidFill>
              <a:effectLst/>
              <a:latin typeface="Bell MT" panose="02020503060305020303" pitchFamily="18" charset="0"/>
              <a:ea typeface="+mn-ea"/>
              <a:cs typeface="+mn-cs"/>
            </a:rPr>
            <a:t>	Em 01 de março de 2011 o DETRAN de Rondônia, através da Escola Pública de Trânsito/EPTRAN, implantou quatro cursos de especialização na área de trânsito: o Curso de “FORMAÇÃO EM INSTRUTOR DE TRÂNSITO”, que tem como objetivo Formar Instrutores, para desempenhar com eficiência o seu papel, considerando os múltiplos efeitos de sua função na formação do Candidato à C.N.H; o Curso de FORMAÇÃO EM EXAMINADORES DE TRÂNSITO, que tem como objetivo Formar Examinador de Trânsito, para desempenhar com eficiência o seu papel, considerando os múltiplos efeitos de sua função na formação do Candidato à C.N.H, o Curso de FORMAÇÃO DE PROFISSIONAIS PARA TRABALHAR NO TRANSPORTE DE PASSAGEIRO “Mototaxista” e o Curso de FORMAÇÃO DE PROFISSIONAIS PARA TRABALHAR NA ENTREGA DE MERCADORIA “Motofretista” .</a:t>
          </a:r>
        </a:p>
        <a:p>
          <a:pPr marL="0" indent="0" algn="just">
            <a:lnSpc>
              <a:spcPct val="150000"/>
            </a:lnSpc>
          </a:pPr>
          <a:r>
            <a:rPr lang="pt-BR" sz="1300">
              <a:solidFill>
                <a:schemeClr val="dk1"/>
              </a:solidFill>
              <a:effectLst/>
              <a:latin typeface="Bell MT" panose="02020503060305020303" pitchFamily="18" charset="0"/>
              <a:ea typeface="+mn-ea"/>
              <a:cs typeface="+mn-cs"/>
            </a:rPr>
            <a:t> </a:t>
          </a:r>
        </a:p>
        <a:p>
          <a:pPr marL="0" marR="0" indent="0" algn="just" defTabSz="914400" eaLnBrk="1" fontAlgn="auto" latinLnBrk="0" hangingPunct="1">
            <a:lnSpc>
              <a:spcPct val="150000"/>
            </a:lnSpc>
            <a:spcBef>
              <a:spcPts val="0"/>
            </a:spcBef>
            <a:spcAft>
              <a:spcPts val="0"/>
            </a:spcAft>
            <a:buClrTx/>
            <a:buSzTx/>
            <a:buFontTx/>
            <a:buNone/>
            <a:tabLst/>
            <a:defRPr/>
          </a:pPr>
          <a:r>
            <a:rPr lang="pt-BR" sz="1300">
              <a:solidFill>
                <a:schemeClr val="dk1"/>
              </a:solidFill>
              <a:effectLst/>
              <a:latin typeface="Bell MT" panose="02020503060305020303" pitchFamily="18" charset="0"/>
              <a:ea typeface="+mn-ea"/>
              <a:cs typeface="+mn-cs"/>
            </a:rPr>
            <a:t>	Em 2012 o DETRAN de Rondônia ampliou o atendimento da Escola Pública de Trânsito - EPTRAN inserindo 06 (seis) novos Cursos: DIRETOR DE ENSINO DE CFC, DIRETOR GERAL DE CFC, CURSO PARA MOTORITAS INFRATORES, CURSO DE FORMAÇÃO PARA PRIMEIRA HABILITAÇÃO À PESSOAS CARENTE - Direito Cidadão Motorista FutuRO “CNH CIDADÃ”, CURSO DE MOVIMENTAÇÃO DE PRODUTOS PERIGOSOS – MOPE e CURSO DE TRANSPORTE ESCOLAR. </a:t>
          </a:r>
        </a:p>
        <a:p>
          <a:pPr marL="0" marR="0" indent="0" algn="just" defTabSz="914400" eaLnBrk="1" fontAlgn="auto" latinLnBrk="0" hangingPunct="1">
            <a:lnSpc>
              <a:spcPct val="150000"/>
            </a:lnSpc>
            <a:spcBef>
              <a:spcPts val="0"/>
            </a:spcBef>
            <a:spcAft>
              <a:spcPts val="0"/>
            </a:spcAft>
            <a:buClrTx/>
            <a:buSzTx/>
            <a:buFontTx/>
            <a:buNone/>
            <a:tabLst/>
            <a:defRPr/>
          </a:pPr>
          <a:endParaRPr lang="pt-BR" sz="1300">
            <a:solidFill>
              <a:schemeClr val="dk1"/>
            </a:solidFill>
            <a:effectLst/>
            <a:latin typeface="Bell MT" panose="02020503060305020303" pitchFamily="18" charset="0"/>
            <a:ea typeface="+mn-ea"/>
            <a:cs typeface="+mn-cs"/>
          </a:endParaRPr>
        </a:p>
        <a:p>
          <a:pPr marL="0" marR="0" indent="0" algn="just" defTabSz="914400" eaLnBrk="1" fontAlgn="auto" latinLnBrk="0" hangingPunct="1">
            <a:lnSpc>
              <a:spcPct val="150000"/>
            </a:lnSpc>
            <a:spcBef>
              <a:spcPts val="0"/>
            </a:spcBef>
            <a:spcAft>
              <a:spcPts val="0"/>
            </a:spcAft>
            <a:buClrTx/>
            <a:buSzTx/>
            <a:buFontTx/>
            <a:buNone/>
            <a:tabLst/>
            <a:defRPr/>
          </a:pPr>
          <a:r>
            <a:rPr lang="pt-BR" sz="1300">
              <a:solidFill>
                <a:schemeClr val="dk1"/>
              </a:solidFill>
              <a:effectLst/>
              <a:latin typeface="Bell MT" panose="02020503060305020303" pitchFamily="18" charset="0"/>
              <a:ea typeface="+mn-ea"/>
              <a:cs typeface="+mn-cs"/>
            </a:rPr>
            <a:t>	Em 2015 a Escola pública de Trânsito passou a pertencer a estrutura da nova Diretoria Técnica de Educação de Trânsito, criada para corroborar a visão para a Educação de Trânsito que o DETRAN-RO vem priorizando em suas ações por todo o Estado de Rondônia. A EPTRAN neste contexto vem ao encontro dessas necessidades formando profissionais que sejam multiplicadores da Educação de Trânsito no sentido de tornar nosso trânsito mais seguro e preservando vida. </a:t>
          </a:r>
        </a:p>
        <a:p>
          <a:pPr marL="0" marR="0" indent="0" algn="just" defTabSz="914400" eaLnBrk="1" fontAlgn="auto" latinLnBrk="0" hangingPunct="1">
            <a:lnSpc>
              <a:spcPct val="150000"/>
            </a:lnSpc>
            <a:spcBef>
              <a:spcPts val="0"/>
            </a:spcBef>
            <a:spcAft>
              <a:spcPts val="0"/>
            </a:spcAft>
            <a:buClrTx/>
            <a:buSzTx/>
            <a:buFontTx/>
            <a:buNone/>
            <a:tabLst/>
            <a:defRPr/>
          </a:pPr>
          <a:r>
            <a:rPr lang="pt-BR" sz="1300">
              <a:solidFill>
                <a:schemeClr val="dk1"/>
              </a:solidFill>
              <a:effectLst/>
              <a:latin typeface="Bell MT" panose="02020503060305020303" pitchFamily="18" charset="0"/>
              <a:ea typeface="+mn-ea"/>
              <a:cs typeface="+mn-cs"/>
            </a:rPr>
            <a:t>	Neste ano consolidamos o nosso portfólio de cursos, atendendo a formação e atualização de agentes profissionais que trabalham na formação de condutores a CNH através dos Cursos de Instrutor de Trânsito, Examinador de Trânsito, Diretor Geral de CFC, Diretor de Ensino de CFC; atendendo também a formação e atualização de condutores de veículos especializados de Transporte de Produtos Perigosos, Transporte Escolar, Transporte Coletivo de Passageiros, Transporte de Veículos de Emergência, além de Mototaxistas, Taxistas e Motofretistas. O Projeto Multiplicadores da Educação de Trânsito “Anjos do Trânsito” continua sendo executado com o objetivo de educar os nossos jovens a serem os agentes multiplicadores da mudança de atitude em relação ao nosso trânsito.</a:t>
          </a:r>
        </a:p>
        <a:p>
          <a:pPr marL="0" marR="0" indent="0" algn="just" defTabSz="914400" eaLnBrk="1" fontAlgn="auto" latinLnBrk="0" hangingPunct="1">
            <a:lnSpc>
              <a:spcPct val="150000"/>
            </a:lnSpc>
            <a:spcBef>
              <a:spcPts val="0"/>
            </a:spcBef>
            <a:spcAft>
              <a:spcPts val="0"/>
            </a:spcAft>
            <a:buClrTx/>
            <a:buSzTx/>
            <a:buFontTx/>
            <a:buNone/>
            <a:tabLst/>
            <a:defRPr/>
          </a:pPr>
          <a:r>
            <a:rPr lang="pt-BR" sz="1100">
              <a:solidFill>
                <a:schemeClr val="dk1"/>
              </a:solidFill>
              <a:effectLst/>
              <a:latin typeface="+mn-lt"/>
              <a:ea typeface="+mn-ea"/>
              <a:cs typeface="+mn-cs"/>
            </a:rPr>
            <a:t>		</a:t>
          </a:r>
        </a:p>
        <a:p>
          <a:pPr marL="0" marR="0" indent="0" algn="just" defTabSz="914400" eaLnBrk="1" fontAlgn="auto" latinLnBrk="0" hangingPunct="1">
            <a:lnSpc>
              <a:spcPct val="150000"/>
            </a:lnSpc>
            <a:spcBef>
              <a:spcPts val="0"/>
            </a:spcBef>
            <a:spcAft>
              <a:spcPts val="0"/>
            </a:spcAft>
            <a:buClrTx/>
            <a:buSzTx/>
            <a:buFontTx/>
            <a:buNone/>
            <a:tabLst/>
            <a:defRPr/>
          </a:pPr>
          <a:r>
            <a:rPr lang="pt-BR" sz="1100" b="1">
              <a:solidFill>
                <a:schemeClr val="dk1"/>
              </a:solidFill>
              <a:effectLst/>
              <a:latin typeface="+mn-lt"/>
              <a:ea typeface="+mn-ea"/>
              <a:cs typeface="+mn-cs"/>
            </a:rPr>
            <a:t>	</a:t>
          </a:r>
          <a:r>
            <a:rPr lang="pt-BR" sz="1300" b="1">
              <a:solidFill>
                <a:schemeClr val="dk1"/>
              </a:solidFill>
              <a:effectLst/>
              <a:latin typeface="Bell MT" panose="02020503060305020303" pitchFamily="18" charset="0"/>
              <a:ea typeface="+mn-ea"/>
              <a:cs typeface="+mn-cs"/>
            </a:rPr>
            <a:t>MISSÃO</a:t>
          </a:r>
        </a:p>
        <a:p>
          <a:pPr marL="0" indent="0" algn="just">
            <a:lnSpc>
              <a:spcPct val="150000"/>
            </a:lnSpc>
          </a:pPr>
          <a:r>
            <a:rPr lang="pt-BR" sz="1100">
              <a:solidFill>
                <a:schemeClr val="dk1"/>
              </a:solidFill>
              <a:effectLst/>
              <a:latin typeface="+mn-lt"/>
              <a:ea typeface="+mn-ea"/>
              <a:cs typeface="+mn-cs"/>
            </a:rPr>
            <a:t>	</a:t>
          </a:r>
        </a:p>
        <a:p>
          <a:pPr marL="0" indent="0" algn="just">
            <a:lnSpc>
              <a:spcPct val="150000"/>
            </a:lnSpc>
          </a:pPr>
          <a:r>
            <a:rPr lang="pt-BR" sz="1300">
              <a:solidFill>
                <a:schemeClr val="dk1"/>
              </a:solidFill>
              <a:effectLst/>
              <a:latin typeface="Bell MT" panose="02020503060305020303" pitchFamily="18" charset="0"/>
              <a:ea typeface="+mn-ea"/>
              <a:cs typeface="+mn-cs"/>
            </a:rPr>
            <a:t>	Promover uma educação diferenciada voltada ao contexto do trânsito local, que permita mesclar ciência, tecnologia, cultura e trânsito alicerçado em valores norteadores do desenvolvimento do cidadão em toda a sua dimensão ética, moral, política, social e cognitiva.</a:t>
          </a:r>
        </a:p>
        <a:p>
          <a:pPr marL="0" indent="0" algn="just">
            <a:lnSpc>
              <a:spcPct val="150000"/>
            </a:lnSpc>
          </a:pPr>
          <a:r>
            <a:rPr lang="pt-BR" sz="1100">
              <a:solidFill>
                <a:schemeClr val="dk1"/>
              </a:solidFill>
              <a:effectLst/>
              <a:latin typeface="+mn-lt"/>
              <a:ea typeface="+mn-ea"/>
              <a:cs typeface="+mn-cs"/>
            </a:rPr>
            <a:t>			</a:t>
          </a:r>
        </a:p>
        <a:p>
          <a:pPr marL="0" marR="0" indent="0" algn="just" defTabSz="914400" eaLnBrk="1" fontAlgn="auto" latinLnBrk="0" hangingPunct="1">
            <a:lnSpc>
              <a:spcPct val="150000"/>
            </a:lnSpc>
            <a:spcBef>
              <a:spcPts val="0"/>
            </a:spcBef>
            <a:spcAft>
              <a:spcPts val="0"/>
            </a:spcAft>
            <a:buClrTx/>
            <a:buSzTx/>
            <a:buFontTx/>
            <a:buNone/>
            <a:tabLst/>
            <a:defRPr/>
          </a:pPr>
          <a:r>
            <a:rPr lang="pt-BR" sz="1100" b="1">
              <a:solidFill>
                <a:schemeClr val="dk1"/>
              </a:solidFill>
              <a:effectLst/>
              <a:latin typeface="+mn-lt"/>
              <a:ea typeface="+mn-ea"/>
              <a:cs typeface="+mn-cs"/>
            </a:rPr>
            <a:t>	</a:t>
          </a:r>
          <a:r>
            <a:rPr lang="pt-BR" sz="1300" b="1">
              <a:solidFill>
                <a:schemeClr val="dk1"/>
              </a:solidFill>
              <a:effectLst/>
              <a:latin typeface="Bell MT" panose="02020503060305020303" pitchFamily="18" charset="0"/>
              <a:ea typeface="+mn-ea"/>
              <a:cs typeface="+mn-cs"/>
            </a:rPr>
            <a:t>VISÃO</a:t>
          </a:r>
        </a:p>
        <a:p>
          <a:pPr marL="0" indent="0" algn="just">
            <a:lnSpc>
              <a:spcPct val="150000"/>
            </a:lnSpc>
          </a:pPr>
          <a:r>
            <a:rPr lang="pt-BR" sz="1100">
              <a:solidFill>
                <a:schemeClr val="dk1"/>
              </a:solidFill>
              <a:effectLst/>
              <a:latin typeface="+mn-lt"/>
              <a:ea typeface="+mn-ea"/>
              <a:cs typeface="+mn-cs"/>
            </a:rPr>
            <a:t>		</a:t>
          </a:r>
        </a:p>
        <a:p>
          <a:pPr marL="0" marR="0" indent="0" algn="just" defTabSz="914400" eaLnBrk="1" fontAlgn="auto" latinLnBrk="0" hangingPunct="1">
            <a:lnSpc>
              <a:spcPct val="150000"/>
            </a:lnSpc>
            <a:spcBef>
              <a:spcPts val="0"/>
            </a:spcBef>
            <a:spcAft>
              <a:spcPts val="0"/>
            </a:spcAft>
            <a:buClrTx/>
            <a:buSzTx/>
            <a:buFontTx/>
            <a:buNone/>
            <a:tabLst/>
            <a:defRPr/>
          </a:pPr>
          <a:r>
            <a:rPr lang="pt-BR" sz="1300">
              <a:solidFill>
                <a:schemeClr val="dk1"/>
              </a:solidFill>
              <a:effectLst/>
              <a:latin typeface="Bell MT" panose="02020503060305020303" pitchFamily="18" charset="0"/>
              <a:ea typeface="+mn-ea"/>
              <a:cs typeface="+mn-cs"/>
            </a:rPr>
            <a:t>	Ser um centro de excelência em educação para o trânsito, creditado como instituição de referência estadual e nacional na capacitação de multiplicadores de ações educativas de trânsito.</a:t>
          </a:r>
        </a:p>
        <a:p>
          <a:pPr marL="0" indent="0" algn="just">
            <a:lnSpc>
              <a:spcPct val="150000"/>
            </a:lnSpc>
          </a:pPr>
          <a:endParaRPr lang="pt-BR" sz="1300">
            <a:latin typeface="Bell MT" panose="02020503060305020303" pitchFamily="18" charset="0"/>
          </a:endParaRPr>
        </a:p>
        <a:p>
          <a:pPr marL="0" marR="0" indent="0" algn="just" defTabSz="91440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OBJETIVO GERAL</a:t>
          </a:r>
        </a:p>
        <a:p>
          <a:pPr marL="0" marR="0" indent="0" algn="just" defTabSz="914400" eaLnBrk="1" fontAlgn="auto" latinLnBrk="0" hangingPunct="1">
            <a:lnSpc>
              <a:spcPct val="150000"/>
            </a:lnSpc>
            <a:spcBef>
              <a:spcPts val="0"/>
            </a:spcBef>
            <a:spcAft>
              <a:spcPts val="0"/>
            </a:spcAft>
            <a:buClrTx/>
            <a:buSzTx/>
            <a:buFontTx/>
            <a:buNone/>
            <a:tabLst/>
            <a:defRPr/>
          </a:pPr>
          <a:endParaRPr lang="pt-BR" sz="1300" b="1">
            <a:solidFill>
              <a:schemeClr val="dk1"/>
            </a:solidFill>
            <a:effectLst/>
            <a:latin typeface="Bell MT" panose="02020503060305020303" pitchFamily="18" charset="0"/>
            <a:ea typeface="+mn-ea"/>
            <a:cs typeface="+mn-cs"/>
          </a:endParaRPr>
        </a:p>
        <a:p>
          <a:pPr marL="0" marR="0" indent="0" algn="just" defTabSz="914400" eaLnBrk="1" fontAlgn="auto" latinLnBrk="0" hangingPunct="1">
            <a:lnSpc>
              <a:spcPct val="150000"/>
            </a:lnSpc>
            <a:spcBef>
              <a:spcPts val="0"/>
            </a:spcBef>
            <a:spcAft>
              <a:spcPts val="0"/>
            </a:spcAft>
            <a:buClrTx/>
            <a:buSzTx/>
            <a:buFontTx/>
            <a:buNone/>
            <a:tabLst/>
            <a:defRPr/>
          </a:pPr>
          <a:r>
            <a:rPr lang="pt-BR" sz="1300">
              <a:solidFill>
                <a:schemeClr val="dk1"/>
              </a:solidFill>
              <a:effectLst/>
              <a:latin typeface="Bell MT" panose="02020503060305020303" pitchFamily="18" charset="0"/>
              <a:ea typeface="+mn-ea"/>
              <a:cs typeface="+mn-cs"/>
            </a:rPr>
            <a:t>	Formar profissionais para atuação na área de trânsito, capazes de compreenderem a realidade caótica do trânsito, construtores de modelos eficientes de atitudes corretas no sistema viário tendo como função primordial o desenvolvimento de todas as capacidades, tornando o trânsito mais humano e mais ético.</a:t>
          </a:r>
        </a:p>
      </xdr:txBody>
    </xdr:sp>
    <xdr:clientData/>
  </xdr:twoCellAnchor>
  <xdr:twoCellAnchor>
    <xdr:from>
      <xdr:col>1</xdr:col>
      <xdr:colOff>9525</xdr:colOff>
      <xdr:row>804</xdr:row>
      <xdr:rowOff>95250</xdr:rowOff>
    </xdr:from>
    <xdr:to>
      <xdr:col>12</xdr:col>
      <xdr:colOff>0</xdr:colOff>
      <xdr:row>858</xdr:row>
      <xdr:rowOff>133351</xdr:rowOff>
    </xdr:to>
    <xdr:sp macro="" textlink="">
      <xdr:nvSpPr>
        <xdr:cNvPr id="32" name="CaixaDeTexto 31">
          <a:extLst>
            <a:ext uri="{FF2B5EF4-FFF2-40B4-BE49-F238E27FC236}">
              <a16:creationId xmlns:a16="http://schemas.microsoft.com/office/drawing/2014/main" id="{00000000-0008-0000-1C00-000020000000}"/>
            </a:ext>
          </a:extLst>
        </xdr:cNvPr>
        <xdr:cNvSpPr txBox="1"/>
      </xdr:nvSpPr>
      <xdr:spPr>
        <a:xfrm>
          <a:off x="2752725" y="152971500"/>
          <a:ext cx="6505575" cy="1018222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a:t>	</a:t>
          </a:r>
          <a:r>
            <a:rPr lang="pt-BR" sz="1100">
              <a:solidFill>
                <a:schemeClr val="dk1"/>
              </a:solidFill>
              <a:effectLst/>
              <a:latin typeface="+mn-lt"/>
              <a:ea typeface="+mn-ea"/>
              <a:cs typeface="+mn-cs"/>
            </a:rPr>
            <a:t> 																																																																																																												</a:t>
          </a: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pPr algn="just">
            <a:lnSpc>
              <a:spcPct val="150000"/>
            </a:lnSpc>
          </a:pPr>
          <a:endParaRPr lang="pt-BR" sz="1300" b="1" u="sng" cap="small">
            <a:solidFill>
              <a:schemeClr val="dk1"/>
            </a:solidFill>
            <a:effectLst/>
            <a:latin typeface="Bell MT" panose="02020503060305020303" pitchFamily="18" charset="0"/>
            <a:ea typeface="+mn-ea"/>
            <a:cs typeface="+mn-cs"/>
          </a:endParaRPr>
        </a:p>
        <a:p>
          <a:pPr algn="just">
            <a:lnSpc>
              <a:spcPct val="150000"/>
            </a:lnSpc>
          </a:pPr>
          <a:r>
            <a:rPr lang="pt-BR" sz="1300" b="1" u="none" cap="small">
              <a:solidFill>
                <a:schemeClr val="dk1"/>
              </a:solidFill>
              <a:effectLst/>
              <a:latin typeface="Bell MT" panose="02020503060305020303" pitchFamily="18" charset="0"/>
              <a:ea typeface="+mn-ea"/>
              <a:cs typeface="+mn-cs"/>
            </a:rPr>
            <a:t>	Operação Cavalo de Aço : </a:t>
          </a:r>
          <a:r>
            <a:rPr lang="pt-BR" sz="1300" b="0">
              <a:solidFill>
                <a:schemeClr val="dk1"/>
              </a:solidFill>
              <a:effectLst/>
              <a:latin typeface="Bell MT" panose="02020503060305020303" pitchFamily="18" charset="0"/>
              <a:ea typeface="+mn-ea"/>
              <a:cs typeface="+mn-cs"/>
            </a:rPr>
            <a:t>Ação de </a:t>
          </a:r>
          <a:r>
            <a:rPr lang="pt-BR" sz="1300" b="0" u="none">
              <a:solidFill>
                <a:schemeClr val="dk1"/>
              </a:solidFill>
              <a:effectLst/>
              <a:latin typeface="Bell MT" panose="02020503060305020303" pitchFamily="18" charset="0"/>
              <a:ea typeface="+mn-ea"/>
              <a:cs typeface="+mn-cs"/>
            </a:rPr>
            <a:t>Fiscalização</a:t>
          </a:r>
          <a:r>
            <a:rPr lang="pt-BR" sz="1300" b="0">
              <a:solidFill>
                <a:schemeClr val="dk1"/>
              </a:solidFill>
              <a:effectLst/>
              <a:latin typeface="Bell MT" panose="02020503060305020303" pitchFamily="18" charset="0"/>
              <a:ea typeface="+mn-ea"/>
              <a:cs typeface="+mn-cs"/>
            </a:rPr>
            <a:t> direta a veículos tipo motocicletas, triciclos, motonetas e ciclomotores e condutores. Inicialmente realizada nas principais vias de Porto Velho se estendeu aos Municípios de maior frota e População e a alguns Distritos.</a:t>
          </a:r>
          <a:r>
            <a:rPr lang="pt-BR" sz="1300" b="0" baseline="0">
              <a:solidFill>
                <a:schemeClr val="dk1"/>
              </a:solidFill>
              <a:effectLst/>
              <a:latin typeface="Bell MT" panose="02020503060305020303" pitchFamily="18" charset="0"/>
              <a:ea typeface="+mn-ea"/>
              <a:cs typeface="+mn-cs"/>
            </a:rPr>
            <a:t> </a:t>
          </a:r>
          <a:r>
            <a:rPr lang="pt-BR" sz="1300" b="0">
              <a:solidFill>
                <a:schemeClr val="dk1"/>
              </a:solidFill>
              <a:effectLst/>
              <a:latin typeface="Bell MT" panose="02020503060305020303" pitchFamily="18" charset="0"/>
              <a:ea typeface="+mn-ea"/>
              <a:cs typeface="+mn-cs"/>
            </a:rPr>
            <a:t>Tais ações consistem na abordagem direta a veículos dos tipos mencionados e a seus condutores pelos Agentes da Autoridade de Trânsito (Civil ou PM), visa coibir especialmente a desobediência das regras de trânsito de circulação pelos condutores e a utilização dos equipamentos de segurança e proteção tal como capacete e óculos, alem de verificação das condições gerais do veículo, e da documentação de porte obrigatório do condutor e do veículo (CNH e CRLV). Secundariamente combate também a inadimplência. </a:t>
          </a:r>
          <a:endParaRPr lang="pt-BR" sz="1300" b="1">
            <a:solidFill>
              <a:schemeClr val="dk1"/>
            </a:solidFill>
            <a:effectLst/>
            <a:latin typeface="Bell MT" panose="02020503060305020303" pitchFamily="18" charset="0"/>
            <a:ea typeface="+mn-ea"/>
            <a:cs typeface="+mn-cs"/>
          </a:endParaRPr>
        </a:p>
        <a:p>
          <a:pPr algn="just">
            <a:lnSpc>
              <a:spcPct val="150000"/>
            </a:lnSpc>
          </a:pPr>
          <a:r>
            <a:rPr lang="pt-BR" sz="1300">
              <a:solidFill>
                <a:schemeClr val="dk1"/>
              </a:solidFill>
              <a:effectLst/>
              <a:latin typeface="Bell MT" panose="02020503060305020303" pitchFamily="18" charset="0"/>
              <a:ea typeface="+mn-ea"/>
              <a:cs typeface="+mn-cs"/>
            </a:rPr>
            <a:t>						</a:t>
          </a:r>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xdr:from>
      <xdr:col>1</xdr:col>
      <xdr:colOff>1</xdr:colOff>
      <xdr:row>781</xdr:row>
      <xdr:rowOff>85725</xdr:rowOff>
    </xdr:from>
    <xdr:to>
      <xdr:col>11</xdr:col>
      <xdr:colOff>390525</xdr:colOff>
      <xdr:row>804</xdr:row>
      <xdr:rowOff>47625</xdr:rowOff>
    </xdr:to>
    <xdr:sp macro="" textlink="">
      <xdr:nvSpPr>
        <xdr:cNvPr id="33" name="CaixaDeTexto 32">
          <a:extLst>
            <a:ext uri="{FF2B5EF4-FFF2-40B4-BE49-F238E27FC236}">
              <a16:creationId xmlns:a16="http://schemas.microsoft.com/office/drawing/2014/main" id="{00000000-0008-0000-1C00-000021000000}"/>
            </a:ext>
          </a:extLst>
        </xdr:cNvPr>
        <xdr:cNvSpPr txBox="1"/>
      </xdr:nvSpPr>
      <xdr:spPr>
        <a:xfrm>
          <a:off x="2743201" y="148732875"/>
          <a:ext cx="6505574" cy="419100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r>
            <a:rPr lang="pt-BR" sz="1300" b="1" u="none" cap="small">
              <a:solidFill>
                <a:schemeClr val="dk1"/>
              </a:solidFill>
              <a:effectLst/>
              <a:latin typeface="Bell MT" panose="02020503060305020303" pitchFamily="18" charset="0"/>
              <a:ea typeface="+mn-ea"/>
              <a:cs typeface="+mn-cs"/>
            </a:rPr>
            <a:t>	Operação Lei Seca : </a:t>
          </a:r>
          <a:r>
            <a:rPr lang="pt-BR" sz="1300" b="0">
              <a:solidFill>
                <a:schemeClr val="dk1"/>
              </a:solidFill>
              <a:effectLst/>
              <a:latin typeface="Bell MT" panose="02020503060305020303" pitchFamily="18" charset="0"/>
              <a:ea typeface="+mn-ea"/>
              <a:cs typeface="+mn-cs"/>
            </a:rPr>
            <a:t>Ação iniciada em março de 2012, de fiscalização direta a veículos e condutores, inicialmente realizados nas principais vias de Porto Velho e no segundo semestre, se estendeu aos municípios de maior frota e população e a alguns distritos.</a:t>
          </a:r>
          <a:r>
            <a:rPr lang="pt-BR" sz="1300" b="0" baseline="0">
              <a:solidFill>
                <a:schemeClr val="dk1"/>
              </a:solidFill>
              <a:effectLst/>
              <a:latin typeface="Bell MT" panose="02020503060305020303" pitchFamily="18" charset="0"/>
              <a:ea typeface="+mn-ea"/>
              <a:cs typeface="+mn-cs"/>
            </a:rPr>
            <a:t> </a:t>
          </a:r>
          <a:r>
            <a:rPr lang="pt-BR" sz="1300" b="0">
              <a:solidFill>
                <a:schemeClr val="dk1"/>
              </a:solidFill>
              <a:effectLst/>
              <a:latin typeface="Bell MT" panose="02020503060305020303" pitchFamily="18" charset="0"/>
              <a:ea typeface="+mn-ea"/>
              <a:cs typeface="+mn-cs"/>
            </a:rPr>
            <a:t>Tais ações consistem na abordagem direta a veículos e condutores pelos Agentes da Autoridade de Trânsito (Civil ou PM), visa coibir especialmente a embriagues ao volante, alem de observar as condições gerais do veículo e a obediência às regras de trânsito de circulação pelos condutores e a utilização de equipamentos de segurança tais como capacete e cinto, além de verificação da documentação de porte obrigatório do condutor e do veículo (CNH e CRLV). Secundariamente combate também a inadimplência. </a:t>
          </a:r>
          <a:endParaRPr lang="pt-BR" sz="1300" b="1">
            <a:solidFill>
              <a:schemeClr val="dk1"/>
            </a:solidFill>
            <a:effectLst/>
            <a:latin typeface="Bell MT" panose="02020503060305020303" pitchFamily="18" charset="0"/>
            <a:ea typeface="+mn-ea"/>
            <a:cs typeface="+mn-cs"/>
          </a:endParaRPr>
        </a:p>
        <a:p>
          <a:pPr algn="just">
            <a:lnSpc>
              <a:spcPct val="150000"/>
            </a:lnSpc>
          </a:pPr>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editAs="oneCell">
    <xdr:from>
      <xdr:col>2</xdr:col>
      <xdr:colOff>129429</xdr:colOff>
      <xdr:row>809</xdr:row>
      <xdr:rowOff>9719</xdr:rowOff>
    </xdr:from>
    <xdr:to>
      <xdr:col>8</xdr:col>
      <xdr:colOff>138955</xdr:colOff>
      <xdr:row>821</xdr:row>
      <xdr:rowOff>85530</xdr:rowOff>
    </xdr:to>
    <xdr:pic>
      <xdr:nvPicPr>
        <xdr:cNvPr id="35" name="Imagem 34">
          <a:extLst>
            <a:ext uri="{FF2B5EF4-FFF2-40B4-BE49-F238E27FC236}">
              <a16:creationId xmlns:a16="http://schemas.microsoft.com/office/drawing/2014/main" id="{00000000-0008-0000-1C00-000023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310779" y="110071094"/>
          <a:ext cx="3857626" cy="2361811"/>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5</xdr:col>
      <xdr:colOff>260227</xdr:colOff>
      <xdr:row>819</xdr:row>
      <xdr:rowOff>67520</xdr:rowOff>
    </xdr:from>
    <xdr:to>
      <xdr:col>10</xdr:col>
      <xdr:colOff>230224</xdr:colOff>
      <xdr:row>829</xdr:row>
      <xdr:rowOff>174517</xdr:rowOff>
    </xdr:to>
    <xdr:pic>
      <xdr:nvPicPr>
        <xdr:cNvPr id="37" name="Imagem 36">
          <a:extLst>
            <a:ext uri="{FF2B5EF4-FFF2-40B4-BE49-F238E27FC236}">
              <a16:creationId xmlns:a16="http://schemas.microsoft.com/office/drawing/2014/main" id="{00000000-0008-0000-1C00-00002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258798">
          <a:off x="5460877" y="151276895"/>
          <a:ext cx="3017997" cy="2011997"/>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1</xdr:col>
      <xdr:colOff>369682</xdr:colOff>
      <xdr:row>847</xdr:row>
      <xdr:rowOff>32801</xdr:rowOff>
    </xdr:from>
    <xdr:to>
      <xdr:col>5</xdr:col>
      <xdr:colOff>535497</xdr:colOff>
      <xdr:row>857</xdr:row>
      <xdr:rowOff>95250</xdr:rowOff>
    </xdr:to>
    <xdr:pic>
      <xdr:nvPicPr>
        <xdr:cNvPr id="38" name="Imagem 37">
          <a:extLst>
            <a:ext uri="{FF2B5EF4-FFF2-40B4-BE49-F238E27FC236}">
              <a16:creationId xmlns:a16="http://schemas.microsoft.com/office/drawing/2014/main" id="{00000000-0008-0000-1C00-00002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112882" y="156576176"/>
          <a:ext cx="2623265" cy="1967449"/>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211587</xdr:colOff>
      <xdr:row>846</xdr:row>
      <xdr:rowOff>179151</xdr:rowOff>
    </xdr:from>
    <xdr:to>
      <xdr:col>10</xdr:col>
      <xdr:colOff>381000</xdr:colOff>
      <xdr:row>857</xdr:row>
      <xdr:rowOff>39511</xdr:rowOff>
    </xdr:to>
    <xdr:pic>
      <xdr:nvPicPr>
        <xdr:cNvPr id="39" name="Imagem 38">
          <a:extLst>
            <a:ext uri="{FF2B5EF4-FFF2-40B4-BE49-F238E27FC236}">
              <a16:creationId xmlns:a16="http://schemas.microsoft.com/office/drawing/2014/main" id="{00000000-0008-0000-1C00-000027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021837" y="156532026"/>
          <a:ext cx="2607813" cy="1955860"/>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9</xdr:col>
      <xdr:colOff>203941</xdr:colOff>
      <xdr:row>371</xdr:row>
      <xdr:rowOff>29463</xdr:rowOff>
    </xdr:from>
    <xdr:to>
      <xdr:col>10</xdr:col>
      <xdr:colOff>507421</xdr:colOff>
      <xdr:row>376</xdr:row>
      <xdr:rowOff>38100</xdr:rowOff>
    </xdr:to>
    <xdr:pic>
      <xdr:nvPicPr>
        <xdr:cNvPr id="40" name="Imagem 39" descr="fotos-do-educacao-para-o-transito.jpg">
          <a:extLst>
            <a:ext uri="{FF2B5EF4-FFF2-40B4-BE49-F238E27FC236}">
              <a16:creationId xmlns:a16="http://schemas.microsoft.com/office/drawing/2014/main" id="{00000000-0008-0000-1C00-000028000000}"/>
            </a:ext>
          </a:extLst>
        </xdr:cNvPr>
        <xdr:cNvPicPr>
          <a:picLocks noChangeAspect="1"/>
        </xdr:cNvPicPr>
      </xdr:nvPicPr>
      <xdr:blipFill>
        <a:blip xmlns:r="http://schemas.openxmlformats.org/officeDocument/2006/relationships" r:embed="rId15" cstate="print"/>
        <a:stretch>
          <a:fillRect/>
        </a:stretch>
      </xdr:blipFill>
      <xdr:spPr>
        <a:xfrm>
          <a:off x="7842991" y="61494288"/>
          <a:ext cx="913080" cy="961137"/>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342900</xdr:colOff>
      <xdr:row>5</xdr:row>
      <xdr:rowOff>171451</xdr:rowOff>
    </xdr:from>
    <xdr:to>
      <xdr:col>3</xdr:col>
      <xdr:colOff>266700</xdr:colOff>
      <xdr:row>8</xdr:row>
      <xdr:rowOff>148580</xdr:rowOff>
    </xdr:to>
    <xdr:pic>
      <xdr:nvPicPr>
        <xdr:cNvPr id="45" name="Imagem 44">
          <a:extLst>
            <a:ext uri="{FF2B5EF4-FFF2-40B4-BE49-F238E27FC236}">
              <a16:creationId xmlns:a16="http://schemas.microsoft.com/office/drawing/2014/main" id="{00000000-0008-0000-1C00-00002D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362200" y="1143001"/>
          <a:ext cx="1162050" cy="691504"/>
        </a:xfrm>
        <a:prstGeom prst="rect">
          <a:avLst/>
        </a:prstGeom>
      </xdr:spPr>
    </xdr:pic>
    <xdr:clientData/>
  </xdr:twoCellAnchor>
  <xdr:twoCellAnchor editAs="oneCell">
    <xdr:from>
      <xdr:col>9</xdr:col>
      <xdr:colOff>390525</xdr:colOff>
      <xdr:row>4</xdr:row>
      <xdr:rowOff>139718</xdr:rowOff>
    </xdr:from>
    <xdr:to>
      <xdr:col>11</xdr:col>
      <xdr:colOff>152400</xdr:colOff>
      <xdr:row>8</xdr:row>
      <xdr:rowOff>171450</xdr:rowOff>
    </xdr:to>
    <xdr:pic>
      <xdr:nvPicPr>
        <xdr:cNvPr id="47" name="Imagem 46">
          <a:extLst>
            <a:ext uri="{FF2B5EF4-FFF2-40B4-BE49-F238E27FC236}">
              <a16:creationId xmlns:a16="http://schemas.microsoft.com/office/drawing/2014/main" id="{00000000-0008-0000-1C00-00002F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315200" y="911243"/>
          <a:ext cx="981075" cy="946132"/>
        </a:xfrm>
        <a:prstGeom prst="rect">
          <a:avLst/>
        </a:prstGeom>
      </xdr:spPr>
    </xdr:pic>
    <xdr:clientData/>
  </xdr:twoCellAnchor>
  <xdr:twoCellAnchor editAs="oneCell">
    <xdr:from>
      <xdr:col>1</xdr:col>
      <xdr:colOff>378776</xdr:colOff>
      <xdr:row>169</xdr:row>
      <xdr:rowOff>98056</xdr:rowOff>
    </xdr:from>
    <xdr:to>
      <xdr:col>5</xdr:col>
      <xdr:colOff>449052</xdr:colOff>
      <xdr:row>180</xdr:row>
      <xdr:rowOff>100565</xdr:rowOff>
    </xdr:to>
    <xdr:pic>
      <xdr:nvPicPr>
        <xdr:cNvPr id="83" name="Imagem 82">
          <a:extLst>
            <a:ext uri="{FF2B5EF4-FFF2-40B4-BE49-F238E27FC236}">
              <a16:creationId xmlns:a16="http://schemas.microsoft.com/office/drawing/2014/main" id="{00000000-0008-0000-1C00-00005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rot="21287799">
          <a:off x="3121976" y="26482306"/>
          <a:ext cx="2527726" cy="2098009"/>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373921</xdr:colOff>
      <xdr:row>280</xdr:row>
      <xdr:rowOff>35239</xdr:rowOff>
    </xdr:from>
    <xdr:to>
      <xdr:col>6</xdr:col>
      <xdr:colOff>580606</xdr:colOff>
      <xdr:row>294</xdr:row>
      <xdr:rowOff>81005</xdr:rowOff>
    </xdr:to>
    <xdr:pic>
      <xdr:nvPicPr>
        <xdr:cNvPr id="86" name="Imagem 85">
          <a:extLst>
            <a:ext uri="{FF2B5EF4-FFF2-40B4-BE49-F238E27FC236}">
              <a16:creationId xmlns:a16="http://schemas.microsoft.com/office/drawing/2014/main" id="{00000000-0008-0000-1C00-00005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rot="21233823">
          <a:off x="3117121" y="42154789"/>
          <a:ext cx="3273735" cy="2712766"/>
        </a:xfrm>
        <a:prstGeom prst="rect">
          <a:avLst/>
        </a:prstGeom>
        <a:blipFill>
          <a:blip xmlns:r="http://schemas.openxmlformats.org/officeDocument/2006/relationships" r:embed="rId20"/>
          <a:stretch>
            <a:fillRect l="-7000" r="-7000"/>
          </a:stretch>
        </a:blip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5</xdr:col>
      <xdr:colOff>471590</xdr:colOff>
      <xdr:row>289</xdr:row>
      <xdr:rowOff>53075</xdr:rowOff>
    </xdr:from>
    <xdr:to>
      <xdr:col>10</xdr:col>
      <xdr:colOff>592471</xdr:colOff>
      <xdr:row>303</xdr:row>
      <xdr:rowOff>179015</xdr:rowOff>
    </xdr:to>
    <xdr:pic>
      <xdr:nvPicPr>
        <xdr:cNvPr id="85" name="Imagem 84">
          <a:extLst>
            <a:ext uri="{FF2B5EF4-FFF2-40B4-BE49-F238E27FC236}">
              <a16:creationId xmlns:a16="http://schemas.microsoft.com/office/drawing/2014/main" id="{00000000-0008-0000-1C00-000055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rot="21449610">
          <a:off x="5672240" y="43887125"/>
          <a:ext cx="3168881" cy="2792940"/>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7</xdr:col>
      <xdr:colOff>571500</xdr:colOff>
      <xdr:row>279</xdr:row>
      <xdr:rowOff>157841</xdr:rowOff>
    </xdr:from>
    <xdr:to>
      <xdr:col>10</xdr:col>
      <xdr:colOff>95250</xdr:colOff>
      <xdr:row>284</xdr:row>
      <xdr:rowOff>171448</xdr:rowOff>
    </xdr:to>
    <xdr:pic>
      <xdr:nvPicPr>
        <xdr:cNvPr id="87" name="Imagem 86">
          <a:extLst>
            <a:ext uri="{FF2B5EF4-FFF2-40B4-BE49-F238E27FC236}">
              <a16:creationId xmlns:a16="http://schemas.microsoft.com/office/drawing/2014/main" id="{00000000-0008-0000-1C00-000057000000}"/>
            </a:ext>
          </a:extLst>
        </xdr:cNvPr>
        <xdr:cNvPicPr>
          <a:picLocks noChangeAspect="1"/>
        </xdr:cNvPicPr>
      </xdr:nvPicPr>
      <xdr:blipFill>
        <a:blip xmlns:r="http://schemas.openxmlformats.org/officeDocument/2006/relationships" r:embed="rId22">
          <a:extLst>
            <a:ext uri="{BEBA8EAE-BF5A-486C-A8C5-ECC9F3942E4B}">
              <a14:imgProps xmlns:a14="http://schemas.microsoft.com/office/drawing/2010/main">
                <a14:imgLayer r:embed="rId23">
                  <a14:imgEffect>
                    <a14:brightnessContrast contrast="40000"/>
                  </a14:imgEffect>
                </a14:imgLayer>
              </a14:imgProps>
            </a:ext>
            <a:ext uri="{28A0092B-C50C-407E-A947-70E740481C1C}">
              <a14:useLocalDpi xmlns:a14="http://schemas.microsoft.com/office/drawing/2010/main" val="0"/>
            </a:ext>
          </a:extLst>
        </a:blip>
        <a:stretch>
          <a:fillRect/>
        </a:stretch>
      </xdr:blipFill>
      <xdr:spPr>
        <a:xfrm>
          <a:off x="6991350" y="42086891"/>
          <a:ext cx="1352550" cy="966107"/>
        </a:xfrm>
        <a:prstGeom prst="rect">
          <a:avLst/>
        </a:prstGeom>
      </xdr:spPr>
    </xdr:pic>
    <xdr:clientData/>
  </xdr:twoCellAnchor>
  <xdr:twoCellAnchor editAs="oneCell">
    <xdr:from>
      <xdr:col>5</xdr:col>
      <xdr:colOff>9525</xdr:colOff>
      <xdr:row>371</xdr:row>
      <xdr:rowOff>104775</xdr:rowOff>
    </xdr:from>
    <xdr:to>
      <xdr:col>7</xdr:col>
      <xdr:colOff>476485</xdr:colOff>
      <xdr:row>375</xdr:row>
      <xdr:rowOff>95355</xdr:rowOff>
    </xdr:to>
    <xdr:pic>
      <xdr:nvPicPr>
        <xdr:cNvPr id="14" name="Imagem 13">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210175" y="61569600"/>
          <a:ext cx="1686160" cy="752580"/>
        </a:xfrm>
        <a:prstGeom prst="rect">
          <a:avLst/>
        </a:prstGeom>
      </xdr:spPr>
    </xdr:pic>
    <xdr:clientData/>
  </xdr:twoCellAnchor>
  <xdr:twoCellAnchor editAs="oneCell">
    <xdr:from>
      <xdr:col>4</xdr:col>
      <xdr:colOff>438149</xdr:colOff>
      <xdr:row>16</xdr:row>
      <xdr:rowOff>47625</xdr:rowOff>
    </xdr:from>
    <xdr:to>
      <xdr:col>7</xdr:col>
      <xdr:colOff>458468</xdr:colOff>
      <xdr:row>21</xdr:row>
      <xdr:rowOff>85725</xdr:rowOff>
    </xdr:to>
    <xdr:pic>
      <xdr:nvPicPr>
        <xdr:cNvPr id="13" name="Imagem 12">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029199" y="3886200"/>
          <a:ext cx="1849119" cy="990600"/>
        </a:xfrm>
        <a:prstGeom prst="rect">
          <a:avLst/>
        </a:prstGeom>
      </xdr:spPr>
    </xdr:pic>
    <xdr:clientData/>
  </xdr:twoCellAnchor>
  <xdr:twoCellAnchor editAs="oneCell">
    <xdr:from>
      <xdr:col>2</xdr:col>
      <xdr:colOff>31750</xdr:colOff>
      <xdr:row>62</xdr:row>
      <xdr:rowOff>161926</xdr:rowOff>
    </xdr:from>
    <xdr:to>
      <xdr:col>5</xdr:col>
      <xdr:colOff>590549</xdr:colOff>
      <xdr:row>72</xdr:row>
      <xdr:rowOff>134100</xdr:rowOff>
    </xdr:to>
    <xdr:pic>
      <xdr:nvPicPr>
        <xdr:cNvPr id="62" name="Imagem 61">
          <a:extLst>
            <a:ext uri="{FF2B5EF4-FFF2-40B4-BE49-F238E27FC236}">
              <a16:creationId xmlns:a16="http://schemas.microsoft.com/office/drawing/2014/main" id="{00000000-0008-0000-1C00-00003E000000}"/>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bwMode="auto">
        <a:xfrm>
          <a:off x="3213100" y="12649201"/>
          <a:ext cx="2578099" cy="1877174"/>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7</xdr:col>
      <xdr:colOff>2876</xdr:colOff>
      <xdr:row>61</xdr:row>
      <xdr:rowOff>180975</xdr:rowOff>
    </xdr:from>
    <xdr:to>
      <xdr:col>10</xdr:col>
      <xdr:colOff>342899</xdr:colOff>
      <xdr:row>72</xdr:row>
      <xdr:rowOff>152400</xdr:rowOff>
    </xdr:to>
    <xdr:pic>
      <xdr:nvPicPr>
        <xdr:cNvPr id="63" name="Imagem 62">
          <a:extLst>
            <a:ext uri="{FF2B5EF4-FFF2-40B4-BE49-F238E27FC236}">
              <a16:creationId xmlns:a16="http://schemas.microsoft.com/office/drawing/2014/main" id="{00000000-0008-0000-1C00-00003F000000}"/>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422726" y="12477750"/>
          <a:ext cx="2168823" cy="2066925"/>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2</xdr:col>
      <xdr:colOff>114300</xdr:colOff>
      <xdr:row>83</xdr:row>
      <xdr:rowOff>122647</xdr:rowOff>
    </xdr:from>
    <xdr:to>
      <xdr:col>5</xdr:col>
      <xdr:colOff>571500</xdr:colOff>
      <xdr:row>91</xdr:row>
      <xdr:rowOff>163102</xdr:rowOff>
    </xdr:to>
    <xdr:pic>
      <xdr:nvPicPr>
        <xdr:cNvPr id="64" name="Imagem 63">
          <a:extLst>
            <a:ext uri="{FF2B5EF4-FFF2-40B4-BE49-F238E27FC236}">
              <a16:creationId xmlns:a16="http://schemas.microsoft.com/office/drawing/2014/main" id="{00000000-0008-0000-1C00-000040000000}"/>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3295650" y="16610422"/>
          <a:ext cx="2476500" cy="156445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6</xdr:col>
      <xdr:colOff>342899</xdr:colOff>
      <xdr:row>82</xdr:row>
      <xdr:rowOff>99373</xdr:rowOff>
    </xdr:from>
    <xdr:to>
      <xdr:col>10</xdr:col>
      <xdr:colOff>238124</xdr:colOff>
      <xdr:row>91</xdr:row>
      <xdr:rowOff>157801</xdr:rowOff>
    </xdr:to>
    <xdr:pic>
      <xdr:nvPicPr>
        <xdr:cNvPr id="65" name="Imagem 64">
          <a:extLst>
            <a:ext uri="{FF2B5EF4-FFF2-40B4-BE49-F238E27FC236}">
              <a16:creationId xmlns:a16="http://schemas.microsoft.com/office/drawing/2014/main" id="{00000000-0008-0000-1C00-000041000000}"/>
            </a:ext>
          </a:extLst>
        </xdr:cNvPr>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bwMode="auto">
        <a:xfrm>
          <a:off x="6153149" y="16396648"/>
          <a:ext cx="2333625" cy="1772928"/>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266701</xdr:colOff>
      <xdr:row>107</xdr:row>
      <xdr:rowOff>51872</xdr:rowOff>
    </xdr:from>
    <xdr:to>
      <xdr:col>6</xdr:col>
      <xdr:colOff>93981</xdr:colOff>
      <xdr:row>116</xdr:row>
      <xdr:rowOff>133350</xdr:rowOff>
    </xdr:to>
    <xdr:pic>
      <xdr:nvPicPr>
        <xdr:cNvPr id="66" name="Imagem 65">
          <a:extLst>
            <a:ext uri="{FF2B5EF4-FFF2-40B4-BE49-F238E27FC236}">
              <a16:creationId xmlns:a16="http://schemas.microsoft.com/office/drawing/2014/main" id="{00000000-0008-0000-1C00-000042000000}"/>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bwMode="auto">
        <a:xfrm>
          <a:off x="3009901" y="21111647"/>
          <a:ext cx="2894330" cy="1795978"/>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438151</xdr:colOff>
      <xdr:row>107</xdr:row>
      <xdr:rowOff>9525</xdr:rowOff>
    </xdr:from>
    <xdr:to>
      <xdr:col>10</xdr:col>
      <xdr:colOff>552451</xdr:colOff>
      <xdr:row>117</xdr:row>
      <xdr:rowOff>4898</xdr:rowOff>
    </xdr:to>
    <xdr:pic>
      <xdr:nvPicPr>
        <xdr:cNvPr id="67" name="Imagem 66">
          <a:extLst>
            <a:ext uri="{FF2B5EF4-FFF2-40B4-BE49-F238E27FC236}">
              <a16:creationId xmlns:a16="http://schemas.microsoft.com/office/drawing/2014/main" id="{00000000-0008-0000-1C00-000043000000}"/>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bwMode="auto">
        <a:xfrm>
          <a:off x="6248401" y="21069300"/>
          <a:ext cx="2552700" cy="1900373"/>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333375</xdr:colOff>
      <xdr:row>169</xdr:row>
      <xdr:rowOff>9525</xdr:rowOff>
    </xdr:from>
    <xdr:to>
      <xdr:col>10</xdr:col>
      <xdr:colOff>561975</xdr:colOff>
      <xdr:row>180</xdr:row>
      <xdr:rowOff>121286</xdr:rowOff>
    </xdr:to>
    <xdr:pic>
      <xdr:nvPicPr>
        <xdr:cNvPr id="68" name="Imagem 67">
          <a:extLst>
            <a:ext uri="{FF2B5EF4-FFF2-40B4-BE49-F238E27FC236}">
              <a16:creationId xmlns:a16="http://schemas.microsoft.com/office/drawing/2014/main" id="{00000000-0008-0000-1C00-000044000000}"/>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6143625" y="26393775"/>
          <a:ext cx="2667000" cy="2207261"/>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108808</xdr:colOff>
      <xdr:row>322</xdr:row>
      <xdr:rowOff>133350</xdr:rowOff>
    </xdr:from>
    <xdr:to>
      <xdr:col>6</xdr:col>
      <xdr:colOff>161925</xdr:colOff>
      <xdr:row>336</xdr:row>
      <xdr:rowOff>117475</xdr:rowOff>
    </xdr:to>
    <xdr:pic>
      <xdr:nvPicPr>
        <xdr:cNvPr id="69" name="Imagem 68">
          <a:extLst>
            <a:ext uri="{FF2B5EF4-FFF2-40B4-BE49-F238E27FC236}">
              <a16:creationId xmlns:a16="http://schemas.microsoft.com/office/drawing/2014/main" id="{00000000-0008-0000-1C00-000045000000}"/>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2852008" y="50444400"/>
          <a:ext cx="3120167" cy="246062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6</xdr:col>
      <xdr:colOff>332121</xdr:colOff>
      <xdr:row>322</xdr:row>
      <xdr:rowOff>133350</xdr:rowOff>
    </xdr:from>
    <xdr:to>
      <xdr:col>11</xdr:col>
      <xdr:colOff>142875</xdr:colOff>
      <xdr:row>336</xdr:row>
      <xdr:rowOff>104775</xdr:rowOff>
    </xdr:to>
    <xdr:pic>
      <xdr:nvPicPr>
        <xdr:cNvPr id="70" name="Imagem 69">
          <a:extLst>
            <a:ext uri="{FF2B5EF4-FFF2-40B4-BE49-F238E27FC236}">
              <a16:creationId xmlns:a16="http://schemas.microsoft.com/office/drawing/2014/main" id="{00000000-0008-0000-1C00-000046000000}"/>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bwMode="auto">
        <a:xfrm>
          <a:off x="6142371" y="50444400"/>
          <a:ext cx="2858754" cy="244792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342900</xdr:colOff>
      <xdr:row>350</xdr:row>
      <xdr:rowOff>171450</xdr:rowOff>
    </xdr:from>
    <xdr:to>
      <xdr:col>5</xdr:col>
      <xdr:colOff>594995</xdr:colOff>
      <xdr:row>365</xdr:row>
      <xdr:rowOff>161925</xdr:rowOff>
    </xdr:to>
    <xdr:pic>
      <xdr:nvPicPr>
        <xdr:cNvPr id="72" name="Imagem 71">
          <a:extLst>
            <a:ext uri="{FF2B5EF4-FFF2-40B4-BE49-F238E27FC236}">
              <a16:creationId xmlns:a16="http://schemas.microsoft.com/office/drawing/2014/main" id="{00000000-0008-0000-1C00-000048000000}"/>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3086100" y="67170300"/>
          <a:ext cx="2709545" cy="2847975"/>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314326</xdr:colOff>
      <xdr:row>350</xdr:row>
      <xdr:rowOff>114300</xdr:rowOff>
    </xdr:from>
    <xdr:to>
      <xdr:col>10</xdr:col>
      <xdr:colOff>556896</xdr:colOff>
      <xdr:row>365</xdr:row>
      <xdr:rowOff>9235</xdr:rowOff>
    </xdr:to>
    <xdr:pic>
      <xdr:nvPicPr>
        <xdr:cNvPr id="73" name="Imagem 72">
          <a:extLst>
            <a:ext uri="{FF2B5EF4-FFF2-40B4-BE49-F238E27FC236}">
              <a16:creationId xmlns:a16="http://schemas.microsoft.com/office/drawing/2014/main" id="{00000000-0008-0000-1C00-000049000000}"/>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6124576" y="55568850"/>
          <a:ext cx="2680970" cy="2752435"/>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2</xdr:col>
      <xdr:colOff>19052</xdr:colOff>
      <xdr:row>783</xdr:row>
      <xdr:rowOff>142876</xdr:rowOff>
    </xdr:from>
    <xdr:to>
      <xdr:col>3</xdr:col>
      <xdr:colOff>443866</xdr:colOff>
      <xdr:row>788</xdr:row>
      <xdr:rowOff>47625</xdr:rowOff>
    </xdr:to>
    <xdr:pic>
      <xdr:nvPicPr>
        <xdr:cNvPr id="90" name="Imagem 89">
          <a:extLst>
            <a:ext uri="{FF2B5EF4-FFF2-40B4-BE49-F238E27FC236}">
              <a16:creationId xmlns:a16="http://schemas.microsoft.com/office/drawing/2014/main" id="{00000000-0008-0000-1C00-00005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200402" y="145018126"/>
          <a:ext cx="1224914" cy="857249"/>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381001</xdr:colOff>
      <xdr:row>782</xdr:row>
      <xdr:rowOff>57150</xdr:rowOff>
    </xdr:from>
    <xdr:to>
      <xdr:col>7</xdr:col>
      <xdr:colOff>523875</xdr:colOff>
      <xdr:row>789</xdr:row>
      <xdr:rowOff>13616</xdr:rowOff>
    </xdr:to>
    <xdr:pic>
      <xdr:nvPicPr>
        <xdr:cNvPr id="91" name="Imagem 90">
          <a:extLst>
            <a:ext uri="{FF2B5EF4-FFF2-40B4-BE49-F238E27FC236}">
              <a16:creationId xmlns:a16="http://schemas.microsoft.com/office/drawing/2014/main" id="{00000000-0008-0000-1C00-00005B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972051" y="144741900"/>
          <a:ext cx="1971674" cy="1289966"/>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28576</xdr:colOff>
      <xdr:row>783</xdr:row>
      <xdr:rowOff>9526</xdr:rowOff>
    </xdr:from>
    <xdr:to>
      <xdr:col>10</xdr:col>
      <xdr:colOff>310689</xdr:colOff>
      <xdr:row>788</xdr:row>
      <xdr:rowOff>142876</xdr:rowOff>
    </xdr:to>
    <xdr:pic>
      <xdr:nvPicPr>
        <xdr:cNvPr id="125" name="Imagem 124">
          <a:extLst>
            <a:ext uri="{FF2B5EF4-FFF2-40B4-BE49-F238E27FC236}">
              <a16:creationId xmlns:a16="http://schemas.microsoft.com/office/drawing/2014/main" id="{00000000-0008-0000-1C00-00007D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7667626" y="144884776"/>
          <a:ext cx="891713"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285750</xdr:colOff>
      <xdr:row>808</xdr:row>
      <xdr:rowOff>38100</xdr:rowOff>
    </xdr:from>
    <xdr:to>
      <xdr:col>11</xdr:col>
      <xdr:colOff>203991</xdr:colOff>
      <xdr:row>814</xdr:row>
      <xdr:rowOff>38100</xdr:rowOff>
    </xdr:to>
    <xdr:pic>
      <xdr:nvPicPr>
        <xdr:cNvPr id="143" name="Imagem 142">
          <a:extLst>
            <a:ext uri="{FF2B5EF4-FFF2-40B4-BE49-F238E27FC236}">
              <a16:creationId xmlns:a16="http://schemas.microsoft.com/office/drawing/2014/main" id="{00000000-0008-0000-1C00-00008F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7315200" y="149475825"/>
          <a:ext cx="1747041" cy="1143000"/>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9526</xdr:colOff>
      <xdr:row>472</xdr:row>
      <xdr:rowOff>152400</xdr:rowOff>
    </xdr:from>
    <xdr:to>
      <xdr:col>12</xdr:col>
      <xdr:colOff>0</xdr:colOff>
      <xdr:row>532</xdr:row>
      <xdr:rowOff>152400</xdr:rowOff>
    </xdr:to>
    <xdr:sp macro="" textlink="">
      <xdr:nvSpPr>
        <xdr:cNvPr id="179" name="CaixaDeTexto 178">
          <a:extLst>
            <a:ext uri="{FF2B5EF4-FFF2-40B4-BE49-F238E27FC236}">
              <a16:creationId xmlns:a16="http://schemas.microsoft.com/office/drawing/2014/main" id="{00000000-0008-0000-1C00-0000B3000000}"/>
            </a:ext>
          </a:extLst>
        </xdr:cNvPr>
        <xdr:cNvSpPr txBox="1"/>
      </xdr:nvSpPr>
      <xdr:spPr>
        <a:xfrm>
          <a:off x="2752726" y="89906475"/>
          <a:ext cx="6505574" cy="11430000"/>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pt-BR" sz="1400" b="1" i="0" u="none" strike="noStrike" kern="0" cap="none" spc="0" normalizeH="0" baseline="0" noProof="0">
              <a:ln>
                <a:noFill/>
              </a:ln>
              <a:solidFill>
                <a:sysClr val="windowText" lastClr="000000"/>
              </a:solidFill>
              <a:effectLst/>
              <a:uLnTx/>
              <a:uFillTx/>
              <a:latin typeface="Calibri" panose="020F0502020204030204"/>
              <a:ea typeface="+mn-ea"/>
              <a:cs typeface="+mn-cs"/>
            </a:rPr>
            <a:t>REGISTRO DE PARTE DAS ATIVIDADES DESENVOLVIDAS PELA CEPTRAN - 2016</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1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Atualização em Instrutor de Trânsito, Examinador de Trânsito, Diretor Geral de CFC e Diretor de Ensino de CFC – </a:t>
          </a:r>
          <a:r>
            <a:rPr lang="pt-BR" sz="1100" b="1">
              <a:effectLst/>
              <a:latin typeface="+mn-lt"/>
              <a:ea typeface="+mn-ea"/>
              <a:cs typeface="+mn-cs"/>
            </a:rPr>
            <a:t>Carga horária</a:t>
          </a:r>
          <a:r>
            <a:rPr lang="pt-BR" sz="1100">
              <a:effectLst/>
              <a:latin typeface="+mn-lt"/>
              <a:ea typeface="+mn-ea"/>
              <a:cs typeface="+mn-cs"/>
            </a:rPr>
            <a:t> 20h cada Curso.  </a:t>
          </a:r>
        </a:p>
        <a:p>
          <a:r>
            <a:rPr lang="pt-BR" sz="1100" b="1">
              <a:effectLst/>
              <a:latin typeface="+mn-lt"/>
              <a:ea typeface="+mn-ea"/>
              <a:cs typeface="+mn-cs"/>
            </a:rPr>
            <a:t>Local: </a:t>
          </a:r>
          <a:r>
            <a:rPr lang="pt-BR" sz="1100">
              <a:effectLst/>
              <a:latin typeface="+mn-lt"/>
              <a:ea typeface="+mn-ea"/>
              <a:cs typeface="+mn-cs"/>
            </a:rPr>
            <a:t>Município de</a:t>
          </a:r>
          <a:r>
            <a:rPr lang="pt-BR" sz="1100" b="1">
              <a:effectLst/>
              <a:latin typeface="+mn-lt"/>
              <a:ea typeface="+mn-ea"/>
              <a:cs typeface="+mn-cs"/>
            </a:rPr>
            <a:t> </a:t>
          </a:r>
          <a:r>
            <a:rPr lang="pt-BR" sz="1100">
              <a:effectLst/>
              <a:latin typeface="+mn-lt"/>
              <a:ea typeface="+mn-ea"/>
              <a:cs typeface="+mn-cs"/>
            </a:rPr>
            <a:t>Porto Velho  </a:t>
          </a:r>
        </a:p>
        <a:p>
          <a:r>
            <a:rPr lang="pt-BR" sz="1100" b="1">
              <a:effectLst/>
              <a:latin typeface="+mn-lt"/>
              <a:ea typeface="+mn-ea"/>
              <a:cs typeface="+mn-cs"/>
            </a:rPr>
            <a:t>Período: </a:t>
          </a:r>
          <a:r>
            <a:rPr lang="pt-BR" sz="1100">
              <a:effectLst/>
              <a:latin typeface="+mn-lt"/>
              <a:ea typeface="+mn-ea"/>
              <a:cs typeface="+mn-cs"/>
            </a:rPr>
            <a:t>11 a 16/04/2016</a:t>
          </a:r>
          <a:r>
            <a:rPr lang="pt-BR" sz="1100" b="1">
              <a:effectLst/>
              <a:latin typeface="+mn-lt"/>
              <a:ea typeface="+mn-ea"/>
              <a:cs typeface="+mn-cs"/>
            </a:rPr>
            <a:t> </a:t>
          </a:r>
          <a:endParaRPr lang="pt-BR" sz="1100">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pt-BR" sz="1100" b="1">
              <a:effectLst/>
              <a:latin typeface="+mn-lt"/>
              <a:ea typeface="+mn-ea"/>
              <a:cs typeface="+mn-cs"/>
            </a:rPr>
            <a:t>CURSO: </a:t>
          </a:r>
          <a:r>
            <a:rPr lang="pt-BR" sz="1100">
              <a:effectLst/>
              <a:latin typeface="+mn-lt"/>
              <a:ea typeface="+mn-ea"/>
              <a:cs typeface="+mn-cs"/>
            </a:rPr>
            <a:t>Aprimoramento em Instrutor de Trânsito e Diretor de Ensino de CFC - Carga Horária 20h cada curso.</a:t>
          </a:r>
          <a:r>
            <a:rPr lang="pt-BR" sz="1100" b="1">
              <a:effectLst/>
              <a:latin typeface="+mn-lt"/>
              <a:ea typeface="+mn-ea"/>
              <a:cs typeface="+mn-cs"/>
            </a:rPr>
            <a:t> Local: </a:t>
          </a:r>
          <a:r>
            <a:rPr lang="pt-BR" sz="1100">
              <a:effectLst/>
              <a:latin typeface="+mn-lt"/>
              <a:ea typeface="+mn-ea"/>
              <a:cs typeface="+mn-cs"/>
            </a:rPr>
            <a:t>Município de Porto Velho</a:t>
          </a:r>
          <a:r>
            <a:rPr lang="pt-BR" sz="1100" b="1">
              <a:effectLst/>
              <a:latin typeface="+mn-lt"/>
              <a:ea typeface="+mn-ea"/>
              <a:cs typeface="+mn-cs"/>
            </a:rPr>
            <a:t> Período: </a:t>
          </a:r>
          <a:r>
            <a:rPr lang="pt-BR" sz="1100">
              <a:effectLst/>
              <a:latin typeface="+mn-lt"/>
              <a:ea typeface="+mn-ea"/>
              <a:cs typeface="+mn-cs"/>
            </a:rPr>
            <a:t>23 a 24/03/2016.</a:t>
          </a:r>
          <a:r>
            <a:rPr lang="pt-BR" sz="1100" b="1">
              <a:effectLst/>
              <a:latin typeface="+mn-lt"/>
              <a:ea typeface="+mn-ea"/>
              <a:cs typeface="+mn-cs"/>
            </a:rPr>
            <a:t>  </a:t>
          </a:r>
          <a:endParaRPr lang="pt-BR" sz="1100">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a:t>
          </a:r>
          <a:r>
            <a:rPr lang="pt-BR" sz="1100">
              <a:effectLst/>
              <a:latin typeface="+mn-lt"/>
              <a:ea typeface="+mn-ea"/>
              <a:cs typeface="+mn-cs"/>
            </a:rPr>
            <a:t> Formação de Condutor de Transporte Escolar – Carga horária 50h 	  </a:t>
          </a:r>
        </a:p>
        <a:p>
          <a:r>
            <a:rPr lang="pt-BR" sz="1100" b="1">
              <a:effectLst/>
              <a:latin typeface="+mn-lt"/>
              <a:ea typeface="+mn-ea"/>
              <a:cs typeface="+mn-cs"/>
            </a:rPr>
            <a:t>Município:</a:t>
          </a:r>
          <a:r>
            <a:rPr lang="pt-BR" sz="1100">
              <a:effectLst/>
              <a:latin typeface="+mn-lt"/>
              <a:ea typeface="+mn-ea"/>
              <a:cs typeface="+mn-cs"/>
            </a:rPr>
            <a:t> Porto Velho/RO </a:t>
          </a:r>
        </a:p>
        <a:p>
          <a:r>
            <a:rPr lang="pt-BR" sz="1100" b="1">
              <a:effectLst/>
              <a:latin typeface="+mn-lt"/>
              <a:ea typeface="+mn-ea"/>
              <a:cs typeface="+mn-cs"/>
            </a:rPr>
            <a:t>Período</a:t>
          </a:r>
          <a:r>
            <a:rPr lang="pt-BR" sz="1100">
              <a:effectLst/>
              <a:latin typeface="+mn-lt"/>
              <a:ea typeface="+mn-ea"/>
              <a:cs typeface="+mn-cs"/>
            </a:rPr>
            <a:t>: 06 a 11/04/2016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pt-BR" sz="1100" b="1">
              <a:effectLst/>
              <a:latin typeface="+mn-lt"/>
              <a:ea typeface="+mn-ea"/>
              <a:cs typeface="+mn-cs"/>
            </a:rPr>
            <a:t>CURSO:</a:t>
          </a:r>
          <a:r>
            <a:rPr lang="pt-BR" sz="1100">
              <a:effectLst/>
              <a:latin typeface="+mn-lt"/>
              <a:ea typeface="+mn-ea"/>
              <a:cs typeface="+mn-cs"/>
            </a:rPr>
            <a:t> Formação em Taxista- Carga Horária: 28h/aula </a:t>
          </a:r>
          <a:r>
            <a:rPr lang="pt-BR" sz="1100" b="1">
              <a:effectLst/>
              <a:latin typeface="+mn-lt"/>
              <a:ea typeface="+mn-ea"/>
              <a:cs typeface="+mn-cs"/>
            </a:rPr>
            <a:t>Local: </a:t>
          </a:r>
          <a:r>
            <a:rPr lang="pt-BR" sz="1100">
              <a:effectLst/>
              <a:latin typeface="+mn-lt"/>
              <a:ea typeface="+mn-ea"/>
              <a:cs typeface="+mn-cs"/>
            </a:rPr>
            <a:t>Municípios de Cacoal e Ji- Paraná </a:t>
          </a:r>
          <a:r>
            <a:rPr lang="pt-BR" sz="1100" b="1">
              <a:effectLst/>
              <a:latin typeface="+mn-lt"/>
              <a:ea typeface="+mn-ea"/>
              <a:cs typeface="+mn-cs"/>
            </a:rPr>
            <a:t>Período</a:t>
          </a:r>
          <a:r>
            <a:rPr lang="pt-BR" sz="1100">
              <a:effectLst/>
              <a:latin typeface="+mn-lt"/>
              <a:ea typeface="+mn-ea"/>
              <a:cs typeface="+mn-cs"/>
            </a:rPr>
            <a:t>: 04 a 16/04/2016.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19049</xdr:colOff>
      <xdr:row>533</xdr:row>
      <xdr:rowOff>9525</xdr:rowOff>
    </xdr:from>
    <xdr:to>
      <xdr:col>11</xdr:col>
      <xdr:colOff>390524</xdr:colOff>
      <xdr:row>590</xdr:row>
      <xdr:rowOff>0</xdr:rowOff>
    </xdr:to>
    <xdr:sp macro="" textlink="">
      <xdr:nvSpPr>
        <xdr:cNvPr id="197" name="CaixaDeTexto 196">
          <a:extLst>
            <a:ext uri="{FF2B5EF4-FFF2-40B4-BE49-F238E27FC236}">
              <a16:creationId xmlns:a16="http://schemas.microsoft.com/office/drawing/2014/main" id="{00000000-0008-0000-1C00-0000C5000000}"/>
            </a:ext>
          </a:extLst>
        </xdr:cNvPr>
        <xdr:cNvSpPr txBox="1"/>
      </xdr:nvSpPr>
      <xdr:spPr>
        <a:xfrm>
          <a:off x="2762249" y="101384100"/>
          <a:ext cx="6486525" cy="10848975"/>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a:t>
          </a:r>
          <a:r>
            <a:rPr lang="pt-BR" sz="1100">
              <a:effectLst/>
              <a:latin typeface="+mn-lt"/>
              <a:ea typeface="+mn-ea"/>
              <a:cs typeface="+mn-cs"/>
            </a:rPr>
            <a:t> Formação em Taxista- Carga Horária: 28h/aula </a:t>
          </a:r>
          <a:r>
            <a:rPr lang="pt-BR" sz="1100" b="1">
              <a:effectLst/>
              <a:latin typeface="+mn-lt"/>
              <a:ea typeface="+mn-ea"/>
              <a:cs typeface="+mn-cs"/>
            </a:rPr>
            <a:t>Local: </a:t>
          </a:r>
          <a:r>
            <a:rPr lang="pt-BR" sz="1100">
              <a:effectLst/>
              <a:latin typeface="+mn-lt"/>
              <a:ea typeface="+mn-ea"/>
              <a:cs typeface="+mn-cs"/>
            </a:rPr>
            <a:t>Municípios de Cacoal e Ji- Paraná </a:t>
          </a:r>
          <a:r>
            <a:rPr lang="pt-BR" sz="1100" b="1">
              <a:effectLst/>
              <a:latin typeface="+mn-lt"/>
              <a:ea typeface="+mn-ea"/>
              <a:cs typeface="+mn-cs"/>
            </a:rPr>
            <a:t>Período</a:t>
          </a:r>
          <a:r>
            <a:rPr lang="pt-BR" sz="1100">
              <a:effectLst/>
              <a:latin typeface="+mn-lt"/>
              <a:ea typeface="+mn-ea"/>
              <a:cs typeface="+mn-cs"/>
            </a:rPr>
            <a:t>: 04 a 16/04/2016.  </a:t>
          </a: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endParaRPr lang="pt-BR" sz="1100">
            <a:effectLst/>
            <a:latin typeface="+mn-lt"/>
            <a:ea typeface="+mn-ea"/>
            <a:cs typeface="+mn-cs"/>
          </a:endParaRPr>
        </a:p>
        <a:p>
          <a:endParaRPr lang="pt-BR" sz="1100">
            <a:effectLst/>
            <a:latin typeface="+mn-lt"/>
            <a:ea typeface="+mn-ea"/>
            <a:cs typeface="+mn-cs"/>
          </a:endParaRPr>
        </a:p>
        <a:p>
          <a:endParaRPr lang="pt-BR" sz="1100">
            <a:effectLst/>
            <a:latin typeface="+mn-lt"/>
            <a:ea typeface="+mn-ea"/>
            <a:cs typeface="+mn-cs"/>
          </a:endParaRPr>
        </a:p>
        <a:p>
          <a:endParaRPr lang="pt-BR" sz="1100">
            <a:effectLst/>
            <a:latin typeface="+mn-lt"/>
            <a:ea typeface="+mn-ea"/>
            <a:cs typeface="+mn-cs"/>
          </a:endParaRPr>
        </a:p>
        <a:p>
          <a:r>
            <a:rPr lang="pt-BR" sz="1100">
              <a:effectLst/>
              <a:latin typeface="+mn-lt"/>
              <a:ea typeface="+mn-ea"/>
              <a:cs typeface="+mn-cs"/>
            </a:rPr>
            <a:t> </a:t>
          </a:r>
        </a:p>
        <a:p>
          <a:endParaRPr lang="pt-BR" sz="1100">
            <a:effectLst/>
            <a:latin typeface="+mn-lt"/>
            <a:ea typeface="+mn-ea"/>
            <a:cs typeface="+mn-cs"/>
          </a:endParaRPr>
        </a:p>
        <a:p>
          <a:endParaRPr lang="pt-BR" sz="1100">
            <a:effectLst/>
            <a:latin typeface="+mn-lt"/>
            <a:ea typeface="+mn-ea"/>
            <a:cs typeface="+mn-cs"/>
          </a:endParaRPr>
        </a:p>
        <a:p>
          <a:r>
            <a:rPr lang="pt-BR" sz="1100">
              <a:effectLst/>
              <a:latin typeface="+mn-lt"/>
              <a:ea typeface="+mn-ea"/>
              <a:cs typeface="+mn-cs"/>
            </a:rPr>
            <a:t> </a:t>
          </a:r>
        </a:p>
        <a:p>
          <a:r>
            <a:rPr lang="pt-BR" sz="1100" b="1">
              <a:effectLst/>
              <a:latin typeface="+mn-lt"/>
              <a:ea typeface="+mn-ea"/>
              <a:cs typeface="+mn-cs"/>
            </a:rPr>
            <a:t>CURSO:</a:t>
          </a:r>
          <a:r>
            <a:rPr lang="pt-BR" sz="1100">
              <a:effectLst/>
              <a:latin typeface="+mn-lt"/>
              <a:ea typeface="+mn-ea"/>
              <a:cs typeface="+mn-cs"/>
            </a:rPr>
            <a:t> Formação em Mototaxista -  Carga horária 30h/a </a:t>
          </a:r>
        </a:p>
        <a:p>
          <a:r>
            <a:rPr lang="pt-BR" sz="1100" b="1">
              <a:effectLst/>
              <a:latin typeface="+mn-lt"/>
              <a:ea typeface="+mn-ea"/>
              <a:cs typeface="+mn-cs"/>
            </a:rPr>
            <a:t>Município:</a:t>
          </a:r>
          <a:r>
            <a:rPr lang="pt-BR" sz="1100" b="0">
              <a:effectLst/>
              <a:latin typeface="+mn-lt"/>
              <a:ea typeface="+mn-ea"/>
              <a:cs typeface="+mn-cs"/>
            </a:rPr>
            <a:t> Itapuã  </a:t>
          </a:r>
          <a:endParaRPr lang="pt-BR" sz="1100" b="1">
            <a:effectLst/>
            <a:latin typeface="+mn-lt"/>
            <a:ea typeface="+mn-ea"/>
            <a:cs typeface="+mn-cs"/>
          </a:endParaRPr>
        </a:p>
        <a:p>
          <a:r>
            <a:rPr lang="pt-BR" sz="1100" b="1">
              <a:effectLst/>
              <a:latin typeface="+mn-lt"/>
              <a:ea typeface="+mn-ea"/>
              <a:cs typeface="+mn-cs"/>
            </a:rPr>
            <a:t>Período:</a:t>
          </a:r>
          <a:r>
            <a:rPr lang="pt-BR" sz="1100">
              <a:effectLst/>
              <a:latin typeface="+mn-lt"/>
              <a:ea typeface="+mn-ea"/>
              <a:cs typeface="+mn-cs"/>
            </a:rPr>
            <a:t> 27 a 30 /2016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endParaRPr lang="pt-BR" sz="1100">
            <a:effectLst/>
            <a:latin typeface="+mn-lt"/>
            <a:ea typeface="+mn-ea"/>
            <a:cs typeface="+mn-cs"/>
          </a:endParaRPr>
        </a:p>
        <a:p>
          <a:r>
            <a:rPr lang="pt-BR" sz="1100" b="1">
              <a:effectLst/>
              <a:latin typeface="+mn-lt"/>
              <a:ea typeface="+mn-ea"/>
              <a:cs typeface="+mn-cs"/>
            </a:rPr>
            <a:t>CURSO: </a:t>
          </a:r>
          <a:r>
            <a:rPr lang="pt-BR" sz="1100">
              <a:effectLst/>
              <a:latin typeface="+mn-lt"/>
              <a:ea typeface="+mn-ea"/>
              <a:cs typeface="+mn-cs"/>
            </a:rPr>
            <a:t>Atualização de Mototaxista – Carga horária 10h/aula </a:t>
          </a:r>
        </a:p>
        <a:p>
          <a:r>
            <a:rPr lang="pt-BR" sz="1100" b="1">
              <a:effectLst/>
              <a:latin typeface="+mn-lt"/>
              <a:ea typeface="+mn-ea"/>
              <a:cs typeface="+mn-cs"/>
            </a:rPr>
            <a:t>Local: </a:t>
          </a:r>
          <a:r>
            <a:rPr lang="pt-BR" sz="1100">
              <a:effectLst/>
              <a:latin typeface="+mn-lt"/>
              <a:ea typeface="+mn-ea"/>
              <a:cs typeface="+mn-cs"/>
            </a:rPr>
            <a:t>Municípios de Ouro Preto do Oeste/RO. </a:t>
          </a:r>
          <a:r>
            <a:rPr lang="pt-BR" sz="1100" b="1">
              <a:effectLst/>
              <a:latin typeface="+mn-lt"/>
              <a:ea typeface="+mn-ea"/>
              <a:cs typeface="+mn-cs"/>
            </a:rPr>
            <a:t>Período</a:t>
          </a:r>
          <a:r>
            <a:rPr lang="pt-BR" sz="1100">
              <a:effectLst/>
              <a:latin typeface="+mn-lt"/>
              <a:ea typeface="+mn-ea"/>
              <a:cs typeface="+mn-cs"/>
            </a:rPr>
            <a:t>: 18 a 20/04/2016 </a:t>
          </a:r>
        </a:p>
        <a:p>
          <a:r>
            <a:rPr lang="pt-BR" sz="1100">
              <a:effectLst/>
              <a:latin typeface="+mn-lt"/>
              <a:ea typeface="+mn-ea"/>
              <a:cs typeface="+mn-cs"/>
            </a:rPr>
            <a:t>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0" i="0" u="none" strike="noStrike" kern="0" cap="none" spc="0" normalizeH="0" baseline="0" noProof="0">
            <a:ln>
              <a:noFill/>
            </a:ln>
            <a:solidFill>
              <a:sysClr val="windowText" lastClr="000000"/>
            </a:solidFill>
            <a:effectLst/>
            <a:uLnTx/>
            <a:uFillTx/>
            <a:latin typeface="Calibri" panose="020F0502020204030204"/>
          </a:endParaRPr>
        </a:p>
        <a:p>
          <a:r>
            <a:rPr lang="pt-BR" sz="1100" b="1">
              <a:effectLst/>
              <a:latin typeface="+mn-lt"/>
              <a:ea typeface="+mn-ea"/>
              <a:cs typeface="+mn-cs"/>
            </a:rPr>
            <a:t>CURSO: </a:t>
          </a:r>
          <a:r>
            <a:rPr lang="pt-BR" sz="1100">
              <a:effectLst/>
              <a:latin typeface="+mn-lt"/>
              <a:ea typeface="+mn-ea"/>
              <a:cs typeface="+mn-cs"/>
            </a:rPr>
            <a:t>Direção Defensiva e Comportamento Humano nas vias– TERMONORTE Carga horária 15h/aula </a:t>
          </a:r>
          <a:r>
            <a:rPr lang="pt-BR" sz="1100" b="1">
              <a:effectLst/>
              <a:latin typeface="+mn-lt"/>
              <a:ea typeface="+mn-ea"/>
              <a:cs typeface="+mn-cs"/>
            </a:rPr>
            <a:t>Local: </a:t>
          </a:r>
          <a:r>
            <a:rPr lang="pt-BR" sz="1100">
              <a:effectLst/>
              <a:latin typeface="+mn-lt"/>
              <a:ea typeface="+mn-ea"/>
              <a:cs typeface="+mn-cs"/>
            </a:rPr>
            <a:t>Município de Porto Velho/RO. </a:t>
          </a:r>
        </a:p>
        <a:p>
          <a:r>
            <a:rPr lang="pt-BR" sz="1100" b="1">
              <a:effectLst/>
              <a:latin typeface="+mn-lt"/>
              <a:ea typeface="+mn-ea"/>
              <a:cs typeface="+mn-cs"/>
            </a:rPr>
            <a:t>Período</a:t>
          </a:r>
          <a:r>
            <a:rPr lang="pt-BR" sz="1100">
              <a:effectLst/>
              <a:latin typeface="+mn-lt"/>
              <a:ea typeface="+mn-ea"/>
              <a:cs typeface="+mn-cs"/>
            </a:rPr>
            <a:t>: 07 a 11/03/2016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0</xdr:colOff>
      <xdr:row>590</xdr:row>
      <xdr:rowOff>38099</xdr:rowOff>
    </xdr:from>
    <xdr:to>
      <xdr:col>11</xdr:col>
      <xdr:colOff>390525</xdr:colOff>
      <xdr:row>647</xdr:row>
      <xdr:rowOff>123824</xdr:rowOff>
    </xdr:to>
    <xdr:sp macro="" textlink="">
      <xdr:nvSpPr>
        <xdr:cNvPr id="231" name="CaixaDeTexto 230">
          <a:extLst>
            <a:ext uri="{FF2B5EF4-FFF2-40B4-BE49-F238E27FC236}">
              <a16:creationId xmlns:a16="http://schemas.microsoft.com/office/drawing/2014/main" id="{00000000-0008-0000-1C00-0000E7000000}"/>
            </a:ext>
          </a:extLst>
        </xdr:cNvPr>
        <xdr:cNvSpPr txBox="1"/>
      </xdr:nvSpPr>
      <xdr:spPr>
        <a:xfrm>
          <a:off x="2743200" y="112271174"/>
          <a:ext cx="6505575" cy="10944225"/>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a:t>
          </a:r>
          <a:r>
            <a:rPr lang="pt-BR" sz="1100">
              <a:effectLst/>
              <a:latin typeface="+mn-lt"/>
              <a:ea typeface="+mn-ea"/>
              <a:cs typeface="+mn-cs"/>
            </a:rPr>
            <a:t>: Formação de Mototaxista – Carga Horária 30h/aula </a:t>
          </a:r>
        </a:p>
        <a:p>
          <a:r>
            <a:rPr lang="pt-BR" sz="1100" b="1">
              <a:effectLst/>
              <a:latin typeface="+mn-lt"/>
              <a:ea typeface="+mn-ea"/>
              <a:cs typeface="+mn-cs"/>
            </a:rPr>
            <a:t>Local</a:t>
          </a:r>
          <a:r>
            <a:rPr lang="pt-BR" sz="1100">
              <a:effectLst/>
              <a:latin typeface="+mn-lt"/>
              <a:ea typeface="+mn-ea"/>
              <a:cs typeface="+mn-cs"/>
            </a:rPr>
            <a:t>: Município de Itapuã do Oeste/RO </a:t>
          </a:r>
        </a:p>
        <a:p>
          <a:r>
            <a:rPr lang="pt-BR" sz="1100" b="1">
              <a:effectLst/>
              <a:latin typeface="+mn-lt"/>
              <a:ea typeface="+mn-ea"/>
              <a:cs typeface="+mn-cs"/>
            </a:rPr>
            <a:t>Período: </a:t>
          </a:r>
          <a:r>
            <a:rPr lang="pt-BR" sz="1100">
              <a:effectLst/>
              <a:latin typeface="+mn-lt"/>
              <a:ea typeface="+mn-ea"/>
              <a:cs typeface="+mn-cs"/>
            </a:rPr>
            <a:t>27 a 30/04/2016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Formação de Condutores de Veículos de Transporte de Emergência - </a:t>
          </a:r>
          <a:r>
            <a:rPr lang="pt-BR" sz="1100" b="1">
              <a:effectLst/>
              <a:latin typeface="+mn-lt"/>
              <a:ea typeface="+mn-ea"/>
              <a:cs typeface="+mn-cs"/>
            </a:rPr>
            <a:t>Carga horária</a:t>
          </a:r>
          <a:r>
            <a:rPr lang="pt-BR" sz="1100">
              <a:effectLst/>
              <a:latin typeface="+mn-lt"/>
              <a:ea typeface="+mn-ea"/>
              <a:cs typeface="+mn-cs"/>
            </a:rPr>
            <a:t>: 50h </a:t>
          </a:r>
          <a:r>
            <a:rPr lang="pt-BR" sz="1100" b="1">
              <a:effectLst/>
              <a:latin typeface="+mn-lt"/>
              <a:ea typeface="+mn-ea"/>
              <a:cs typeface="+mn-cs"/>
            </a:rPr>
            <a:t>Local: </a:t>
          </a:r>
          <a:r>
            <a:rPr lang="pt-BR" sz="1100">
              <a:effectLst/>
              <a:latin typeface="+mn-lt"/>
              <a:ea typeface="+mn-ea"/>
              <a:cs typeface="+mn-cs"/>
            </a:rPr>
            <a:t>Porto Velho – Cia. de Trânsito </a:t>
          </a:r>
        </a:p>
        <a:p>
          <a:r>
            <a:rPr lang="pt-BR" sz="1100" b="1">
              <a:effectLst/>
              <a:latin typeface="+mn-lt"/>
              <a:ea typeface="+mn-ea"/>
              <a:cs typeface="+mn-cs"/>
            </a:rPr>
            <a:t>Período: </a:t>
          </a:r>
          <a:r>
            <a:rPr lang="pt-BR" sz="1100">
              <a:effectLst/>
              <a:latin typeface="+mn-lt"/>
              <a:ea typeface="+mn-ea"/>
              <a:cs typeface="+mn-cs"/>
            </a:rPr>
            <a:t>18 a 27/07/2016</a:t>
          </a:r>
          <a:r>
            <a:rPr lang="pt-BR" sz="1100" b="1">
              <a:effectLst/>
              <a:latin typeface="+mn-lt"/>
              <a:ea typeface="+mn-ea"/>
              <a:cs typeface="+mn-cs"/>
            </a:rPr>
            <a:t> </a:t>
          </a:r>
          <a:endParaRPr lang="pt-BR" sz="1100">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Formação de Condutores de Transporte Coletivo de Passageiros - </a:t>
          </a:r>
          <a:r>
            <a:rPr lang="pt-BR" sz="1100" b="1">
              <a:effectLst/>
              <a:latin typeface="+mn-lt"/>
              <a:ea typeface="+mn-ea"/>
              <a:cs typeface="+mn-cs"/>
            </a:rPr>
            <a:t>Carga horária</a:t>
          </a:r>
          <a:r>
            <a:rPr lang="pt-BR" sz="1100">
              <a:effectLst/>
              <a:latin typeface="+mn-lt"/>
              <a:ea typeface="+mn-ea"/>
              <a:cs typeface="+mn-cs"/>
            </a:rPr>
            <a:t>: 50h </a:t>
          </a:r>
        </a:p>
        <a:p>
          <a:r>
            <a:rPr lang="pt-BR" sz="1100" b="1">
              <a:effectLst/>
              <a:latin typeface="+mn-lt"/>
              <a:ea typeface="+mn-ea"/>
              <a:cs typeface="+mn-cs"/>
            </a:rPr>
            <a:t>Local: </a:t>
          </a:r>
          <a:r>
            <a:rPr lang="pt-BR" sz="1100">
              <a:effectLst/>
              <a:latin typeface="+mn-lt"/>
              <a:ea typeface="+mn-ea"/>
              <a:cs typeface="+mn-cs"/>
            </a:rPr>
            <a:t>Ji-Paraná – Auditório da Ciretran </a:t>
          </a:r>
        </a:p>
        <a:p>
          <a:r>
            <a:rPr lang="pt-BR" sz="1100" b="1">
              <a:effectLst/>
              <a:latin typeface="+mn-lt"/>
              <a:ea typeface="+mn-ea"/>
              <a:cs typeface="+mn-cs"/>
            </a:rPr>
            <a:t>Período: </a:t>
          </a:r>
          <a:r>
            <a:rPr lang="pt-BR" sz="1100">
              <a:effectLst/>
              <a:latin typeface="+mn-lt"/>
              <a:ea typeface="+mn-ea"/>
              <a:cs typeface="+mn-cs"/>
            </a:rPr>
            <a:t>29/07 a 01/08/2016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Atualização de Examinador de Trânsito - </a:t>
          </a:r>
          <a:r>
            <a:rPr lang="pt-BR" sz="1100" b="1">
              <a:effectLst/>
              <a:latin typeface="+mn-lt"/>
              <a:ea typeface="+mn-ea"/>
              <a:cs typeface="+mn-cs"/>
            </a:rPr>
            <a:t>Carga horária</a:t>
          </a:r>
          <a:r>
            <a:rPr lang="pt-BR" sz="1100">
              <a:effectLst/>
              <a:latin typeface="+mn-lt"/>
              <a:ea typeface="+mn-ea"/>
              <a:cs typeface="+mn-cs"/>
            </a:rPr>
            <a:t>: 50h </a:t>
          </a:r>
        </a:p>
        <a:p>
          <a:r>
            <a:rPr lang="pt-BR" sz="1100" b="1">
              <a:effectLst/>
              <a:latin typeface="+mn-lt"/>
              <a:ea typeface="+mn-ea"/>
              <a:cs typeface="+mn-cs"/>
            </a:rPr>
            <a:t>Local: </a:t>
          </a:r>
          <a:r>
            <a:rPr lang="pt-BR" sz="1100">
              <a:effectLst/>
              <a:latin typeface="+mn-lt"/>
              <a:ea typeface="+mn-ea"/>
              <a:cs typeface="+mn-cs"/>
            </a:rPr>
            <a:t>Porto Velho – CEPTRAN </a:t>
          </a:r>
        </a:p>
        <a:p>
          <a:r>
            <a:rPr lang="pt-BR" sz="1100" b="1">
              <a:effectLst/>
              <a:latin typeface="+mn-lt"/>
              <a:ea typeface="+mn-ea"/>
              <a:cs typeface="+mn-cs"/>
            </a:rPr>
            <a:t>Período: </a:t>
          </a:r>
          <a:r>
            <a:rPr lang="pt-BR" sz="1100">
              <a:effectLst/>
              <a:latin typeface="+mn-lt"/>
              <a:ea typeface="+mn-ea"/>
              <a:cs typeface="+mn-cs"/>
            </a:rPr>
            <a:t>30 a 31/05/2016 </a:t>
          </a:r>
        </a:p>
        <a:p>
          <a:r>
            <a:rPr lang="pt-BR" sz="1100">
              <a:effectLst/>
              <a:latin typeface="+mn-lt"/>
              <a:ea typeface="+mn-ea"/>
              <a:cs typeface="+mn-cs"/>
            </a:rPr>
            <a:t> </a:t>
          </a:r>
        </a:p>
        <a:p>
          <a:endParaRPr lang="pt-BR" sz="1100">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9525</xdr:colOff>
      <xdr:row>647</xdr:row>
      <xdr:rowOff>142875</xdr:rowOff>
    </xdr:from>
    <xdr:to>
      <xdr:col>11</xdr:col>
      <xdr:colOff>390524</xdr:colOff>
      <xdr:row>705</xdr:row>
      <xdr:rowOff>142875</xdr:rowOff>
    </xdr:to>
    <xdr:sp macro="" textlink="">
      <xdr:nvSpPr>
        <xdr:cNvPr id="249" name="CaixaDeTexto 248">
          <a:extLst>
            <a:ext uri="{FF2B5EF4-FFF2-40B4-BE49-F238E27FC236}">
              <a16:creationId xmlns:a16="http://schemas.microsoft.com/office/drawing/2014/main" id="{00000000-0008-0000-1C00-0000F9000000}"/>
            </a:ext>
          </a:extLst>
        </xdr:cNvPr>
        <xdr:cNvSpPr txBox="1"/>
      </xdr:nvSpPr>
      <xdr:spPr>
        <a:xfrm>
          <a:off x="2752725" y="123234450"/>
          <a:ext cx="6496049" cy="11049000"/>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Atualização de Mototaxista - </a:t>
          </a:r>
          <a:r>
            <a:rPr lang="pt-BR" sz="1100" b="1">
              <a:effectLst/>
              <a:latin typeface="+mn-lt"/>
              <a:ea typeface="+mn-ea"/>
              <a:cs typeface="+mn-cs"/>
            </a:rPr>
            <a:t>Carga horária</a:t>
          </a:r>
          <a:r>
            <a:rPr lang="pt-BR" sz="1100">
              <a:effectLst/>
              <a:latin typeface="+mn-lt"/>
              <a:ea typeface="+mn-ea"/>
              <a:cs typeface="+mn-cs"/>
            </a:rPr>
            <a:t>: 10h </a:t>
          </a:r>
        </a:p>
        <a:p>
          <a:r>
            <a:rPr lang="pt-BR" sz="1100" b="1">
              <a:effectLst/>
              <a:latin typeface="+mn-lt"/>
              <a:ea typeface="+mn-ea"/>
              <a:cs typeface="+mn-cs"/>
            </a:rPr>
            <a:t>Local: </a:t>
          </a:r>
          <a:r>
            <a:rPr lang="pt-BR" sz="1100">
              <a:effectLst/>
              <a:latin typeface="+mn-lt"/>
              <a:ea typeface="+mn-ea"/>
              <a:cs typeface="+mn-cs"/>
            </a:rPr>
            <a:t>Ariquemes </a:t>
          </a:r>
        </a:p>
        <a:p>
          <a:r>
            <a:rPr lang="pt-BR" sz="1100" b="1">
              <a:effectLst/>
              <a:latin typeface="+mn-lt"/>
              <a:ea typeface="+mn-ea"/>
              <a:cs typeface="+mn-cs"/>
            </a:rPr>
            <a:t>Período: </a:t>
          </a:r>
          <a:r>
            <a:rPr lang="pt-BR" sz="1100">
              <a:effectLst/>
              <a:latin typeface="+mn-lt"/>
              <a:ea typeface="+mn-ea"/>
              <a:cs typeface="+mn-cs"/>
            </a:rPr>
            <a:t>02 a 04/05/2016 </a:t>
          </a: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p>
        <a:p>
          <a:endParaRPr lang="pt-BR" sz="1100" b="1">
            <a:effectLst/>
            <a:latin typeface="+mn-lt"/>
            <a:ea typeface="+mn-ea"/>
            <a:cs typeface="+mn-cs"/>
          </a:endParaRPr>
        </a:p>
        <a:p>
          <a:endParaRPr lang="pt-BR" sz="1100" b="1">
            <a:effectLst/>
            <a:latin typeface="+mn-lt"/>
            <a:ea typeface="+mn-ea"/>
            <a:cs typeface="+mn-cs"/>
          </a:endParaRPr>
        </a:p>
        <a:p>
          <a:endParaRPr lang="pt-BR" sz="1100" b="1">
            <a:effectLst/>
            <a:latin typeface="+mn-lt"/>
            <a:ea typeface="+mn-ea"/>
            <a:cs typeface="+mn-cs"/>
          </a:endParaRPr>
        </a:p>
        <a:p>
          <a:endParaRPr lang="pt-BR" sz="1100" b="1">
            <a:effectLst/>
            <a:latin typeface="+mn-lt"/>
            <a:ea typeface="+mn-ea"/>
            <a:cs typeface="+mn-cs"/>
          </a:endParaRPr>
        </a:p>
        <a:p>
          <a:endParaRPr lang="pt-BR" sz="1100" b="1">
            <a:effectLst/>
            <a:latin typeface="+mn-lt"/>
            <a:ea typeface="+mn-ea"/>
            <a:cs typeface="+mn-cs"/>
          </a:endParaRPr>
        </a:p>
        <a:p>
          <a:endParaRPr lang="pt-BR" sz="1100" b="1">
            <a:effectLst/>
            <a:latin typeface="+mn-lt"/>
            <a:ea typeface="+mn-ea"/>
            <a:cs typeface="+mn-cs"/>
          </a:endParaRPr>
        </a:p>
        <a:p>
          <a:endParaRPr lang="pt-BR" sz="1100">
            <a:effectLst/>
            <a:latin typeface="+mn-lt"/>
            <a:ea typeface="+mn-ea"/>
            <a:cs typeface="+mn-cs"/>
          </a:endParaRPr>
        </a:p>
        <a:p>
          <a:r>
            <a:rPr lang="pt-BR" sz="1100" b="1">
              <a:effectLst/>
              <a:latin typeface="+mn-lt"/>
              <a:ea typeface="+mn-ea"/>
              <a:cs typeface="+mn-cs"/>
            </a:rPr>
            <a:t> </a:t>
          </a:r>
        </a:p>
        <a:p>
          <a:endParaRPr lang="pt-BR" sz="1100" b="1">
            <a:effectLst/>
            <a:latin typeface="+mn-lt"/>
            <a:ea typeface="+mn-ea"/>
            <a:cs typeface="+mn-cs"/>
          </a:endParaRPr>
        </a:p>
        <a:p>
          <a:endParaRPr lang="pt-BR" sz="1100">
            <a:effectLst/>
            <a:latin typeface="+mn-lt"/>
            <a:ea typeface="+mn-ea"/>
            <a:cs typeface="+mn-cs"/>
          </a:endParaRPr>
        </a:p>
        <a:p>
          <a:r>
            <a:rPr lang="pt-BR" sz="1100" b="1">
              <a:effectLst/>
              <a:latin typeface="+mn-lt"/>
              <a:ea typeface="+mn-ea"/>
              <a:cs typeface="+mn-cs"/>
            </a:rPr>
            <a:t>Curso: </a:t>
          </a:r>
          <a:r>
            <a:rPr lang="pt-BR" sz="1100">
              <a:effectLst/>
              <a:latin typeface="+mn-lt"/>
              <a:ea typeface="+mn-ea"/>
              <a:cs typeface="+mn-cs"/>
            </a:rPr>
            <a:t>Formação de Mototaxista - </a:t>
          </a:r>
          <a:r>
            <a:rPr lang="pt-BR" sz="1100" b="1">
              <a:effectLst/>
              <a:latin typeface="+mn-lt"/>
              <a:ea typeface="+mn-ea"/>
              <a:cs typeface="+mn-cs"/>
            </a:rPr>
            <a:t>Carga horária</a:t>
          </a:r>
          <a:r>
            <a:rPr lang="pt-BR" sz="1100">
              <a:effectLst/>
              <a:latin typeface="+mn-lt"/>
              <a:ea typeface="+mn-ea"/>
              <a:cs typeface="+mn-cs"/>
            </a:rPr>
            <a:t>: 30h </a:t>
          </a:r>
        </a:p>
        <a:p>
          <a:r>
            <a:rPr lang="pt-BR" sz="1100" b="1">
              <a:effectLst/>
              <a:latin typeface="+mn-lt"/>
              <a:ea typeface="+mn-ea"/>
              <a:cs typeface="+mn-cs"/>
            </a:rPr>
            <a:t>Local: </a:t>
          </a:r>
          <a:r>
            <a:rPr lang="pt-BR" sz="1100">
              <a:effectLst/>
              <a:latin typeface="+mn-lt"/>
              <a:ea typeface="+mn-ea"/>
              <a:cs typeface="+mn-cs"/>
            </a:rPr>
            <a:t>Pimenta Bueno  </a:t>
          </a:r>
        </a:p>
        <a:p>
          <a:r>
            <a:rPr lang="pt-BR" sz="1100" b="1">
              <a:effectLst/>
              <a:latin typeface="+mn-lt"/>
              <a:ea typeface="+mn-ea"/>
              <a:cs typeface="+mn-cs"/>
            </a:rPr>
            <a:t>Período: </a:t>
          </a:r>
          <a:r>
            <a:rPr lang="pt-BR" sz="1100">
              <a:effectLst/>
              <a:latin typeface="+mn-lt"/>
              <a:ea typeface="+mn-ea"/>
              <a:cs typeface="+mn-cs"/>
            </a:rPr>
            <a:t>29/05 a 03/06/2016 </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0" i="0" u="none" strike="noStrike" kern="0" cap="none" spc="0" normalizeH="0" baseline="0" noProof="0">
            <a:ln>
              <a:noFill/>
            </a:ln>
            <a:solidFill>
              <a:sysClr val="windowText" lastClr="000000"/>
            </a:solidFill>
            <a:effectLst/>
            <a:uLnTx/>
            <a:uFillTx/>
            <a:latin typeface="Calibri" panose="020F0502020204030204"/>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Curso: </a:t>
          </a:r>
          <a:r>
            <a:rPr lang="pt-BR" sz="1100">
              <a:effectLst/>
              <a:latin typeface="+mn-lt"/>
              <a:ea typeface="+mn-ea"/>
              <a:cs typeface="+mn-cs"/>
            </a:rPr>
            <a:t>Formação de Instrutor </a:t>
          </a:r>
        </a:p>
        <a:p>
          <a:r>
            <a:rPr lang="pt-BR" sz="1100" b="1">
              <a:effectLst/>
              <a:latin typeface="+mn-lt"/>
              <a:ea typeface="+mn-ea"/>
              <a:cs typeface="+mn-cs"/>
            </a:rPr>
            <a:t>Carga horária</a:t>
          </a:r>
          <a:r>
            <a:rPr lang="pt-BR" sz="1100" b="0">
              <a:effectLst/>
              <a:latin typeface="+mn-lt"/>
              <a:ea typeface="+mn-ea"/>
              <a:cs typeface="+mn-cs"/>
            </a:rPr>
            <a:t>: 180h </a:t>
          </a:r>
          <a:endParaRPr lang="pt-BR" sz="1100" b="1">
            <a:effectLst/>
            <a:latin typeface="+mn-lt"/>
            <a:ea typeface="+mn-ea"/>
            <a:cs typeface="+mn-cs"/>
          </a:endParaRPr>
        </a:p>
        <a:p>
          <a:r>
            <a:rPr lang="pt-BR" sz="1100" b="1">
              <a:effectLst/>
              <a:latin typeface="+mn-lt"/>
              <a:ea typeface="+mn-ea"/>
              <a:cs typeface="+mn-cs"/>
            </a:rPr>
            <a:t>Local: </a:t>
          </a:r>
          <a:r>
            <a:rPr lang="pt-BR" sz="1100">
              <a:effectLst/>
              <a:latin typeface="+mn-lt"/>
              <a:ea typeface="+mn-ea"/>
              <a:cs typeface="+mn-cs"/>
            </a:rPr>
            <a:t>Academia de Polícia Porto Velho  </a:t>
          </a:r>
        </a:p>
        <a:p>
          <a:r>
            <a:rPr lang="pt-BR" sz="1100" b="1">
              <a:effectLst/>
              <a:latin typeface="+mn-lt"/>
              <a:ea typeface="+mn-ea"/>
              <a:cs typeface="+mn-cs"/>
            </a:rPr>
            <a:t>Período: </a:t>
          </a:r>
          <a:r>
            <a:rPr lang="pt-BR" sz="1100">
              <a:effectLst/>
              <a:latin typeface="+mn-lt"/>
              <a:ea typeface="+mn-ea"/>
              <a:cs typeface="+mn-cs"/>
            </a:rPr>
            <a:t>15/08 a 24/09/2016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lang="pt-BR" sz="1100">
              <a:effectLst/>
              <a:latin typeface="+mn-lt"/>
              <a:ea typeface="+mn-ea"/>
              <a:cs typeface="+mn-cs"/>
            </a:rPr>
            <a:t>ATIVIDADES INTEGRADORAS DO CURRÍCULO </a:t>
          </a: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ATIVIDADE INTEGRADORA: Ação Interdisciplinar-Projeto Anjo do Trânsito </a:t>
          </a:r>
          <a:r>
            <a:rPr lang="pt-BR" sz="1100">
              <a:effectLst/>
              <a:latin typeface="+mn-lt"/>
              <a:ea typeface="+mn-ea"/>
              <a:cs typeface="+mn-cs"/>
            </a:rPr>
            <a:t>em Ações Interdisciplinar e Transdisciplinar. - </a:t>
          </a:r>
          <a:r>
            <a:rPr lang="pt-BR" sz="1100" b="1">
              <a:effectLst/>
              <a:latin typeface="+mn-lt"/>
              <a:ea typeface="+mn-ea"/>
              <a:cs typeface="+mn-cs"/>
            </a:rPr>
            <a:t>Local</a:t>
          </a:r>
          <a:r>
            <a:rPr lang="pt-BR" sz="1100">
              <a:effectLst/>
              <a:latin typeface="+mn-lt"/>
              <a:ea typeface="+mn-ea"/>
              <a:cs typeface="+mn-cs"/>
            </a:rPr>
            <a:t>: Porto Velho – RO </a:t>
          </a:r>
        </a:p>
        <a:p>
          <a:r>
            <a:rPr lang="pt-BR" sz="1100" b="1">
              <a:effectLst/>
              <a:latin typeface="+mn-lt"/>
              <a:ea typeface="+mn-ea"/>
              <a:cs typeface="+mn-cs"/>
            </a:rPr>
            <a:t>Período: </a:t>
          </a:r>
          <a:r>
            <a:rPr lang="pt-BR" sz="1100">
              <a:effectLst/>
              <a:latin typeface="+mn-lt"/>
              <a:ea typeface="+mn-ea"/>
              <a:cs typeface="+mn-cs"/>
            </a:rPr>
            <a:t>01/03 a 27/04/2016 </a:t>
          </a: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9525</xdr:colOff>
      <xdr:row>705</xdr:row>
      <xdr:rowOff>180975</xdr:rowOff>
    </xdr:from>
    <xdr:to>
      <xdr:col>12</xdr:col>
      <xdr:colOff>0</xdr:colOff>
      <xdr:row>748</xdr:row>
      <xdr:rowOff>1</xdr:rowOff>
    </xdr:to>
    <xdr:sp macro="" textlink="">
      <xdr:nvSpPr>
        <xdr:cNvPr id="258" name="CaixaDeTexto 257">
          <a:extLst>
            <a:ext uri="{FF2B5EF4-FFF2-40B4-BE49-F238E27FC236}">
              <a16:creationId xmlns:a16="http://schemas.microsoft.com/office/drawing/2014/main" id="{00000000-0008-0000-1C00-000002010000}"/>
            </a:ext>
          </a:extLst>
        </xdr:cNvPr>
        <xdr:cNvSpPr txBox="1"/>
      </xdr:nvSpPr>
      <xdr:spPr>
        <a:xfrm>
          <a:off x="2752725" y="134321550"/>
          <a:ext cx="6505575" cy="8010526"/>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1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ATIVIDADE INTEGRADORA: </a:t>
          </a:r>
          <a:r>
            <a:rPr lang="pt-BR" sz="1100">
              <a:effectLst/>
              <a:latin typeface="+mn-lt"/>
              <a:ea typeface="+mn-ea"/>
              <a:cs typeface="+mn-cs"/>
            </a:rPr>
            <a:t>Parcerias Faculdades UNIRON, PMRO em Ações Integradoras do Currículo Interdisciplinar  - </a:t>
          </a:r>
          <a:r>
            <a:rPr lang="pt-BR" sz="1100" b="1">
              <a:effectLst/>
              <a:latin typeface="+mn-lt"/>
              <a:ea typeface="+mn-ea"/>
              <a:cs typeface="+mn-cs"/>
            </a:rPr>
            <a:t>Local: </a:t>
          </a:r>
          <a:r>
            <a:rPr lang="pt-BR" sz="1100">
              <a:effectLst/>
              <a:latin typeface="+mn-lt"/>
              <a:ea typeface="+mn-ea"/>
              <a:cs typeface="+mn-cs"/>
            </a:rPr>
            <a:t>Porto Velho, RO</a:t>
          </a:r>
          <a:r>
            <a:rPr lang="pt-BR" sz="1100" b="1">
              <a:effectLst/>
              <a:latin typeface="+mn-lt"/>
              <a:ea typeface="+mn-ea"/>
              <a:cs typeface="+mn-cs"/>
            </a:rPr>
            <a:t>         Peíodo: 15 a 31/03/2016 </a:t>
          </a:r>
          <a:endParaRPr lang="pt-BR" sz="1100">
            <a:effectLst/>
            <a:latin typeface="+mn-lt"/>
            <a:ea typeface="+mn-ea"/>
            <a:cs typeface="+mn-cs"/>
          </a:endParaRP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r>
            <a:rPr lang="pt-BR" sz="1100">
              <a:effectLst/>
              <a:latin typeface="+mn-lt"/>
              <a:ea typeface="+mn-ea"/>
              <a:cs typeface="+mn-cs"/>
            </a:rPr>
            <a:t> </a:t>
          </a:r>
        </a:p>
        <a:p>
          <a:endParaRPr lang="pt-BR" sz="1100">
            <a:effectLst/>
            <a:latin typeface="+mn-lt"/>
            <a:ea typeface="+mn-ea"/>
            <a:cs typeface="+mn-cs"/>
          </a:endParaRPr>
        </a:p>
        <a:p>
          <a:endParaRPr lang="pt-BR" sz="1100">
            <a:effectLst/>
            <a:latin typeface="+mn-lt"/>
            <a:ea typeface="+mn-ea"/>
            <a:cs typeface="+mn-cs"/>
          </a:endParaRPr>
        </a:p>
        <a:p>
          <a:endParaRPr lang="pt-BR" sz="1100">
            <a:effectLst/>
            <a:latin typeface="+mn-lt"/>
            <a:ea typeface="+mn-ea"/>
            <a:cs typeface="+mn-cs"/>
          </a:endParaRPr>
        </a:p>
        <a:p>
          <a:endParaRPr lang="pt-BR" sz="1100">
            <a:effectLst/>
            <a:latin typeface="+mn-lt"/>
            <a:ea typeface="+mn-ea"/>
            <a:cs typeface="+mn-cs"/>
          </a:endParaRPr>
        </a:p>
        <a:p>
          <a:r>
            <a:rPr lang="pt-BR" sz="1100">
              <a:effectLst/>
              <a:latin typeface="+mn-lt"/>
              <a:ea typeface="+mn-ea"/>
              <a:cs typeface="+mn-cs"/>
            </a:rPr>
            <a:t> </a:t>
          </a:r>
        </a:p>
        <a:p>
          <a:endParaRPr lang="pt-BR" sz="1100">
            <a:effectLst/>
            <a:latin typeface="+mn-lt"/>
            <a:ea typeface="+mn-ea"/>
            <a:cs typeface="+mn-cs"/>
          </a:endParaRPr>
        </a:p>
        <a:p>
          <a:r>
            <a:rPr lang="pt-BR" sz="1100">
              <a:effectLst/>
              <a:latin typeface="+mn-lt"/>
              <a:ea typeface="+mn-ea"/>
              <a:cs typeface="+mn-cs"/>
            </a:rPr>
            <a:t>  </a:t>
          </a:r>
        </a:p>
        <a:p>
          <a:r>
            <a:rPr lang="pt-BR" sz="1100" b="1">
              <a:effectLst/>
              <a:latin typeface="+mn-lt"/>
              <a:ea typeface="+mn-ea"/>
              <a:cs typeface="+mn-cs"/>
            </a:rPr>
            <a:t>ATITIVADE INTEGRADORA:</a:t>
          </a:r>
          <a:r>
            <a:rPr lang="pt-BR" sz="1100">
              <a:effectLst/>
              <a:latin typeface="+mn-lt"/>
              <a:ea typeface="+mn-ea"/>
              <a:cs typeface="+mn-cs"/>
            </a:rPr>
            <a:t> Parcerias SEDUC, CREA, SEMED e EPT’s do Brasil em Ações Integradoras do Currículo Transdisciplinar   </a:t>
          </a:r>
        </a:p>
        <a:p>
          <a:r>
            <a:rPr lang="pt-BR" sz="1100" b="1">
              <a:effectLst/>
              <a:latin typeface="+mn-lt"/>
              <a:ea typeface="+mn-ea"/>
              <a:cs typeface="+mn-cs"/>
            </a:rPr>
            <a:t>Local:</a:t>
          </a:r>
          <a:r>
            <a:rPr lang="pt-BR" sz="1100">
              <a:effectLst/>
              <a:latin typeface="+mn-lt"/>
              <a:ea typeface="+mn-ea"/>
              <a:cs typeface="+mn-cs"/>
            </a:rPr>
            <a:t> Porto Velho – Jaru e São Paulo  </a:t>
          </a:r>
        </a:p>
        <a:p>
          <a:r>
            <a:rPr lang="pt-BR" sz="1100" b="1">
              <a:effectLst/>
              <a:latin typeface="+mn-lt"/>
              <a:ea typeface="+mn-ea"/>
              <a:cs typeface="+mn-cs"/>
            </a:rPr>
            <a:t>Período:</a:t>
          </a:r>
          <a:r>
            <a:rPr lang="pt-BR" sz="1100">
              <a:effectLst/>
              <a:latin typeface="+mn-lt"/>
              <a:ea typeface="+mn-ea"/>
              <a:cs typeface="+mn-cs"/>
            </a:rPr>
            <a:t> 16/03 a 05/04/2016  </a:t>
          </a:r>
        </a:p>
        <a:p>
          <a:endParaRPr lang="pt-BR" sz="1100">
            <a:effectLst/>
            <a:latin typeface="+mn-lt"/>
            <a:ea typeface="+mn-ea"/>
            <a:cs typeface="+mn-cs"/>
          </a:endParaRPr>
        </a:p>
        <a:p>
          <a:endParaRPr lang="pt-BR" sz="1100">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ATITIVADE INTEGRADORA:</a:t>
          </a:r>
          <a:r>
            <a:rPr lang="pt-BR" sz="1100" b="0">
              <a:effectLst/>
              <a:latin typeface="+mn-lt"/>
              <a:ea typeface="+mn-ea"/>
              <a:cs typeface="+mn-cs"/>
            </a:rPr>
            <a:t> Campanhas Educativas  </a:t>
          </a:r>
          <a:endParaRPr lang="pt-BR" sz="1100" b="1">
            <a:effectLst/>
            <a:latin typeface="+mn-lt"/>
            <a:ea typeface="+mn-ea"/>
            <a:cs typeface="+mn-cs"/>
          </a:endParaRPr>
        </a:p>
        <a:p>
          <a:r>
            <a:rPr lang="pt-BR" sz="1100" b="1">
              <a:effectLst/>
              <a:latin typeface="+mn-lt"/>
              <a:ea typeface="+mn-ea"/>
              <a:cs typeface="+mn-cs"/>
            </a:rPr>
            <a:t>Município:</a:t>
          </a:r>
          <a:r>
            <a:rPr lang="pt-BR" sz="1100">
              <a:effectLst/>
              <a:latin typeface="+mn-lt"/>
              <a:ea typeface="+mn-ea"/>
              <a:cs typeface="+mn-cs"/>
            </a:rPr>
            <a:t> Porto Velho e interior do Estado </a:t>
          </a:r>
        </a:p>
        <a:p>
          <a:r>
            <a:rPr lang="pt-BR" sz="1100" b="1">
              <a:effectLst/>
              <a:latin typeface="+mn-lt"/>
              <a:ea typeface="+mn-ea"/>
              <a:cs typeface="+mn-cs"/>
            </a:rPr>
            <a:t>Período:</a:t>
          </a:r>
          <a:r>
            <a:rPr lang="pt-BR" sz="1100">
              <a:effectLst/>
              <a:latin typeface="+mn-lt"/>
              <a:ea typeface="+mn-ea"/>
              <a:cs typeface="+mn-cs"/>
            </a:rPr>
            <a:t> 01/02 a 20/04/2016 </a:t>
          </a: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b="1">
              <a:effectLst/>
              <a:latin typeface="+mn-lt"/>
              <a:ea typeface="+mn-ea"/>
              <a:cs typeface="+mn-cs"/>
            </a:rPr>
            <a:t> </a:t>
          </a:r>
          <a:endParaRPr lang="pt-BR" sz="1100">
            <a:effectLst/>
            <a:latin typeface="+mn-lt"/>
            <a:ea typeface="+mn-ea"/>
            <a:cs typeface="+mn-cs"/>
          </a:endParaRPr>
        </a:p>
        <a:p>
          <a:r>
            <a:rPr lang="pt-BR" sz="1100">
              <a:effectLst/>
              <a:latin typeface="+mn-lt"/>
              <a:ea typeface="+mn-ea"/>
              <a:cs typeface="+mn-cs"/>
            </a:rPr>
            <a:t> </a:t>
          </a:r>
        </a:p>
        <a:p>
          <a:r>
            <a:rPr lang="pt-BR" b="1">
              <a:effectLst/>
            </a:rPr>
            <a:t> </a:t>
          </a:r>
          <a:r>
            <a:rPr lang="pt-BR">
              <a:effectLst/>
            </a:rPr>
            <a:t> </a:t>
          </a:r>
          <a:r>
            <a:rPr lang="pt-BR" sz="1100" b="1">
              <a:effectLst/>
              <a:latin typeface="+mn-lt"/>
              <a:ea typeface="+mn-ea"/>
              <a:cs typeface="+mn-cs"/>
            </a:rPr>
            <a:t> </a:t>
          </a:r>
        </a:p>
        <a:p>
          <a:endParaRPr lang="pt-BR" sz="1100" b="1">
            <a:effectLst/>
            <a:latin typeface="+mn-lt"/>
            <a:ea typeface="+mn-ea"/>
            <a:cs typeface="+mn-cs"/>
          </a:endParaRPr>
        </a:p>
        <a:p>
          <a:endParaRPr lang="pt-BR" sz="1100">
            <a:effectLst/>
            <a:latin typeface="+mn-lt"/>
            <a:ea typeface="+mn-ea"/>
            <a:cs typeface="+mn-cs"/>
          </a:endParaRPr>
        </a:p>
        <a:p>
          <a:endParaRPr lang="pt-BR" sz="1100" b="1">
            <a:effectLst/>
            <a:latin typeface="+mn-lt"/>
            <a:ea typeface="+mn-ea"/>
            <a:cs typeface="+mn-cs"/>
          </a:endParaRPr>
        </a:p>
        <a:p>
          <a:endParaRPr lang="pt-BR" sz="1100" b="1">
            <a:effectLst/>
            <a:latin typeface="+mn-lt"/>
            <a:ea typeface="+mn-ea"/>
            <a:cs typeface="+mn-cs"/>
          </a:endParaRPr>
        </a:p>
        <a:p>
          <a:r>
            <a:rPr lang="pt-BR" sz="1100" b="1">
              <a:effectLst/>
              <a:latin typeface="+mn-lt"/>
              <a:ea typeface="+mn-ea"/>
              <a:cs typeface="+mn-cs"/>
            </a:rPr>
            <a:t> </a:t>
          </a: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9525</xdr:colOff>
      <xdr:row>748</xdr:row>
      <xdr:rowOff>28575</xdr:rowOff>
    </xdr:from>
    <xdr:to>
      <xdr:col>12</xdr:col>
      <xdr:colOff>0</xdr:colOff>
      <xdr:row>779</xdr:row>
      <xdr:rowOff>28575</xdr:rowOff>
    </xdr:to>
    <xdr:sp macro="" textlink="">
      <xdr:nvSpPr>
        <xdr:cNvPr id="268" name="CaixaDeTexto 267">
          <a:extLst>
            <a:ext uri="{FF2B5EF4-FFF2-40B4-BE49-F238E27FC236}">
              <a16:creationId xmlns:a16="http://schemas.microsoft.com/office/drawing/2014/main" id="{00000000-0008-0000-1C00-00000C010000}"/>
            </a:ext>
          </a:extLst>
        </xdr:cNvPr>
        <xdr:cNvSpPr txBox="1"/>
      </xdr:nvSpPr>
      <xdr:spPr>
        <a:xfrm>
          <a:off x="2752725" y="142360650"/>
          <a:ext cx="6505575" cy="5905500"/>
        </a:xfrm>
        <a:prstGeom prst="rect">
          <a:avLst/>
        </a:prstGeom>
        <a:solidFill>
          <a:sysClr val="window" lastClr="FFFFFF">
            <a:lumMod val="95000"/>
          </a:sysClr>
        </a:solidFill>
        <a:ln w="9525" cmpd="sng">
          <a:solidFill>
            <a:sysClr val="window" lastClr="FFFFFF">
              <a:shade val="50000"/>
            </a:sysClr>
          </a:solidFill>
        </a:ln>
        <a:effectLst/>
      </xdr:spPr>
      <xdr:txBody>
        <a:bodyPr vertOverflow="clip" horzOverflow="clip" wrap="square" rtlCol="0" anchor="t"/>
        <a:lstStyle/>
        <a:p>
          <a:endParaRPr lang="pt-BR" sz="1200">
            <a:effectLst/>
          </a:endParaRPr>
        </a:p>
        <a:p>
          <a:r>
            <a:rPr lang="pt-BR" sz="1100" b="1">
              <a:effectLst/>
              <a:latin typeface="+mn-lt"/>
              <a:ea typeface="+mn-ea"/>
              <a:cs typeface="+mn-cs"/>
            </a:rPr>
            <a:t>ATIVIDADE INTEGRADORA:</a:t>
          </a:r>
          <a:r>
            <a:rPr lang="pt-BR" sz="1100">
              <a:effectLst/>
              <a:latin typeface="+mn-lt"/>
              <a:ea typeface="+mn-ea"/>
              <a:cs typeface="+mn-cs"/>
            </a:rPr>
            <a:t> Projeto Multiplicadores da Educação de Trânsito- “Anjos do Trânsito” </a:t>
          </a:r>
          <a:r>
            <a:rPr lang="pt-BR" sz="1100" b="1">
              <a:effectLst/>
              <a:latin typeface="+mn-lt"/>
              <a:ea typeface="+mn-ea"/>
              <a:cs typeface="+mn-cs"/>
            </a:rPr>
            <a:t>Carga horária</a:t>
          </a:r>
          <a:r>
            <a:rPr lang="pt-BR" sz="1100">
              <a:effectLst/>
              <a:latin typeface="+mn-lt"/>
              <a:ea typeface="+mn-ea"/>
              <a:cs typeface="+mn-cs"/>
            </a:rPr>
            <a:t>: 90h </a:t>
          </a:r>
          <a:endParaRPr lang="pt-BR" sz="1200">
            <a:effectLst/>
          </a:endParaRPr>
        </a:p>
        <a:p>
          <a:r>
            <a:rPr lang="pt-BR" sz="1100" b="1">
              <a:effectLst/>
              <a:latin typeface="+mn-lt"/>
              <a:ea typeface="+mn-ea"/>
              <a:cs typeface="+mn-cs"/>
            </a:rPr>
            <a:t>Local: </a:t>
          </a:r>
          <a:r>
            <a:rPr lang="pt-BR" sz="1100">
              <a:effectLst/>
              <a:latin typeface="+mn-lt"/>
              <a:ea typeface="+mn-ea"/>
              <a:cs typeface="+mn-cs"/>
            </a:rPr>
            <a:t>Escola Eduardo Lima e Silva – Porto Velho  </a:t>
          </a:r>
          <a:endParaRPr lang="pt-BR" sz="1200">
            <a:effectLst/>
          </a:endParaRPr>
        </a:p>
        <a:p>
          <a:r>
            <a:rPr lang="pt-BR" sz="1100" b="1">
              <a:effectLst/>
              <a:latin typeface="+mn-lt"/>
              <a:ea typeface="+mn-ea"/>
              <a:cs typeface="+mn-cs"/>
            </a:rPr>
            <a:t>Período: </a:t>
          </a:r>
          <a:r>
            <a:rPr lang="pt-BR" sz="1100">
              <a:effectLst/>
              <a:latin typeface="+mn-lt"/>
              <a:ea typeface="+mn-ea"/>
              <a:cs typeface="+mn-cs"/>
            </a:rPr>
            <a:t>01/07/2016 a 31/07/2016</a:t>
          </a:r>
          <a:r>
            <a:rPr lang="pt-BR" sz="1100" b="1">
              <a:effectLst/>
              <a:latin typeface="+mn-lt"/>
              <a:ea typeface="+mn-ea"/>
              <a:cs typeface="+mn-cs"/>
            </a:rPr>
            <a:t> </a:t>
          </a:r>
          <a:endParaRPr lang="pt-BR" sz="1200">
            <a:effectLst/>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r>
            <a:rPr lang="pt-BR" sz="1100" b="1">
              <a:effectLst/>
              <a:latin typeface="+mn-lt"/>
              <a:ea typeface="+mn-ea"/>
              <a:cs typeface="+mn-cs"/>
            </a:rPr>
            <a:t>ATIVIDADE INTEGRADORA:</a:t>
          </a:r>
          <a:r>
            <a:rPr lang="pt-BR" sz="1100">
              <a:effectLst/>
              <a:latin typeface="+mn-lt"/>
              <a:ea typeface="+mn-ea"/>
              <a:cs typeface="+mn-cs"/>
            </a:rPr>
            <a:t> Participação em Atividades de Educação de Trânsito </a:t>
          </a:r>
          <a:r>
            <a:rPr lang="pt-BR" sz="1100" b="1">
              <a:effectLst/>
              <a:latin typeface="+mn-lt"/>
              <a:ea typeface="+mn-ea"/>
              <a:cs typeface="+mn-cs"/>
            </a:rPr>
            <a:t>Local: </a:t>
          </a:r>
          <a:r>
            <a:rPr lang="pt-BR" sz="1100">
              <a:effectLst/>
              <a:latin typeface="+mn-lt"/>
              <a:ea typeface="+mn-ea"/>
              <a:cs typeface="+mn-cs"/>
            </a:rPr>
            <a:t>Porto Velho  </a:t>
          </a:r>
        </a:p>
        <a:p>
          <a:r>
            <a:rPr lang="pt-BR" sz="1100" b="1">
              <a:effectLst/>
              <a:latin typeface="+mn-lt"/>
              <a:ea typeface="+mn-ea"/>
              <a:cs typeface="+mn-cs"/>
            </a:rPr>
            <a:t> </a:t>
          </a:r>
          <a:endParaRPr lang="pt-BR" sz="1100">
            <a:effectLst/>
            <a:latin typeface="+mn-lt"/>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2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pt-B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twoCellAnchor>
  <xdr:twoCellAnchor>
    <xdr:from>
      <xdr:col>1</xdr:col>
      <xdr:colOff>303335</xdr:colOff>
      <xdr:row>480</xdr:row>
      <xdr:rowOff>97448</xdr:rowOff>
    </xdr:from>
    <xdr:to>
      <xdr:col>10</xdr:col>
      <xdr:colOff>358042</xdr:colOff>
      <xdr:row>489</xdr:row>
      <xdr:rowOff>145708</xdr:rowOff>
    </xdr:to>
    <xdr:grpSp>
      <xdr:nvGrpSpPr>
        <xdr:cNvPr id="104" name="Group 46154">
          <a:extLst>
            <a:ext uri="{FF2B5EF4-FFF2-40B4-BE49-F238E27FC236}">
              <a16:creationId xmlns:a16="http://schemas.microsoft.com/office/drawing/2014/main" id="{00000000-0008-0000-1C00-000068000000}"/>
            </a:ext>
          </a:extLst>
        </xdr:cNvPr>
        <xdr:cNvGrpSpPr/>
      </xdr:nvGrpSpPr>
      <xdr:grpSpPr>
        <a:xfrm>
          <a:off x="3046535" y="91375523"/>
          <a:ext cx="5560157" cy="1762760"/>
          <a:chOff x="0" y="0"/>
          <a:chExt cx="5549900" cy="1762760"/>
        </a:xfrm>
      </xdr:grpSpPr>
      <xdr:pic>
        <xdr:nvPicPr>
          <xdr:cNvPr id="105" name="Picture 5177">
            <a:extLst>
              <a:ext uri="{FF2B5EF4-FFF2-40B4-BE49-F238E27FC236}">
                <a16:creationId xmlns:a16="http://schemas.microsoft.com/office/drawing/2014/main" id="{00000000-0008-0000-1C00-000069000000}"/>
              </a:ext>
            </a:extLst>
          </xdr:cNvPr>
          <xdr:cNvPicPr/>
        </xdr:nvPicPr>
        <xdr:blipFill>
          <a:blip xmlns:r="http://schemas.openxmlformats.org/officeDocument/2006/relationships" r:embed="rId40"/>
          <a:stretch>
            <a:fillRect/>
          </a:stretch>
        </xdr:blipFill>
        <xdr:spPr>
          <a:xfrm>
            <a:off x="3101340" y="7620"/>
            <a:ext cx="2448560" cy="1755140"/>
          </a:xfrm>
          <a:prstGeom prst="rect">
            <a:avLst/>
          </a:prstGeom>
        </xdr:spPr>
      </xdr:pic>
      <xdr:pic>
        <xdr:nvPicPr>
          <xdr:cNvPr id="106" name="Picture 5178">
            <a:extLst>
              <a:ext uri="{FF2B5EF4-FFF2-40B4-BE49-F238E27FC236}">
                <a16:creationId xmlns:a16="http://schemas.microsoft.com/office/drawing/2014/main" id="{00000000-0008-0000-1C00-00006A000000}"/>
              </a:ext>
            </a:extLst>
          </xdr:cNvPr>
          <xdr:cNvPicPr/>
        </xdr:nvPicPr>
        <xdr:blipFill>
          <a:blip xmlns:r="http://schemas.openxmlformats.org/officeDocument/2006/relationships" r:embed="rId41"/>
          <a:stretch>
            <a:fillRect/>
          </a:stretch>
        </xdr:blipFill>
        <xdr:spPr>
          <a:xfrm>
            <a:off x="0" y="0"/>
            <a:ext cx="2442845" cy="1760220"/>
          </a:xfrm>
          <a:prstGeom prst="rect">
            <a:avLst/>
          </a:prstGeom>
        </xdr:spPr>
      </xdr:pic>
    </xdr:grpSp>
    <xdr:clientData/>
  </xdr:twoCellAnchor>
  <xdr:twoCellAnchor>
    <xdr:from>
      <xdr:col>1</xdr:col>
      <xdr:colOff>248383</xdr:colOff>
      <xdr:row>493</xdr:row>
      <xdr:rowOff>49089</xdr:rowOff>
    </xdr:from>
    <xdr:to>
      <xdr:col>10</xdr:col>
      <xdr:colOff>553280</xdr:colOff>
      <xdr:row>502</xdr:row>
      <xdr:rowOff>170374</xdr:rowOff>
    </xdr:to>
    <xdr:grpSp>
      <xdr:nvGrpSpPr>
        <xdr:cNvPr id="107" name="Group 46155">
          <a:extLst>
            <a:ext uri="{FF2B5EF4-FFF2-40B4-BE49-F238E27FC236}">
              <a16:creationId xmlns:a16="http://schemas.microsoft.com/office/drawing/2014/main" id="{00000000-0008-0000-1C00-00006B000000}"/>
            </a:ext>
          </a:extLst>
        </xdr:cNvPr>
        <xdr:cNvGrpSpPr/>
      </xdr:nvGrpSpPr>
      <xdr:grpSpPr>
        <a:xfrm>
          <a:off x="2991583" y="93803664"/>
          <a:ext cx="5810347" cy="1835785"/>
          <a:chOff x="0" y="0"/>
          <a:chExt cx="5800090" cy="1835785"/>
        </a:xfrm>
      </xdr:grpSpPr>
      <xdr:pic>
        <xdr:nvPicPr>
          <xdr:cNvPr id="108" name="Picture 5179">
            <a:extLst>
              <a:ext uri="{FF2B5EF4-FFF2-40B4-BE49-F238E27FC236}">
                <a16:creationId xmlns:a16="http://schemas.microsoft.com/office/drawing/2014/main" id="{00000000-0008-0000-1C00-00006C000000}"/>
              </a:ext>
            </a:extLst>
          </xdr:cNvPr>
          <xdr:cNvPicPr/>
        </xdr:nvPicPr>
        <xdr:blipFill>
          <a:blip xmlns:r="http://schemas.openxmlformats.org/officeDocument/2006/relationships" r:embed="rId42"/>
          <a:stretch>
            <a:fillRect/>
          </a:stretch>
        </xdr:blipFill>
        <xdr:spPr>
          <a:xfrm>
            <a:off x="0" y="0"/>
            <a:ext cx="2447925" cy="1835785"/>
          </a:xfrm>
          <a:prstGeom prst="rect">
            <a:avLst/>
          </a:prstGeom>
        </xdr:spPr>
      </xdr:pic>
      <xdr:pic>
        <xdr:nvPicPr>
          <xdr:cNvPr id="109" name="Picture 5180">
            <a:extLst>
              <a:ext uri="{FF2B5EF4-FFF2-40B4-BE49-F238E27FC236}">
                <a16:creationId xmlns:a16="http://schemas.microsoft.com/office/drawing/2014/main" id="{00000000-0008-0000-1C00-00006D000000}"/>
              </a:ext>
            </a:extLst>
          </xdr:cNvPr>
          <xdr:cNvPicPr/>
        </xdr:nvPicPr>
        <xdr:blipFill>
          <a:blip xmlns:r="http://schemas.openxmlformats.org/officeDocument/2006/relationships" r:embed="rId43"/>
          <a:stretch>
            <a:fillRect/>
          </a:stretch>
        </xdr:blipFill>
        <xdr:spPr>
          <a:xfrm>
            <a:off x="3255010" y="48260"/>
            <a:ext cx="2545080" cy="1704975"/>
          </a:xfrm>
          <a:prstGeom prst="rect">
            <a:avLst/>
          </a:prstGeom>
        </xdr:spPr>
      </xdr:pic>
    </xdr:grpSp>
    <xdr:clientData/>
  </xdr:twoCellAnchor>
  <xdr:twoCellAnchor editAs="oneCell">
    <xdr:from>
      <xdr:col>1</xdr:col>
      <xdr:colOff>361218</xdr:colOff>
      <xdr:row>507</xdr:row>
      <xdr:rowOff>82794</xdr:rowOff>
    </xdr:from>
    <xdr:to>
      <xdr:col>5</xdr:col>
      <xdr:colOff>166664</xdr:colOff>
      <xdr:row>517</xdr:row>
      <xdr:rowOff>170424</xdr:rowOff>
    </xdr:to>
    <xdr:pic>
      <xdr:nvPicPr>
        <xdr:cNvPr id="112" name="Picture 5277">
          <a:extLst>
            <a:ext uri="{FF2B5EF4-FFF2-40B4-BE49-F238E27FC236}">
              <a16:creationId xmlns:a16="http://schemas.microsoft.com/office/drawing/2014/main" id="{00000000-0008-0000-1C00-000070000000}"/>
            </a:ext>
          </a:extLst>
        </xdr:cNvPr>
        <xdr:cNvPicPr/>
      </xdr:nvPicPr>
      <xdr:blipFill>
        <a:blip xmlns:r="http://schemas.openxmlformats.org/officeDocument/2006/relationships" r:embed="rId44"/>
        <a:stretch>
          <a:fillRect/>
        </a:stretch>
      </xdr:blipFill>
      <xdr:spPr>
        <a:xfrm>
          <a:off x="3104418" y="96504369"/>
          <a:ext cx="2262896" cy="1992630"/>
        </a:xfrm>
        <a:prstGeom prst="rect">
          <a:avLst/>
        </a:prstGeom>
      </xdr:spPr>
    </xdr:pic>
    <xdr:clientData/>
  </xdr:twoCellAnchor>
  <xdr:twoCellAnchor editAs="oneCell">
    <xdr:from>
      <xdr:col>6</xdr:col>
      <xdr:colOff>432288</xdr:colOff>
      <xdr:row>507</xdr:row>
      <xdr:rowOff>82794</xdr:rowOff>
    </xdr:from>
    <xdr:to>
      <xdr:col>10</xdr:col>
      <xdr:colOff>427989</xdr:colOff>
      <xdr:row>517</xdr:row>
      <xdr:rowOff>148834</xdr:rowOff>
    </xdr:to>
    <xdr:pic>
      <xdr:nvPicPr>
        <xdr:cNvPr id="113" name="Picture 5278">
          <a:extLst>
            <a:ext uri="{FF2B5EF4-FFF2-40B4-BE49-F238E27FC236}">
              <a16:creationId xmlns:a16="http://schemas.microsoft.com/office/drawing/2014/main" id="{00000000-0008-0000-1C00-000071000000}"/>
            </a:ext>
          </a:extLst>
        </xdr:cNvPr>
        <xdr:cNvPicPr/>
      </xdr:nvPicPr>
      <xdr:blipFill>
        <a:blip xmlns:r="http://schemas.openxmlformats.org/officeDocument/2006/relationships" r:embed="rId45"/>
        <a:stretch>
          <a:fillRect/>
        </a:stretch>
      </xdr:blipFill>
      <xdr:spPr>
        <a:xfrm>
          <a:off x="6242538" y="96504369"/>
          <a:ext cx="2434101" cy="1971040"/>
        </a:xfrm>
        <a:prstGeom prst="rect">
          <a:avLst/>
        </a:prstGeom>
      </xdr:spPr>
    </xdr:pic>
    <xdr:clientData/>
  </xdr:twoCellAnchor>
  <xdr:twoCellAnchor>
    <xdr:from>
      <xdr:col>1</xdr:col>
      <xdr:colOff>304067</xdr:colOff>
      <xdr:row>521</xdr:row>
      <xdr:rowOff>96714</xdr:rowOff>
    </xdr:from>
    <xdr:to>
      <xdr:col>10</xdr:col>
      <xdr:colOff>353694</xdr:colOff>
      <xdr:row>531</xdr:row>
      <xdr:rowOff>148784</xdr:rowOff>
    </xdr:to>
    <xdr:grpSp>
      <xdr:nvGrpSpPr>
        <xdr:cNvPr id="114" name="Group 46157">
          <a:extLst>
            <a:ext uri="{FF2B5EF4-FFF2-40B4-BE49-F238E27FC236}">
              <a16:creationId xmlns:a16="http://schemas.microsoft.com/office/drawing/2014/main" id="{00000000-0008-0000-1C00-000072000000}"/>
            </a:ext>
          </a:extLst>
        </xdr:cNvPr>
        <xdr:cNvGrpSpPr/>
      </xdr:nvGrpSpPr>
      <xdr:grpSpPr>
        <a:xfrm>
          <a:off x="3047267" y="99185289"/>
          <a:ext cx="5555077" cy="1957070"/>
          <a:chOff x="0" y="0"/>
          <a:chExt cx="5544820" cy="1957070"/>
        </a:xfrm>
      </xdr:grpSpPr>
      <xdr:sp macro="" textlink="">
        <xdr:nvSpPr>
          <xdr:cNvPr id="115" name="Rectangle 5245">
            <a:extLst>
              <a:ext uri="{FF2B5EF4-FFF2-40B4-BE49-F238E27FC236}">
                <a16:creationId xmlns:a16="http://schemas.microsoft.com/office/drawing/2014/main" id="{00000000-0008-0000-1C00-000073000000}"/>
              </a:ext>
            </a:extLst>
          </xdr:cNvPr>
          <xdr:cNvSpPr/>
        </xdr:nvSpPr>
        <xdr:spPr>
          <a:xfrm>
            <a:off x="44831" y="1252267"/>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16" name="Rectangle 5246">
            <a:extLst>
              <a:ext uri="{FF2B5EF4-FFF2-40B4-BE49-F238E27FC236}">
                <a16:creationId xmlns:a16="http://schemas.microsoft.com/office/drawing/2014/main" id="{00000000-0008-0000-1C00-000074000000}"/>
              </a:ext>
            </a:extLst>
          </xdr:cNvPr>
          <xdr:cNvSpPr/>
        </xdr:nvSpPr>
        <xdr:spPr>
          <a:xfrm>
            <a:off x="44831" y="1579926"/>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17" name="Picture 5279">
            <a:extLst>
              <a:ext uri="{FF2B5EF4-FFF2-40B4-BE49-F238E27FC236}">
                <a16:creationId xmlns:a16="http://schemas.microsoft.com/office/drawing/2014/main" id="{00000000-0008-0000-1C00-000075000000}"/>
              </a:ext>
            </a:extLst>
          </xdr:cNvPr>
          <xdr:cNvPicPr/>
        </xdr:nvPicPr>
        <xdr:blipFill>
          <a:blip xmlns:r="http://schemas.openxmlformats.org/officeDocument/2006/relationships" r:embed="rId46"/>
          <a:stretch>
            <a:fillRect/>
          </a:stretch>
        </xdr:blipFill>
        <xdr:spPr>
          <a:xfrm>
            <a:off x="0" y="0"/>
            <a:ext cx="2413508" cy="1957070"/>
          </a:xfrm>
          <a:prstGeom prst="rect">
            <a:avLst/>
          </a:prstGeom>
        </xdr:spPr>
      </xdr:pic>
      <xdr:pic>
        <xdr:nvPicPr>
          <xdr:cNvPr id="118" name="Picture 5280">
            <a:extLst>
              <a:ext uri="{FF2B5EF4-FFF2-40B4-BE49-F238E27FC236}">
                <a16:creationId xmlns:a16="http://schemas.microsoft.com/office/drawing/2014/main" id="{00000000-0008-0000-1C00-000076000000}"/>
              </a:ext>
            </a:extLst>
          </xdr:cNvPr>
          <xdr:cNvPicPr/>
        </xdr:nvPicPr>
        <xdr:blipFill>
          <a:blip xmlns:r="http://schemas.openxmlformats.org/officeDocument/2006/relationships" r:embed="rId47"/>
          <a:stretch>
            <a:fillRect/>
          </a:stretch>
        </xdr:blipFill>
        <xdr:spPr>
          <a:xfrm>
            <a:off x="3269615" y="36830"/>
            <a:ext cx="2275205" cy="1821180"/>
          </a:xfrm>
          <a:prstGeom prst="rect">
            <a:avLst/>
          </a:prstGeom>
        </xdr:spPr>
      </xdr:pic>
    </xdr:grpSp>
    <xdr:clientData/>
  </xdr:twoCellAnchor>
  <xdr:twoCellAnchor>
    <xdr:from>
      <xdr:col>1</xdr:col>
      <xdr:colOff>383199</xdr:colOff>
      <xdr:row>536</xdr:row>
      <xdr:rowOff>135549</xdr:rowOff>
    </xdr:from>
    <xdr:to>
      <xdr:col>10</xdr:col>
      <xdr:colOff>447431</xdr:colOff>
      <xdr:row>547</xdr:row>
      <xdr:rowOff>103997</xdr:rowOff>
    </xdr:to>
    <xdr:grpSp>
      <xdr:nvGrpSpPr>
        <xdr:cNvPr id="119" name="Group 46158">
          <a:extLst>
            <a:ext uri="{FF2B5EF4-FFF2-40B4-BE49-F238E27FC236}">
              <a16:creationId xmlns:a16="http://schemas.microsoft.com/office/drawing/2014/main" id="{00000000-0008-0000-1C00-000077000000}"/>
            </a:ext>
          </a:extLst>
        </xdr:cNvPr>
        <xdr:cNvGrpSpPr/>
      </xdr:nvGrpSpPr>
      <xdr:grpSpPr>
        <a:xfrm>
          <a:off x="3126399" y="102081624"/>
          <a:ext cx="5569682" cy="2063948"/>
          <a:chOff x="0" y="0"/>
          <a:chExt cx="5559425" cy="2064394"/>
        </a:xfrm>
      </xdr:grpSpPr>
      <xdr:sp macro="" textlink="">
        <xdr:nvSpPr>
          <xdr:cNvPr id="120" name="Rectangle 5271">
            <a:extLst>
              <a:ext uri="{FF2B5EF4-FFF2-40B4-BE49-F238E27FC236}">
                <a16:creationId xmlns:a16="http://schemas.microsoft.com/office/drawing/2014/main" id="{00000000-0008-0000-1C00-000078000000}"/>
              </a:ext>
            </a:extLst>
          </xdr:cNvPr>
          <xdr:cNvSpPr/>
        </xdr:nvSpPr>
        <xdr:spPr>
          <a:xfrm>
            <a:off x="8636" y="232570"/>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21" name="Rectangle 5272">
            <a:extLst>
              <a:ext uri="{FF2B5EF4-FFF2-40B4-BE49-F238E27FC236}">
                <a16:creationId xmlns:a16="http://schemas.microsoft.com/office/drawing/2014/main" id="{00000000-0008-0000-1C00-000079000000}"/>
              </a:ext>
            </a:extLst>
          </xdr:cNvPr>
          <xdr:cNvSpPr/>
        </xdr:nvSpPr>
        <xdr:spPr>
          <a:xfrm>
            <a:off x="8636" y="56175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22" name="Rectangle 5273">
            <a:extLst>
              <a:ext uri="{FF2B5EF4-FFF2-40B4-BE49-F238E27FC236}">
                <a16:creationId xmlns:a16="http://schemas.microsoft.com/office/drawing/2014/main" id="{00000000-0008-0000-1C00-00007A000000}"/>
              </a:ext>
            </a:extLst>
          </xdr:cNvPr>
          <xdr:cNvSpPr/>
        </xdr:nvSpPr>
        <xdr:spPr>
          <a:xfrm>
            <a:off x="8636" y="88941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23" name="Rectangle 5274">
            <a:extLst>
              <a:ext uri="{FF2B5EF4-FFF2-40B4-BE49-F238E27FC236}">
                <a16:creationId xmlns:a16="http://schemas.microsoft.com/office/drawing/2014/main" id="{00000000-0008-0000-1C00-00007B000000}"/>
              </a:ext>
            </a:extLst>
          </xdr:cNvPr>
          <xdr:cNvSpPr/>
        </xdr:nvSpPr>
        <xdr:spPr>
          <a:xfrm>
            <a:off x="8636" y="121707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24" name="Rectangle 5275">
            <a:extLst>
              <a:ext uri="{FF2B5EF4-FFF2-40B4-BE49-F238E27FC236}">
                <a16:creationId xmlns:a16="http://schemas.microsoft.com/office/drawing/2014/main" id="{00000000-0008-0000-1C00-00007C000000}"/>
              </a:ext>
            </a:extLst>
          </xdr:cNvPr>
          <xdr:cNvSpPr/>
        </xdr:nvSpPr>
        <xdr:spPr>
          <a:xfrm>
            <a:off x="8636" y="1544989"/>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26" name="Rectangle 5276">
            <a:extLst>
              <a:ext uri="{FF2B5EF4-FFF2-40B4-BE49-F238E27FC236}">
                <a16:creationId xmlns:a16="http://schemas.microsoft.com/office/drawing/2014/main" id="{00000000-0008-0000-1C00-00007E000000}"/>
              </a:ext>
            </a:extLst>
          </xdr:cNvPr>
          <xdr:cNvSpPr/>
        </xdr:nvSpPr>
        <xdr:spPr>
          <a:xfrm>
            <a:off x="8636" y="187417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27" name="Picture 5281">
            <a:extLst>
              <a:ext uri="{FF2B5EF4-FFF2-40B4-BE49-F238E27FC236}">
                <a16:creationId xmlns:a16="http://schemas.microsoft.com/office/drawing/2014/main" id="{00000000-0008-0000-1C00-00007F000000}"/>
              </a:ext>
            </a:extLst>
          </xdr:cNvPr>
          <xdr:cNvPicPr/>
        </xdr:nvPicPr>
        <xdr:blipFill>
          <a:blip xmlns:r="http://schemas.openxmlformats.org/officeDocument/2006/relationships" r:embed="rId48"/>
          <a:stretch>
            <a:fillRect/>
          </a:stretch>
        </xdr:blipFill>
        <xdr:spPr>
          <a:xfrm>
            <a:off x="0" y="0"/>
            <a:ext cx="2486660" cy="2016760"/>
          </a:xfrm>
          <a:prstGeom prst="rect">
            <a:avLst/>
          </a:prstGeom>
        </xdr:spPr>
      </xdr:pic>
      <xdr:pic>
        <xdr:nvPicPr>
          <xdr:cNvPr id="128" name="Picture 5282">
            <a:extLst>
              <a:ext uri="{FF2B5EF4-FFF2-40B4-BE49-F238E27FC236}">
                <a16:creationId xmlns:a16="http://schemas.microsoft.com/office/drawing/2014/main" id="{00000000-0008-0000-1C00-000080000000}"/>
              </a:ext>
            </a:extLst>
          </xdr:cNvPr>
          <xdr:cNvPicPr/>
        </xdr:nvPicPr>
        <xdr:blipFill>
          <a:blip xmlns:r="http://schemas.openxmlformats.org/officeDocument/2006/relationships" r:embed="rId49"/>
          <a:stretch>
            <a:fillRect/>
          </a:stretch>
        </xdr:blipFill>
        <xdr:spPr>
          <a:xfrm>
            <a:off x="3138170" y="0"/>
            <a:ext cx="2421255" cy="1938020"/>
          </a:xfrm>
          <a:prstGeom prst="rect">
            <a:avLst/>
          </a:prstGeom>
        </xdr:spPr>
      </xdr:pic>
    </xdr:grpSp>
    <xdr:clientData/>
  </xdr:twoCellAnchor>
  <xdr:twoCellAnchor>
    <xdr:from>
      <xdr:col>1</xdr:col>
      <xdr:colOff>295276</xdr:colOff>
      <xdr:row>551</xdr:row>
      <xdr:rowOff>76933</xdr:rowOff>
    </xdr:from>
    <xdr:to>
      <xdr:col>10</xdr:col>
      <xdr:colOff>309978</xdr:colOff>
      <xdr:row>561</xdr:row>
      <xdr:rowOff>45818</xdr:rowOff>
    </xdr:to>
    <xdr:grpSp>
      <xdr:nvGrpSpPr>
        <xdr:cNvPr id="129" name="Group 46161">
          <a:extLst>
            <a:ext uri="{FF2B5EF4-FFF2-40B4-BE49-F238E27FC236}">
              <a16:creationId xmlns:a16="http://schemas.microsoft.com/office/drawing/2014/main" id="{00000000-0008-0000-1C00-000081000000}"/>
            </a:ext>
          </a:extLst>
        </xdr:cNvPr>
        <xdr:cNvGrpSpPr/>
      </xdr:nvGrpSpPr>
      <xdr:grpSpPr>
        <a:xfrm>
          <a:off x="3038476" y="104880508"/>
          <a:ext cx="5520152" cy="1873885"/>
          <a:chOff x="0" y="0"/>
          <a:chExt cx="5509895" cy="1873885"/>
        </a:xfrm>
      </xdr:grpSpPr>
      <xdr:pic>
        <xdr:nvPicPr>
          <xdr:cNvPr id="130" name="Picture 5442">
            <a:extLst>
              <a:ext uri="{FF2B5EF4-FFF2-40B4-BE49-F238E27FC236}">
                <a16:creationId xmlns:a16="http://schemas.microsoft.com/office/drawing/2014/main" id="{00000000-0008-0000-1C00-000082000000}"/>
              </a:ext>
            </a:extLst>
          </xdr:cNvPr>
          <xdr:cNvPicPr/>
        </xdr:nvPicPr>
        <xdr:blipFill>
          <a:blip xmlns:r="http://schemas.openxmlformats.org/officeDocument/2006/relationships" r:embed="rId50"/>
          <a:stretch>
            <a:fillRect/>
          </a:stretch>
        </xdr:blipFill>
        <xdr:spPr>
          <a:xfrm>
            <a:off x="0" y="0"/>
            <a:ext cx="2428240" cy="1873885"/>
          </a:xfrm>
          <a:prstGeom prst="rect">
            <a:avLst/>
          </a:prstGeom>
        </xdr:spPr>
      </xdr:pic>
      <xdr:pic>
        <xdr:nvPicPr>
          <xdr:cNvPr id="131" name="Picture 5443">
            <a:extLst>
              <a:ext uri="{FF2B5EF4-FFF2-40B4-BE49-F238E27FC236}">
                <a16:creationId xmlns:a16="http://schemas.microsoft.com/office/drawing/2014/main" id="{00000000-0008-0000-1C00-000083000000}"/>
              </a:ext>
            </a:extLst>
          </xdr:cNvPr>
          <xdr:cNvPicPr/>
        </xdr:nvPicPr>
        <xdr:blipFill>
          <a:blip xmlns:r="http://schemas.openxmlformats.org/officeDocument/2006/relationships" r:embed="rId51"/>
          <a:stretch>
            <a:fillRect/>
          </a:stretch>
        </xdr:blipFill>
        <xdr:spPr>
          <a:xfrm>
            <a:off x="3096260" y="34925"/>
            <a:ext cx="2413635" cy="1838325"/>
          </a:xfrm>
          <a:prstGeom prst="rect">
            <a:avLst/>
          </a:prstGeom>
        </xdr:spPr>
      </xdr:pic>
    </xdr:grpSp>
    <xdr:clientData/>
  </xdr:twoCellAnchor>
  <xdr:twoCellAnchor>
    <xdr:from>
      <xdr:col>1</xdr:col>
      <xdr:colOff>273293</xdr:colOff>
      <xdr:row>564</xdr:row>
      <xdr:rowOff>142875</xdr:rowOff>
    </xdr:from>
    <xdr:to>
      <xdr:col>10</xdr:col>
      <xdr:colOff>293075</xdr:colOff>
      <xdr:row>574</xdr:row>
      <xdr:rowOff>155575</xdr:rowOff>
    </xdr:to>
    <xdr:grpSp>
      <xdr:nvGrpSpPr>
        <xdr:cNvPr id="132" name="Group 46164">
          <a:extLst>
            <a:ext uri="{FF2B5EF4-FFF2-40B4-BE49-F238E27FC236}">
              <a16:creationId xmlns:a16="http://schemas.microsoft.com/office/drawing/2014/main" id="{00000000-0008-0000-1C00-000084000000}"/>
            </a:ext>
          </a:extLst>
        </xdr:cNvPr>
        <xdr:cNvGrpSpPr/>
      </xdr:nvGrpSpPr>
      <xdr:grpSpPr>
        <a:xfrm>
          <a:off x="3016493" y="107422950"/>
          <a:ext cx="5525232" cy="1917700"/>
          <a:chOff x="0" y="0"/>
          <a:chExt cx="5514975" cy="1917700"/>
        </a:xfrm>
      </xdr:grpSpPr>
      <xdr:sp macro="" textlink="">
        <xdr:nvSpPr>
          <xdr:cNvPr id="133" name="Rectangle 5413">
            <a:extLst>
              <a:ext uri="{FF2B5EF4-FFF2-40B4-BE49-F238E27FC236}">
                <a16:creationId xmlns:a16="http://schemas.microsoft.com/office/drawing/2014/main" id="{00000000-0008-0000-1C00-000085000000}"/>
              </a:ext>
            </a:extLst>
          </xdr:cNvPr>
          <xdr:cNvSpPr/>
        </xdr:nvSpPr>
        <xdr:spPr>
          <a:xfrm>
            <a:off x="23241" y="72318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34" name="Rectangle 5414">
            <a:extLst>
              <a:ext uri="{FF2B5EF4-FFF2-40B4-BE49-F238E27FC236}">
                <a16:creationId xmlns:a16="http://schemas.microsoft.com/office/drawing/2014/main" id="{00000000-0008-0000-1C00-000086000000}"/>
              </a:ext>
            </a:extLst>
          </xdr:cNvPr>
          <xdr:cNvSpPr/>
        </xdr:nvSpPr>
        <xdr:spPr>
          <a:xfrm>
            <a:off x="23241" y="105084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35" name="Rectangle 5415">
            <a:extLst>
              <a:ext uri="{FF2B5EF4-FFF2-40B4-BE49-F238E27FC236}">
                <a16:creationId xmlns:a16="http://schemas.microsoft.com/office/drawing/2014/main" id="{00000000-0008-0000-1C00-000087000000}"/>
              </a:ext>
            </a:extLst>
          </xdr:cNvPr>
          <xdr:cNvSpPr/>
        </xdr:nvSpPr>
        <xdr:spPr>
          <a:xfrm>
            <a:off x="23241" y="1378505"/>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36" name="Picture 5444">
            <a:extLst>
              <a:ext uri="{FF2B5EF4-FFF2-40B4-BE49-F238E27FC236}">
                <a16:creationId xmlns:a16="http://schemas.microsoft.com/office/drawing/2014/main" id="{00000000-0008-0000-1C00-000088000000}"/>
              </a:ext>
            </a:extLst>
          </xdr:cNvPr>
          <xdr:cNvPicPr/>
        </xdr:nvPicPr>
        <xdr:blipFill>
          <a:blip xmlns:r="http://schemas.openxmlformats.org/officeDocument/2006/relationships" r:embed="rId52"/>
          <a:stretch>
            <a:fillRect/>
          </a:stretch>
        </xdr:blipFill>
        <xdr:spPr>
          <a:xfrm>
            <a:off x="0" y="0"/>
            <a:ext cx="2303780" cy="1917700"/>
          </a:xfrm>
          <a:prstGeom prst="rect">
            <a:avLst/>
          </a:prstGeom>
        </xdr:spPr>
      </xdr:pic>
      <xdr:pic>
        <xdr:nvPicPr>
          <xdr:cNvPr id="137" name="Picture 5445">
            <a:extLst>
              <a:ext uri="{FF2B5EF4-FFF2-40B4-BE49-F238E27FC236}">
                <a16:creationId xmlns:a16="http://schemas.microsoft.com/office/drawing/2014/main" id="{00000000-0008-0000-1C00-000089000000}"/>
              </a:ext>
            </a:extLst>
          </xdr:cNvPr>
          <xdr:cNvPicPr/>
        </xdr:nvPicPr>
        <xdr:blipFill>
          <a:blip xmlns:r="http://schemas.openxmlformats.org/officeDocument/2006/relationships" r:embed="rId53"/>
          <a:stretch>
            <a:fillRect/>
          </a:stretch>
        </xdr:blipFill>
        <xdr:spPr>
          <a:xfrm>
            <a:off x="3335655" y="88266"/>
            <a:ext cx="2179320" cy="1764919"/>
          </a:xfrm>
          <a:prstGeom prst="rect">
            <a:avLst/>
          </a:prstGeom>
        </xdr:spPr>
      </xdr:pic>
    </xdr:grpSp>
    <xdr:clientData/>
  </xdr:twoCellAnchor>
  <xdr:twoCellAnchor>
    <xdr:from>
      <xdr:col>1</xdr:col>
      <xdr:colOff>265968</xdr:colOff>
      <xdr:row>579</xdr:row>
      <xdr:rowOff>120893</xdr:rowOff>
    </xdr:from>
    <xdr:to>
      <xdr:col>10</xdr:col>
      <xdr:colOff>182880</xdr:colOff>
      <xdr:row>589</xdr:row>
      <xdr:rowOff>108193</xdr:rowOff>
    </xdr:to>
    <xdr:grpSp>
      <xdr:nvGrpSpPr>
        <xdr:cNvPr id="138" name="Group 46167">
          <a:extLst>
            <a:ext uri="{FF2B5EF4-FFF2-40B4-BE49-F238E27FC236}">
              <a16:creationId xmlns:a16="http://schemas.microsoft.com/office/drawing/2014/main" id="{00000000-0008-0000-1C00-00008A000000}"/>
            </a:ext>
          </a:extLst>
        </xdr:cNvPr>
        <xdr:cNvGrpSpPr/>
      </xdr:nvGrpSpPr>
      <xdr:grpSpPr>
        <a:xfrm>
          <a:off x="3009168" y="110258468"/>
          <a:ext cx="5422362" cy="1892300"/>
          <a:chOff x="0" y="0"/>
          <a:chExt cx="5412232" cy="1892808"/>
        </a:xfrm>
      </xdr:grpSpPr>
      <xdr:pic>
        <xdr:nvPicPr>
          <xdr:cNvPr id="139" name="Picture 5446">
            <a:extLst>
              <a:ext uri="{FF2B5EF4-FFF2-40B4-BE49-F238E27FC236}">
                <a16:creationId xmlns:a16="http://schemas.microsoft.com/office/drawing/2014/main" id="{00000000-0008-0000-1C00-00008B000000}"/>
              </a:ext>
            </a:extLst>
          </xdr:cNvPr>
          <xdr:cNvPicPr/>
        </xdr:nvPicPr>
        <xdr:blipFill>
          <a:blip xmlns:r="http://schemas.openxmlformats.org/officeDocument/2006/relationships" r:embed="rId54"/>
          <a:stretch>
            <a:fillRect/>
          </a:stretch>
        </xdr:blipFill>
        <xdr:spPr>
          <a:xfrm>
            <a:off x="0" y="0"/>
            <a:ext cx="2428240" cy="1892808"/>
          </a:xfrm>
          <a:prstGeom prst="rect">
            <a:avLst/>
          </a:prstGeom>
        </xdr:spPr>
      </xdr:pic>
      <xdr:pic>
        <xdr:nvPicPr>
          <xdr:cNvPr id="140" name="Picture 5447">
            <a:extLst>
              <a:ext uri="{FF2B5EF4-FFF2-40B4-BE49-F238E27FC236}">
                <a16:creationId xmlns:a16="http://schemas.microsoft.com/office/drawing/2014/main" id="{00000000-0008-0000-1C00-00008C000000}"/>
              </a:ext>
            </a:extLst>
          </xdr:cNvPr>
          <xdr:cNvPicPr/>
        </xdr:nvPicPr>
        <xdr:blipFill>
          <a:blip xmlns:r="http://schemas.openxmlformats.org/officeDocument/2006/relationships" r:embed="rId55"/>
          <a:stretch>
            <a:fillRect/>
          </a:stretch>
        </xdr:blipFill>
        <xdr:spPr>
          <a:xfrm>
            <a:off x="2903855" y="43764"/>
            <a:ext cx="2508377" cy="1813560"/>
          </a:xfrm>
          <a:prstGeom prst="rect">
            <a:avLst/>
          </a:prstGeom>
        </xdr:spPr>
      </xdr:pic>
    </xdr:grpSp>
    <xdr:clientData/>
  </xdr:twoCellAnchor>
  <xdr:twoCellAnchor>
    <xdr:from>
      <xdr:col>1</xdr:col>
      <xdr:colOff>309931</xdr:colOff>
      <xdr:row>594</xdr:row>
      <xdr:rowOff>46160</xdr:rowOff>
    </xdr:from>
    <xdr:to>
      <xdr:col>10</xdr:col>
      <xdr:colOff>445288</xdr:colOff>
      <xdr:row>604</xdr:row>
      <xdr:rowOff>140336</xdr:rowOff>
    </xdr:to>
    <xdr:grpSp>
      <xdr:nvGrpSpPr>
        <xdr:cNvPr id="141" name="Group 46170">
          <a:extLst>
            <a:ext uri="{FF2B5EF4-FFF2-40B4-BE49-F238E27FC236}">
              <a16:creationId xmlns:a16="http://schemas.microsoft.com/office/drawing/2014/main" id="{00000000-0008-0000-1C00-00008D000000}"/>
            </a:ext>
          </a:extLst>
        </xdr:cNvPr>
        <xdr:cNvGrpSpPr/>
      </xdr:nvGrpSpPr>
      <xdr:grpSpPr>
        <a:xfrm>
          <a:off x="3053131" y="113041235"/>
          <a:ext cx="5640807" cy="1999176"/>
          <a:chOff x="0" y="0"/>
          <a:chExt cx="5630672" cy="1999638"/>
        </a:xfrm>
      </xdr:grpSpPr>
      <xdr:sp macro="" textlink="">
        <xdr:nvSpPr>
          <xdr:cNvPr id="142" name="Rectangle 5479">
            <a:extLst>
              <a:ext uri="{FF2B5EF4-FFF2-40B4-BE49-F238E27FC236}">
                <a16:creationId xmlns:a16="http://schemas.microsoft.com/office/drawing/2014/main" id="{00000000-0008-0000-1C00-00008E000000}"/>
              </a:ext>
            </a:extLst>
          </xdr:cNvPr>
          <xdr:cNvSpPr/>
        </xdr:nvSpPr>
        <xdr:spPr>
          <a:xfrm>
            <a:off x="23241" y="1152191"/>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44" name="Rectangle 5480">
            <a:extLst>
              <a:ext uri="{FF2B5EF4-FFF2-40B4-BE49-F238E27FC236}">
                <a16:creationId xmlns:a16="http://schemas.microsoft.com/office/drawing/2014/main" id="{00000000-0008-0000-1C00-000090000000}"/>
              </a:ext>
            </a:extLst>
          </xdr:cNvPr>
          <xdr:cNvSpPr/>
        </xdr:nvSpPr>
        <xdr:spPr>
          <a:xfrm>
            <a:off x="23241" y="1481756"/>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45" name="Rectangle 5481">
            <a:extLst>
              <a:ext uri="{FF2B5EF4-FFF2-40B4-BE49-F238E27FC236}">
                <a16:creationId xmlns:a16="http://schemas.microsoft.com/office/drawing/2014/main" id="{00000000-0008-0000-1C00-000091000000}"/>
              </a:ext>
            </a:extLst>
          </xdr:cNvPr>
          <xdr:cNvSpPr/>
        </xdr:nvSpPr>
        <xdr:spPr>
          <a:xfrm>
            <a:off x="23241" y="1809416"/>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46" name="Picture 5545">
            <a:extLst>
              <a:ext uri="{FF2B5EF4-FFF2-40B4-BE49-F238E27FC236}">
                <a16:creationId xmlns:a16="http://schemas.microsoft.com/office/drawing/2014/main" id="{00000000-0008-0000-1C00-000092000000}"/>
              </a:ext>
            </a:extLst>
          </xdr:cNvPr>
          <xdr:cNvPicPr/>
        </xdr:nvPicPr>
        <xdr:blipFill>
          <a:blip xmlns:r="http://schemas.openxmlformats.org/officeDocument/2006/relationships" r:embed="rId56"/>
          <a:stretch>
            <a:fillRect/>
          </a:stretch>
        </xdr:blipFill>
        <xdr:spPr>
          <a:xfrm>
            <a:off x="0" y="0"/>
            <a:ext cx="2350135" cy="1916430"/>
          </a:xfrm>
          <a:prstGeom prst="rect">
            <a:avLst/>
          </a:prstGeom>
        </xdr:spPr>
      </xdr:pic>
      <xdr:pic>
        <xdr:nvPicPr>
          <xdr:cNvPr id="147" name="Picture 5546">
            <a:extLst>
              <a:ext uri="{FF2B5EF4-FFF2-40B4-BE49-F238E27FC236}">
                <a16:creationId xmlns:a16="http://schemas.microsoft.com/office/drawing/2014/main" id="{00000000-0008-0000-1C00-000093000000}"/>
              </a:ext>
            </a:extLst>
          </xdr:cNvPr>
          <xdr:cNvPicPr/>
        </xdr:nvPicPr>
        <xdr:blipFill>
          <a:blip xmlns:r="http://schemas.openxmlformats.org/officeDocument/2006/relationships" r:embed="rId57"/>
          <a:stretch>
            <a:fillRect/>
          </a:stretch>
        </xdr:blipFill>
        <xdr:spPr>
          <a:xfrm>
            <a:off x="3079750" y="0"/>
            <a:ext cx="2550922" cy="1919605"/>
          </a:xfrm>
          <a:prstGeom prst="rect">
            <a:avLst/>
          </a:prstGeom>
        </xdr:spPr>
      </xdr:pic>
    </xdr:grpSp>
    <xdr:clientData/>
  </xdr:twoCellAnchor>
  <xdr:twoCellAnchor>
    <xdr:from>
      <xdr:col>1</xdr:col>
      <xdr:colOff>346565</xdr:colOff>
      <xdr:row>608</xdr:row>
      <xdr:rowOff>119429</xdr:rowOff>
    </xdr:from>
    <xdr:to>
      <xdr:col>10</xdr:col>
      <xdr:colOff>264112</xdr:colOff>
      <xdr:row>619</xdr:row>
      <xdr:rowOff>10844</xdr:rowOff>
    </xdr:to>
    <xdr:grpSp>
      <xdr:nvGrpSpPr>
        <xdr:cNvPr id="148" name="Group 46173">
          <a:extLst>
            <a:ext uri="{FF2B5EF4-FFF2-40B4-BE49-F238E27FC236}">
              <a16:creationId xmlns:a16="http://schemas.microsoft.com/office/drawing/2014/main" id="{00000000-0008-0000-1C00-000094000000}"/>
            </a:ext>
          </a:extLst>
        </xdr:cNvPr>
        <xdr:cNvGrpSpPr/>
      </xdr:nvGrpSpPr>
      <xdr:grpSpPr>
        <a:xfrm>
          <a:off x="3089765" y="115781504"/>
          <a:ext cx="5422997" cy="1986915"/>
          <a:chOff x="0" y="0"/>
          <a:chExt cx="5412740" cy="1987423"/>
        </a:xfrm>
      </xdr:grpSpPr>
      <xdr:pic>
        <xdr:nvPicPr>
          <xdr:cNvPr id="149" name="Picture 5547">
            <a:extLst>
              <a:ext uri="{FF2B5EF4-FFF2-40B4-BE49-F238E27FC236}">
                <a16:creationId xmlns:a16="http://schemas.microsoft.com/office/drawing/2014/main" id="{00000000-0008-0000-1C00-000095000000}"/>
              </a:ext>
            </a:extLst>
          </xdr:cNvPr>
          <xdr:cNvPicPr/>
        </xdr:nvPicPr>
        <xdr:blipFill>
          <a:blip xmlns:r="http://schemas.openxmlformats.org/officeDocument/2006/relationships" r:embed="rId58"/>
          <a:stretch>
            <a:fillRect/>
          </a:stretch>
        </xdr:blipFill>
        <xdr:spPr>
          <a:xfrm>
            <a:off x="0" y="127"/>
            <a:ext cx="2199259" cy="1938020"/>
          </a:xfrm>
          <a:prstGeom prst="rect">
            <a:avLst/>
          </a:prstGeom>
        </xdr:spPr>
      </xdr:pic>
      <xdr:pic>
        <xdr:nvPicPr>
          <xdr:cNvPr id="150" name="Picture 5548">
            <a:extLst>
              <a:ext uri="{FF2B5EF4-FFF2-40B4-BE49-F238E27FC236}">
                <a16:creationId xmlns:a16="http://schemas.microsoft.com/office/drawing/2014/main" id="{00000000-0008-0000-1C00-000096000000}"/>
              </a:ext>
            </a:extLst>
          </xdr:cNvPr>
          <xdr:cNvPicPr/>
        </xdr:nvPicPr>
        <xdr:blipFill>
          <a:blip xmlns:r="http://schemas.openxmlformats.org/officeDocument/2006/relationships" r:embed="rId59"/>
          <a:stretch>
            <a:fillRect/>
          </a:stretch>
        </xdr:blipFill>
        <xdr:spPr>
          <a:xfrm>
            <a:off x="2940685" y="0"/>
            <a:ext cx="2472055" cy="1987423"/>
          </a:xfrm>
          <a:prstGeom prst="rect">
            <a:avLst/>
          </a:prstGeom>
        </xdr:spPr>
      </xdr:pic>
    </xdr:grpSp>
    <xdr:clientData/>
  </xdr:twoCellAnchor>
  <xdr:twoCellAnchor>
    <xdr:from>
      <xdr:col>1</xdr:col>
      <xdr:colOff>353891</xdr:colOff>
      <xdr:row>623</xdr:row>
      <xdr:rowOff>38834</xdr:rowOff>
    </xdr:from>
    <xdr:to>
      <xdr:col>10</xdr:col>
      <xdr:colOff>476543</xdr:colOff>
      <xdr:row>634</xdr:row>
      <xdr:rowOff>80110</xdr:rowOff>
    </xdr:to>
    <xdr:grpSp>
      <xdr:nvGrpSpPr>
        <xdr:cNvPr id="151" name="Group 46176">
          <a:extLst>
            <a:ext uri="{FF2B5EF4-FFF2-40B4-BE49-F238E27FC236}">
              <a16:creationId xmlns:a16="http://schemas.microsoft.com/office/drawing/2014/main" id="{00000000-0008-0000-1C00-000097000000}"/>
            </a:ext>
          </a:extLst>
        </xdr:cNvPr>
        <xdr:cNvGrpSpPr/>
      </xdr:nvGrpSpPr>
      <xdr:grpSpPr>
        <a:xfrm>
          <a:off x="3097091" y="118558409"/>
          <a:ext cx="5628102" cy="2136776"/>
          <a:chOff x="0" y="0"/>
          <a:chExt cx="5617845" cy="2136776"/>
        </a:xfrm>
      </xdr:grpSpPr>
      <xdr:sp macro="" textlink="">
        <xdr:nvSpPr>
          <xdr:cNvPr id="152" name="Rectangle 5536">
            <a:extLst>
              <a:ext uri="{FF2B5EF4-FFF2-40B4-BE49-F238E27FC236}">
                <a16:creationId xmlns:a16="http://schemas.microsoft.com/office/drawing/2014/main" id="{00000000-0008-0000-1C00-000098000000}"/>
              </a:ext>
            </a:extLst>
          </xdr:cNvPr>
          <xdr:cNvSpPr/>
        </xdr:nvSpPr>
        <xdr:spPr>
          <a:xfrm>
            <a:off x="2202180" y="92630"/>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00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53" name="Picture 5549">
            <a:extLst>
              <a:ext uri="{FF2B5EF4-FFF2-40B4-BE49-F238E27FC236}">
                <a16:creationId xmlns:a16="http://schemas.microsoft.com/office/drawing/2014/main" id="{00000000-0008-0000-1C00-000099000000}"/>
              </a:ext>
            </a:extLst>
          </xdr:cNvPr>
          <xdr:cNvPicPr/>
        </xdr:nvPicPr>
        <xdr:blipFill>
          <a:blip xmlns:r="http://schemas.openxmlformats.org/officeDocument/2006/relationships" r:embed="rId60"/>
          <a:stretch>
            <a:fillRect/>
          </a:stretch>
        </xdr:blipFill>
        <xdr:spPr>
          <a:xfrm>
            <a:off x="0" y="1"/>
            <a:ext cx="2267585" cy="2136775"/>
          </a:xfrm>
          <a:prstGeom prst="rect">
            <a:avLst/>
          </a:prstGeom>
        </xdr:spPr>
      </xdr:pic>
      <xdr:pic>
        <xdr:nvPicPr>
          <xdr:cNvPr id="154" name="Picture 5550">
            <a:extLst>
              <a:ext uri="{FF2B5EF4-FFF2-40B4-BE49-F238E27FC236}">
                <a16:creationId xmlns:a16="http://schemas.microsoft.com/office/drawing/2014/main" id="{00000000-0008-0000-1C00-00009A000000}"/>
              </a:ext>
            </a:extLst>
          </xdr:cNvPr>
          <xdr:cNvPicPr/>
        </xdr:nvPicPr>
        <xdr:blipFill>
          <a:blip xmlns:r="http://schemas.openxmlformats.org/officeDocument/2006/relationships" r:embed="rId61"/>
          <a:stretch>
            <a:fillRect/>
          </a:stretch>
        </xdr:blipFill>
        <xdr:spPr>
          <a:xfrm>
            <a:off x="3269615" y="0"/>
            <a:ext cx="2348230" cy="2135505"/>
          </a:xfrm>
          <a:prstGeom prst="rect">
            <a:avLst/>
          </a:prstGeom>
        </xdr:spPr>
      </xdr:pic>
    </xdr:grpSp>
    <xdr:clientData/>
  </xdr:twoCellAnchor>
  <xdr:twoCellAnchor>
    <xdr:from>
      <xdr:col>1</xdr:col>
      <xdr:colOff>390526</xdr:colOff>
      <xdr:row>638</xdr:row>
      <xdr:rowOff>170717</xdr:rowOff>
    </xdr:from>
    <xdr:to>
      <xdr:col>11</xdr:col>
      <xdr:colOff>135549</xdr:colOff>
      <xdr:row>646</xdr:row>
      <xdr:rowOff>151667</xdr:rowOff>
    </xdr:to>
    <xdr:grpSp>
      <xdr:nvGrpSpPr>
        <xdr:cNvPr id="155" name="Group 46179">
          <a:extLst>
            <a:ext uri="{FF2B5EF4-FFF2-40B4-BE49-F238E27FC236}">
              <a16:creationId xmlns:a16="http://schemas.microsoft.com/office/drawing/2014/main" id="{00000000-0008-0000-1C00-00009B000000}"/>
            </a:ext>
          </a:extLst>
        </xdr:cNvPr>
        <xdr:cNvGrpSpPr/>
      </xdr:nvGrpSpPr>
      <xdr:grpSpPr>
        <a:xfrm>
          <a:off x="3133726" y="121547792"/>
          <a:ext cx="5860073" cy="1504950"/>
          <a:chOff x="0" y="0"/>
          <a:chExt cx="5848350" cy="1504950"/>
        </a:xfrm>
      </xdr:grpSpPr>
      <xdr:pic>
        <xdr:nvPicPr>
          <xdr:cNvPr id="156" name="Picture 5656">
            <a:extLst>
              <a:ext uri="{FF2B5EF4-FFF2-40B4-BE49-F238E27FC236}">
                <a16:creationId xmlns:a16="http://schemas.microsoft.com/office/drawing/2014/main" id="{00000000-0008-0000-1C00-00009C000000}"/>
              </a:ext>
            </a:extLst>
          </xdr:cNvPr>
          <xdr:cNvPicPr/>
        </xdr:nvPicPr>
        <xdr:blipFill>
          <a:blip xmlns:r="http://schemas.openxmlformats.org/officeDocument/2006/relationships" r:embed="rId62"/>
          <a:stretch>
            <a:fillRect/>
          </a:stretch>
        </xdr:blipFill>
        <xdr:spPr>
          <a:xfrm>
            <a:off x="0" y="0"/>
            <a:ext cx="2680970" cy="1504950"/>
          </a:xfrm>
          <a:prstGeom prst="rect">
            <a:avLst/>
          </a:prstGeom>
        </xdr:spPr>
      </xdr:pic>
      <xdr:pic>
        <xdr:nvPicPr>
          <xdr:cNvPr id="157" name="Picture 5657">
            <a:extLst>
              <a:ext uri="{FF2B5EF4-FFF2-40B4-BE49-F238E27FC236}">
                <a16:creationId xmlns:a16="http://schemas.microsoft.com/office/drawing/2014/main" id="{00000000-0008-0000-1C00-00009D000000}"/>
              </a:ext>
            </a:extLst>
          </xdr:cNvPr>
          <xdr:cNvPicPr/>
        </xdr:nvPicPr>
        <xdr:blipFill>
          <a:blip xmlns:r="http://schemas.openxmlformats.org/officeDocument/2006/relationships" r:embed="rId63"/>
          <a:stretch>
            <a:fillRect/>
          </a:stretch>
        </xdr:blipFill>
        <xdr:spPr>
          <a:xfrm>
            <a:off x="3152775" y="0"/>
            <a:ext cx="2695575" cy="1504950"/>
          </a:xfrm>
          <a:prstGeom prst="rect">
            <a:avLst/>
          </a:prstGeom>
        </xdr:spPr>
      </xdr:pic>
    </xdr:grpSp>
    <xdr:clientData/>
  </xdr:twoCellAnchor>
  <xdr:twoCellAnchor>
    <xdr:from>
      <xdr:col>1</xdr:col>
      <xdr:colOff>304799</xdr:colOff>
      <xdr:row>652</xdr:row>
      <xdr:rowOff>98913</xdr:rowOff>
    </xdr:from>
    <xdr:to>
      <xdr:col>11</xdr:col>
      <xdr:colOff>78397</xdr:colOff>
      <xdr:row>662</xdr:row>
      <xdr:rowOff>3663</xdr:rowOff>
    </xdr:to>
    <xdr:grpSp>
      <xdr:nvGrpSpPr>
        <xdr:cNvPr id="158" name="Group 46182">
          <a:extLst>
            <a:ext uri="{FF2B5EF4-FFF2-40B4-BE49-F238E27FC236}">
              <a16:creationId xmlns:a16="http://schemas.microsoft.com/office/drawing/2014/main" id="{00000000-0008-0000-1C00-00009E000000}"/>
            </a:ext>
          </a:extLst>
        </xdr:cNvPr>
        <xdr:cNvGrpSpPr/>
      </xdr:nvGrpSpPr>
      <xdr:grpSpPr>
        <a:xfrm>
          <a:off x="3047999" y="124142988"/>
          <a:ext cx="5888648" cy="1809750"/>
          <a:chOff x="0" y="0"/>
          <a:chExt cx="5876925" cy="1809750"/>
        </a:xfrm>
      </xdr:grpSpPr>
      <xdr:pic>
        <xdr:nvPicPr>
          <xdr:cNvPr id="159" name="Picture 5658">
            <a:extLst>
              <a:ext uri="{FF2B5EF4-FFF2-40B4-BE49-F238E27FC236}">
                <a16:creationId xmlns:a16="http://schemas.microsoft.com/office/drawing/2014/main" id="{00000000-0008-0000-1C00-00009F000000}"/>
              </a:ext>
            </a:extLst>
          </xdr:cNvPr>
          <xdr:cNvPicPr/>
        </xdr:nvPicPr>
        <xdr:blipFill>
          <a:blip xmlns:r="http://schemas.openxmlformats.org/officeDocument/2006/relationships" r:embed="rId64"/>
          <a:stretch>
            <a:fillRect/>
          </a:stretch>
        </xdr:blipFill>
        <xdr:spPr>
          <a:xfrm>
            <a:off x="0" y="19050"/>
            <a:ext cx="2623820" cy="1790700"/>
          </a:xfrm>
          <a:prstGeom prst="rect">
            <a:avLst/>
          </a:prstGeom>
        </xdr:spPr>
      </xdr:pic>
      <xdr:pic>
        <xdr:nvPicPr>
          <xdr:cNvPr id="160" name="Picture 5659">
            <a:extLst>
              <a:ext uri="{FF2B5EF4-FFF2-40B4-BE49-F238E27FC236}">
                <a16:creationId xmlns:a16="http://schemas.microsoft.com/office/drawing/2014/main" id="{00000000-0008-0000-1C00-0000A0000000}"/>
              </a:ext>
            </a:extLst>
          </xdr:cNvPr>
          <xdr:cNvPicPr/>
        </xdr:nvPicPr>
        <xdr:blipFill>
          <a:blip xmlns:r="http://schemas.openxmlformats.org/officeDocument/2006/relationships" r:embed="rId65"/>
          <a:stretch>
            <a:fillRect/>
          </a:stretch>
        </xdr:blipFill>
        <xdr:spPr>
          <a:xfrm>
            <a:off x="3276600" y="0"/>
            <a:ext cx="2600325" cy="1809750"/>
          </a:xfrm>
          <a:prstGeom prst="rect">
            <a:avLst/>
          </a:prstGeom>
        </xdr:spPr>
      </xdr:pic>
    </xdr:grpSp>
    <xdr:clientData/>
  </xdr:twoCellAnchor>
  <xdr:twoCellAnchor>
    <xdr:from>
      <xdr:col>1</xdr:col>
      <xdr:colOff>304801</xdr:colOff>
      <xdr:row>666</xdr:row>
      <xdr:rowOff>32971</xdr:rowOff>
    </xdr:from>
    <xdr:to>
      <xdr:col>10</xdr:col>
      <xdr:colOff>529688</xdr:colOff>
      <xdr:row>674</xdr:row>
      <xdr:rowOff>147271</xdr:rowOff>
    </xdr:to>
    <xdr:grpSp>
      <xdr:nvGrpSpPr>
        <xdr:cNvPr id="161" name="Group 46185">
          <a:extLst>
            <a:ext uri="{FF2B5EF4-FFF2-40B4-BE49-F238E27FC236}">
              <a16:creationId xmlns:a16="http://schemas.microsoft.com/office/drawing/2014/main" id="{00000000-0008-0000-1C00-0000A1000000}"/>
            </a:ext>
          </a:extLst>
        </xdr:cNvPr>
        <xdr:cNvGrpSpPr/>
      </xdr:nvGrpSpPr>
      <xdr:grpSpPr>
        <a:xfrm>
          <a:off x="3048001" y="126744046"/>
          <a:ext cx="5730337" cy="1638300"/>
          <a:chOff x="0" y="0"/>
          <a:chExt cx="5720080" cy="1638300"/>
        </a:xfrm>
      </xdr:grpSpPr>
      <xdr:pic>
        <xdr:nvPicPr>
          <xdr:cNvPr id="162" name="Picture 5660">
            <a:extLst>
              <a:ext uri="{FF2B5EF4-FFF2-40B4-BE49-F238E27FC236}">
                <a16:creationId xmlns:a16="http://schemas.microsoft.com/office/drawing/2014/main" id="{00000000-0008-0000-1C00-0000A2000000}"/>
              </a:ext>
            </a:extLst>
          </xdr:cNvPr>
          <xdr:cNvPicPr/>
        </xdr:nvPicPr>
        <xdr:blipFill>
          <a:blip xmlns:r="http://schemas.openxmlformats.org/officeDocument/2006/relationships" r:embed="rId66"/>
          <a:stretch>
            <a:fillRect/>
          </a:stretch>
        </xdr:blipFill>
        <xdr:spPr>
          <a:xfrm>
            <a:off x="0" y="635"/>
            <a:ext cx="2399030" cy="1617980"/>
          </a:xfrm>
          <a:prstGeom prst="rect">
            <a:avLst/>
          </a:prstGeom>
        </xdr:spPr>
      </xdr:pic>
      <xdr:pic>
        <xdr:nvPicPr>
          <xdr:cNvPr id="163" name="Picture 5661">
            <a:extLst>
              <a:ext uri="{FF2B5EF4-FFF2-40B4-BE49-F238E27FC236}">
                <a16:creationId xmlns:a16="http://schemas.microsoft.com/office/drawing/2014/main" id="{00000000-0008-0000-1C00-0000A3000000}"/>
              </a:ext>
            </a:extLst>
          </xdr:cNvPr>
          <xdr:cNvPicPr/>
        </xdr:nvPicPr>
        <xdr:blipFill>
          <a:blip xmlns:r="http://schemas.openxmlformats.org/officeDocument/2006/relationships" r:embed="rId67"/>
          <a:stretch>
            <a:fillRect/>
          </a:stretch>
        </xdr:blipFill>
        <xdr:spPr>
          <a:xfrm>
            <a:off x="3167380" y="0"/>
            <a:ext cx="2552700" cy="1638300"/>
          </a:xfrm>
          <a:prstGeom prst="rect">
            <a:avLst/>
          </a:prstGeom>
        </xdr:spPr>
      </xdr:pic>
    </xdr:grpSp>
    <xdr:clientData/>
  </xdr:twoCellAnchor>
  <xdr:twoCellAnchor>
    <xdr:from>
      <xdr:col>1</xdr:col>
      <xdr:colOff>319454</xdr:colOff>
      <xdr:row>679</xdr:row>
      <xdr:rowOff>150201</xdr:rowOff>
    </xdr:from>
    <xdr:to>
      <xdr:col>10</xdr:col>
      <xdr:colOff>471316</xdr:colOff>
      <xdr:row>688</xdr:row>
      <xdr:rowOff>114641</xdr:rowOff>
    </xdr:to>
    <xdr:grpSp>
      <xdr:nvGrpSpPr>
        <xdr:cNvPr id="164" name="Group 46188">
          <a:extLst>
            <a:ext uri="{FF2B5EF4-FFF2-40B4-BE49-F238E27FC236}">
              <a16:creationId xmlns:a16="http://schemas.microsoft.com/office/drawing/2014/main" id="{00000000-0008-0000-1C00-0000A4000000}"/>
            </a:ext>
          </a:extLst>
        </xdr:cNvPr>
        <xdr:cNvGrpSpPr/>
      </xdr:nvGrpSpPr>
      <xdr:grpSpPr>
        <a:xfrm>
          <a:off x="3062654" y="129337776"/>
          <a:ext cx="5657312" cy="1678940"/>
          <a:chOff x="0" y="0"/>
          <a:chExt cx="5647055" cy="1678940"/>
        </a:xfrm>
      </xdr:grpSpPr>
      <xdr:pic>
        <xdr:nvPicPr>
          <xdr:cNvPr id="165" name="Picture 5857">
            <a:extLst>
              <a:ext uri="{FF2B5EF4-FFF2-40B4-BE49-F238E27FC236}">
                <a16:creationId xmlns:a16="http://schemas.microsoft.com/office/drawing/2014/main" id="{00000000-0008-0000-1C00-0000A5000000}"/>
              </a:ext>
            </a:extLst>
          </xdr:cNvPr>
          <xdr:cNvPicPr/>
        </xdr:nvPicPr>
        <xdr:blipFill>
          <a:blip xmlns:r="http://schemas.openxmlformats.org/officeDocument/2006/relationships" r:embed="rId68"/>
          <a:stretch>
            <a:fillRect/>
          </a:stretch>
        </xdr:blipFill>
        <xdr:spPr>
          <a:xfrm>
            <a:off x="0" y="0"/>
            <a:ext cx="2399030" cy="1678940"/>
          </a:xfrm>
          <a:prstGeom prst="rect">
            <a:avLst/>
          </a:prstGeom>
        </xdr:spPr>
      </xdr:pic>
      <xdr:pic>
        <xdr:nvPicPr>
          <xdr:cNvPr id="166" name="Picture 5858">
            <a:extLst>
              <a:ext uri="{FF2B5EF4-FFF2-40B4-BE49-F238E27FC236}">
                <a16:creationId xmlns:a16="http://schemas.microsoft.com/office/drawing/2014/main" id="{00000000-0008-0000-1C00-0000A6000000}"/>
              </a:ext>
            </a:extLst>
          </xdr:cNvPr>
          <xdr:cNvPicPr/>
        </xdr:nvPicPr>
        <xdr:blipFill>
          <a:blip xmlns:r="http://schemas.openxmlformats.org/officeDocument/2006/relationships" r:embed="rId69"/>
          <a:stretch>
            <a:fillRect/>
          </a:stretch>
        </xdr:blipFill>
        <xdr:spPr>
          <a:xfrm>
            <a:off x="3233420" y="0"/>
            <a:ext cx="2413635" cy="1583690"/>
          </a:xfrm>
          <a:prstGeom prst="rect">
            <a:avLst/>
          </a:prstGeom>
        </xdr:spPr>
      </xdr:pic>
    </xdr:grpSp>
    <xdr:clientData/>
  </xdr:twoCellAnchor>
  <xdr:twoCellAnchor>
    <xdr:from>
      <xdr:col>1</xdr:col>
      <xdr:colOff>341435</xdr:colOff>
      <xdr:row>696</xdr:row>
      <xdr:rowOff>47626</xdr:rowOff>
    </xdr:from>
    <xdr:to>
      <xdr:col>10</xdr:col>
      <xdr:colOff>427257</xdr:colOff>
      <xdr:row>705</xdr:row>
      <xdr:rowOff>15010</xdr:rowOff>
    </xdr:to>
    <xdr:grpSp>
      <xdr:nvGrpSpPr>
        <xdr:cNvPr id="170" name="Group 46191">
          <a:extLst>
            <a:ext uri="{FF2B5EF4-FFF2-40B4-BE49-F238E27FC236}">
              <a16:creationId xmlns:a16="http://schemas.microsoft.com/office/drawing/2014/main" id="{00000000-0008-0000-1C00-0000AA000000}"/>
            </a:ext>
          </a:extLst>
        </xdr:cNvPr>
        <xdr:cNvGrpSpPr/>
      </xdr:nvGrpSpPr>
      <xdr:grpSpPr>
        <a:xfrm>
          <a:off x="3084635" y="132473701"/>
          <a:ext cx="5591272" cy="1681884"/>
          <a:chOff x="0" y="0"/>
          <a:chExt cx="5581015" cy="1681884"/>
        </a:xfrm>
      </xdr:grpSpPr>
      <xdr:sp macro="" textlink="">
        <xdr:nvSpPr>
          <xdr:cNvPr id="171" name="Rectangle 5738">
            <a:extLst>
              <a:ext uri="{FF2B5EF4-FFF2-40B4-BE49-F238E27FC236}">
                <a16:creationId xmlns:a16="http://schemas.microsoft.com/office/drawing/2014/main" id="{00000000-0008-0000-1C00-0000AB000000}"/>
              </a:ext>
            </a:extLst>
          </xdr:cNvPr>
          <xdr:cNvSpPr/>
        </xdr:nvSpPr>
        <xdr:spPr>
          <a:xfrm>
            <a:off x="147701" y="149166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00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72" name="Picture 5855">
            <a:extLst>
              <a:ext uri="{FF2B5EF4-FFF2-40B4-BE49-F238E27FC236}">
                <a16:creationId xmlns:a16="http://schemas.microsoft.com/office/drawing/2014/main" id="{00000000-0008-0000-1C00-0000AC000000}"/>
              </a:ext>
            </a:extLst>
          </xdr:cNvPr>
          <xdr:cNvPicPr/>
        </xdr:nvPicPr>
        <xdr:blipFill>
          <a:blip xmlns:r="http://schemas.openxmlformats.org/officeDocument/2006/relationships" r:embed="rId70"/>
          <a:stretch>
            <a:fillRect/>
          </a:stretch>
        </xdr:blipFill>
        <xdr:spPr>
          <a:xfrm>
            <a:off x="0" y="0"/>
            <a:ext cx="2266315" cy="1675130"/>
          </a:xfrm>
          <a:prstGeom prst="rect">
            <a:avLst/>
          </a:prstGeom>
        </xdr:spPr>
      </xdr:pic>
      <xdr:pic>
        <xdr:nvPicPr>
          <xdr:cNvPr id="173" name="Picture 5856">
            <a:extLst>
              <a:ext uri="{FF2B5EF4-FFF2-40B4-BE49-F238E27FC236}">
                <a16:creationId xmlns:a16="http://schemas.microsoft.com/office/drawing/2014/main" id="{00000000-0008-0000-1C00-0000AD000000}"/>
              </a:ext>
            </a:extLst>
          </xdr:cNvPr>
          <xdr:cNvPicPr/>
        </xdr:nvPicPr>
        <xdr:blipFill>
          <a:blip xmlns:r="http://schemas.openxmlformats.org/officeDocument/2006/relationships" r:embed="rId71"/>
          <a:stretch>
            <a:fillRect/>
          </a:stretch>
        </xdr:blipFill>
        <xdr:spPr>
          <a:xfrm>
            <a:off x="3418205" y="0"/>
            <a:ext cx="2162810" cy="1675003"/>
          </a:xfrm>
          <a:prstGeom prst="rect">
            <a:avLst/>
          </a:prstGeom>
        </xdr:spPr>
      </xdr:pic>
    </xdr:grpSp>
    <xdr:clientData/>
  </xdr:twoCellAnchor>
  <xdr:twoCellAnchor>
    <xdr:from>
      <xdr:col>1</xdr:col>
      <xdr:colOff>360484</xdr:colOff>
      <xdr:row>710</xdr:row>
      <xdr:rowOff>135549</xdr:rowOff>
    </xdr:from>
    <xdr:to>
      <xdr:col>11</xdr:col>
      <xdr:colOff>53310</xdr:colOff>
      <xdr:row>720</xdr:row>
      <xdr:rowOff>14899</xdr:rowOff>
    </xdr:to>
    <xdr:grpSp>
      <xdr:nvGrpSpPr>
        <xdr:cNvPr id="174" name="Group 46194">
          <a:extLst>
            <a:ext uri="{FF2B5EF4-FFF2-40B4-BE49-F238E27FC236}">
              <a16:creationId xmlns:a16="http://schemas.microsoft.com/office/drawing/2014/main" id="{00000000-0008-0000-1C00-0000AE000000}"/>
            </a:ext>
          </a:extLst>
        </xdr:cNvPr>
        <xdr:cNvGrpSpPr/>
      </xdr:nvGrpSpPr>
      <xdr:grpSpPr>
        <a:xfrm>
          <a:off x="3103684" y="135228624"/>
          <a:ext cx="5807876" cy="1784350"/>
          <a:chOff x="0" y="0"/>
          <a:chExt cx="5796153" cy="1784350"/>
        </a:xfrm>
      </xdr:grpSpPr>
      <xdr:sp macro="" textlink="">
        <xdr:nvSpPr>
          <xdr:cNvPr id="175" name="Rectangle 5754">
            <a:extLst>
              <a:ext uri="{FF2B5EF4-FFF2-40B4-BE49-F238E27FC236}">
                <a16:creationId xmlns:a16="http://schemas.microsoft.com/office/drawing/2014/main" id="{00000000-0008-0000-1C00-0000AF000000}"/>
              </a:ext>
            </a:extLst>
          </xdr:cNvPr>
          <xdr:cNvSpPr/>
        </xdr:nvSpPr>
        <xdr:spPr>
          <a:xfrm>
            <a:off x="249936" y="690214"/>
            <a:ext cx="1849" cy="7608"/>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FFFF"/>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76" name="Rectangle 5755">
            <a:extLst>
              <a:ext uri="{FF2B5EF4-FFF2-40B4-BE49-F238E27FC236}">
                <a16:creationId xmlns:a16="http://schemas.microsoft.com/office/drawing/2014/main" id="{00000000-0008-0000-1C00-0000B0000000}"/>
              </a:ext>
            </a:extLst>
          </xdr:cNvPr>
          <xdr:cNvSpPr/>
        </xdr:nvSpPr>
        <xdr:spPr>
          <a:xfrm>
            <a:off x="251460" y="690214"/>
            <a:ext cx="1849" cy="7608"/>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FFFF"/>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77" name="Rectangle 5756">
            <a:extLst>
              <a:ext uri="{FF2B5EF4-FFF2-40B4-BE49-F238E27FC236}">
                <a16:creationId xmlns:a16="http://schemas.microsoft.com/office/drawing/2014/main" id="{00000000-0008-0000-1C00-0000B1000000}"/>
              </a:ext>
            </a:extLst>
          </xdr:cNvPr>
          <xdr:cNvSpPr/>
        </xdr:nvSpPr>
        <xdr:spPr>
          <a:xfrm>
            <a:off x="249936" y="700881"/>
            <a:ext cx="1849" cy="7609"/>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FFFF"/>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178" name="Picture 5853">
            <a:extLst>
              <a:ext uri="{FF2B5EF4-FFF2-40B4-BE49-F238E27FC236}">
                <a16:creationId xmlns:a16="http://schemas.microsoft.com/office/drawing/2014/main" id="{00000000-0008-0000-1C00-0000B2000000}"/>
              </a:ext>
            </a:extLst>
          </xdr:cNvPr>
          <xdr:cNvPicPr/>
        </xdr:nvPicPr>
        <xdr:blipFill>
          <a:blip xmlns:r="http://schemas.openxmlformats.org/officeDocument/2006/relationships" r:embed="rId72"/>
          <a:stretch>
            <a:fillRect/>
          </a:stretch>
        </xdr:blipFill>
        <xdr:spPr>
          <a:xfrm>
            <a:off x="3518535" y="0"/>
            <a:ext cx="2277618" cy="1784350"/>
          </a:xfrm>
          <a:prstGeom prst="rect">
            <a:avLst/>
          </a:prstGeom>
        </xdr:spPr>
      </xdr:pic>
      <xdr:pic>
        <xdr:nvPicPr>
          <xdr:cNvPr id="188" name="Picture 5854">
            <a:extLst>
              <a:ext uri="{FF2B5EF4-FFF2-40B4-BE49-F238E27FC236}">
                <a16:creationId xmlns:a16="http://schemas.microsoft.com/office/drawing/2014/main" id="{00000000-0008-0000-1C00-0000BC000000}"/>
              </a:ext>
            </a:extLst>
          </xdr:cNvPr>
          <xdr:cNvPicPr/>
        </xdr:nvPicPr>
        <xdr:blipFill>
          <a:blip xmlns:r="http://schemas.openxmlformats.org/officeDocument/2006/relationships" r:embed="rId73"/>
          <a:stretch>
            <a:fillRect/>
          </a:stretch>
        </xdr:blipFill>
        <xdr:spPr>
          <a:xfrm>
            <a:off x="0" y="0"/>
            <a:ext cx="2406650" cy="1696720"/>
          </a:xfrm>
          <a:prstGeom prst="rect">
            <a:avLst/>
          </a:prstGeom>
        </xdr:spPr>
      </xdr:pic>
    </xdr:grpSp>
    <xdr:clientData/>
  </xdr:twoCellAnchor>
  <xdr:twoCellAnchor>
    <xdr:from>
      <xdr:col>1</xdr:col>
      <xdr:colOff>331178</xdr:colOff>
      <xdr:row>724</xdr:row>
      <xdr:rowOff>128222</xdr:rowOff>
    </xdr:from>
    <xdr:to>
      <xdr:col>10</xdr:col>
      <xdr:colOff>584006</xdr:colOff>
      <xdr:row>734</xdr:row>
      <xdr:rowOff>7571</xdr:rowOff>
    </xdr:to>
    <xdr:grpSp>
      <xdr:nvGrpSpPr>
        <xdr:cNvPr id="189" name="Group 46197">
          <a:extLst>
            <a:ext uri="{FF2B5EF4-FFF2-40B4-BE49-F238E27FC236}">
              <a16:creationId xmlns:a16="http://schemas.microsoft.com/office/drawing/2014/main" id="{00000000-0008-0000-1C00-0000BD000000}"/>
            </a:ext>
          </a:extLst>
        </xdr:cNvPr>
        <xdr:cNvGrpSpPr/>
      </xdr:nvGrpSpPr>
      <xdr:grpSpPr>
        <a:xfrm>
          <a:off x="3074378" y="137888297"/>
          <a:ext cx="5758278" cy="1784349"/>
          <a:chOff x="0" y="0"/>
          <a:chExt cx="5748147" cy="1784603"/>
        </a:xfrm>
      </xdr:grpSpPr>
      <xdr:pic>
        <xdr:nvPicPr>
          <xdr:cNvPr id="190" name="Picture 5987">
            <a:extLst>
              <a:ext uri="{FF2B5EF4-FFF2-40B4-BE49-F238E27FC236}">
                <a16:creationId xmlns:a16="http://schemas.microsoft.com/office/drawing/2014/main" id="{00000000-0008-0000-1C00-0000BE000000}"/>
              </a:ext>
            </a:extLst>
          </xdr:cNvPr>
          <xdr:cNvPicPr/>
        </xdr:nvPicPr>
        <xdr:blipFill>
          <a:blip xmlns:r="http://schemas.openxmlformats.org/officeDocument/2006/relationships" r:embed="rId74"/>
          <a:stretch>
            <a:fillRect/>
          </a:stretch>
        </xdr:blipFill>
        <xdr:spPr>
          <a:xfrm>
            <a:off x="0" y="65658"/>
            <a:ext cx="2194433" cy="1718945"/>
          </a:xfrm>
          <a:prstGeom prst="rect">
            <a:avLst/>
          </a:prstGeom>
        </xdr:spPr>
      </xdr:pic>
      <xdr:pic>
        <xdr:nvPicPr>
          <xdr:cNvPr id="191" name="Picture 5988">
            <a:extLst>
              <a:ext uri="{FF2B5EF4-FFF2-40B4-BE49-F238E27FC236}">
                <a16:creationId xmlns:a16="http://schemas.microsoft.com/office/drawing/2014/main" id="{00000000-0008-0000-1C00-0000BF000000}"/>
              </a:ext>
            </a:extLst>
          </xdr:cNvPr>
          <xdr:cNvPicPr/>
        </xdr:nvPicPr>
        <xdr:blipFill>
          <a:blip xmlns:r="http://schemas.openxmlformats.org/officeDocument/2006/relationships" r:embed="rId75"/>
          <a:stretch>
            <a:fillRect/>
          </a:stretch>
        </xdr:blipFill>
        <xdr:spPr>
          <a:xfrm>
            <a:off x="3861435" y="0"/>
            <a:ext cx="1886712" cy="1784350"/>
          </a:xfrm>
          <a:prstGeom prst="rect">
            <a:avLst/>
          </a:prstGeom>
        </xdr:spPr>
      </xdr:pic>
    </xdr:grpSp>
    <xdr:clientData/>
  </xdr:twoCellAnchor>
  <xdr:twoCellAnchor>
    <xdr:from>
      <xdr:col>1</xdr:col>
      <xdr:colOff>309195</xdr:colOff>
      <xdr:row>738</xdr:row>
      <xdr:rowOff>25644</xdr:rowOff>
    </xdr:from>
    <xdr:to>
      <xdr:col>5</xdr:col>
      <xdr:colOff>56221</xdr:colOff>
      <xdr:row>747</xdr:row>
      <xdr:rowOff>126609</xdr:rowOff>
    </xdr:to>
    <xdr:grpSp>
      <xdr:nvGrpSpPr>
        <xdr:cNvPr id="192" name="Group 44763">
          <a:extLst>
            <a:ext uri="{FF2B5EF4-FFF2-40B4-BE49-F238E27FC236}">
              <a16:creationId xmlns:a16="http://schemas.microsoft.com/office/drawing/2014/main" id="{00000000-0008-0000-1C00-0000C0000000}"/>
            </a:ext>
          </a:extLst>
        </xdr:cNvPr>
        <xdr:cNvGrpSpPr/>
      </xdr:nvGrpSpPr>
      <xdr:grpSpPr>
        <a:xfrm>
          <a:off x="3052395" y="140452719"/>
          <a:ext cx="2204476" cy="1815465"/>
          <a:chOff x="0" y="0"/>
          <a:chExt cx="2201545" cy="1815465"/>
        </a:xfrm>
      </xdr:grpSpPr>
      <xdr:sp macro="" textlink="">
        <xdr:nvSpPr>
          <xdr:cNvPr id="193" name="Rectangle 5952">
            <a:extLst>
              <a:ext uri="{FF2B5EF4-FFF2-40B4-BE49-F238E27FC236}">
                <a16:creationId xmlns:a16="http://schemas.microsoft.com/office/drawing/2014/main" id="{00000000-0008-0000-1C00-0000C1000000}"/>
              </a:ext>
            </a:extLst>
          </xdr:cNvPr>
          <xdr:cNvSpPr/>
        </xdr:nvSpPr>
        <xdr:spPr>
          <a:xfrm>
            <a:off x="293751" y="24579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94" name="Rectangle 5953">
            <a:extLst>
              <a:ext uri="{FF2B5EF4-FFF2-40B4-BE49-F238E27FC236}">
                <a16:creationId xmlns:a16="http://schemas.microsoft.com/office/drawing/2014/main" id="{00000000-0008-0000-1C00-0000C2000000}"/>
              </a:ext>
            </a:extLst>
          </xdr:cNvPr>
          <xdr:cNvSpPr/>
        </xdr:nvSpPr>
        <xdr:spPr>
          <a:xfrm>
            <a:off x="293751" y="57345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95" name="Rectangle 5954">
            <a:extLst>
              <a:ext uri="{FF2B5EF4-FFF2-40B4-BE49-F238E27FC236}">
                <a16:creationId xmlns:a16="http://schemas.microsoft.com/office/drawing/2014/main" id="{00000000-0008-0000-1C00-0000C3000000}"/>
              </a:ext>
            </a:extLst>
          </xdr:cNvPr>
          <xdr:cNvSpPr/>
        </xdr:nvSpPr>
        <xdr:spPr>
          <a:xfrm>
            <a:off x="293751" y="90111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196" name="Rectangle 5955">
            <a:extLst>
              <a:ext uri="{FF2B5EF4-FFF2-40B4-BE49-F238E27FC236}">
                <a16:creationId xmlns:a16="http://schemas.microsoft.com/office/drawing/2014/main" id="{00000000-0008-0000-1C00-0000C4000000}"/>
              </a:ext>
            </a:extLst>
          </xdr:cNvPr>
          <xdr:cNvSpPr/>
        </xdr:nvSpPr>
        <xdr:spPr>
          <a:xfrm>
            <a:off x="293751" y="1076372"/>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06" name="Rectangle 5956">
            <a:extLst>
              <a:ext uri="{FF2B5EF4-FFF2-40B4-BE49-F238E27FC236}">
                <a16:creationId xmlns:a16="http://schemas.microsoft.com/office/drawing/2014/main" id="{00000000-0008-0000-1C00-0000CE000000}"/>
              </a:ext>
            </a:extLst>
          </xdr:cNvPr>
          <xdr:cNvSpPr/>
        </xdr:nvSpPr>
        <xdr:spPr>
          <a:xfrm>
            <a:off x="293751" y="1250108"/>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07" name="Rectangle 5957">
            <a:extLst>
              <a:ext uri="{FF2B5EF4-FFF2-40B4-BE49-F238E27FC236}">
                <a16:creationId xmlns:a16="http://schemas.microsoft.com/office/drawing/2014/main" id="{00000000-0008-0000-1C00-0000CF000000}"/>
              </a:ext>
            </a:extLst>
          </xdr:cNvPr>
          <xdr:cNvSpPr/>
        </xdr:nvSpPr>
        <xdr:spPr>
          <a:xfrm>
            <a:off x="293751" y="1425368"/>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08" name="Rectangle 5958">
            <a:extLst>
              <a:ext uri="{FF2B5EF4-FFF2-40B4-BE49-F238E27FC236}">
                <a16:creationId xmlns:a16="http://schemas.microsoft.com/office/drawing/2014/main" id="{00000000-0008-0000-1C00-0000D0000000}"/>
              </a:ext>
            </a:extLst>
          </xdr:cNvPr>
          <xdr:cNvSpPr/>
        </xdr:nvSpPr>
        <xdr:spPr>
          <a:xfrm>
            <a:off x="293751" y="1600628"/>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209" name="Picture 5989">
            <a:extLst>
              <a:ext uri="{FF2B5EF4-FFF2-40B4-BE49-F238E27FC236}">
                <a16:creationId xmlns:a16="http://schemas.microsoft.com/office/drawing/2014/main" id="{00000000-0008-0000-1C00-0000D1000000}"/>
              </a:ext>
            </a:extLst>
          </xdr:cNvPr>
          <xdr:cNvPicPr/>
        </xdr:nvPicPr>
        <xdr:blipFill>
          <a:blip xmlns:r="http://schemas.openxmlformats.org/officeDocument/2006/relationships" r:embed="rId76"/>
          <a:stretch>
            <a:fillRect/>
          </a:stretch>
        </xdr:blipFill>
        <xdr:spPr>
          <a:xfrm>
            <a:off x="0" y="0"/>
            <a:ext cx="2201545" cy="1815465"/>
          </a:xfrm>
          <a:prstGeom prst="rect">
            <a:avLst/>
          </a:prstGeom>
        </xdr:spPr>
      </xdr:pic>
    </xdr:grpSp>
    <xdr:clientData/>
  </xdr:twoCellAnchor>
  <xdr:twoCellAnchor editAs="oneCell">
    <xdr:from>
      <xdr:col>5</xdr:col>
      <xdr:colOff>542193</xdr:colOff>
      <xdr:row>738</xdr:row>
      <xdr:rowOff>10989</xdr:rowOff>
    </xdr:from>
    <xdr:to>
      <xdr:col>9</xdr:col>
      <xdr:colOff>539848</xdr:colOff>
      <xdr:row>747</xdr:row>
      <xdr:rowOff>58615</xdr:rowOff>
    </xdr:to>
    <xdr:pic>
      <xdr:nvPicPr>
        <xdr:cNvPr id="210" name="Picture 5990">
          <a:extLst>
            <a:ext uri="{FF2B5EF4-FFF2-40B4-BE49-F238E27FC236}">
              <a16:creationId xmlns:a16="http://schemas.microsoft.com/office/drawing/2014/main" id="{00000000-0008-0000-1C00-0000D2000000}"/>
            </a:ext>
          </a:extLst>
        </xdr:cNvPr>
        <xdr:cNvPicPr/>
      </xdr:nvPicPr>
      <xdr:blipFill>
        <a:blip xmlns:r="http://schemas.openxmlformats.org/officeDocument/2006/relationships" r:embed="rId77"/>
        <a:stretch>
          <a:fillRect/>
        </a:stretch>
      </xdr:blipFill>
      <xdr:spPr>
        <a:xfrm>
          <a:off x="5736981" y="128788989"/>
          <a:ext cx="2430194" cy="1762126"/>
        </a:xfrm>
        <a:prstGeom prst="rect">
          <a:avLst/>
        </a:prstGeom>
      </xdr:spPr>
    </xdr:pic>
    <xdr:clientData/>
  </xdr:twoCellAnchor>
  <xdr:twoCellAnchor>
    <xdr:from>
      <xdr:col>1</xdr:col>
      <xdr:colOff>334108</xdr:colOff>
      <xdr:row>753</xdr:row>
      <xdr:rowOff>79863</xdr:rowOff>
    </xdr:from>
    <xdr:to>
      <xdr:col>11</xdr:col>
      <xdr:colOff>140726</xdr:colOff>
      <xdr:row>762</xdr:row>
      <xdr:rowOff>147173</xdr:rowOff>
    </xdr:to>
    <xdr:grpSp>
      <xdr:nvGrpSpPr>
        <xdr:cNvPr id="211" name="Group 46198">
          <a:extLst>
            <a:ext uri="{FF2B5EF4-FFF2-40B4-BE49-F238E27FC236}">
              <a16:creationId xmlns:a16="http://schemas.microsoft.com/office/drawing/2014/main" id="{00000000-0008-0000-1C00-0000D3000000}"/>
            </a:ext>
          </a:extLst>
        </xdr:cNvPr>
        <xdr:cNvGrpSpPr/>
      </xdr:nvGrpSpPr>
      <xdr:grpSpPr>
        <a:xfrm>
          <a:off x="3077308" y="143364438"/>
          <a:ext cx="5921668" cy="1781810"/>
          <a:chOff x="0" y="0"/>
          <a:chExt cx="5909945" cy="1782271"/>
        </a:xfrm>
      </xdr:grpSpPr>
      <xdr:sp macro="" textlink="">
        <xdr:nvSpPr>
          <xdr:cNvPr id="212" name="Rectangle 5981">
            <a:extLst>
              <a:ext uri="{FF2B5EF4-FFF2-40B4-BE49-F238E27FC236}">
                <a16:creationId xmlns:a16="http://schemas.microsoft.com/office/drawing/2014/main" id="{00000000-0008-0000-1C00-0000D4000000}"/>
              </a:ext>
            </a:extLst>
          </xdr:cNvPr>
          <xdr:cNvSpPr/>
        </xdr:nvSpPr>
        <xdr:spPr>
          <a:xfrm>
            <a:off x="2084705" y="0"/>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13" name="Rectangle 5982">
            <a:extLst>
              <a:ext uri="{FF2B5EF4-FFF2-40B4-BE49-F238E27FC236}">
                <a16:creationId xmlns:a16="http://schemas.microsoft.com/office/drawing/2014/main" id="{00000000-0008-0000-1C00-0000D5000000}"/>
              </a:ext>
            </a:extLst>
          </xdr:cNvPr>
          <xdr:cNvSpPr/>
        </xdr:nvSpPr>
        <xdr:spPr>
          <a:xfrm>
            <a:off x="2084705" y="262128"/>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14" name="Rectangle 5983">
            <a:extLst>
              <a:ext uri="{FF2B5EF4-FFF2-40B4-BE49-F238E27FC236}">
                <a16:creationId xmlns:a16="http://schemas.microsoft.com/office/drawing/2014/main" id="{00000000-0008-0000-1C00-0000D6000000}"/>
              </a:ext>
            </a:extLst>
          </xdr:cNvPr>
          <xdr:cNvSpPr/>
        </xdr:nvSpPr>
        <xdr:spPr>
          <a:xfrm>
            <a:off x="2084705" y="524256"/>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15" name="Rectangle 5984">
            <a:extLst>
              <a:ext uri="{FF2B5EF4-FFF2-40B4-BE49-F238E27FC236}">
                <a16:creationId xmlns:a16="http://schemas.microsoft.com/office/drawing/2014/main" id="{00000000-0008-0000-1C00-0000D7000000}"/>
              </a:ext>
            </a:extLst>
          </xdr:cNvPr>
          <xdr:cNvSpPr/>
        </xdr:nvSpPr>
        <xdr:spPr>
          <a:xfrm>
            <a:off x="2084705" y="786384"/>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16" name="Rectangle 5985">
            <a:extLst>
              <a:ext uri="{FF2B5EF4-FFF2-40B4-BE49-F238E27FC236}">
                <a16:creationId xmlns:a16="http://schemas.microsoft.com/office/drawing/2014/main" id="{00000000-0008-0000-1C00-0000D8000000}"/>
              </a:ext>
            </a:extLst>
          </xdr:cNvPr>
          <xdr:cNvSpPr/>
        </xdr:nvSpPr>
        <xdr:spPr>
          <a:xfrm>
            <a:off x="2084705" y="1050289"/>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sp macro="" textlink="">
        <xdr:nvSpPr>
          <xdr:cNvPr id="217" name="Rectangle 5986">
            <a:extLst>
              <a:ext uri="{FF2B5EF4-FFF2-40B4-BE49-F238E27FC236}">
                <a16:creationId xmlns:a16="http://schemas.microsoft.com/office/drawing/2014/main" id="{00000000-0008-0000-1C00-0000D9000000}"/>
              </a:ext>
            </a:extLst>
          </xdr:cNvPr>
          <xdr:cNvSpPr/>
        </xdr:nvSpPr>
        <xdr:spPr>
          <a:xfrm>
            <a:off x="2084705" y="1312418"/>
            <a:ext cx="46214" cy="190222"/>
          </a:xfrm>
          <a:prstGeom prst="rect">
            <a:avLst/>
          </a:prstGeom>
          <a:ln>
            <a:noFill/>
          </a:ln>
        </xdr:spPr>
        <xdr:txBody>
          <a:bodyPr vert="horz" wrap="square" lIns="0" tIns="0" rIns="0" bIns="0" rtlCol="0">
            <a:noAutofit/>
          </a:bodyPr>
          <a:lstStyle/>
          <a:p>
            <a:pPr marL="365760" indent="-6350" algn="l">
              <a:lnSpc>
                <a:spcPct val="107000"/>
              </a:lnSpc>
              <a:spcAft>
                <a:spcPts val="800"/>
              </a:spcAft>
            </a:pPr>
            <a:r>
              <a:rPr lang="pt-BR" sz="1200" b="1">
                <a:solidFill>
                  <a:srgbClr val="FF0000"/>
                </a:solidFill>
                <a:effectLst/>
                <a:latin typeface="Arial" panose="020B0604020202020204" pitchFamily="34" charset="0"/>
                <a:ea typeface="Arial" panose="020B0604020202020204" pitchFamily="34" charset="0"/>
              </a:rPr>
              <a:t> </a:t>
            </a:r>
            <a:endParaRPr lang="pt-BR" sz="1200">
              <a:solidFill>
                <a:srgbClr val="000000"/>
              </a:solidFill>
              <a:effectLst/>
              <a:latin typeface="Arial" panose="020B0604020202020204" pitchFamily="34" charset="0"/>
              <a:ea typeface="Arial" panose="020B0604020202020204" pitchFamily="34" charset="0"/>
            </a:endParaRPr>
          </a:p>
        </xdr:txBody>
      </xdr:sp>
      <xdr:pic>
        <xdr:nvPicPr>
          <xdr:cNvPr id="218" name="Picture 5991">
            <a:extLst>
              <a:ext uri="{FF2B5EF4-FFF2-40B4-BE49-F238E27FC236}">
                <a16:creationId xmlns:a16="http://schemas.microsoft.com/office/drawing/2014/main" id="{00000000-0008-0000-1C00-0000DA000000}"/>
              </a:ext>
            </a:extLst>
          </xdr:cNvPr>
          <xdr:cNvPicPr/>
        </xdr:nvPicPr>
        <xdr:blipFill>
          <a:blip xmlns:r="http://schemas.openxmlformats.org/officeDocument/2006/relationships" r:embed="rId78"/>
          <a:stretch>
            <a:fillRect/>
          </a:stretch>
        </xdr:blipFill>
        <xdr:spPr>
          <a:xfrm>
            <a:off x="0" y="4907"/>
            <a:ext cx="2149475" cy="1652905"/>
          </a:xfrm>
          <a:prstGeom prst="rect">
            <a:avLst/>
          </a:prstGeom>
        </xdr:spPr>
      </xdr:pic>
      <xdr:pic>
        <xdr:nvPicPr>
          <xdr:cNvPr id="219" name="Picture 5992">
            <a:extLst>
              <a:ext uri="{FF2B5EF4-FFF2-40B4-BE49-F238E27FC236}">
                <a16:creationId xmlns:a16="http://schemas.microsoft.com/office/drawing/2014/main" id="{00000000-0008-0000-1C00-0000DB000000}"/>
              </a:ext>
            </a:extLst>
          </xdr:cNvPr>
          <xdr:cNvPicPr/>
        </xdr:nvPicPr>
        <xdr:blipFill>
          <a:blip xmlns:r="http://schemas.openxmlformats.org/officeDocument/2006/relationships" r:embed="rId79"/>
          <a:stretch>
            <a:fillRect/>
          </a:stretch>
        </xdr:blipFill>
        <xdr:spPr>
          <a:xfrm>
            <a:off x="3660140" y="4906"/>
            <a:ext cx="2249805" cy="1777365"/>
          </a:xfrm>
          <a:prstGeom prst="rect">
            <a:avLst/>
          </a:prstGeom>
        </xdr:spPr>
      </xdr:pic>
    </xdr:grpSp>
    <xdr:clientData/>
  </xdr:twoCellAnchor>
  <xdr:twoCellAnchor>
    <xdr:from>
      <xdr:col>1</xdr:col>
      <xdr:colOff>334108</xdr:colOff>
      <xdr:row>766</xdr:row>
      <xdr:rowOff>43229</xdr:rowOff>
    </xdr:from>
    <xdr:to>
      <xdr:col>9</xdr:col>
      <xdr:colOff>541655</xdr:colOff>
      <xdr:row>778</xdr:row>
      <xdr:rowOff>153084</xdr:rowOff>
    </xdr:to>
    <xdr:grpSp>
      <xdr:nvGrpSpPr>
        <xdr:cNvPr id="220" name="Group 46201">
          <a:extLst>
            <a:ext uri="{FF2B5EF4-FFF2-40B4-BE49-F238E27FC236}">
              <a16:creationId xmlns:a16="http://schemas.microsoft.com/office/drawing/2014/main" id="{00000000-0008-0000-1C00-0000DC000000}"/>
            </a:ext>
          </a:extLst>
        </xdr:cNvPr>
        <xdr:cNvGrpSpPr/>
      </xdr:nvGrpSpPr>
      <xdr:grpSpPr>
        <a:xfrm>
          <a:off x="3077308" y="145804304"/>
          <a:ext cx="5103397" cy="2395855"/>
          <a:chOff x="0" y="0"/>
          <a:chExt cx="5094605" cy="2395982"/>
        </a:xfrm>
      </xdr:grpSpPr>
      <xdr:pic>
        <xdr:nvPicPr>
          <xdr:cNvPr id="221" name="Picture 6158">
            <a:extLst>
              <a:ext uri="{FF2B5EF4-FFF2-40B4-BE49-F238E27FC236}">
                <a16:creationId xmlns:a16="http://schemas.microsoft.com/office/drawing/2014/main" id="{00000000-0008-0000-1C00-0000DD000000}"/>
              </a:ext>
            </a:extLst>
          </xdr:cNvPr>
          <xdr:cNvPicPr/>
        </xdr:nvPicPr>
        <xdr:blipFill>
          <a:blip xmlns:r="http://schemas.openxmlformats.org/officeDocument/2006/relationships" r:embed="rId80"/>
          <a:stretch>
            <a:fillRect/>
          </a:stretch>
        </xdr:blipFill>
        <xdr:spPr>
          <a:xfrm>
            <a:off x="0" y="36957"/>
            <a:ext cx="1960245" cy="2359025"/>
          </a:xfrm>
          <a:prstGeom prst="rect">
            <a:avLst/>
          </a:prstGeom>
        </xdr:spPr>
      </xdr:pic>
      <xdr:pic>
        <xdr:nvPicPr>
          <xdr:cNvPr id="222" name="Picture 6159">
            <a:extLst>
              <a:ext uri="{FF2B5EF4-FFF2-40B4-BE49-F238E27FC236}">
                <a16:creationId xmlns:a16="http://schemas.microsoft.com/office/drawing/2014/main" id="{00000000-0008-0000-1C00-0000DE000000}"/>
              </a:ext>
            </a:extLst>
          </xdr:cNvPr>
          <xdr:cNvPicPr/>
        </xdr:nvPicPr>
        <xdr:blipFill>
          <a:blip xmlns:r="http://schemas.openxmlformats.org/officeDocument/2006/relationships" r:embed="rId81"/>
          <a:stretch>
            <a:fillRect/>
          </a:stretch>
        </xdr:blipFill>
        <xdr:spPr>
          <a:xfrm>
            <a:off x="3216275" y="0"/>
            <a:ext cx="1878330" cy="2270125"/>
          </a:xfrm>
          <a:prstGeom prst="rect">
            <a:avLst/>
          </a:prstGeom>
        </xdr:spPr>
      </xdr:pic>
    </xdr:grpSp>
    <xdr:clientData/>
  </xdr:twoCellAnchor>
  <xdr:twoCellAnchor>
    <xdr:from>
      <xdr:col>1</xdr:col>
      <xdr:colOff>86592</xdr:colOff>
      <xdr:row>255</xdr:row>
      <xdr:rowOff>189611</xdr:rowOff>
    </xdr:from>
    <xdr:to>
      <xdr:col>5</xdr:col>
      <xdr:colOff>93822</xdr:colOff>
      <xdr:row>268</xdr:row>
      <xdr:rowOff>64936</xdr:rowOff>
    </xdr:to>
    <xdr:sp macro="" textlink="">
      <xdr:nvSpPr>
        <xdr:cNvPr id="167" name="Hexágono 166">
          <a:extLst>
            <a:ext uri="{FF2B5EF4-FFF2-40B4-BE49-F238E27FC236}">
              <a16:creationId xmlns:a16="http://schemas.microsoft.com/office/drawing/2014/main" id="{00000000-0008-0000-1C00-0000A7000000}"/>
            </a:ext>
          </a:extLst>
        </xdr:cNvPr>
        <xdr:cNvSpPr/>
      </xdr:nvSpPr>
      <xdr:spPr>
        <a:xfrm rot="586775">
          <a:off x="2829792" y="37756211"/>
          <a:ext cx="2464680" cy="2351825"/>
        </a:xfrm>
        <a:prstGeom prst="hexagon">
          <a:avLst>
            <a:gd name="adj" fmla="val 25000"/>
            <a:gd name="vf" fmla="val 115470"/>
          </a:avLst>
        </a:prstGeom>
        <a:blipFill>
          <a:blip xmlns:r="http://schemas.openxmlformats.org/officeDocument/2006/relationships" r:embed="rId82"/>
          <a:stretch>
            <a:fillRect l="-17000" r="-17000"/>
          </a:stretch>
        </a:blipFill>
      </xdr:spPr>
      <xdr:style>
        <a:lnRef idx="2">
          <a:schemeClr val="accent1">
            <a:hueOff val="0"/>
            <a:satOff val="0"/>
            <a:lumOff val="0"/>
            <a:alphaOff val="0"/>
          </a:schemeClr>
        </a:lnRef>
        <a:fillRef idx="1">
          <a:schemeClr val="lt1">
            <a:hueOff val="0"/>
            <a:satOff val="0"/>
            <a:lumOff val="0"/>
            <a:alphaOff val="0"/>
          </a:schemeClr>
        </a:fillRef>
        <a:effectRef idx="0">
          <a:schemeClr val="lt1">
            <a:hueOff val="0"/>
            <a:satOff val="0"/>
            <a:lumOff val="0"/>
            <a:alphaOff val="0"/>
          </a:schemeClr>
        </a:effectRef>
        <a:fontRef idx="minor">
          <a:schemeClr val="dk1">
            <a:hueOff val="0"/>
            <a:satOff val="0"/>
            <a:lumOff val="0"/>
            <a:alphaOff val="0"/>
          </a:schemeClr>
        </a:fontRef>
      </xdr:style>
    </xdr:sp>
    <xdr:clientData/>
  </xdr:twoCellAnchor>
  <xdr:twoCellAnchor editAs="oneCell">
    <xdr:from>
      <xdr:col>1</xdr:col>
      <xdr:colOff>247649</xdr:colOff>
      <xdr:row>42</xdr:row>
      <xdr:rowOff>123823</xdr:rowOff>
    </xdr:from>
    <xdr:to>
      <xdr:col>6</xdr:col>
      <xdr:colOff>104774</xdr:colOff>
      <xdr:row>52</xdr:row>
      <xdr:rowOff>114298</xdr:rowOff>
    </xdr:to>
    <xdr:pic>
      <xdr:nvPicPr>
        <xdr:cNvPr id="168" name="Imagem 167" descr="Descrição: Z:\CET13\CET-2016\FOTOS 2016\02. ABRIL A JUNHO\CRECHE PEQUENO JONES 21 a 23-06\DSC_0091.JPG">
          <a:extLst>
            <a:ext uri="{FF2B5EF4-FFF2-40B4-BE49-F238E27FC236}">
              <a16:creationId xmlns:a16="http://schemas.microsoft.com/office/drawing/2014/main" id="{00000000-0008-0000-1C00-0000A8000000}"/>
            </a:ext>
          </a:extLst>
        </xdr:cNvPr>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990849" y="8801098"/>
          <a:ext cx="2924175" cy="1895475"/>
        </a:xfrm>
        <a:prstGeom prst="rect">
          <a:avLst/>
        </a:prstGeom>
        <a:noFill/>
        <a:ln>
          <a:noFill/>
        </a:ln>
      </xdr:spPr>
    </xdr:pic>
    <xdr:clientData/>
  </xdr:twoCellAnchor>
  <xdr:twoCellAnchor editAs="oneCell">
    <xdr:from>
      <xdr:col>6</xdr:col>
      <xdr:colOff>276224</xdr:colOff>
      <xdr:row>42</xdr:row>
      <xdr:rowOff>123823</xdr:rowOff>
    </xdr:from>
    <xdr:to>
      <xdr:col>11</xdr:col>
      <xdr:colOff>152399</xdr:colOff>
      <xdr:row>52</xdr:row>
      <xdr:rowOff>114298</xdr:rowOff>
    </xdr:to>
    <xdr:pic>
      <xdr:nvPicPr>
        <xdr:cNvPr id="169" name="Imagem 168" descr="Descrição: Z:\CET13\CET-2016\FOTOS 2016\02. ABRIL A JUNHO\CRECHE PEQUENO JONES 21 a 23-06\DSC_0091.JPG">
          <a:extLst>
            <a:ext uri="{FF2B5EF4-FFF2-40B4-BE49-F238E27FC236}">
              <a16:creationId xmlns:a16="http://schemas.microsoft.com/office/drawing/2014/main" id="{00000000-0008-0000-1C00-0000A9000000}"/>
            </a:ext>
          </a:extLst>
        </xdr:cNvPr>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6086474" y="8801098"/>
          <a:ext cx="2924175" cy="1895475"/>
        </a:xfrm>
        <a:prstGeom prst="rect">
          <a:avLst/>
        </a:prstGeom>
        <a:noFill/>
        <a:ln>
          <a:noFill/>
        </a:ln>
      </xdr:spPr>
    </xdr:pic>
    <xdr:clientData/>
  </xdr:twoCellAnchor>
  <xdr:twoCellAnchor editAs="oneCell">
    <xdr:from>
      <xdr:col>1</xdr:col>
      <xdr:colOff>314325</xdr:colOff>
      <xdr:row>196</xdr:row>
      <xdr:rowOff>9525</xdr:rowOff>
    </xdr:from>
    <xdr:to>
      <xdr:col>6</xdr:col>
      <xdr:colOff>247650</xdr:colOff>
      <xdr:row>207</xdr:row>
      <xdr:rowOff>127115</xdr:rowOff>
    </xdr:to>
    <xdr:pic>
      <xdr:nvPicPr>
        <xdr:cNvPr id="9" name="Imagem 8">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057525" y="31537275"/>
          <a:ext cx="3000375" cy="2213090"/>
        </a:xfrm>
        <a:prstGeom prst="rect">
          <a:avLst/>
        </a:prstGeom>
      </xdr:spPr>
    </xdr:pic>
    <xdr:clientData/>
  </xdr:twoCellAnchor>
  <xdr:twoCellAnchor editAs="oneCell">
    <xdr:from>
      <xdr:col>6</xdr:col>
      <xdr:colOff>514350</xdr:colOff>
      <xdr:row>193</xdr:row>
      <xdr:rowOff>153314</xdr:rowOff>
    </xdr:from>
    <xdr:to>
      <xdr:col>11</xdr:col>
      <xdr:colOff>76200</xdr:colOff>
      <xdr:row>207</xdr:row>
      <xdr:rowOff>166601</xdr:rowOff>
    </xdr:to>
    <xdr:pic>
      <xdr:nvPicPr>
        <xdr:cNvPr id="10" name="Imagem 9">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6324600" y="31109564"/>
          <a:ext cx="2609850" cy="2680287"/>
        </a:xfrm>
        <a:prstGeom prst="rect">
          <a:avLst/>
        </a:prstGeom>
      </xdr:spPr>
    </xdr:pic>
    <xdr:clientData/>
  </xdr:twoCellAnchor>
  <xdr:twoCellAnchor editAs="oneCell">
    <xdr:from>
      <xdr:col>1</xdr:col>
      <xdr:colOff>123824</xdr:colOff>
      <xdr:row>129</xdr:row>
      <xdr:rowOff>28576</xdr:rowOff>
    </xdr:from>
    <xdr:to>
      <xdr:col>6</xdr:col>
      <xdr:colOff>66675</xdr:colOff>
      <xdr:row>141</xdr:row>
      <xdr:rowOff>28574</xdr:rowOff>
    </xdr:to>
    <xdr:pic>
      <xdr:nvPicPr>
        <xdr:cNvPr id="182" name="Imagem 181" descr="Descrição: Z:\CET13\CET-2016\FOTOS 2016\FOTOS PALESTRAS 2016\Capitão Claudio\20160809_144857.jpg">
          <a:extLst>
            <a:ext uri="{FF2B5EF4-FFF2-40B4-BE49-F238E27FC236}">
              <a16:creationId xmlns:a16="http://schemas.microsoft.com/office/drawing/2014/main" id="{00000000-0008-0000-1C00-0000B6000000}"/>
            </a:ext>
          </a:extLst>
        </xdr:cNvPr>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2867024" y="25279351"/>
          <a:ext cx="3009901" cy="2285998"/>
        </a:xfrm>
        <a:prstGeom prst="rect">
          <a:avLst/>
        </a:prstGeom>
        <a:noFill/>
        <a:ln>
          <a:noFill/>
        </a:ln>
      </xdr:spPr>
    </xdr:pic>
    <xdr:clientData/>
  </xdr:twoCellAnchor>
  <xdr:twoCellAnchor editAs="oneCell">
    <xdr:from>
      <xdr:col>6</xdr:col>
      <xdr:colOff>171448</xdr:colOff>
      <xdr:row>129</xdr:row>
      <xdr:rowOff>38100</xdr:rowOff>
    </xdr:from>
    <xdr:to>
      <xdr:col>11</xdr:col>
      <xdr:colOff>266699</xdr:colOff>
      <xdr:row>141</xdr:row>
      <xdr:rowOff>28574</xdr:rowOff>
    </xdr:to>
    <xdr:pic>
      <xdr:nvPicPr>
        <xdr:cNvPr id="183" name="Imagem 182" descr="Descrição: Z:\CET13\CET-2016\FOTOS 2016\FOTOS PALESTRAS 2016\palestra barao solimões\20160505_085056.jpg">
          <a:extLst>
            <a:ext uri="{FF2B5EF4-FFF2-40B4-BE49-F238E27FC236}">
              <a16:creationId xmlns:a16="http://schemas.microsoft.com/office/drawing/2014/main" id="{00000000-0008-0000-1C00-0000B7000000}"/>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5981698" y="25288875"/>
          <a:ext cx="3143251" cy="2276474"/>
        </a:xfrm>
        <a:prstGeom prst="rect">
          <a:avLst/>
        </a:prstGeom>
        <a:noFill/>
        <a:ln>
          <a:noFill/>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5</xdr:col>
      <xdr:colOff>628650</xdr:colOff>
      <xdr:row>3</xdr:row>
      <xdr:rowOff>85725</xdr:rowOff>
    </xdr:from>
    <xdr:ext cx="184731" cy="264560"/>
    <xdr:sp macro="" textlink="">
      <xdr:nvSpPr>
        <xdr:cNvPr id="3" name="CaixaDeTexto 2">
          <a:extLst>
            <a:ext uri="{FF2B5EF4-FFF2-40B4-BE49-F238E27FC236}">
              <a16:creationId xmlns:a16="http://schemas.microsoft.com/office/drawing/2014/main" id="{00000000-0008-0000-1D00-000003000000}"/>
            </a:ext>
          </a:extLst>
        </xdr:cNvPr>
        <xdr:cNvSpPr txBox="1"/>
      </xdr:nvSpPr>
      <xdr:spPr>
        <a:xfrm>
          <a:off x="36576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4" name="CaixaDeTexto 3">
          <a:extLst>
            <a:ext uri="{FF2B5EF4-FFF2-40B4-BE49-F238E27FC236}">
              <a16:creationId xmlns:a16="http://schemas.microsoft.com/office/drawing/2014/main" id="{00000000-0008-0000-1D00-000004000000}"/>
            </a:ext>
          </a:extLst>
        </xdr:cNvPr>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5" name="CaixaDeTexto 4">
          <a:extLst>
            <a:ext uri="{FF2B5EF4-FFF2-40B4-BE49-F238E27FC236}">
              <a16:creationId xmlns:a16="http://schemas.microsoft.com/office/drawing/2014/main" id="{00000000-0008-0000-1D00-000005000000}"/>
            </a:ext>
          </a:extLst>
        </xdr:cNvPr>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6" name="CaixaDeTexto 5">
          <a:extLst>
            <a:ext uri="{FF2B5EF4-FFF2-40B4-BE49-F238E27FC236}">
              <a16:creationId xmlns:a16="http://schemas.microsoft.com/office/drawing/2014/main" id="{00000000-0008-0000-1D00-000006000000}"/>
            </a:ext>
          </a:extLst>
        </xdr:cNvPr>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xdr:row>
      <xdr:rowOff>0</xdr:rowOff>
    </xdr:from>
    <xdr:ext cx="184731" cy="264560"/>
    <xdr:sp macro="" textlink="">
      <xdr:nvSpPr>
        <xdr:cNvPr id="7" name="CaixaDeTexto 6">
          <a:extLst>
            <a:ext uri="{FF2B5EF4-FFF2-40B4-BE49-F238E27FC236}">
              <a16:creationId xmlns:a16="http://schemas.microsoft.com/office/drawing/2014/main" id="{00000000-0008-0000-1D00-000007000000}"/>
            </a:ext>
          </a:extLst>
        </xdr:cNvPr>
        <xdr:cNvSpPr txBox="1"/>
      </xdr:nvSpPr>
      <xdr:spPr>
        <a:xfrm>
          <a:off x="4267200"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8" name="CaixaDeTexto 7">
          <a:extLst>
            <a:ext uri="{FF2B5EF4-FFF2-40B4-BE49-F238E27FC236}">
              <a16:creationId xmlns:a16="http://schemas.microsoft.com/office/drawing/2014/main" id="{00000000-0008-0000-1D00-000008000000}"/>
            </a:ext>
          </a:extLst>
        </xdr:cNvPr>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9" name="CaixaDeTexto 8">
          <a:extLst>
            <a:ext uri="{FF2B5EF4-FFF2-40B4-BE49-F238E27FC236}">
              <a16:creationId xmlns:a16="http://schemas.microsoft.com/office/drawing/2014/main" id="{00000000-0008-0000-1D00-000009000000}"/>
            </a:ext>
          </a:extLst>
        </xdr:cNvPr>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11</xdr:col>
      <xdr:colOff>235040</xdr:colOff>
      <xdr:row>2</xdr:row>
      <xdr:rowOff>123825</xdr:rowOff>
    </xdr:from>
    <xdr:to>
      <xdr:col>12</xdr:col>
      <xdr:colOff>514350</xdr:colOff>
      <xdr:row>6</xdr:row>
      <xdr:rowOff>180975</xdr:rowOff>
    </xdr:to>
    <xdr:pic>
      <xdr:nvPicPr>
        <xdr:cNvPr id="11" name="Imagem 10">
          <a:extLst>
            <a:ext uri="{FF2B5EF4-FFF2-40B4-BE49-F238E27FC236}">
              <a16:creationId xmlns:a16="http://schemas.microsoft.com/office/drawing/2014/main" id="{00000000-0008-0000-1D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21690" y="514350"/>
          <a:ext cx="888910" cy="857250"/>
        </a:xfrm>
        <a:prstGeom prst="rect">
          <a:avLst/>
        </a:prstGeom>
      </xdr:spPr>
    </xdr:pic>
    <xdr:clientData/>
  </xdr:twoCellAnchor>
  <xdr:twoCellAnchor editAs="oneCell">
    <xdr:from>
      <xdr:col>4</xdr:col>
      <xdr:colOff>114623</xdr:colOff>
      <xdr:row>4</xdr:row>
      <xdr:rowOff>1</xdr:rowOff>
    </xdr:from>
    <xdr:to>
      <xdr:col>5</xdr:col>
      <xdr:colOff>485775</xdr:colOff>
      <xdr:row>6</xdr:row>
      <xdr:rowOff>173691</xdr:rowOff>
    </xdr:to>
    <xdr:pic>
      <xdr:nvPicPr>
        <xdr:cNvPr id="12" name="Imagem 11">
          <a:extLst>
            <a:ext uri="{FF2B5EF4-FFF2-40B4-BE49-F238E27FC236}">
              <a16:creationId xmlns:a16="http://schemas.microsoft.com/office/drawing/2014/main" id="{00000000-0008-0000-1D00-00000C000000}"/>
            </a:ext>
          </a:extLst>
        </xdr:cNvPr>
        <xdr:cNvPicPr>
          <a:picLocks noChangeAspect="1"/>
        </xdr:cNvPicPr>
      </xdr:nvPicPr>
      <xdr:blipFill>
        <a:blip xmlns:r="http://schemas.openxmlformats.org/officeDocument/2006/relationships" r:embed="rId2"/>
        <a:stretch>
          <a:fillRect/>
        </a:stretch>
      </xdr:blipFill>
      <xdr:spPr>
        <a:xfrm>
          <a:off x="3334073" y="790576"/>
          <a:ext cx="980752" cy="573740"/>
        </a:xfrm>
        <a:prstGeom prst="rect">
          <a:avLst/>
        </a:prstGeom>
      </xdr:spPr>
    </xdr:pic>
    <xdr:clientData/>
  </xdr:twoCellAnchor>
  <xdr:twoCellAnchor>
    <xdr:from>
      <xdr:col>3</xdr:col>
      <xdr:colOff>247650</xdr:colOff>
      <xdr:row>11</xdr:row>
      <xdr:rowOff>180973</xdr:rowOff>
    </xdr:from>
    <xdr:to>
      <xdr:col>13</xdr:col>
      <xdr:colOff>304800</xdr:colOff>
      <xdr:row>90</xdr:row>
      <xdr:rowOff>71437</xdr:rowOff>
    </xdr:to>
    <xdr:sp macro="" textlink="">
      <xdr:nvSpPr>
        <xdr:cNvPr id="10" name="CaixaDeTexto 9">
          <a:extLst>
            <a:ext uri="{FF2B5EF4-FFF2-40B4-BE49-F238E27FC236}">
              <a16:creationId xmlns:a16="http://schemas.microsoft.com/office/drawing/2014/main" id="{00000000-0008-0000-1D00-00000A000000}"/>
            </a:ext>
          </a:extLst>
        </xdr:cNvPr>
        <xdr:cNvSpPr txBox="1"/>
      </xdr:nvSpPr>
      <xdr:spPr>
        <a:xfrm>
          <a:off x="3224213" y="2339973"/>
          <a:ext cx="6169025" cy="15813089"/>
        </a:xfrm>
        <a:prstGeom prst="rect">
          <a:avLst/>
        </a:prstGeom>
        <a:solidFill>
          <a:schemeClr val="tx1"/>
        </a:solidFill>
        <a:ln>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t"/>
        <a:lstStyle/>
        <a:p>
          <a:pPr algn="ctr">
            <a:lnSpc>
              <a:spcPct val="115000"/>
            </a:lnSpc>
            <a:spcAft>
              <a:spcPts val="1000"/>
            </a:spcAft>
          </a:pPr>
          <a:endParaRPr lang="pt-BR" sz="1600" b="1">
            <a:effectLst/>
            <a:latin typeface="Lucida Handwriting" panose="03010101010101010101" pitchFamily="66" charset="0"/>
            <a:ea typeface="Times New Roman" panose="02020603050405020304" pitchFamily="18" charset="0"/>
            <a:cs typeface="Times New Roman" panose="02020603050405020304" pitchFamily="18" charset="0"/>
          </a:endParaRPr>
        </a:p>
        <a:p>
          <a:pPr algn="ctr">
            <a:lnSpc>
              <a:spcPct val="115000"/>
            </a:lnSpc>
            <a:spcAft>
              <a:spcPts val="1000"/>
            </a:spcAft>
          </a:pPr>
          <a:r>
            <a:rPr lang="pt-BR" sz="1600" b="1">
              <a:solidFill>
                <a:srgbClr val="FFFFFF"/>
              </a:solidFill>
              <a:effectLst/>
              <a:latin typeface="Lucida Handwriting" panose="03010101010101010101" pitchFamily="66" charset="0"/>
              <a:ea typeface="Times New Roman" panose="02020603050405020304" pitchFamily="18" charset="0"/>
              <a:cs typeface="Times New Roman" panose="02020603050405020304" pitchFamily="18" charset="0"/>
            </a:rPr>
            <a:t>AGRADECIMENTOS</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1000"/>
            </a:spcAft>
          </a:pPr>
          <a:r>
            <a:rPr lang="pt-BR" sz="1100">
              <a:solidFill>
                <a:srgbClr val="FFFFFF"/>
              </a:solidFill>
              <a:effectLst/>
              <a:latin typeface="Rockwell"/>
              <a:ea typeface="Times New Roman" panose="02020603050405020304" pitchFamily="18" charset="0"/>
              <a:cs typeface="Times New Roman" panose="02020603050405020304" pitchFamily="18" charset="0"/>
            </a:rPr>
            <a:t> </a:t>
          </a:r>
        </a:p>
        <a:p>
          <a:pPr indent="540385" algn="just">
            <a:lnSpc>
              <a:spcPct val="115000"/>
            </a:lnSpc>
            <a:spcAft>
              <a:spcPts val="1000"/>
            </a:spcAft>
          </a:pPr>
          <a:r>
            <a:rPr lang="pt-BR" sz="11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A equipe do RENAEST-RO agradece a toda a equipe técnica, o apoio da Direção Geral, a Polícia Rodoviária Federal, a Polícia Militar, a Coordenadoria de Tecnologia e Informática (C.T.I), a Coordenadoria de Habilitação, ao Instituto Médico Legal (I.M.L) da capital e dos polos do interior, a Polícia Civil a todos que de forma direta ou indiretamente tenha contribuído para execução deste anuário.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indent="540385" algn="just">
            <a:lnSpc>
              <a:spcPct val="115000"/>
            </a:lnSpc>
            <a:spcAft>
              <a:spcPts val="1000"/>
            </a:spcAft>
          </a:pPr>
          <a:r>
            <a:rPr lang="pt-BR" sz="11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Agradecemos ao Diretor de operações Hugo Guilherme Correia pelo apoio irrestrito a todos os nossos projetos e ações</a:t>
          </a:r>
          <a:r>
            <a:rPr lang="pt-BR" sz="1100" baseline="0">
              <a:solidFill>
                <a:srgbClr val="FFFFFF"/>
              </a:solidFill>
              <a:effectLst/>
              <a:latin typeface="+mn-lt"/>
              <a:ea typeface="+mn-ea"/>
              <a:cs typeface="+mn-cs"/>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1000"/>
            </a:spcAft>
          </a:pPr>
          <a:r>
            <a:rPr lang="pt-BR" sz="11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Que cada Rondoniense dê preferência à vida.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1000"/>
            </a:spcAft>
          </a:pPr>
          <a:r>
            <a:rPr lang="pt-BR" sz="1100">
              <a:solidFill>
                <a:srgbClr val="FFFFFF"/>
              </a:solidFill>
              <a:effectLst/>
              <a:latin typeface="Calibri" panose="020F0502020204030204" pitchFamily="34"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GOVERNO DO ESTADO DE RONDÔNIA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Confúcio Aires Moura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gn="ct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DEPARTAMENTO DE TRÂNSITO DE RONDÔNIA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José de Albuquerque Cavalcante (Diretor Geral Detran-RO)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Antônio Manoel Rebello (Diretor Geral Adjunto Detran-RO)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DIRETORIA TÉCNICA DE OPERAÇÕES</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Hugo Guilherme Correia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COORDENADORIA DO REGISTRO NACIONAL DE ESTATISTICA E ACIDENTES DE TRÂNSITO DO DETRAN RO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Iremar Torres Lima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1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p>
        <a:p>
          <a:pPr>
            <a:lnSpc>
              <a:spcPct val="115000"/>
            </a:lnSpc>
            <a:spcAft>
              <a:spcPts val="0"/>
            </a:spcAft>
          </a:pP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marL="0" indent="0" algn="ctr">
            <a:lnSpc>
              <a:spcPct val="115000"/>
            </a:lnSpc>
            <a:spcAft>
              <a:spcPts val="1000"/>
            </a:spcAft>
          </a:pPr>
          <a:r>
            <a:rPr lang="pt-BR" sz="1600" b="1">
              <a:solidFill>
                <a:srgbClr val="FFFFFF"/>
              </a:solidFill>
              <a:effectLst/>
              <a:latin typeface="Lucida Handwriting" panose="03010101010101010101" pitchFamily="66" charset="0"/>
              <a:ea typeface="Times New Roman" panose="02020603050405020304" pitchFamily="18" charset="0"/>
              <a:cs typeface="Times New Roman" panose="02020603050405020304" pitchFamily="18" charset="0"/>
            </a:rPr>
            <a:t>EQUIPE TÉCNICA</a:t>
          </a:r>
        </a:p>
        <a:p>
          <a:pPr marL="0" indent="0" algn="ctr">
            <a:lnSpc>
              <a:spcPct val="115000"/>
            </a:lnSpc>
            <a:spcAft>
              <a:spcPts val="1000"/>
            </a:spcAft>
          </a:pPr>
          <a:endParaRPr lang="pt-BR" sz="1600" b="1">
            <a:solidFill>
              <a:srgbClr val="FFFFFF"/>
            </a:solidFill>
            <a:effectLst/>
            <a:latin typeface="Lucida Handwriting" panose="03010101010101010101" pitchFamily="66" charset="0"/>
            <a:ea typeface="Times New Roman" panose="02020603050405020304" pitchFamily="18" charset="0"/>
            <a:cs typeface="Times New Roman" panose="02020603050405020304" pitchFamily="18" charset="0"/>
          </a:endParaRPr>
        </a:p>
        <a:p>
          <a:pPr>
            <a:lnSpc>
              <a:spcPct val="115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COORDENAÇÃO / EXECUÇÃO / REVISÃO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Iremar Torres Lima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João Almeida de Barros Lima Neto</a:t>
          </a: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Lorran Mariano Freitas</a:t>
          </a:r>
        </a:p>
        <a:p>
          <a:pPr>
            <a:lnSpc>
              <a:spcPct val="150000"/>
            </a:lnSpc>
            <a:spcAft>
              <a:spcPts val="0"/>
            </a:spcAft>
          </a:pPr>
          <a:r>
            <a:rPr lang="pt-BR" sz="10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100" b="1">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TÉCNICOS</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Alisson</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Evangelista dos Santos</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Daiane</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Ambrósio Gonçalves</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Iremar Torres</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Lima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Jessilene</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Rodrigues de Almeida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João</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Almeida de Barros Lima Neto</a:t>
          </a: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José Fabricio Pires Vieira</a:t>
          </a:r>
          <a:endPar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endParaRP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Laila Cintia Mota Belfor</a:t>
          </a: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Lorran Mariano Freitas</a:t>
          </a: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Maria Alba Tomé Servalhe</a:t>
          </a: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Pedro Batista Damaceno</a:t>
          </a:r>
        </a:p>
        <a:p>
          <a:pPr>
            <a:lnSpc>
              <a:spcPct val="150000"/>
            </a:lnSpc>
            <a:spcAft>
              <a:spcPts val="0"/>
            </a:spcAft>
          </a:pP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Talita Silva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15000"/>
            </a:lnSpc>
            <a:spcAft>
              <a:spcPts val="0"/>
            </a:spcAft>
          </a:pPr>
          <a:r>
            <a:rPr lang="pt-BR" sz="1000" b="1">
              <a:solidFill>
                <a:srgbClr val="FFFFFF"/>
              </a:solidFill>
              <a:effectLst/>
              <a:latin typeface="Segoe Script" panose="020B0504020000000003" pitchFamily="34" charset="0"/>
              <a:ea typeface="Times New Roman" panose="02020603050405020304" pitchFamily="18" charset="0"/>
              <a:cs typeface="Times New Roman" panose="02020603050405020304" pitchFamily="18" charset="0"/>
            </a:rPr>
            <a:t> </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100" b="1">
              <a:solidFill>
                <a:srgbClr val="FFFFFF"/>
              </a:solidFill>
              <a:effectLst/>
              <a:latin typeface="Segoe Script" panose="020B0504020000000003" pitchFamily="34" charset="0"/>
              <a:ea typeface="Times New Roman" panose="02020603050405020304" pitchFamily="18" charset="0"/>
              <a:cs typeface="Times New Roman" panose="02020603050405020304" pitchFamily="18" charset="0"/>
            </a:rPr>
            <a:t>CAPA</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pPr>
            <a:lnSpc>
              <a:spcPct val="150000"/>
            </a:lnSpc>
            <a:spcAft>
              <a:spcPts val="0"/>
            </a:spcAft>
          </a:pPr>
          <a:r>
            <a:rPr lang="pt-BR" sz="100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João</a:t>
          </a:r>
          <a:r>
            <a:rPr lang="pt-BR" sz="1000" baseline="0">
              <a:solidFill>
                <a:srgbClr val="FFFFFF"/>
              </a:solidFill>
              <a:effectLst/>
              <a:latin typeface="Segoe Print" panose="02000600000000000000" pitchFamily="2" charset="0"/>
              <a:ea typeface="Times New Roman" panose="02020603050405020304" pitchFamily="18" charset="0"/>
              <a:cs typeface="Times New Roman" panose="02020603050405020304" pitchFamily="18" charset="0"/>
            </a:rPr>
            <a:t> Almeida de Barros Lima Neto</a:t>
          </a:r>
          <a:endParaRPr lang="pt-BR" sz="1100">
            <a:solidFill>
              <a:srgbClr val="FFFFFF"/>
            </a:solidFill>
            <a:effectLst/>
            <a:latin typeface="Rockwell"/>
            <a:ea typeface="Times New Roman" panose="02020603050405020304" pitchFamily="18" charset="0"/>
            <a:cs typeface="Times New Roman" panose="02020603050405020304" pitchFamily="18" charset="0"/>
          </a:endParaRPr>
        </a:p>
        <a:p>
          <a:endParaRPr lang="pt-BR" sz="1100"/>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18</xdr:col>
      <xdr:colOff>276225</xdr:colOff>
      <xdr:row>10</xdr:row>
      <xdr:rowOff>161926</xdr:rowOff>
    </xdr:from>
    <xdr:to>
      <xdr:col>22</xdr:col>
      <xdr:colOff>152400</xdr:colOff>
      <xdr:row>15</xdr:row>
      <xdr:rowOff>9525</xdr:rowOff>
    </xdr:to>
    <xdr:sp macro="" textlink="">
      <xdr:nvSpPr>
        <xdr:cNvPr id="9" name="CaixaDeTexto 8">
          <a:hlinkClick xmlns:r="http://schemas.openxmlformats.org/officeDocument/2006/relationships" r:id="rId1"/>
          <a:extLst>
            <a:ext uri="{FF2B5EF4-FFF2-40B4-BE49-F238E27FC236}">
              <a16:creationId xmlns:a16="http://schemas.microsoft.com/office/drawing/2014/main" id="{00000000-0008-0000-1E00-000009000000}"/>
            </a:ext>
          </a:extLst>
        </xdr:cNvPr>
        <xdr:cNvSpPr txBox="1"/>
      </xdr:nvSpPr>
      <xdr:spPr>
        <a:xfrm>
          <a:off x="11134725" y="2066926"/>
          <a:ext cx="2000250" cy="80009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xdr:from>
      <xdr:col>18</xdr:col>
      <xdr:colOff>152400</xdr:colOff>
      <xdr:row>67</xdr:row>
      <xdr:rowOff>38100</xdr:rowOff>
    </xdr:from>
    <xdr:to>
      <xdr:col>22</xdr:col>
      <xdr:colOff>28575</xdr:colOff>
      <xdr:row>71</xdr:row>
      <xdr:rowOff>47625</xdr:rowOff>
    </xdr:to>
    <xdr:sp macro="" textlink="">
      <xdr:nvSpPr>
        <xdr:cNvPr id="10" name="CaixaDeTexto 9">
          <a:hlinkClick xmlns:r="http://schemas.openxmlformats.org/officeDocument/2006/relationships" r:id="rId2"/>
          <a:extLst>
            <a:ext uri="{FF2B5EF4-FFF2-40B4-BE49-F238E27FC236}">
              <a16:creationId xmlns:a16="http://schemas.microsoft.com/office/drawing/2014/main" id="{00000000-0008-0000-1E00-00000A000000}"/>
            </a:ext>
          </a:extLst>
        </xdr:cNvPr>
        <xdr:cNvSpPr txBox="1"/>
      </xdr:nvSpPr>
      <xdr:spPr>
        <a:xfrm>
          <a:off x="10106025" y="12801600"/>
          <a:ext cx="2000250" cy="77152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pPr algn="l"/>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xdr:from>
      <xdr:col>18</xdr:col>
      <xdr:colOff>146049</xdr:colOff>
      <xdr:row>227</xdr:row>
      <xdr:rowOff>161925</xdr:rowOff>
    </xdr:from>
    <xdr:to>
      <xdr:col>22</xdr:col>
      <xdr:colOff>387349</xdr:colOff>
      <xdr:row>231</xdr:row>
      <xdr:rowOff>85724</xdr:rowOff>
    </xdr:to>
    <xdr:sp macro="" textlink="">
      <xdr:nvSpPr>
        <xdr:cNvPr id="11" name="CaixaDeTexto 10">
          <a:hlinkClick xmlns:r="http://schemas.openxmlformats.org/officeDocument/2006/relationships" r:id="rId3"/>
          <a:extLst>
            <a:ext uri="{FF2B5EF4-FFF2-40B4-BE49-F238E27FC236}">
              <a16:creationId xmlns:a16="http://schemas.microsoft.com/office/drawing/2014/main" id="{00000000-0008-0000-1E00-00000B000000}"/>
            </a:ext>
          </a:extLst>
        </xdr:cNvPr>
        <xdr:cNvSpPr txBox="1"/>
      </xdr:nvSpPr>
      <xdr:spPr>
        <a:xfrm>
          <a:off x="10020299" y="43262550"/>
          <a:ext cx="2352675" cy="68579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100">
              <a:latin typeface="Berlin Sans FB Demi" panose="020E0802020502020306" pitchFamily="34" charset="0"/>
            </a:rPr>
            <a:t>CLICK AQUI</a:t>
          </a:r>
          <a:r>
            <a:rPr lang="pt-BR" sz="1100" baseline="0">
              <a:latin typeface="Berlin Sans FB Demi" panose="020E0802020502020306" pitchFamily="34" charset="0"/>
            </a:rPr>
            <a:t> PARA VOLTAR PARA EVOLUÇÃO DOS ÍNDICES DOS MUNICÍPIOS</a:t>
          </a:r>
          <a:endParaRPr lang="pt-BR" sz="1100">
            <a:latin typeface="Berlin Sans FB Demi" panose="020E0802020502020306" pitchFamily="34" charset="0"/>
          </a:endParaRPr>
        </a:p>
      </xdr:txBody>
    </xdr:sp>
    <xdr:clientData/>
  </xdr:twoCellAnchor>
  <xdr:twoCellAnchor>
    <xdr:from>
      <xdr:col>10</xdr:col>
      <xdr:colOff>15875</xdr:colOff>
      <xdr:row>379</xdr:row>
      <xdr:rowOff>142875</xdr:rowOff>
    </xdr:from>
    <xdr:to>
      <xdr:col>13</xdr:col>
      <xdr:colOff>552450</xdr:colOff>
      <xdr:row>383</xdr:row>
      <xdr:rowOff>66674</xdr:rowOff>
    </xdr:to>
    <xdr:sp macro="" textlink="">
      <xdr:nvSpPr>
        <xdr:cNvPr id="14" name="CaixaDeTexto 13">
          <a:hlinkClick xmlns:r="http://schemas.openxmlformats.org/officeDocument/2006/relationships" r:id="rId1"/>
          <a:extLst>
            <a:ext uri="{FF2B5EF4-FFF2-40B4-BE49-F238E27FC236}">
              <a16:creationId xmlns:a16="http://schemas.microsoft.com/office/drawing/2014/main" id="{00000000-0008-0000-1E00-00000E000000}"/>
            </a:ext>
          </a:extLst>
        </xdr:cNvPr>
        <xdr:cNvSpPr txBox="1"/>
      </xdr:nvSpPr>
      <xdr:spPr>
        <a:xfrm>
          <a:off x="4921250" y="72199500"/>
          <a:ext cx="2346325" cy="68579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100">
              <a:latin typeface="Berlin Sans FB Demi" panose="020E0802020502020306" pitchFamily="34" charset="0"/>
            </a:rPr>
            <a:t>CLICK AQUI</a:t>
          </a:r>
          <a:r>
            <a:rPr lang="pt-BR" sz="1100" baseline="0">
              <a:latin typeface="Berlin Sans FB Demi" panose="020E0802020502020306" pitchFamily="34" charset="0"/>
            </a:rPr>
            <a:t> PARA VOLTAR PARA EVOLUÇÃO DOS ÍNDICES DOS MUNICÍPIOS</a:t>
          </a:r>
          <a:endParaRPr lang="pt-BR" sz="1100">
            <a:latin typeface="Berlin Sans FB Demi" panose="020E0802020502020306" pitchFamily="34" charset="0"/>
          </a:endParaRPr>
        </a:p>
      </xdr:txBody>
    </xdr:sp>
    <xdr:clientData/>
  </xdr:twoCellAnchor>
  <xdr:twoCellAnchor>
    <xdr:from>
      <xdr:col>19</xdr:col>
      <xdr:colOff>0</xdr:colOff>
      <xdr:row>114</xdr:row>
      <xdr:rowOff>0</xdr:rowOff>
    </xdr:from>
    <xdr:to>
      <xdr:col>22</xdr:col>
      <xdr:colOff>171450</xdr:colOff>
      <xdr:row>118</xdr:row>
      <xdr:rowOff>9525</xdr:rowOff>
    </xdr:to>
    <xdr:sp macro="" textlink="">
      <xdr:nvSpPr>
        <xdr:cNvPr id="17" name="CaixaDeTexto 16">
          <a:hlinkClick xmlns:r="http://schemas.openxmlformats.org/officeDocument/2006/relationships" r:id="rId4"/>
          <a:extLst>
            <a:ext uri="{FF2B5EF4-FFF2-40B4-BE49-F238E27FC236}">
              <a16:creationId xmlns:a16="http://schemas.microsoft.com/office/drawing/2014/main" id="{00000000-0008-0000-1E00-000011000000}"/>
            </a:ext>
          </a:extLst>
        </xdr:cNvPr>
        <xdr:cNvSpPr txBox="1"/>
      </xdr:nvSpPr>
      <xdr:spPr>
        <a:xfrm>
          <a:off x="10248900" y="21717000"/>
          <a:ext cx="2000250" cy="771525"/>
        </a:xfrm>
        <a:prstGeom prst="rect">
          <a:avLst/>
        </a:prstGeom>
        <a:gradFill rotWithShape="1">
          <a:gsLst>
            <a:gs pos="0">
              <a:sysClr val="windowText" lastClr="000000">
                <a:tint val="50000"/>
                <a:satMod val="300000"/>
              </a:sysClr>
            </a:gs>
            <a:gs pos="35000">
              <a:sysClr val="windowText" lastClr="000000">
                <a:tint val="37000"/>
                <a:satMod val="300000"/>
              </a:sysClr>
            </a:gs>
            <a:gs pos="100000">
              <a:sysClr val="windowText" lastClr="000000">
                <a:tint val="15000"/>
                <a:satMod val="350000"/>
              </a:sysClr>
            </a:gs>
          </a:gsLst>
          <a:lin ang="16200000" scaled="1"/>
        </a:gra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pt-BR" sz="1000" b="0" i="0" u="none" strike="noStrike" kern="0" cap="none" spc="0" normalizeH="0" baseline="0" noProof="0">
              <a:ln>
                <a:noFill/>
              </a:ln>
              <a:solidFill>
                <a:sysClr val="windowText" lastClr="000000"/>
              </a:solidFill>
              <a:effectLst/>
              <a:uLnTx/>
              <a:uFillTx/>
              <a:latin typeface="Berlin Sans FB Demi" panose="020E0802020502020306" pitchFamily="34" charset="0"/>
            </a:rPr>
            <a:t>CLICK AQUI PARA VOLTAR PARA EVOLUÇÃO DOS ÍNDICES DOS MUNICÍPIOS</a:t>
          </a:r>
        </a:p>
      </xdr:txBody>
    </xdr:sp>
    <xdr:clientData/>
  </xdr:twoCellAnchor>
  <xdr:twoCellAnchor>
    <xdr:from>
      <xdr:col>19</xdr:col>
      <xdr:colOff>0</xdr:colOff>
      <xdr:row>168</xdr:row>
      <xdr:rowOff>0</xdr:rowOff>
    </xdr:from>
    <xdr:to>
      <xdr:col>22</xdr:col>
      <xdr:colOff>171450</xdr:colOff>
      <xdr:row>172</xdr:row>
      <xdr:rowOff>9525</xdr:rowOff>
    </xdr:to>
    <xdr:sp macro="" textlink="">
      <xdr:nvSpPr>
        <xdr:cNvPr id="18" name="CaixaDeTexto 17">
          <a:hlinkClick xmlns:r="http://schemas.openxmlformats.org/officeDocument/2006/relationships" r:id="rId5"/>
          <a:extLst>
            <a:ext uri="{FF2B5EF4-FFF2-40B4-BE49-F238E27FC236}">
              <a16:creationId xmlns:a16="http://schemas.microsoft.com/office/drawing/2014/main" id="{00000000-0008-0000-1E00-000012000000}"/>
            </a:ext>
          </a:extLst>
        </xdr:cNvPr>
        <xdr:cNvSpPr txBox="1"/>
      </xdr:nvSpPr>
      <xdr:spPr>
        <a:xfrm>
          <a:off x="10248900" y="31861125"/>
          <a:ext cx="2000250" cy="771525"/>
        </a:xfrm>
        <a:prstGeom prst="rect">
          <a:avLst/>
        </a:prstGeom>
        <a:gradFill rotWithShape="1">
          <a:gsLst>
            <a:gs pos="0">
              <a:sysClr val="windowText" lastClr="000000">
                <a:tint val="50000"/>
                <a:satMod val="300000"/>
              </a:sysClr>
            </a:gs>
            <a:gs pos="35000">
              <a:sysClr val="windowText" lastClr="000000">
                <a:tint val="37000"/>
                <a:satMod val="300000"/>
              </a:sysClr>
            </a:gs>
            <a:gs pos="100000">
              <a:sysClr val="windowText" lastClr="000000">
                <a:tint val="15000"/>
                <a:satMod val="350000"/>
              </a:sysClr>
            </a:gs>
          </a:gsLst>
          <a:lin ang="16200000" scaled="1"/>
        </a:gra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pt-BR" sz="1000" b="0" i="0" u="none" strike="noStrike" kern="0" cap="none" spc="0" normalizeH="0" baseline="0" noProof="0">
              <a:ln>
                <a:noFill/>
              </a:ln>
              <a:solidFill>
                <a:sysClr val="windowText" lastClr="000000"/>
              </a:solidFill>
              <a:effectLst/>
              <a:uLnTx/>
              <a:uFillTx/>
              <a:latin typeface="Berlin Sans FB Demi" panose="020E0802020502020306" pitchFamily="34" charset="0"/>
            </a:rPr>
            <a:t>CLICK AQUI PARA VOLTAR PARA EVOLUÇÃO DOS ÍNDICES DOS MUNICÍPIOS</a:t>
          </a:r>
        </a:p>
      </xdr:txBody>
    </xdr:sp>
    <xdr:clientData/>
  </xdr:twoCellAnchor>
  <xdr:twoCellAnchor>
    <xdr:from>
      <xdr:col>19</xdr:col>
      <xdr:colOff>0</xdr:colOff>
      <xdr:row>274</xdr:row>
      <xdr:rowOff>0</xdr:rowOff>
    </xdr:from>
    <xdr:to>
      <xdr:col>22</xdr:col>
      <xdr:colOff>171450</xdr:colOff>
      <xdr:row>278</xdr:row>
      <xdr:rowOff>9525</xdr:rowOff>
    </xdr:to>
    <xdr:sp macro="" textlink="">
      <xdr:nvSpPr>
        <xdr:cNvPr id="19" name="CaixaDeTexto 18">
          <a:hlinkClick xmlns:r="http://schemas.openxmlformats.org/officeDocument/2006/relationships" r:id="rId6"/>
          <a:extLst>
            <a:ext uri="{FF2B5EF4-FFF2-40B4-BE49-F238E27FC236}">
              <a16:creationId xmlns:a16="http://schemas.microsoft.com/office/drawing/2014/main" id="{00000000-0008-0000-1E00-000013000000}"/>
            </a:ext>
          </a:extLst>
        </xdr:cNvPr>
        <xdr:cNvSpPr txBox="1"/>
      </xdr:nvSpPr>
      <xdr:spPr>
        <a:xfrm>
          <a:off x="10248900" y="52054125"/>
          <a:ext cx="2000250" cy="771525"/>
        </a:xfrm>
        <a:prstGeom prst="rect">
          <a:avLst/>
        </a:prstGeom>
        <a:gradFill rotWithShape="1">
          <a:gsLst>
            <a:gs pos="0">
              <a:sysClr val="windowText" lastClr="000000">
                <a:tint val="50000"/>
                <a:satMod val="300000"/>
              </a:sysClr>
            </a:gs>
            <a:gs pos="35000">
              <a:sysClr val="windowText" lastClr="000000">
                <a:tint val="37000"/>
                <a:satMod val="300000"/>
              </a:sysClr>
            </a:gs>
            <a:gs pos="100000">
              <a:sysClr val="windowText" lastClr="000000">
                <a:tint val="15000"/>
                <a:satMod val="350000"/>
              </a:sysClr>
            </a:gs>
          </a:gsLst>
          <a:lin ang="16200000" scaled="1"/>
        </a:gra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pt-BR" sz="1000" b="0" i="0" u="none" strike="noStrike" kern="0" cap="none" spc="0" normalizeH="0" baseline="0" noProof="0">
              <a:ln>
                <a:noFill/>
              </a:ln>
              <a:solidFill>
                <a:sysClr val="windowText" lastClr="000000"/>
              </a:solidFill>
              <a:effectLst/>
              <a:uLnTx/>
              <a:uFillTx/>
              <a:latin typeface="Berlin Sans FB Demi" panose="020E0802020502020306" pitchFamily="34" charset="0"/>
            </a:rPr>
            <a:t>CLICK AQUI PARA VOLTAR PARA EVOLUÇÃO DOS ÍNDICES DOS MUNICÍPIOS</a:t>
          </a:r>
        </a:p>
      </xdr:txBody>
    </xdr:sp>
    <xdr:clientData/>
  </xdr:twoCellAnchor>
  <xdr:twoCellAnchor>
    <xdr:from>
      <xdr:col>19</xdr:col>
      <xdr:colOff>0</xdr:colOff>
      <xdr:row>331</xdr:row>
      <xdr:rowOff>0</xdr:rowOff>
    </xdr:from>
    <xdr:to>
      <xdr:col>22</xdr:col>
      <xdr:colOff>171450</xdr:colOff>
      <xdr:row>335</xdr:row>
      <xdr:rowOff>9525</xdr:rowOff>
    </xdr:to>
    <xdr:sp macro="" textlink="">
      <xdr:nvSpPr>
        <xdr:cNvPr id="20" name="CaixaDeTexto 19">
          <a:hlinkClick xmlns:r="http://schemas.openxmlformats.org/officeDocument/2006/relationships" r:id="rId7"/>
          <a:extLst>
            <a:ext uri="{FF2B5EF4-FFF2-40B4-BE49-F238E27FC236}">
              <a16:creationId xmlns:a16="http://schemas.microsoft.com/office/drawing/2014/main" id="{00000000-0008-0000-1E00-000014000000}"/>
            </a:ext>
          </a:extLst>
        </xdr:cNvPr>
        <xdr:cNvSpPr txBox="1"/>
      </xdr:nvSpPr>
      <xdr:spPr>
        <a:xfrm>
          <a:off x="10248900" y="62912625"/>
          <a:ext cx="2000250" cy="771525"/>
        </a:xfrm>
        <a:prstGeom prst="rect">
          <a:avLst/>
        </a:prstGeom>
        <a:gradFill rotWithShape="1">
          <a:gsLst>
            <a:gs pos="0">
              <a:sysClr val="windowText" lastClr="000000">
                <a:tint val="50000"/>
                <a:satMod val="300000"/>
              </a:sysClr>
            </a:gs>
            <a:gs pos="35000">
              <a:sysClr val="windowText" lastClr="000000">
                <a:tint val="37000"/>
                <a:satMod val="300000"/>
              </a:sysClr>
            </a:gs>
            <a:gs pos="100000">
              <a:sysClr val="windowText" lastClr="000000">
                <a:tint val="15000"/>
                <a:satMod val="350000"/>
              </a:sysClr>
            </a:gs>
          </a:gsLst>
          <a:lin ang="16200000" scaled="1"/>
        </a:gra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pt-BR" sz="1000" b="0" i="0" u="none" strike="noStrike" kern="0" cap="none" spc="0" normalizeH="0" baseline="0" noProof="0">
              <a:ln>
                <a:noFill/>
              </a:ln>
              <a:solidFill>
                <a:sysClr val="windowText" lastClr="000000"/>
              </a:solidFill>
              <a:effectLst/>
              <a:uLnTx/>
              <a:uFillTx/>
              <a:latin typeface="Berlin Sans FB Demi" panose="020E0802020502020306" pitchFamily="34" charset="0"/>
            </a:rPr>
            <a:t>CLICK AQUI PARA VOLTAR PARA EVOLUÇÃO DOS ÍNDICES DOS MUNICÍPIOS</a:t>
          </a:r>
        </a:p>
      </xdr:txBody>
    </xdr:sp>
    <xdr:clientData/>
  </xdr:twoCellAnchor>
  <xdr:twoCellAnchor editAs="oneCell">
    <xdr:from>
      <xdr:col>6</xdr:col>
      <xdr:colOff>37704</xdr:colOff>
      <xdr:row>1</xdr:row>
      <xdr:rowOff>127000</xdr:rowOff>
    </xdr:from>
    <xdr:to>
      <xdr:col>17</xdr:col>
      <xdr:colOff>471165</xdr:colOff>
      <xdr:row>54</xdr:row>
      <xdr:rowOff>88900</xdr:rowOff>
    </xdr:to>
    <xdr:pic>
      <xdr:nvPicPr>
        <xdr:cNvPr id="7" name="Imagem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526110" y="317500"/>
          <a:ext cx="7112868" cy="10058400"/>
        </a:xfrm>
        <a:prstGeom prst="rect">
          <a:avLst/>
        </a:prstGeom>
      </xdr:spPr>
    </xdr:pic>
    <xdr:clientData/>
  </xdr:twoCellAnchor>
  <xdr:twoCellAnchor editAs="oneCell">
    <xdr:from>
      <xdr:col>6</xdr:col>
      <xdr:colOff>69454</xdr:colOff>
      <xdr:row>55</xdr:row>
      <xdr:rowOff>95250</xdr:rowOff>
    </xdr:from>
    <xdr:to>
      <xdr:col>17</xdr:col>
      <xdr:colOff>502915</xdr:colOff>
      <xdr:row>108</xdr:row>
      <xdr:rowOff>57150</xdr:rowOff>
    </xdr:to>
    <xdr:pic>
      <xdr:nvPicPr>
        <xdr:cNvPr id="8" name="Imagem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557860" y="10572750"/>
          <a:ext cx="7112868" cy="10058400"/>
        </a:xfrm>
        <a:prstGeom prst="rect">
          <a:avLst/>
        </a:prstGeom>
      </xdr:spPr>
    </xdr:pic>
    <xdr:clientData/>
  </xdr:twoCellAnchor>
  <xdr:twoCellAnchor editAs="oneCell">
    <xdr:from>
      <xdr:col>6</xdr:col>
      <xdr:colOff>21829</xdr:colOff>
      <xdr:row>109</xdr:row>
      <xdr:rowOff>63500</xdr:rowOff>
    </xdr:from>
    <xdr:to>
      <xdr:col>17</xdr:col>
      <xdr:colOff>455290</xdr:colOff>
      <xdr:row>162</xdr:row>
      <xdr:rowOff>168275</xdr:rowOff>
    </xdr:to>
    <xdr:pic>
      <xdr:nvPicPr>
        <xdr:cNvPr id="15" name="Imagem 14">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510235" y="20828000"/>
          <a:ext cx="7112868" cy="10058400"/>
        </a:xfrm>
        <a:prstGeom prst="rect">
          <a:avLst/>
        </a:prstGeom>
      </xdr:spPr>
    </xdr:pic>
    <xdr:clientData/>
  </xdr:twoCellAnchor>
  <xdr:twoCellAnchor editAs="oneCell">
    <xdr:from>
      <xdr:col>6</xdr:col>
      <xdr:colOff>21829</xdr:colOff>
      <xdr:row>163</xdr:row>
      <xdr:rowOff>111125</xdr:rowOff>
    </xdr:from>
    <xdr:to>
      <xdr:col>17</xdr:col>
      <xdr:colOff>455290</xdr:colOff>
      <xdr:row>216</xdr:row>
      <xdr:rowOff>73025</xdr:rowOff>
    </xdr:to>
    <xdr:pic>
      <xdr:nvPicPr>
        <xdr:cNvPr id="16" name="Imagem 15">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510235" y="31019750"/>
          <a:ext cx="7112868" cy="10058400"/>
        </a:xfrm>
        <a:prstGeom prst="rect">
          <a:avLst/>
        </a:prstGeom>
      </xdr:spPr>
    </xdr:pic>
    <xdr:clientData/>
  </xdr:twoCellAnchor>
  <xdr:twoCellAnchor editAs="oneCell">
    <xdr:from>
      <xdr:col>6</xdr:col>
      <xdr:colOff>21829</xdr:colOff>
      <xdr:row>217</xdr:row>
      <xdr:rowOff>95250</xdr:rowOff>
    </xdr:from>
    <xdr:to>
      <xdr:col>17</xdr:col>
      <xdr:colOff>455290</xdr:colOff>
      <xdr:row>270</xdr:row>
      <xdr:rowOff>57150</xdr:rowOff>
    </xdr:to>
    <xdr:pic>
      <xdr:nvPicPr>
        <xdr:cNvPr id="21" name="Imagem 20">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10235" y="41290875"/>
          <a:ext cx="7112868" cy="10058400"/>
        </a:xfrm>
        <a:prstGeom prst="rect">
          <a:avLst/>
        </a:prstGeom>
      </xdr:spPr>
    </xdr:pic>
    <xdr:clientData/>
  </xdr:twoCellAnchor>
  <xdr:twoCellAnchor editAs="oneCell">
    <xdr:from>
      <xdr:col>6</xdr:col>
      <xdr:colOff>21829</xdr:colOff>
      <xdr:row>271</xdr:row>
      <xdr:rowOff>63500</xdr:rowOff>
    </xdr:from>
    <xdr:to>
      <xdr:col>17</xdr:col>
      <xdr:colOff>455290</xdr:colOff>
      <xdr:row>324</xdr:row>
      <xdr:rowOff>25400</xdr:rowOff>
    </xdr:to>
    <xdr:pic>
      <xdr:nvPicPr>
        <xdr:cNvPr id="22" name="Imagem 21">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510235" y="51546125"/>
          <a:ext cx="7112868" cy="10058400"/>
        </a:xfrm>
        <a:prstGeom prst="rect">
          <a:avLst/>
        </a:prstGeom>
      </xdr:spPr>
    </xdr:pic>
    <xdr:clientData/>
  </xdr:twoCellAnchor>
  <xdr:twoCellAnchor editAs="oneCell">
    <xdr:from>
      <xdr:col>6</xdr:col>
      <xdr:colOff>50800</xdr:colOff>
      <xdr:row>325</xdr:row>
      <xdr:rowOff>79375</xdr:rowOff>
    </xdr:from>
    <xdr:to>
      <xdr:col>17</xdr:col>
      <xdr:colOff>458068</xdr:colOff>
      <xdr:row>378</xdr:row>
      <xdr:rowOff>41275</xdr:rowOff>
    </xdr:to>
    <xdr:pic>
      <xdr:nvPicPr>
        <xdr:cNvPr id="23" name="Imagem 22">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546350" y="61849000"/>
          <a:ext cx="7112868" cy="100584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19</xdr:col>
      <xdr:colOff>57150</xdr:colOff>
      <xdr:row>171</xdr:row>
      <xdr:rowOff>104775</xdr:rowOff>
    </xdr:from>
    <xdr:to>
      <xdr:col>22</xdr:col>
      <xdr:colOff>228600</xdr:colOff>
      <xdr:row>175</xdr:row>
      <xdr:rowOff>133350</xdr:rowOff>
    </xdr:to>
    <xdr:sp macro="" textlink="">
      <xdr:nvSpPr>
        <xdr:cNvPr id="9" name="CaixaDeTexto 8">
          <a:hlinkClick xmlns:r="http://schemas.openxmlformats.org/officeDocument/2006/relationships" r:id="rId1"/>
          <a:extLst>
            <a:ext uri="{FF2B5EF4-FFF2-40B4-BE49-F238E27FC236}">
              <a16:creationId xmlns:a16="http://schemas.microsoft.com/office/drawing/2014/main" id="{00000000-0008-0000-1F00-000009000000}"/>
            </a:ext>
          </a:extLst>
        </xdr:cNvPr>
        <xdr:cNvSpPr txBox="1"/>
      </xdr:nvSpPr>
      <xdr:spPr>
        <a:xfrm>
          <a:off x="10991850" y="12106275"/>
          <a:ext cx="2000250" cy="7905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xdr:from>
      <xdr:col>19</xdr:col>
      <xdr:colOff>409575</xdr:colOff>
      <xdr:row>259</xdr:row>
      <xdr:rowOff>180975</xdr:rowOff>
    </xdr:from>
    <xdr:to>
      <xdr:col>22</xdr:col>
      <xdr:colOff>581025</xdr:colOff>
      <xdr:row>263</xdr:row>
      <xdr:rowOff>152400</xdr:rowOff>
    </xdr:to>
    <xdr:sp macro="" textlink="">
      <xdr:nvSpPr>
        <xdr:cNvPr id="10" name="CaixaDeTexto 9">
          <a:hlinkClick xmlns:r="http://schemas.openxmlformats.org/officeDocument/2006/relationships" r:id="rId1"/>
          <a:extLst>
            <a:ext uri="{FF2B5EF4-FFF2-40B4-BE49-F238E27FC236}">
              <a16:creationId xmlns:a16="http://schemas.microsoft.com/office/drawing/2014/main" id="{00000000-0008-0000-1F00-00000A000000}"/>
            </a:ext>
          </a:extLst>
        </xdr:cNvPr>
        <xdr:cNvSpPr txBox="1"/>
      </xdr:nvSpPr>
      <xdr:spPr>
        <a:xfrm>
          <a:off x="12058650" y="18678525"/>
          <a:ext cx="2000250" cy="73342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xdr:from>
      <xdr:col>8</xdr:col>
      <xdr:colOff>12700</xdr:colOff>
      <xdr:row>276</xdr:row>
      <xdr:rowOff>9525</xdr:rowOff>
    </xdr:from>
    <xdr:to>
      <xdr:col>11</xdr:col>
      <xdr:colOff>190500</xdr:colOff>
      <xdr:row>279</xdr:row>
      <xdr:rowOff>142875</xdr:rowOff>
    </xdr:to>
    <xdr:sp macro="" textlink="">
      <xdr:nvSpPr>
        <xdr:cNvPr id="11" name="CaixaDeTexto 10">
          <a:hlinkClick xmlns:r="http://schemas.openxmlformats.org/officeDocument/2006/relationships" r:id="rId1"/>
          <a:extLst>
            <a:ext uri="{FF2B5EF4-FFF2-40B4-BE49-F238E27FC236}">
              <a16:creationId xmlns:a16="http://schemas.microsoft.com/office/drawing/2014/main" id="{00000000-0008-0000-1F00-00000B000000}"/>
            </a:ext>
          </a:extLst>
        </xdr:cNvPr>
        <xdr:cNvSpPr txBox="1"/>
      </xdr:nvSpPr>
      <xdr:spPr>
        <a:xfrm>
          <a:off x="4584700" y="52606575"/>
          <a:ext cx="2006600" cy="704850"/>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editAs="oneCell">
    <xdr:from>
      <xdr:col>2</xdr:col>
      <xdr:colOff>95250</xdr:colOff>
      <xdr:row>162</xdr:row>
      <xdr:rowOff>79375</xdr:rowOff>
    </xdr:from>
    <xdr:to>
      <xdr:col>18</xdr:col>
      <xdr:colOff>63500</xdr:colOff>
      <xdr:row>199</xdr:row>
      <xdr:rowOff>124693</xdr:rowOff>
    </xdr:to>
    <xdr:pic>
      <xdr:nvPicPr>
        <xdr:cNvPr id="4" name="Imagem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00125" y="10366375"/>
          <a:ext cx="9763125" cy="7109693"/>
        </a:xfrm>
        <a:prstGeom prst="rect">
          <a:avLst/>
        </a:prstGeom>
      </xdr:spPr>
    </xdr:pic>
    <xdr:clientData/>
  </xdr:twoCellAnchor>
  <xdr:twoCellAnchor editAs="oneCell">
    <xdr:from>
      <xdr:col>2</xdr:col>
      <xdr:colOff>63500</xdr:colOff>
      <xdr:row>200</xdr:row>
      <xdr:rowOff>12700</xdr:rowOff>
    </xdr:from>
    <xdr:to>
      <xdr:col>18</xdr:col>
      <xdr:colOff>111125</xdr:colOff>
      <xdr:row>236</xdr:row>
      <xdr:rowOff>158750</xdr:rowOff>
    </xdr:to>
    <xdr:pic>
      <xdr:nvPicPr>
        <xdr:cNvPr id="5" name="Imagem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68375" y="17554575"/>
          <a:ext cx="9842500" cy="7004050"/>
        </a:xfrm>
        <a:prstGeom prst="rect">
          <a:avLst/>
        </a:prstGeom>
      </xdr:spPr>
    </xdr:pic>
    <xdr:clientData/>
  </xdr:twoCellAnchor>
  <xdr:twoCellAnchor editAs="oneCell">
    <xdr:from>
      <xdr:col>2</xdr:col>
      <xdr:colOff>111125</xdr:colOff>
      <xdr:row>237</xdr:row>
      <xdr:rowOff>111125</xdr:rowOff>
    </xdr:from>
    <xdr:to>
      <xdr:col>18</xdr:col>
      <xdr:colOff>95250</xdr:colOff>
      <xdr:row>273</xdr:row>
      <xdr:rowOff>111125</xdr:rowOff>
    </xdr:to>
    <xdr:pic>
      <xdr:nvPicPr>
        <xdr:cNvPr id="12" name="Imagem 11">
          <a:extLst>
            <a:ext uri="{FF2B5EF4-FFF2-40B4-BE49-F238E27FC236}">
              <a16:creationId xmlns:a16="http://schemas.microsoft.com/office/drawing/2014/main" id="{00000000-0008-0000-1F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16000" y="24701500"/>
          <a:ext cx="9779000" cy="6858000"/>
        </a:xfrm>
        <a:prstGeom prst="rect">
          <a:avLst/>
        </a:prstGeom>
      </xdr:spPr>
    </xdr:pic>
    <xdr:clientData/>
  </xdr:twoCellAnchor>
  <xdr:twoCellAnchor editAs="oneCell">
    <xdr:from>
      <xdr:col>4</xdr:col>
      <xdr:colOff>350242</xdr:colOff>
      <xdr:row>109</xdr:row>
      <xdr:rowOff>127000</xdr:rowOff>
    </xdr:from>
    <xdr:to>
      <xdr:col>16</xdr:col>
      <xdr:colOff>197720</xdr:colOff>
      <xdr:row>161</xdr:row>
      <xdr:rowOff>158750</xdr:rowOff>
    </xdr:to>
    <xdr:pic>
      <xdr:nvPicPr>
        <xdr:cNvPr id="2" name="Imagem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461617" y="317500"/>
          <a:ext cx="7086478" cy="9937750"/>
        </a:xfrm>
        <a:prstGeom prst="rect">
          <a:avLst/>
        </a:prstGeom>
      </xdr:spPr>
    </xdr:pic>
    <xdr:clientData/>
  </xdr:twoCellAnchor>
  <xdr:twoCellAnchor>
    <xdr:from>
      <xdr:col>19</xdr:col>
      <xdr:colOff>238125</xdr:colOff>
      <xdr:row>120</xdr:row>
      <xdr:rowOff>95250</xdr:rowOff>
    </xdr:from>
    <xdr:to>
      <xdr:col>22</xdr:col>
      <xdr:colOff>412750</xdr:colOff>
      <xdr:row>124</xdr:row>
      <xdr:rowOff>123825</xdr:rowOff>
    </xdr:to>
    <xdr:sp macro="" textlink="">
      <xdr:nvSpPr>
        <xdr:cNvPr id="15" name="CaixaDeTexto 14">
          <a:hlinkClick xmlns:r="http://schemas.openxmlformats.org/officeDocument/2006/relationships" r:id="rId1"/>
          <a:extLst>
            <a:ext uri="{FF2B5EF4-FFF2-40B4-BE49-F238E27FC236}">
              <a16:creationId xmlns:a16="http://schemas.microsoft.com/office/drawing/2014/main" id="{00000000-0008-0000-1F00-00000F000000}"/>
            </a:ext>
          </a:extLst>
        </xdr:cNvPr>
        <xdr:cNvSpPr txBox="1"/>
      </xdr:nvSpPr>
      <xdr:spPr>
        <a:xfrm>
          <a:off x="11064875" y="2381250"/>
          <a:ext cx="1984375" cy="7905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editAs="oneCell">
    <xdr:from>
      <xdr:col>4</xdr:col>
      <xdr:colOff>333375</xdr:colOff>
      <xdr:row>55</xdr:row>
      <xdr:rowOff>142875</xdr:rowOff>
    </xdr:from>
    <xdr:to>
      <xdr:col>16</xdr:col>
      <xdr:colOff>207244</xdr:colOff>
      <xdr:row>108</xdr:row>
      <xdr:rowOff>104775</xdr:rowOff>
    </xdr:to>
    <xdr:pic>
      <xdr:nvPicPr>
        <xdr:cNvPr id="3" name="Imagem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444750" y="333375"/>
          <a:ext cx="7112869" cy="10058400"/>
        </a:xfrm>
        <a:prstGeom prst="rect">
          <a:avLst/>
        </a:prstGeom>
      </xdr:spPr>
    </xdr:pic>
    <xdr:clientData/>
  </xdr:twoCellAnchor>
  <xdr:twoCellAnchor>
    <xdr:from>
      <xdr:col>20</xdr:col>
      <xdr:colOff>0</xdr:colOff>
      <xdr:row>65</xdr:row>
      <xdr:rowOff>0</xdr:rowOff>
    </xdr:from>
    <xdr:to>
      <xdr:col>23</xdr:col>
      <xdr:colOff>174625</xdr:colOff>
      <xdr:row>69</xdr:row>
      <xdr:rowOff>28575</xdr:rowOff>
    </xdr:to>
    <xdr:sp macro="" textlink="">
      <xdr:nvSpPr>
        <xdr:cNvPr id="17" name="CaixaDeTexto 16">
          <a:hlinkClick xmlns:r="http://schemas.openxmlformats.org/officeDocument/2006/relationships" r:id="rId1"/>
          <a:extLst>
            <a:ext uri="{FF2B5EF4-FFF2-40B4-BE49-F238E27FC236}">
              <a16:creationId xmlns:a16="http://schemas.microsoft.com/office/drawing/2014/main" id="{00000000-0008-0000-1F00-000011000000}"/>
            </a:ext>
          </a:extLst>
        </xdr:cNvPr>
        <xdr:cNvSpPr txBox="1"/>
      </xdr:nvSpPr>
      <xdr:spPr>
        <a:xfrm>
          <a:off x="11430000" y="1905000"/>
          <a:ext cx="1984375" cy="7905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xdr:from>
      <xdr:col>19</xdr:col>
      <xdr:colOff>476250</xdr:colOff>
      <xdr:row>209</xdr:row>
      <xdr:rowOff>28575</xdr:rowOff>
    </xdr:from>
    <xdr:to>
      <xdr:col>23</xdr:col>
      <xdr:colOff>38100</xdr:colOff>
      <xdr:row>213</xdr:row>
      <xdr:rowOff>0</xdr:rowOff>
    </xdr:to>
    <xdr:sp macro="" textlink="">
      <xdr:nvSpPr>
        <xdr:cNvPr id="21" name="CaixaDeTexto 20">
          <a:hlinkClick xmlns:r="http://schemas.openxmlformats.org/officeDocument/2006/relationships" r:id="rId1"/>
          <a:extLst>
            <a:ext uri="{FF2B5EF4-FFF2-40B4-BE49-F238E27FC236}">
              <a16:creationId xmlns:a16="http://schemas.microsoft.com/office/drawing/2014/main" id="{00000000-0008-0000-1F00-000015000000}"/>
            </a:ext>
          </a:extLst>
        </xdr:cNvPr>
        <xdr:cNvSpPr txBox="1"/>
      </xdr:nvSpPr>
      <xdr:spPr>
        <a:xfrm>
          <a:off x="11410950" y="29384625"/>
          <a:ext cx="2000250" cy="73342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twoCellAnchor editAs="oneCell">
    <xdr:from>
      <xdr:col>4</xdr:col>
      <xdr:colOff>349250</xdr:colOff>
      <xdr:row>1</xdr:row>
      <xdr:rowOff>142875</xdr:rowOff>
    </xdr:from>
    <xdr:to>
      <xdr:col>16</xdr:col>
      <xdr:colOff>146918</xdr:colOff>
      <xdr:row>54</xdr:row>
      <xdr:rowOff>104775</xdr:rowOff>
    </xdr:to>
    <xdr:pic>
      <xdr:nvPicPr>
        <xdr:cNvPr id="18" name="Imagem 17">
          <a:extLst>
            <a:ext uri="{FF2B5EF4-FFF2-40B4-BE49-F238E27FC236}">
              <a16:creationId xmlns:a16="http://schemas.microsoft.com/office/drawing/2014/main" id="{00000000-0008-0000-1F00-00001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82850" y="333375"/>
          <a:ext cx="7112868" cy="10058400"/>
        </a:xfrm>
        <a:prstGeom prst="rect">
          <a:avLst/>
        </a:prstGeom>
      </xdr:spPr>
    </xdr:pic>
    <xdr:clientData/>
  </xdr:twoCellAnchor>
  <xdr:twoCellAnchor>
    <xdr:from>
      <xdr:col>19</xdr:col>
      <xdr:colOff>495300</xdr:colOff>
      <xdr:row>10</xdr:row>
      <xdr:rowOff>0</xdr:rowOff>
    </xdr:from>
    <xdr:to>
      <xdr:col>23</xdr:col>
      <xdr:colOff>60325</xdr:colOff>
      <xdr:row>14</xdr:row>
      <xdr:rowOff>28575</xdr:rowOff>
    </xdr:to>
    <xdr:sp macro="" textlink="">
      <xdr:nvSpPr>
        <xdr:cNvPr id="20" name="CaixaDeTexto 19">
          <a:hlinkClick xmlns:r="http://schemas.openxmlformats.org/officeDocument/2006/relationships" r:id="rId1"/>
          <a:extLst>
            <a:ext uri="{FF2B5EF4-FFF2-40B4-BE49-F238E27FC236}">
              <a16:creationId xmlns:a16="http://schemas.microsoft.com/office/drawing/2014/main" id="{00000000-0008-0000-1F00-000014000000}"/>
            </a:ext>
          </a:extLst>
        </xdr:cNvPr>
        <xdr:cNvSpPr txBox="1"/>
      </xdr:nvSpPr>
      <xdr:spPr>
        <a:xfrm>
          <a:off x="11430000" y="1905000"/>
          <a:ext cx="2003425" cy="7905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t"/>
        <a:lstStyle/>
        <a:p>
          <a:r>
            <a:rPr lang="pt-BR" sz="1000">
              <a:latin typeface="Berlin Sans FB Demi" panose="020E0802020502020306" pitchFamily="34" charset="0"/>
            </a:rPr>
            <a:t>CLICK AQUI</a:t>
          </a:r>
          <a:r>
            <a:rPr lang="pt-BR" sz="1000" baseline="0">
              <a:latin typeface="Berlin Sans FB Demi" panose="020E0802020502020306" pitchFamily="34" charset="0"/>
            </a:rPr>
            <a:t> PARA VOLTAR PARA EVOLUÇÃO DOS ÍNDICES DOS MUNICÍPIOS</a:t>
          </a:r>
          <a:endParaRPr lang="pt-BR" sz="1000">
            <a:latin typeface="Berlin Sans FB Demi" panose="020E0802020502020306" pitchFamily="34" charset="0"/>
          </a:endParaRPr>
        </a:p>
      </xdr:txBody>
    </xdr: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trlProp" Target="../ctrlProps/ctrlProp1.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4.xml"/><Relationship Id="rId1" Type="http://schemas.openxmlformats.org/officeDocument/2006/relationships/printerSettings" Target="../printerSettings/printerSettings14.bin"/><Relationship Id="rId4" Type="http://schemas.openxmlformats.org/officeDocument/2006/relationships/ctrlProp" Target="../ctrlProps/ctrlProp2.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6.xml"/><Relationship Id="rId1" Type="http://schemas.openxmlformats.org/officeDocument/2006/relationships/printerSettings" Target="../printerSettings/printerSettings16.bin"/><Relationship Id="rId4" Type="http://schemas.openxmlformats.org/officeDocument/2006/relationships/ctrlProp" Target="../ctrlProps/ctrlProp3.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8.xml"/><Relationship Id="rId1" Type="http://schemas.openxmlformats.org/officeDocument/2006/relationships/printerSettings" Target="../printerSettings/printerSettings18.bin"/><Relationship Id="rId4" Type="http://schemas.openxmlformats.org/officeDocument/2006/relationships/ctrlProp" Target="../ctrlProps/ctrlProp4.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22.xml"/><Relationship Id="rId1" Type="http://schemas.openxmlformats.org/officeDocument/2006/relationships/printerSettings" Target="../printerSettings/printerSettings22.bin"/><Relationship Id="rId4" Type="http://schemas.openxmlformats.org/officeDocument/2006/relationships/ctrlProp" Target="../ctrlProps/ctrlProp5.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24.xml"/><Relationship Id="rId1" Type="http://schemas.openxmlformats.org/officeDocument/2006/relationships/printerSettings" Target="../printerSettings/printerSettings24.bin"/><Relationship Id="rId4" Type="http://schemas.openxmlformats.org/officeDocument/2006/relationships/ctrlProp" Target="../ctrlProps/ctrlProp6.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1"/>
  <dimension ref="C15:E17"/>
  <sheetViews>
    <sheetView showGridLines="0" showRowColHeaders="0" zoomScaleNormal="100" workbookViewId="0">
      <selection activeCell="Q10" sqref="Q10"/>
    </sheetView>
  </sheetViews>
  <sheetFormatPr baseColWidth="10" defaultColWidth="9.140625" defaultRowHeight="15" x14ac:dyDescent="0.25"/>
  <cols>
    <col min="1" max="1" width="26.42578125" style="139" customWidth="1"/>
    <col min="2" max="3" width="4.42578125" style="139" customWidth="1"/>
    <col min="4" max="16384" width="9.140625" style="139"/>
  </cols>
  <sheetData>
    <row r="15" spans="3:5" ht="19.5" x14ac:dyDescent="0.25">
      <c r="D15" s="1452" t="s">
        <v>36</v>
      </c>
      <c r="E15" s="1452"/>
    </row>
    <row r="16" spans="3:5" x14ac:dyDescent="0.25">
      <c r="C16" s="140"/>
      <c r="D16" s="1453"/>
      <c r="E16" s="1453"/>
    </row>
    <row r="17" spans="3:5" x14ac:dyDescent="0.25">
      <c r="C17" s="140"/>
      <c r="D17" s="1454"/>
      <c r="E17" s="1454"/>
    </row>
  </sheetData>
  <sheetProtection algorithmName="SHA-512" hashValue="58+ZvJUBO2Sl7AkJ95+8xfE5gS/ax+pmqwwZnEw2l5Bw9ZgO71weIbtrRy0s8tNO/a/ovu8LNXPrpTp5lKdMcg==" saltValue="do2bzsipVIu5X9o/r81awA==" spinCount="100000" sheet="1" objects="1" scenarios="1"/>
  <mergeCells count="3">
    <mergeCell ref="D15:E15"/>
    <mergeCell ref="D16:E16"/>
    <mergeCell ref="D17:E17"/>
  </mergeCells>
  <hyperlinks>
    <hyperlink ref="D15" location="INÍCIO!A1" display="INÍCIO" xr:uid="{00000000-0004-0000-0000-000000000000}"/>
    <hyperlink ref="D15:E15" location="'INÍCIO '!A1" display="INÍCIO" xr:uid="{00000000-0004-0000-0000-000001000000}"/>
  </hyperlinks>
  <printOptions horizontalCentered="1" verticalCentered="1"/>
  <pageMargins left="0" right="0" top="0.78740157480314965" bottom="0.78740157480314965" header="0.31496062992125984" footer="0.31496062992125984"/>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2">
    <tabColor rgb="FFC00000"/>
  </sheetPr>
  <dimension ref="C1:K34"/>
  <sheetViews>
    <sheetView showGridLines="0" showRowColHeaders="0" tabSelected="1" zoomScaleNormal="100" workbookViewId="0"/>
  </sheetViews>
  <sheetFormatPr baseColWidth="10" defaultColWidth="9.140625" defaultRowHeight="15" x14ac:dyDescent="0.25"/>
  <cols>
    <col min="1" max="1" width="25.140625" style="682" customWidth="1"/>
    <col min="2" max="2" width="19" style="682" customWidth="1"/>
    <col min="3" max="3" width="4.5703125" style="682" customWidth="1"/>
    <col min="4" max="4" width="6" style="682" customWidth="1"/>
    <col min="5" max="5" width="6.140625" style="682" customWidth="1"/>
    <col min="6" max="6" width="7.42578125" style="682" customWidth="1"/>
    <col min="7" max="7" width="9.140625" style="682" customWidth="1"/>
    <col min="8" max="8" width="9.140625" style="682"/>
    <col min="9" max="9" width="14.7109375" style="682" customWidth="1"/>
    <col min="10" max="10" width="9.140625" style="682" customWidth="1"/>
    <col min="11" max="11" width="15.28515625" style="682" customWidth="1"/>
    <col min="12" max="17" width="9.140625" style="682"/>
    <col min="18" max="18" width="34.140625" style="682" customWidth="1"/>
    <col min="19" max="16384" width="9.140625" style="682"/>
  </cols>
  <sheetData>
    <row r="1" spans="3:11" ht="12.75" customHeight="1" x14ac:dyDescent="0.25"/>
    <row r="2" spans="3:11" ht="39" customHeight="1" x14ac:dyDescent="0.25">
      <c r="C2" s="683"/>
      <c r="D2" s="683"/>
      <c r="E2" s="683"/>
      <c r="F2" s="1456" t="s">
        <v>613</v>
      </c>
      <c r="G2" s="1456"/>
      <c r="H2" s="1456"/>
      <c r="I2" s="1456"/>
      <c r="J2" s="1456"/>
      <c r="K2" s="1456"/>
    </row>
    <row r="3" spans="3:11" ht="15.75" x14ac:dyDescent="0.25">
      <c r="D3" s="684"/>
      <c r="E3" s="684"/>
      <c r="F3" s="1457" t="s">
        <v>8</v>
      </c>
      <c r="G3" s="1458"/>
      <c r="H3" s="1458"/>
      <c r="I3" s="1458"/>
      <c r="J3" s="1458"/>
      <c r="K3" s="1458"/>
    </row>
    <row r="4" spans="3:11" ht="15.75" x14ac:dyDescent="0.25">
      <c r="D4" s="684"/>
      <c r="E4" s="684"/>
      <c r="F4" s="1458" t="s">
        <v>35</v>
      </c>
      <c r="G4" s="1458"/>
      <c r="H4" s="1458"/>
      <c r="I4" s="1458"/>
      <c r="J4" s="1458"/>
      <c r="K4" s="1458"/>
    </row>
    <row r="5" spans="3:11" ht="15.75" x14ac:dyDescent="0.25">
      <c r="D5" s="684"/>
      <c r="E5" s="684"/>
      <c r="F5" s="1458" t="s">
        <v>394</v>
      </c>
      <c r="G5" s="1458"/>
      <c r="H5" s="1458"/>
      <c r="I5" s="1458"/>
      <c r="J5" s="1458"/>
      <c r="K5" s="1458"/>
    </row>
    <row r="6" spans="3:11" ht="14.25" customHeight="1" x14ac:dyDescent="0.25">
      <c r="C6" s="685"/>
      <c r="D6" s="685"/>
      <c r="E6" s="685"/>
      <c r="F6" s="1458" t="s">
        <v>37</v>
      </c>
      <c r="G6" s="1458"/>
      <c r="H6" s="1458"/>
      <c r="I6" s="1458"/>
      <c r="J6" s="1458"/>
      <c r="K6" s="1458"/>
    </row>
    <row r="7" spans="3:11" ht="44.25" customHeight="1" x14ac:dyDescent="0.4">
      <c r="C7" s="686"/>
      <c r="D7" s="686"/>
      <c r="E7" s="686"/>
      <c r="F7" s="1459" t="s">
        <v>123</v>
      </c>
      <c r="G7" s="1459"/>
      <c r="H7" s="1459"/>
      <c r="I7" s="1459"/>
      <c r="J7" s="1459"/>
      <c r="K7" s="1459"/>
    </row>
    <row r="8" spans="3:11" ht="19.5" customHeight="1" x14ac:dyDescent="0.4">
      <c r="C8" s="686"/>
      <c r="D8" s="686"/>
      <c r="E8" s="686"/>
      <c r="F8" s="687"/>
      <c r="G8" s="687"/>
      <c r="H8" s="687"/>
      <c r="I8" s="687"/>
      <c r="J8" s="687"/>
      <c r="K8" s="687"/>
    </row>
    <row r="9" spans="3:11" ht="18" customHeight="1" x14ac:dyDescent="0.25">
      <c r="E9" s="688"/>
      <c r="F9" s="1455"/>
      <c r="G9" s="1455"/>
      <c r="H9" s="1455"/>
      <c r="I9" s="689"/>
      <c r="J9" s="689"/>
      <c r="K9" s="689"/>
    </row>
    <row r="10" spans="3:11" ht="18" customHeight="1" x14ac:dyDescent="0.25">
      <c r="E10" s="688"/>
      <c r="F10" s="1455"/>
      <c r="G10" s="1455"/>
      <c r="H10" s="1455"/>
      <c r="I10" s="689"/>
      <c r="J10" s="689"/>
      <c r="K10" s="689"/>
    </row>
    <row r="11" spans="3:11" ht="18" customHeight="1" x14ac:dyDescent="0.25">
      <c r="E11" s="688"/>
      <c r="F11" s="1455"/>
      <c r="G11" s="1455"/>
      <c r="H11" s="1455"/>
      <c r="I11" s="689"/>
      <c r="J11" s="689"/>
      <c r="K11" s="689"/>
    </row>
    <row r="12" spans="3:11" ht="18" customHeight="1" x14ac:dyDescent="0.25">
      <c r="E12" s="688"/>
      <c r="F12" s="1455"/>
      <c r="G12" s="1455"/>
      <c r="H12" s="1455"/>
      <c r="I12" s="689"/>
      <c r="J12" s="689"/>
      <c r="K12" s="689"/>
    </row>
    <row r="13" spans="3:11" ht="18" customHeight="1" x14ac:dyDescent="0.25">
      <c r="E13" s="688"/>
      <c r="F13" s="1455"/>
      <c r="G13" s="1455"/>
      <c r="H13" s="1455"/>
      <c r="I13" s="1455"/>
      <c r="J13" s="1455"/>
      <c r="K13" s="1455"/>
    </row>
    <row r="14" spans="3:11" ht="18" customHeight="1" x14ac:dyDescent="0.25">
      <c r="E14" s="688"/>
      <c r="F14" s="1455"/>
      <c r="G14" s="1455"/>
      <c r="H14" s="1455"/>
      <c r="I14" s="690"/>
      <c r="J14" s="690"/>
      <c r="K14" s="690"/>
    </row>
    <row r="15" spans="3:11" ht="18" customHeight="1" x14ac:dyDescent="0.25">
      <c r="E15" s="688"/>
      <c r="F15" s="1455"/>
      <c r="G15" s="1455"/>
      <c r="H15" s="1455"/>
      <c r="I15" s="690"/>
      <c r="J15" s="690"/>
      <c r="K15" s="690"/>
    </row>
    <row r="16" spans="3:11" ht="18" customHeight="1" x14ac:dyDescent="0.25">
      <c r="E16" s="688"/>
      <c r="F16" s="1455"/>
      <c r="G16" s="1455"/>
      <c r="H16" s="1455"/>
      <c r="I16" s="1455"/>
      <c r="J16" s="1455"/>
      <c r="K16" s="1455"/>
    </row>
    <row r="17" spans="5:11" ht="18" customHeight="1" x14ac:dyDescent="0.25">
      <c r="E17" s="688"/>
      <c r="F17" s="1455"/>
      <c r="G17" s="1455"/>
      <c r="H17" s="1455"/>
      <c r="I17" s="1455"/>
      <c r="J17" s="1455"/>
      <c r="K17" s="1455"/>
    </row>
    <row r="18" spans="5:11" ht="18" customHeight="1" x14ac:dyDescent="0.25">
      <c r="E18" s="688"/>
      <c r="F18" s="1455"/>
      <c r="G18" s="1455"/>
      <c r="H18" s="1455"/>
      <c r="I18" s="1455"/>
      <c r="J18" s="1455"/>
      <c r="K18" s="1455"/>
    </row>
    <row r="19" spans="5:11" ht="18" customHeight="1" x14ac:dyDescent="0.25">
      <c r="E19" s="688"/>
      <c r="F19" s="1455"/>
      <c r="G19" s="1455"/>
      <c r="H19" s="1455"/>
      <c r="I19" s="1455"/>
      <c r="J19" s="1455"/>
      <c r="K19" s="1455"/>
    </row>
    <row r="20" spans="5:11" ht="8.25" customHeight="1" x14ac:dyDescent="0.25">
      <c r="E20" s="688"/>
      <c r="F20" s="1455"/>
      <c r="G20" s="1455"/>
      <c r="H20" s="1455"/>
      <c r="I20" s="1455"/>
      <c r="J20" s="1455"/>
      <c r="K20" s="1455"/>
    </row>
    <row r="21" spans="5:11" ht="18" customHeight="1" x14ac:dyDescent="0.25">
      <c r="E21" s="688"/>
      <c r="F21" s="1455"/>
      <c r="G21" s="1455"/>
      <c r="H21" s="1455"/>
      <c r="I21" s="1455"/>
      <c r="J21" s="1455"/>
      <c r="K21" s="1455"/>
    </row>
    <row r="22" spans="5:11" ht="18" customHeight="1" x14ac:dyDescent="0.25">
      <c r="E22" s="688"/>
      <c r="F22" s="1455"/>
      <c r="G22" s="1455"/>
      <c r="H22" s="1455"/>
      <c r="I22" s="1455"/>
      <c r="J22" s="691"/>
      <c r="K22" s="691"/>
    </row>
    <row r="23" spans="5:11" ht="18" customHeight="1" x14ac:dyDescent="0.25">
      <c r="E23" s="688"/>
      <c r="F23" s="1455"/>
      <c r="G23" s="1455"/>
      <c r="H23" s="1455"/>
      <c r="I23" s="1455"/>
      <c r="J23" s="689"/>
      <c r="K23" s="689"/>
    </row>
    <row r="24" spans="5:11" ht="18" customHeight="1" x14ac:dyDescent="0.25">
      <c r="E24" s="688"/>
      <c r="F24" s="1455"/>
      <c r="G24" s="1455"/>
      <c r="H24" s="1455"/>
      <c r="I24" s="1455"/>
      <c r="J24" s="689"/>
      <c r="K24" s="689"/>
    </row>
    <row r="25" spans="5:11" ht="18" customHeight="1" x14ac:dyDescent="0.25">
      <c r="E25" s="688"/>
      <c r="F25" s="1455"/>
      <c r="G25" s="1455"/>
      <c r="H25" s="1455"/>
      <c r="I25" s="1455"/>
      <c r="J25" s="689"/>
      <c r="K25" s="689"/>
    </row>
    <row r="26" spans="5:11" ht="18" customHeight="1" x14ac:dyDescent="0.25">
      <c r="E26" s="688"/>
      <c r="F26" s="690"/>
      <c r="G26" s="690"/>
      <c r="H26" s="690"/>
      <c r="I26" s="689"/>
      <c r="J26" s="689"/>
      <c r="K26" s="689"/>
    </row>
    <row r="27" spans="5:11" ht="18" customHeight="1" x14ac:dyDescent="0.25">
      <c r="E27" s="688"/>
      <c r="F27" s="1455"/>
      <c r="G27" s="1455"/>
      <c r="H27" s="1455"/>
      <c r="I27" s="1455"/>
      <c r="J27" s="689"/>
      <c r="K27" s="689"/>
    </row>
    <row r="28" spans="5:11" ht="18" customHeight="1" x14ac:dyDescent="0.25">
      <c r="E28" s="688"/>
      <c r="F28" s="1455"/>
      <c r="G28" s="1455"/>
      <c r="H28" s="1455"/>
      <c r="I28" s="1455"/>
      <c r="J28" s="689"/>
      <c r="K28" s="689"/>
    </row>
    <row r="29" spans="5:11" ht="14.25" customHeight="1" x14ac:dyDescent="0.25">
      <c r="E29" s="692"/>
      <c r="J29" s="693"/>
      <c r="K29" s="693"/>
    </row>
    <row r="30" spans="5:11" x14ac:dyDescent="0.25">
      <c r="E30" s="692"/>
    </row>
    <row r="34" ht="38.25" customHeight="1" x14ac:dyDescent="0.25"/>
  </sheetData>
  <sheetProtection algorithmName="SHA-512" hashValue="bWJ7hw2Ie+lwS4RCWsN0a2HMCxxkzWbJYfleCQG9ZE7PE8WksfJBMw4KnJwq/zsK8wU+PxkA9GnBtYd2g6j7Vg==" saltValue="wLirT81kxNzrtJOFtHbJZg==" spinCount="100000" sheet="1" objects="1" scenarios="1"/>
  <mergeCells count="25">
    <mergeCell ref="F17:K17"/>
    <mergeCell ref="F18:K18"/>
    <mergeCell ref="F6:K6"/>
    <mergeCell ref="F21:K21"/>
    <mergeCell ref="F9:H9"/>
    <mergeCell ref="F20:K20"/>
    <mergeCell ref="F10:H10"/>
    <mergeCell ref="F11:H11"/>
    <mergeCell ref="F13:K13"/>
    <mergeCell ref="F14:H14"/>
    <mergeCell ref="F15:H15"/>
    <mergeCell ref="F19:K19"/>
    <mergeCell ref="F16:K16"/>
    <mergeCell ref="F12:H12"/>
    <mergeCell ref="F2:K2"/>
    <mergeCell ref="F3:K3"/>
    <mergeCell ref="F4:K4"/>
    <mergeCell ref="F5:K5"/>
    <mergeCell ref="F7:K7"/>
    <mergeCell ref="F28:I28"/>
    <mergeCell ref="F24:I24"/>
    <mergeCell ref="F22:I22"/>
    <mergeCell ref="F23:I23"/>
    <mergeCell ref="F27:I27"/>
    <mergeCell ref="F25:I25"/>
  </mergeCells>
  <printOptions horizontalCentered="1"/>
  <pageMargins left="0.51181102362204722" right="0.51181102362204722" top="1.5748031496062993" bottom="0.78740157480314965" header="0.31496062992125984" footer="0.31496062992125984"/>
  <pageSetup paperSize="9" scale="88"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3">
    <tabColor rgb="FF0070C0"/>
  </sheetPr>
  <dimension ref="B2:O63"/>
  <sheetViews>
    <sheetView showGridLines="0" showRowColHeaders="0" zoomScaleNormal="100" workbookViewId="0">
      <selection activeCell="C18" sqref="C18:D18"/>
    </sheetView>
  </sheetViews>
  <sheetFormatPr baseColWidth="10" defaultColWidth="9.140625" defaultRowHeight="15" x14ac:dyDescent="0.25"/>
  <cols>
    <col min="1" max="1" width="22" style="45" customWidth="1"/>
    <col min="2" max="2" width="12.42578125" style="45" customWidth="1"/>
    <col min="3" max="3" width="9.85546875" style="45" customWidth="1"/>
    <col min="4" max="4" width="3.5703125" style="45" customWidth="1"/>
    <col min="5" max="5" width="8.140625" style="45" customWidth="1"/>
    <col min="6" max="6" width="8.28515625" style="45" customWidth="1"/>
    <col min="7" max="13" width="9.140625" style="45"/>
    <col min="14" max="14" width="8" style="45" customWidth="1"/>
    <col min="15" max="15" width="0.7109375" style="45" customWidth="1"/>
    <col min="16" max="16384" width="9.140625" style="45"/>
  </cols>
  <sheetData>
    <row r="2" spans="2:15" ht="7.5" customHeight="1" x14ac:dyDescent="0.25"/>
    <row r="3" spans="2:15" ht="11.25" customHeight="1" x14ac:dyDescent="0.25"/>
    <row r="4" spans="2:15" ht="10.5" customHeight="1" x14ac:dyDescent="0.25"/>
    <row r="5" spans="2:15" ht="15.75" x14ac:dyDescent="0.25">
      <c r="E5" s="1465" t="s">
        <v>34</v>
      </c>
      <c r="F5" s="1465"/>
      <c r="G5" s="1465"/>
      <c r="H5" s="1465"/>
      <c r="I5" s="1465"/>
      <c r="J5" s="1465"/>
      <c r="K5" s="1465"/>
      <c r="L5" s="1465"/>
      <c r="M5" s="1465"/>
      <c r="N5" s="1465"/>
      <c r="O5" s="141"/>
    </row>
    <row r="6" spans="2:15" x14ac:dyDescent="0.25">
      <c r="E6" s="1465" t="s">
        <v>35</v>
      </c>
      <c r="F6" s="1465"/>
      <c r="G6" s="1465"/>
      <c r="H6" s="1465"/>
      <c r="I6" s="1465"/>
      <c r="J6" s="1465"/>
      <c r="K6" s="1465"/>
      <c r="L6" s="1465"/>
      <c r="M6" s="1465"/>
      <c r="N6" s="1465"/>
    </row>
    <row r="7" spans="2:15" x14ac:dyDescent="0.25">
      <c r="E7" s="1465" t="s">
        <v>394</v>
      </c>
      <c r="F7" s="1465"/>
      <c r="G7" s="1465"/>
      <c r="H7" s="1465"/>
      <c r="I7" s="1465"/>
      <c r="J7" s="1465"/>
      <c r="K7" s="1465"/>
      <c r="L7" s="1465"/>
      <c r="M7" s="1465"/>
      <c r="N7" s="1465"/>
    </row>
    <row r="8" spans="2:15" ht="18" customHeight="1" x14ac:dyDescent="0.25">
      <c r="E8" s="1465" t="s">
        <v>37</v>
      </c>
      <c r="F8" s="1465"/>
      <c r="G8" s="1465"/>
      <c r="H8" s="1465"/>
      <c r="I8" s="1465"/>
      <c r="J8" s="1465"/>
      <c r="K8" s="1465"/>
      <c r="L8" s="1465"/>
      <c r="M8" s="1465"/>
      <c r="N8" s="1465"/>
    </row>
    <row r="9" spans="2:15" x14ac:dyDescent="0.25">
      <c r="B9" s="1460"/>
      <c r="C9" s="1460"/>
    </row>
    <row r="10" spans="2:15" x14ac:dyDescent="0.25">
      <c r="H10" s="1461"/>
      <c r="I10" s="1461"/>
      <c r="J10" s="1461"/>
      <c r="K10" s="1461"/>
    </row>
    <row r="11" spans="2:15" ht="18.75" customHeight="1" x14ac:dyDescent="0.25">
      <c r="H11" s="1461"/>
      <c r="I11" s="1461"/>
      <c r="J11" s="1461"/>
      <c r="K11" s="1461"/>
    </row>
    <row r="16" spans="2:15" x14ac:dyDescent="0.25">
      <c r="C16" s="680"/>
      <c r="D16" s="680"/>
    </row>
    <row r="17" spans="3:4" x14ac:dyDescent="0.25">
      <c r="C17" s="1464" t="s">
        <v>36</v>
      </c>
      <c r="D17" s="1464"/>
    </row>
    <row r="18" spans="3:4" x14ac:dyDescent="0.25">
      <c r="C18" s="1464" t="s">
        <v>38</v>
      </c>
      <c r="D18" s="1464"/>
    </row>
    <row r="19" spans="3:4" x14ac:dyDescent="0.25">
      <c r="C19" s="680"/>
      <c r="D19" s="680"/>
    </row>
    <row r="20" spans="3:4" x14ac:dyDescent="0.25">
      <c r="C20" s="680"/>
      <c r="D20" s="680"/>
    </row>
    <row r="45" spans="9:10" x14ac:dyDescent="0.25">
      <c r="I45" s="1463"/>
      <c r="J45" s="1463"/>
    </row>
    <row r="46" spans="9:10" x14ac:dyDescent="0.25">
      <c r="I46" s="1463"/>
      <c r="J46" s="1463"/>
    </row>
    <row r="48" spans="9:10" ht="51" customHeight="1" x14ac:dyDescent="0.25"/>
    <row r="49" spans="8:11" ht="9.75" customHeight="1" x14ac:dyDescent="0.25">
      <c r="H49" s="680"/>
      <c r="I49" s="680"/>
      <c r="J49" s="680"/>
      <c r="K49" s="680"/>
    </row>
    <row r="50" spans="8:11" x14ac:dyDescent="0.25">
      <c r="H50" s="680"/>
      <c r="I50" s="1464"/>
      <c r="J50" s="1464"/>
      <c r="K50" s="680"/>
    </row>
    <row r="51" spans="8:11" x14ac:dyDescent="0.25">
      <c r="H51" s="680"/>
      <c r="I51" s="1464"/>
      <c r="J51" s="1464"/>
      <c r="K51" s="680"/>
    </row>
    <row r="52" spans="8:11" x14ac:dyDescent="0.25">
      <c r="H52" s="680"/>
      <c r="I52" s="680"/>
      <c r="J52" s="680"/>
      <c r="K52" s="680"/>
    </row>
    <row r="57" spans="8:11" ht="15.75" x14ac:dyDescent="0.25">
      <c r="J57" s="1462"/>
      <c r="K57" s="1462"/>
    </row>
    <row r="58" spans="8:11" ht="17.25" customHeight="1" x14ac:dyDescent="0.25">
      <c r="J58" s="1462"/>
      <c r="K58" s="1462"/>
    </row>
    <row r="60" spans="8:11" ht="25.5" customHeight="1" x14ac:dyDescent="0.25"/>
    <row r="61" spans="8:11" ht="28.5" customHeight="1" x14ac:dyDescent="0.25"/>
    <row r="62" spans="8:11" x14ac:dyDescent="0.25">
      <c r="I62" s="1464" t="s">
        <v>36</v>
      </c>
      <c r="J62" s="1464"/>
    </row>
    <row r="63" spans="8:11" x14ac:dyDescent="0.25">
      <c r="I63" s="1464" t="s">
        <v>38</v>
      </c>
      <c r="J63" s="1464"/>
    </row>
  </sheetData>
  <sheetProtection algorithmName="SHA-512" hashValue="ZMgf2eC8Gp4uzuN7imsGab8Puh0lc5sp5e9XDMohgYtY09f2IniU9IrtB/XxI1P7c5r6hsV9/4Uv4hJmp/7Q5w==" saltValue="UJkKju/SiwTKUNDvZQQtrA==" spinCount="100000" sheet="1" objects="1" scenarios="1"/>
  <mergeCells count="16">
    <mergeCell ref="I62:J62"/>
    <mergeCell ref="I63:J63"/>
    <mergeCell ref="E5:N5"/>
    <mergeCell ref="E6:N6"/>
    <mergeCell ref="E7:N7"/>
    <mergeCell ref="E8:N8"/>
    <mergeCell ref="B9:C9"/>
    <mergeCell ref="H10:K11"/>
    <mergeCell ref="J57:K57"/>
    <mergeCell ref="J58:K58"/>
    <mergeCell ref="I45:J45"/>
    <mergeCell ref="I46:J46"/>
    <mergeCell ref="C17:D17"/>
    <mergeCell ref="C18:D18"/>
    <mergeCell ref="I50:J50"/>
    <mergeCell ref="I51:J51"/>
  </mergeCells>
  <hyperlinks>
    <hyperlink ref="C17:D17" location="'INÍCIO '!A1" display="INÍCIO" xr:uid="{00000000-0004-0000-0200-000000000000}"/>
    <hyperlink ref="C18:D18" location="INTRODUÇÃO!A1" display="AVANÇAR &gt;&gt;" xr:uid="{00000000-0004-0000-0200-000001000000}"/>
    <hyperlink ref="I62:J62" location="'INÍCIO '!A1" display="INÍCIO" xr:uid="{00000000-0004-0000-0200-000002000000}"/>
    <hyperlink ref="I63:J63" location="INTRODUÇÃO!A1" display="AVANÇAR &gt;&gt;" xr:uid="{00000000-0004-0000-0200-000003000000}"/>
  </hyperlinks>
  <printOptions horizontalCentered="1"/>
  <pageMargins left="0.19685039370078741" right="0.19685039370078741" top="0.78740157480314965" bottom="0.78740157480314965" header="0.31496062992125984" footer="0.31496062992125984"/>
  <pageSetup paperSize="9" scale="80" orientation="portrait" horizontalDpi="4294967294" verticalDpi="4294967294"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4">
    <tabColor theme="1"/>
  </sheetPr>
  <dimension ref="D6:S119"/>
  <sheetViews>
    <sheetView showGridLines="0" showRowColHeaders="0" topLeftCell="A49" zoomScaleNormal="100" workbookViewId="0">
      <selection activeCell="D19" sqref="D19:E19"/>
    </sheetView>
  </sheetViews>
  <sheetFormatPr baseColWidth="10" defaultColWidth="9.140625" defaultRowHeight="15" x14ac:dyDescent="0.25"/>
  <cols>
    <col min="1" max="1" width="9.85546875" style="45" customWidth="1"/>
    <col min="2" max="2" width="5.85546875" style="45" customWidth="1"/>
    <col min="3" max="3" width="3.7109375" style="45" customWidth="1"/>
    <col min="4" max="4" width="9.140625" style="45"/>
    <col min="5" max="5" width="9.42578125" style="45" customWidth="1"/>
    <col min="6" max="6" width="9.140625" style="45" customWidth="1"/>
    <col min="7" max="15" width="9.140625" style="45"/>
    <col min="16" max="16" width="10.28515625" style="45" customWidth="1"/>
    <col min="17" max="17" width="3.42578125" style="45" customWidth="1"/>
    <col min="18" max="16384" width="9.140625" style="45"/>
  </cols>
  <sheetData>
    <row r="6" spans="4:19" ht="17.25" x14ac:dyDescent="0.3">
      <c r="G6" s="1466" t="s">
        <v>34</v>
      </c>
      <c r="H6" s="1466"/>
      <c r="I6" s="1466"/>
      <c r="J6" s="1466"/>
      <c r="K6" s="1466"/>
      <c r="L6" s="1466"/>
      <c r="M6" s="1466"/>
      <c r="N6" s="1466"/>
      <c r="O6" s="1466"/>
    </row>
    <row r="7" spans="4:19" ht="17.25" x14ac:dyDescent="0.3">
      <c r="G7" s="1466" t="s">
        <v>35</v>
      </c>
      <c r="H7" s="1466"/>
      <c r="I7" s="1466"/>
      <c r="J7" s="1466"/>
      <c r="K7" s="1466"/>
      <c r="L7" s="1466"/>
      <c r="M7" s="1466"/>
      <c r="N7" s="1466"/>
      <c r="O7" s="1466"/>
    </row>
    <row r="8" spans="4:19" ht="17.25" x14ac:dyDescent="0.3">
      <c r="G8" s="1466" t="s">
        <v>394</v>
      </c>
      <c r="H8" s="1466"/>
      <c r="I8" s="1466"/>
      <c r="J8" s="1466"/>
      <c r="K8" s="1466"/>
      <c r="L8" s="1466"/>
      <c r="M8" s="1466"/>
      <c r="N8" s="1466"/>
      <c r="O8" s="1466"/>
      <c r="P8" s="707"/>
      <c r="Q8" s="707"/>
      <c r="R8" s="707"/>
      <c r="S8" s="707"/>
    </row>
    <row r="9" spans="4:19" ht="17.25" x14ac:dyDescent="0.3">
      <c r="G9" s="1466" t="s">
        <v>37</v>
      </c>
      <c r="H9" s="1466"/>
      <c r="I9" s="1466"/>
      <c r="J9" s="1466"/>
      <c r="K9" s="1466"/>
      <c r="L9" s="1466"/>
      <c r="M9" s="1466"/>
      <c r="N9" s="1466"/>
      <c r="O9" s="1466"/>
      <c r="S9" s="705"/>
    </row>
    <row r="10" spans="4:19" x14ac:dyDescent="0.25">
      <c r="G10" s="1468"/>
      <c r="H10" s="1468"/>
      <c r="I10" s="1468"/>
      <c r="J10" s="1468"/>
      <c r="K10" s="1468"/>
      <c r="L10" s="1468"/>
      <c r="M10" s="1468"/>
      <c r="N10" s="1468"/>
      <c r="O10" s="1468"/>
    </row>
    <row r="11" spans="4:19" ht="20.25" customHeight="1" x14ac:dyDescent="0.45">
      <c r="G11" s="1469"/>
      <c r="H11" s="1469"/>
      <c r="I11" s="1469"/>
      <c r="J11" s="1469"/>
      <c r="K11" s="1469"/>
      <c r="L11" s="1469"/>
      <c r="M11" s="1469"/>
      <c r="N11" s="1469"/>
      <c r="O11" s="1469"/>
    </row>
    <row r="12" spans="4:19" ht="35.25" customHeight="1" x14ac:dyDescent="0.25">
      <c r="G12" s="1470"/>
      <c r="H12" s="1470"/>
      <c r="I12" s="1470"/>
      <c r="J12" s="1470"/>
      <c r="K12" s="1470"/>
      <c r="L12" s="1470"/>
      <c r="M12" s="1470"/>
      <c r="N12" s="1470"/>
      <c r="O12" s="1470"/>
    </row>
    <row r="13" spans="4:19" ht="17.25" customHeight="1" x14ac:dyDescent="0.25"/>
    <row r="14" spans="4:19" ht="17.25" customHeight="1" x14ac:dyDescent="0.25"/>
    <row r="15" spans="4:19" ht="17.25" customHeight="1" x14ac:dyDescent="0.25">
      <c r="F15" s="1467"/>
      <c r="G15" s="1467"/>
      <c r="H15" s="1467"/>
      <c r="I15" s="1467"/>
      <c r="J15" s="1467"/>
      <c r="K15" s="1467"/>
      <c r="L15" s="1467"/>
      <c r="M15" s="1467"/>
      <c r="N15" s="1467"/>
      <c r="O15" s="1467"/>
      <c r="P15" s="1467"/>
      <c r="Q15" s="1467"/>
    </row>
    <row r="16" spans="4:19" ht="17.25" customHeight="1" x14ac:dyDescent="0.25">
      <c r="D16" s="680"/>
      <c r="E16" s="680"/>
      <c r="F16" s="1467"/>
      <c r="G16" s="1467"/>
      <c r="H16" s="1467"/>
      <c r="I16" s="1467"/>
      <c r="J16" s="1467"/>
      <c r="K16" s="1467"/>
      <c r="L16" s="1467"/>
      <c r="M16" s="1467"/>
      <c r="N16" s="1467"/>
      <c r="O16" s="1467"/>
      <c r="P16" s="1467"/>
      <c r="Q16" s="1467"/>
    </row>
    <row r="17" spans="4:17" ht="17.25" customHeight="1" x14ac:dyDescent="0.25">
      <c r="D17" s="680"/>
      <c r="E17" s="680"/>
      <c r="F17" s="1467"/>
      <c r="G17" s="1467"/>
      <c r="H17" s="1467"/>
      <c r="I17" s="1467"/>
      <c r="J17" s="1467"/>
      <c r="K17" s="1467"/>
      <c r="L17" s="1467"/>
      <c r="M17" s="1467"/>
      <c r="N17" s="1467"/>
      <c r="O17" s="1467"/>
      <c r="P17" s="1467"/>
      <c r="Q17" s="1467"/>
    </row>
    <row r="18" spans="4:17" ht="17.25" customHeight="1" x14ac:dyDescent="0.25">
      <c r="D18" s="1464" t="s">
        <v>36</v>
      </c>
      <c r="E18" s="1464"/>
      <c r="F18" s="142"/>
      <c r="G18" s="142"/>
      <c r="H18" s="142"/>
      <c r="I18" s="142"/>
      <c r="J18" s="142"/>
      <c r="K18" s="142"/>
      <c r="L18" s="142"/>
      <c r="M18" s="142"/>
      <c r="N18" s="142"/>
      <c r="O18" s="142"/>
      <c r="P18" s="142"/>
      <c r="Q18" s="142"/>
    </row>
    <row r="19" spans="4:17" ht="17.25" customHeight="1" x14ac:dyDescent="0.25">
      <c r="D19" s="1464" t="s">
        <v>38</v>
      </c>
      <c r="E19" s="1464"/>
      <c r="F19" s="142"/>
      <c r="G19" s="142"/>
      <c r="H19" s="142"/>
      <c r="I19" s="142"/>
      <c r="J19" s="142"/>
      <c r="K19" s="142"/>
      <c r="L19" s="142"/>
      <c r="M19" s="142"/>
      <c r="N19" s="142"/>
      <c r="O19" s="142"/>
      <c r="P19" s="142"/>
      <c r="Q19" s="142"/>
    </row>
    <row r="20" spans="4:17" ht="17.25" customHeight="1" x14ac:dyDescent="0.25">
      <c r="D20" s="1464" t="s">
        <v>81</v>
      </c>
      <c r="E20" s="1464"/>
      <c r="F20" s="142"/>
      <c r="G20" s="142"/>
      <c r="H20" s="142"/>
      <c r="I20" s="142"/>
      <c r="J20" s="142"/>
      <c r="K20" s="142"/>
      <c r="L20" s="142"/>
      <c r="M20" s="142"/>
      <c r="N20" s="142"/>
      <c r="O20" s="142"/>
      <c r="P20" s="142"/>
      <c r="Q20" s="142"/>
    </row>
    <row r="21" spans="4:17" ht="17.25" customHeight="1" x14ac:dyDescent="0.25">
      <c r="D21" s="680"/>
      <c r="E21" s="680"/>
      <c r="F21" s="142"/>
      <c r="G21" s="142"/>
      <c r="H21" s="142"/>
      <c r="I21" s="142"/>
      <c r="J21" s="142"/>
      <c r="K21" s="142"/>
      <c r="L21" s="142"/>
      <c r="M21" s="142"/>
      <c r="N21" s="142"/>
      <c r="O21" s="142"/>
      <c r="P21" s="142"/>
      <c r="Q21" s="142"/>
    </row>
    <row r="22" spans="4:17" ht="17.25" customHeight="1" x14ac:dyDescent="0.25">
      <c r="D22" s="680"/>
      <c r="E22" s="680"/>
      <c r="F22" s="142"/>
      <c r="G22" s="142"/>
      <c r="H22" s="142"/>
      <c r="I22" s="142"/>
      <c r="J22" s="142"/>
      <c r="K22" s="142"/>
      <c r="L22" s="142"/>
      <c r="M22" s="142"/>
      <c r="N22" s="142"/>
      <c r="O22" s="142"/>
      <c r="P22" s="142"/>
      <c r="Q22" s="142"/>
    </row>
    <row r="23" spans="4:17" ht="17.25" customHeight="1" x14ac:dyDescent="0.25">
      <c r="F23" s="142"/>
      <c r="G23" s="142"/>
      <c r="H23" s="142"/>
      <c r="I23" s="142"/>
      <c r="J23" s="142"/>
      <c r="K23" s="142"/>
      <c r="L23" s="142"/>
      <c r="M23" s="142"/>
      <c r="N23" s="142"/>
      <c r="O23" s="142"/>
      <c r="P23" s="142"/>
      <c r="Q23" s="142"/>
    </row>
    <row r="24" spans="4:17" ht="17.25" customHeight="1" x14ac:dyDescent="0.25">
      <c r="F24" s="142"/>
      <c r="G24" s="142"/>
      <c r="H24" s="142"/>
      <c r="I24" s="142"/>
      <c r="J24" s="142"/>
      <c r="K24" s="142"/>
      <c r="L24" s="142"/>
      <c r="M24" s="142"/>
      <c r="N24" s="142"/>
      <c r="O24" s="142"/>
      <c r="P24" s="142"/>
      <c r="Q24" s="142"/>
    </row>
    <row r="25" spans="4:17" ht="17.25" customHeight="1" x14ac:dyDescent="0.25">
      <c r="F25" s="142"/>
      <c r="G25" s="142"/>
      <c r="H25" s="142"/>
      <c r="I25" s="142"/>
      <c r="J25" s="142"/>
      <c r="K25" s="142"/>
      <c r="L25" s="142"/>
      <c r="M25" s="142"/>
      <c r="N25" s="142"/>
      <c r="O25" s="142"/>
      <c r="P25" s="142"/>
      <c r="Q25" s="142"/>
    </row>
    <row r="26" spans="4:17" ht="17.25" customHeight="1" x14ac:dyDescent="0.25">
      <c r="F26" s="142"/>
      <c r="G26" s="142"/>
      <c r="H26" s="142"/>
      <c r="I26" s="142"/>
      <c r="J26" s="142"/>
      <c r="K26" s="142"/>
      <c r="L26" s="142"/>
      <c r="M26" s="142"/>
      <c r="N26" s="142"/>
      <c r="O26" s="142"/>
      <c r="P26" s="142"/>
      <c r="Q26" s="142"/>
    </row>
    <row r="27" spans="4:17" ht="17.25" customHeight="1" x14ac:dyDescent="0.25">
      <c r="F27" s="142"/>
      <c r="G27" s="142"/>
      <c r="H27" s="142"/>
      <c r="I27" s="142"/>
      <c r="J27" s="142"/>
      <c r="K27" s="142"/>
      <c r="L27" s="142"/>
      <c r="M27" s="142"/>
      <c r="N27" s="142"/>
      <c r="O27" s="142"/>
      <c r="P27" s="142"/>
      <c r="Q27" s="142"/>
    </row>
    <row r="28" spans="4:17" ht="17.25" customHeight="1" x14ac:dyDescent="0.25">
      <c r="F28" s="142"/>
      <c r="G28" s="142"/>
      <c r="H28" s="142"/>
      <c r="I28" s="142"/>
      <c r="J28" s="142"/>
      <c r="K28" s="142"/>
      <c r="L28" s="142"/>
      <c r="M28" s="142"/>
      <c r="N28" s="142"/>
      <c r="O28" s="142"/>
      <c r="P28" s="142"/>
      <c r="Q28" s="142"/>
    </row>
    <row r="29" spans="4:17" ht="17.25" customHeight="1" x14ac:dyDescent="0.25">
      <c r="F29" s="142"/>
      <c r="G29" s="142"/>
      <c r="H29" s="142"/>
      <c r="I29" s="142"/>
      <c r="J29" s="142"/>
      <c r="K29" s="142"/>
      <c r="L29" s="142"/>
      <c r="M29" s="142"/>
      <c r="N29" s="142"/>
      <c r="O29" s="142"/>
      <c r="P29" s="142"/>
      <c r="Q29" s="142"/>
    </row>
    <row r="30" spans="4:17" ht="17.25" customHeight="1" x14ac:dyDescent="0.25">
      <c r="F30" s="142"/>
      <c r="G30" s="142"/>
      <c r="H30" s="142"/>
      <c r="I30" s="142"/>
      <c r="J30" s="142"/>
      <c r="K30" s="142"/>
      <c r="L30" s="142"/>
      <c r="M30" s="142"/>
      <c r="N30" s="142"/>
      <c r="O30" s="142"/>
      <c r="P30" s="142"/>
      <c r="Q30" s="142"/>
    </row>
    <row r="31" spans="4:17" ht="17.25" customHeight="1" x14ac:dyDescent="0.25">
      <c r="F31" s="142"/>
      <c r="G31" s="142"/>
      <c r="H31" s="142"/>
      <c r="I31" s="142"/>
      <c r="J31" s="142"/>
      <c r="K31" s="142"/>
      <c r="L31" s="142"/>
      <c r="M31" s="142"/>
      <c r="N31" s="142"/>
      <c r="O31" s="142"/>
      <c r="P31" s="142"/>
      <c r="Q31" s="142"/>
    </row>
    <row r="32" spans="4:17" ht="17.25" customHeight="1" x14ac:dyDescent="0.25">
      <c r="F32" s="142"/>
      <c r="G32" s="142"/>
      <c r="H32" s="142"/>
      <c r="I32" s="142"/>
      <c r="J32" s="142"/>
      <c r="K32" s="142"/>
      <c r="L32" s="142"/>
      <c r="M32" s="142"/>
      <c r="N32" s="142"/>
      <c r="O32" s="142"/>
      <c r="P32" s="142"/>
      <c r="Q32" s="142"/>
    </row>
    <row r="33" spans="6:17" ht="17.25" customHeight="1" x14ac:dyDescent="0.25">
      <c r="F33" s="142"/>
      <c r="G33" s="142"/>
      <c r="H33" s="142"/>
      <c r="I33" s="142"/>
      <c r="J33" s="142"/>
      <c r="K33" s="142"/>
      <c r="L33" s="142"/>
      <c r="M33" s="142"/>
      <c r="N33" s="142"/>
      <c r="O33" s="142"/>
      <c r="P33" s="142"/>
      <c r="Q33" s="142"/>
    </row>
    <row r="34" spans="6:17" ht="17.25" customHeight="1" x14ac:dyDescent="0.25">
      <c r="F34" s="142"/>
      <c r="G34" s="142"/>
      <c r="H34" s="142"/>
      <c r="I34" s="142"/>
      <c r="J34" s="142"/>
      <c r="K34" s="142"/>
      <c r="L34" s="142"/>
      <c r="M34" s="142"/>
      <c r="N34" s="142"/>
      <c r="O34" s="142"/>
      <c r="P34" s="142"/>
      <c r="Q34" s="142"/>
    </row>
    <row r="35" spans="6:17" ht="17.25" customHeight="1" x14ac:dyDescent="0.25">
      <c r="F35" s="142"/>
      <c r="G35" s="142"/>
      <c r="H35" s="142"/>
      <c r="I35" s="142"/>
      <c r="J35" s="142"/>
      <c r="K35" s="142"/>
      <c r="L35" s="142"/>
      <c r="M35" s="142"/>
      <c r="N35" s="142"/>
      <c r="O35" s="142"/>
      <c r="P35" s="142"/>
      <c r="Q35" s="142"/>
    </row>
    <row r="36" spans="6:17" ht="17.25" customHeight="1" x14ac:dyDescent="0.25">
      <c r="F36" s="142"/>
      <c r="G36" s="142"/>
      <c r="H36" s="142"/>
      <c r="I36" s="142"/>
      <c r="J36" s="142"/>
      <c r="K36" s="142"/>
      <c r="L36" s="142"/>
      <c r="M36" s="142"/>
      <c r="N36" s="142"/>
      <c r="O36" s="142"/>
      <c r="P36" s="142"/>
      <c r="Q36" s="142"/>
    </row>
    <row r="37" spans="6:17" ht="17.25" customHeight="1" x14ac:dyDescent="0.25">
      <c r="F37" s="142"/>
      <c r="G37" s="142"/>
      <c r="H37" s="142"/>
      <c r="I37" s="142"/>
      <c r="J37" s="142"/>
      <c r="K37" s="142"/>
      <c r="L37" s="142"/>
      <c r="M37" s="142"/>
      <c r="N37" s="142"/>
      <c r="O37" s="142"/>
      <c r="P37" s="142"/>
      <c r="Q37" s="142"/>
    </row>
    <row r="38" spans="6:17" ht="17.25" customHeight="1" x14ac:dyDescent="0.25">
      <c r="F38" s="142"/>
      <c r="G38" s="142"/>
      <c r="H38" s="142"/>
      <c r="I38" s="142"/>
      <c r="J38" s="142"/>
      <c r="K38" s="142"/>
      <c r="L38" s="142"/>
      <c r="M38" s="142"/>
      <c r="N38" s="142"/>
      <c r="O38" s="142"/>
      <c r="P38" s="142"/>
      <c r="Q38" s="142"/>
    </row>
    <row r="39" spans="6:17" ht="17.25" customHeight="1" x14ac:dyDescent="0.25">
      <c r="F39" s="142"/>
      <c r="G39" s="142"/>
      <c r="H39" s="142"/>
      <c r="I39" s="142"/>
      <c r="J39" s="142"/>
      <c r="K39" s="142"/>
      <c r="L39" s="142"/>
      <c r="M39" s="142"/>
      <c r="N39" s="142"/>
      <c r="O39" s="142"/>
      <c r="P39" s="142"/>
      <c r="Q39" s="142"/>
    </row>
    <row r="40" spans="6:17" ht="17.25" customHeight="1" x14ac:dyDescent="0.25">
      <c r="F40" s="142"/>
      <c r="G40" s="142"/>
      <c r="H40" s="142"/>
      <c r="I40" s="142"/>
      <c r="J40" s="142"/>
      <c r="K40" s="142"/>
      <c r="L40" s="142"/>
      <c r="M40" s="142"/>
      <c r="N40" s="142"/>
      <c r="O40" s="142"/>
      <c r="P40" s="142"/>
      <c r="Q40" s="142"/>
    </row>
    <row r="41" spans="6:17" ht="17.25" customHeight="1" x14ac:dyDescent="0.25">
      <c r="F41" s="142"/>
      <c r="G41" s="142"/>
      <c r="H41" s="142"/>
      <c r="I41" s="142"/>
      <c r="J41" s="142"/>
      <c r="K41" s="142"/>
      <c r="L41" s="142"/>
      <c r="M41" s="142"/>
      <c r="N41" s="142"/>
      <c r="O41" s="142"/>
      <c r="P41" s="142"/>
      <c r="Q41" s="142"/>
    </row>
    <row r="42" spans="6:17" ht="17.25" customHeight="1" x14ac:dyDescent="0.25">
      <c r="F42" s="1467"/>
      <c r="G42" s="1467"/>
      <c r="H42" s="1467"/>
      <c r="I42" s="1467"/>
      <c r="J42" s="1467"/>
      <c r="K42" s="1467"/>
      <c r="L42" s="1467"/>
      <c r="M42" s="1467"/>
      <c r="N42" s="1467"/>
      <c r="O42" s="1467"/>
      <c r="P42" s="1467"/>
      <c r="Q42" s="1467"/>
    </row>
    <row r="43" spans="6:17" ht="17.25" customHeight="1" x14ac:dyDescent="0.25"/>
    <row r="45" spans="6:17" ht="18.75" x14ac:dyDescent="0.3">
      <c r="F45" s="1471"/>
      <c r="G45" s="1471"/>
      <c r="H45" s="1471"/>
      <c r="I45" s="1471"/>
      <c r="J45" s="1471"/>
      <c r="K45" s="1471"/>
      <c r="L45" s="1471"/>
      <c r="M45" s="1471"/>
      <c r="N45" s="1471"/>
      <c r="O45" s="1471"/>
      <c r="P45" s="1471"/>
      <c r="Q45" s="1471"/>
    </row>
    <row r="49" spans="11:12" ht="18.75" customHeight="1" x14ac:dyDescent="0.25"/>
    <row r="50" spans="11:12" ht="18.75" customHeight="1" x14ac:dyDescent="0.25"/>
    <row r="51" spans="11:12" ht="18.75" customHeight="1" x14ac:dyDescent="0.25"/>
    <row r="52" spans="11:12" ht="18.75" customHeight="1" x14ac:dyDescent="0.25"/>
    <row r="54" spans="11:12" x14ac:dyDescent="0.25">
      <c r="K54" s="1463"/>
      <c r="L54" s="1463"/>
    </row>
    <row r="55" spans="11:12" x14ac:dyDescent="0.25">
      <c r="K55" s="1463"/>
      <c r="L55" s="1463"/>
    </row>
    <row r="56" spans="11:12" x14ac:dyDescent="0.25">
      <c r="K56" s="1463"/>
      <c r="L56" s="1463"/>
    </row>
    <row r="77" spans="6:17" ht="153.75" customHeight="1" x14ac:dyDescent="0.25"/>
    <row r="78" spans="6:17" x14ac:dyDescent="0.25">
      <c r="F78" s="680"/>
      <c r="G78" s="680"/>
      <c r="H78" s="680"/>
      <c r="I78" s="680"/>
      <c r="J78" s="680"/>
      <c r="K78" s="680"/>
      <c r="L78" s="680"/>
      <c r="M78" s="680"/>
      <c r="N78" s="680"/>
      <c r="O78" s="680"/>
      <c r="P78" s="680"/>
      <c r="Q78" s="680"/>
    </row>
    <row r="101" spans="10:11" ht="26.25" customHeight="1" x14ac:dyDescent="0.25"/>
    <row r="102" spans="10:11" ht="21.75" customHeight="1" x14ac:dyDescent="0.25"/>
    <row r="103" spans="10:11" ht="21.75" customHeight="1" x14ac:dyDescent="0.25"/>
    <row r="104" spans="10:11" ht="21.75" customHeight="1" x14ac:dyDescent="0.25"/>
    <row r="105" spans="10:11" ht="21.75" customHeight="1" x14ac:dyDescent="0.25"/>
    <row r="106" spans="10:11" ht="21.75" customHeight="1" x14ac:dyDescent="0.25"/>
    <row r="107" spans="10:11" ht="21.75" customHeight="1" x14ac:dyDescent="0.25"/>
    <row r="108" spans="10:11" ht="20.25" customHeight="1" x14ac:dyDescent="0.25"/>
    <row r="109" spans="10:11" ht="20.25" customHeight="1" x14ac:dyDescent="0.25"/>
    <row r="110" spans="10:11" ht="20.25" customHeight="1" x14ac:dyDescent="0.25">
      <c r="J110" s="1464" t="s">
        <v>36</v>
      </c>
      <c r="K110" s="1464"/>
    </row>
    <row r="111" spans="10:11" ht="20.25" customHeight="1" x14ac:dyDescent="0.25">
      <c r="J111" s="1464" t="s">
        <v>38</v>
      </c>
      <c r="K111" s="1464"/>
    </row>
    <row r="112" spans="10:11" ht="20.25" customHeight="1" x14ac:dyDescent="0.25">
      <c r="J112" s="1464" t="s">
        <v>81</v>
      </c>
      <c r="K112" s="1464"/>
    </row>
    <row r="113" spans="10:11" ht="20.25" customHeight="1" x14ac:dyDescent="0.25"/>
    <row r="114" spans="10:11" ht="20.25" customHeight="1" x14ac:dyDescent="0.25"/>
    <row r="115" spans="10:11" ht="18" customHeight="1" x14ac:dyDescent="0.25"/>
    <row r="116" spans="10:11" ht="15.75" customHeight="1" x14ac:dyDescent="0.25"/>
    <row r="117" spans="10:11" ht="14.25" customHeight="1" x14ac:dyDescent="0.25">
      <c r="J117" s="1464"/>
      <c r="K117" s="1464"/>
    </row>
    <row r="118" spans="10:11" x14ac:dyDescent="0.25">
      <c r="J118" s="1464"/>
      <c r="K118" s="1464"/>
    </row>
    <row r="119" spans="10:11" x14ac:dyDescent="0.25">
      <c r="J119" s="1464"/>
      <c r="K119" s="1464"/>
    </row>
  </sheetData>
  <sheetProtection algorithmName="SHA-512" hashValue="8Z+neK2vsGQJ8sZHSSLgJZiJC4vqBQB5BLEL59GMJPDm5gXrhDz8V5fWScnIg9vjkNZhnnNf8wxDKrMV6NxxnQ==" saltValue="XmHISqwvB0fGlzOmzo8HGQ==" spinCount="100000" sheet="1" objects="1" scenarios="1"/>
  <mergeCells count="24">
    <mergeCell ref="J111:K111"/>
    <mergeCell ref="D18:E18"/>
    <mergeCell ref="D19:E19"/>
    <mergeCell ref="K56:L56"/>
    <mergeCell ref="D20:E20"/>
    <mergeCell ref="K55:L55"/>
    <mergeCell ref="F45:Q45"/>
    <mergeCell ref="K54:L54"/>
    <mergeCell ref="J112:K112"/>
    <mergeCell ref="J117:K117"/>
    <mergeCell ref="J118:K118"/>
    <mergeCell ref="J119:K119"/>
    <mergeCell ref="G6:O6"/>
    <mergeCell ref="G7:O7"/>
    <mergeCell ref="F42:Q42"/>
    <mergeCell ref="G9:O9"/>
    <mergeCell ref="G10:O10"/>
    <mergeCell ref="G11:O11"/>
    <mergeCell ref="G12:O12"/>
    <mergeCell ref="F15:Q15"/>
    <mergeCell ref="F16:Q16"/>
    <mergeCell ref="F17:Q17"/>
    <mergeCell ref="G8:O8"/>
    <mergeCell ref="J110:K110"/>
  </mergeCells>
  <hyperlinks>
    <hyperlink ref="D19:E19" location="'FROTA SEGUNDO TIPO'!A1" display="AVANÇAR &gt;&gt;" xr:uid="{00000000-0004-0000-0300-000000000000}"/>
    <hyperlink ref="D20:E20" location="'APRESENTAÇÃO '!A1" display="&lt;&lt; VOLTAR" xr:uid="{00000000-0004-0000-0300-000001000000}"/>
    <hyperlink ref="D18:E18" location="'INÍCIO '!A1" display="INÍCIO" xr:uid="{00000000-0004-0000-0300-000002000000}"/>
    <hyperlink ref="J111:K111" location="'FROTA SEGUNDO TIPO'!A1" display="AVANÇAR &gt;&gt;" xr:uid="{00000000-0004-0000-0300-000003000000}"/>
    <hyperlink ref="J112:K112" location="'APRESENTAÇÃO '!A1" display="&lt;&lt; VOLTAR" xr:uid="{00000000-0004-0000-0300-000004000000}"/>
    <hyperlink ref="J110:K110" location="'INÍCIO '!A1" display="INÍCIO" xr:uid="{00000000-0004-0000-0300-000005000000}"/>
  </hyperlinks>
  <printOptions horizontalCentered="1"/>
  <pageMargins left="0.11811023622047245" right="0.11811023622047245" top="0.78740157480314965" bottom="0.39370078740157483" header="0.31496062992125984" footer="0.31496062992125984"/>
  <pageSetup paperSize="9" scale="81" orientation="portrait" horizontalDpi="4294967294" verticalDpi="4294967294" r:id="rId1"/>
  <rowBreaks count="2" manualBreakCount="2">
    <brk id="59" min="5" max="16" man="1"/>
    <brk id="108" min="5" max="16"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5"/>
  <dimension ref="B1:X111"/>
  <sheetViews>
    <sheetView showGridLines="0" showRowColHeaders="0" zoomScaleNormal="100" zoomScaleSheetLayoutView="100" workbookViewId="0">
      <selection activeCell="B13" sqref="B13"/>
    </sheetView>
  </sheetViews>
  <sheetFormatPr baseColWidth="10" defaultColWidth="9.140625" defaultRowHeight="15" x14ac:dyDescent="0.25"/>
  <cols>
    <col min="1" max="1" width="3.5703125" customWidth="1"/>
    <col min="2" max="2" width="30.28515625" customWidth="1"/>
    <col min="3" max="3" width="1.140625" style="439" customWidth="1"/>
    <col min="4" max="4" width="24" customWidth="1"/>
    <col min="5" max="7" width="7.5703125" bestFit="1" customWidth="1"/>
    <col min="8" max="8" width="7.7109375" customWidth="1"/>
    <col min="9" max="9" width="7.5703125" bestFit="1" customWidth="1"/>
    <col min="10" max="11" width="7.7109375" customWidth="1"/>
    <col min="12" max="13" width="7.5703125" bestFit="1" customWidth="1"/>
    <col min="14" max="14" width="7.5703125" style="416" bestFit="1" customWidth="1"/>
    <col min="15" max="15" width="7.7109375" style="439" customWidth="1"/>
    <col min="16" max="16" width="0.7109375" customWidth="1"/>
    <col min="17" max="17" width="0.42578125" customWidth="1"/>
    <col min="18" max="18" width="5.7109375" customWidth="1"/>
    <col min="19" max="19" width="23.85546875" customWidth="1"/>
    <col min="20" max="20" width="9.140625" customWidth="1"/>
  </cols>
  <sheetData>
    <row r="1" spans="2:24" ht="15.75" thickBot="1" x14ac:dyDescent="0.3"/>
    <row r="2" spans="2:24" ht="9" customHeight="1" thickTop="1" x14ac:dyDescent="0.25">
      <c r="D2" s="581"/>
      <c r="E2" s="582"/>
      <c r="F2" s="582"/>
      <c r="G2" s="582"/>
      <c r="H2" s="582"/>
      <c r="I2" s="582"/>
      <c r="J2" s="582"/>
      <c r="K2" s="582"/>
      <c r="L2" s="582"/>
      <c r="M2" s="582"/>
      <c r="N2" s="582"/>
      <c r="O2" s="583"/>
      <c r="P2" s="62"/>
    </row>
    <row r="3" spans="2:24" ht="17.25" x14ac:dyDescent="0.3">
      <c r="B3" s="494"/>
      <c r="D3" s="1482" t="s">
        <v>34</v>
      </c>
      <c r="E3" s="1466"/>
      <c r="F3" s="1466"/>
      <c r="G3" s="1466"/>
      <c r="H3" s="1466"/>
      <c r="I3" s="1466"/>
      <c r="J3" s="1466"/>
      <c r="K3" s="1466"/>
      <c r="L3" s="1466"/>
      <c r="M3" s="1466"/>
      <c r="N3" s="1466"/>
      <c r="O3" s="1483"/>
      <c r="P3" s="62"/>
    </row>
    <row r="4" spans="2:24" ht="17.25" x14ac:dyDescent="0.3">
      <c r="B4" s="494"/>
      <c r="D4" s="1482" t="s">
        <v>35</v>
      </c>
      <c r="E4" s="1466"/>
      <c r="F4" s="1466"/>
      <c r="G4" s="1466"/>
      <c r="H4" s="1466"/>
      <c r="I4" s="1466"/>
      <c r="J4" s="1466"/>
      <c r="K4" s="1466"/>
      <c r="L4" s="1466"/>
      <c r="M4" s="1466"/>
      <c r="N4" s="1466"/>
      <c r="O4" s="1483"/>
      <c r="P4" s="62"/>
    </row>
    <row r="5" spans="2:24" ht="17.25" x14ac:dyDescent="0.3">
      <c r="B5" s="494"/>
      <c r="D5" s="1482" t="s">
        <v>394</v>
      </c>
      <c r="E5" s="1466"/>
      <c r="F5" s="1466"/>
      <c r="G5" s="1466"/>
      <c r="H5" s="1466"/>
      <c r="I5" s="1466"/>
      <c r="J5" s="1466"/>
      <c r="K5" s="1466"/>
      <c r="L5" s="1466"/>
      <c r="M5" s="1466"/>
      <c r="N5" s="1466"/>
      <c r="O5" s="1483"/>
      <c r="P5" s="62"/>
    </row>
    <row r="6" spans="2:24" ht="17.25" x14ac:dyDescent="0.3">
      <c r="B6" s="494"/>
      <c r="D6" s="1482" t="s">
        <v>37</v>
      </c>
      <c r="E6" s="1466"/>
      <c r="F6" s="1466"/>
      <c r="G6" s="1466"/>
      <c r="H6" s="1466"/>
      <c r="I6" s="1466"/>
      <c r="J6" s="1466"/>
      <c r="K6" s="1466"/>
      <c r="L6" s="1466"/>
      <c r="M6" s="1466"/>
      <c r="N6" s="1466"/>
      <c r="O6" s="1483"/>
      <c r="P6" s="62"/>
      <c r="R6" s="28"/>
    </row>
    <row r="7" spans="2:24" ht="27.75" customHeight="1" x14ac:dyDescent="0.25">
      <c r="B7" s="494"/>
      <c r="D7" s="1476" t="s">
        <v>393</v>
      </c>
      <c r="E7" s="1477"/>
      <c r="F7" s="1477"/>
      <c r="G7" s="1477"/>
      <c r="H7" s="1477"/>
      <c r="I7" s="1477"/>
      <c r="J7" s="1477"/>
      <c r="K7" s="1477"/>
      <c r="L7" s="1477"/>
      <c r="M7" s="1477"/>
      <c r="N7" s="1477"/>
      <c r="O7" s="1478"/>
      <c r="P7" s="62"/>
    </row>
    <row r="8" spans="2:24" ht="8.25" customHeight="1" thickBot="1" x14ac:dyDescent="0.3">
      <c r="B8" s="494"/>
      <c r="D8" s="1479"/>
      <c r="E8" s="1480"/>
      <c r="F8" s="1480"/>
      <c r="G8" s="1480"/>
      <c r="H8" s="1480"/>
      <c r="I8" s="1480"/>
      <c r="J8" s="1480"/>
      <c r="K8" s="1480"/>
      <c r="L8" s="1480"/>
      <c r="M8" s="1480"/>
      <c r="N8" s="1480"/>
      <c r="O8" s="1481"/>
      <c r="P8" s="62"/>
    </row>
    <row r="9" spans="2:24" ht="13.5" customHeight="1" thickTop="1" x14ac:dyDescent="0.3">
      <c r="B9" s="584"/>
      <c r="D9" s="62"/>
      <c r="J9" s="62"/>
      <c r="K9" s="62"/>
      <c r="L9" s="62"/>
      <c r="M9" s="62"/>
      <c r="N9" s="62"/>
      <c r="O9" s="62"/>
      <c r="P9" s="62"/>
    </row>
    <row r="10" spans="2:24" ht="22.5" customHeight="1" x14ac:dyDescent="0.25">
      <c r="B10" s="494"/>
      <c r="D10" s="1475" t="s">
        <v>170</v>
      </c>
      <c r="E10" s="1475"/>
      <c r="F10" s="1475"/>
      <c r="G10" s="1475"/>
      <c r="H10" s="1475"/>
      <c r="I10" s="1475"/>
      <c r="J10" s="1475"/>
      <c r="K10" s="1475"/>
      <c r="L10" s="1475"/>
      <c r="M10" s="1475"/>
      <c r="N10" s="1475"/>
      <c r="O10" s="1475"/>
      <c r="P10" s="1475"/>
    </row>
    <row r="11" spans="2:24" ht="5.25" customHeight="1" thickBot="1" x14ac:dyDescent="0.3">
      <c r="B11" s="494"/>
      <c r="D11" s="124"/>
      <c r="E11" s="125"/>
      <c r="F11" s="125"/>
      <c r="G11" s="125"/>
      <c r="H11" s="125"/>
      <c r="I11" s="125"/>
      <c r="J11" s="124"/>
      <c r="K11" s="124"/>
      <c r="L11" s="124"/>
      <c r="M11" s="124"/>
      <c r="N11" s="124"/>
      <c r="O11" s="124"/>
      <c r="P11" s="126"/>
      <c r="S11" s="119"/>
      <c r="T11" s="119"/>
    </row>
    <row r="12" spans="2:24" ht="23.25" customHeight="1" thickTop="1" thickBot="1" x14ac:dyDescent="0.3">
      <c r="B12" s="712" t="s">
        <v>36</v>
      </c>
      <c r="C12" s="523"/>
      <c r="D12" s="812" t="s">
        <v>156</v>
      </c>
      <c r="E12" s="813">
        <v>2006</v>
      </c>
      <c r="F12" s="813">
        <v>2007</v>
      </c>
      <c r="G12" s="813">
        <v>2008</v>
      </c>
      <c r="H12" s="813">
        <v>2009</v>
      </c>
      <c r="I12" s="813">
        <v>2010</v>
      </c>
      <c r="J12" s="813">
        <v>2011</v>
      </c>
      <c r="K12" s="813">
        <v>2012</v>
      </c>
      <c r="L12" s="814">
        <v>2013</v>
      </c>
      <c r="M12" s="814">
        <v>2014</v>
      </c>
      <c r="N12" s="814">
        <v>2015</v>
      </c>
      <c r="O12" s="815">
        <v>2016</v>
      </c>
      <c r="P12" s="127"/>
      <c r="S12" s="626" t="s">
        <v>176</v>
      </c>
      <c r="T12" s="626"/>
      <c r="U12" s="517"/>
      <c r="V12" s="412"/>
    </row>
    <row r="13" spans="2:24" ht="15" customHeight="1" x14ac:dyDescent="0.25">
      <c r="B13" s="1449" t="s">
        <v>38</v>
      </c>
      <c r="C13" s="431"/>
      <c r="D13" s="409" t="s">
        <v>167</v>
      </c>
      <c r="E13" s="365">
        <v>111971</v>
      </c>
      <c r="F13" s="363">
        <v>122739</v>
      </c>
      <c r="G13" s="365">
        <v>135076</v>
      </c>
      <c r="H13" s="363">
        <v>151125</v>
      </c>
      <c r="I13" s="365">
        <v>170271</v>
      </c>
      <c r="J13" s="363">
        <v>181653</v>
      </c>
      <c r="K13" s="363">
        <v>211726</v>
      </c>
      <c r="L13" s="363">
        <v>230299</v>
      </c>
      <c r="M13" s="363">
        <v>247754</v>
      </c>
      <c r="N13" s="363">
        <v>261996</v>
      </c>
      <c r="O13" s="367">
        <v>272965</v>
      </c>
      <c r="P13" s="128"/>
      <c r="Q13" s="76"/>
      <c r="R13" s="76"/>
      <c r="S13" s="626"/>
      <c r="T13" s="626"/>
      <c r="U13" s="518"/>
      <c r="V13" s="413"/>
      <c r="W13" s="76"/>
      <c r="X13" s="76"/>
    </row>
    <row r="14" spans="2:24" ht="15" customHeight="1" x14ac:dyDescent="0.25">
      <c r="B14" s="712" t="s">
        <v>81</v>
      </c>
      <c r="C14" s="411"/>
      <c r="D14" s="816" t="s">
        <v>157</v>
      </c>
      <c r="E14" s="817">
        <v>16982</v>
      </c>
      <c r="F14" s="818">
        <v>17863</v>
      </c>
      <c r="G14" s="817">
        <v>19260</v>
      </c>
      <c r="H14" s="818">
        <v>20690</v>
      </c>
      <c r="I14" s="817">
        <v>22391</v>
      </c>
      <c r="J14" s="818">
        <v>24207</v>
      </c>
      <c r="K14" s="818">
        <v>25643</v>
      </c>
      <c r="L14" s="818">
        <v>26702</v>
      </c>
      <c r="M14" s="818">
        <v>28153</v>
      </c>
      <c r="N14" s="818">
        <v>29262</v>
      </c>
      <c r="O14" s="819">
        <v>29911</v>
      </c>
      <c r="P14" s="129"/>
      <c r="Q14" s="130"/>
      <c r="R14" s="130"/>
      <c r="S14" s="626"/>
      <c r="T14" s="626"/>
      <c r="U14" s="519"/>
      <c r="V14" s="414"/>
    </row>
    <row r="15" spans="2:24" ht="15" customHeight="1" x14ac:dyDescent="0.25">
      <c r="B15" s="679"/>
      <c r="C15" s="425"/>
      <c r="D15" s="410" t="s">
        <v>407</v>
      </c>
      <c r="E15" s="366">
        <v>2692</v>
      </c>
      <c r="F15" s="364">
        <v>3083</v>
      </c>
      <c r="G15" s="366">
        <v>3629</v>
      </c>
      <c r="H15" s="364">
        <v>3862</v>
      </c>
      <c r="I15" s="366">
        <v>4240</v>
      </c>
      <c r="J15" s="364">
        <v>4432</v>
      </c>
      <c r="K15" s="364">
        <v>4785</v>
      </c>
      <c r="L15" s="364">
        <v>5249</v>
      </c>
      <c r="M15" s="364">
        <v>5643</v>
      </c>
      <c r="N15" s="364">
        <v>5898</v>
      </c>
      <c r="O15" s="368">
        <v>6216</v>
      </c>
      <c r="P15" s="129"/>
      <c r="S15" s="626"/>
      <c r="T15" s="626"/>
      <c r="U15" s="517"/>
      <c r="V15" s="412"/>
    </row>
    <row r="16" spans="2:24" ht="15" customHeight="1" x14ac:dyDescent="0.25">
      <c r="B16" s="494"/>
      <c r="C16" s="425"/>
      <c r="D16" s="816" t="s">
        <v>159</v>
      </c>
      <c r="E16" s="817">
        <v>14629</v>
      </c>
      <c r="F16" s="818">
        <v>17476</v>
      </c>
      <c r="G16" s="817">
        <v>23660</v>
      </c>
      <c r="H16" s="818">
        <v>29638</v>
      </c>
      <c r="I16" s="817">
        <v>36564</v>
      </c>
      <c r="J16" s="818">
        <v>53501</v>
      </c>
      <c r="K16" s="818">
        <v>50587</v>
      </c>
      <c r="L16" s="818">
        <v>56984</v>
      </c>
      <c r="M16" s="818">
        <v>64626</v>
      </c>
      <c r="N16" s="818">
        <v>70643</v>
      </c>
      <c r="O16" s="819">
        <v>75691</v>
      </c>
      <c r="P16" s="129"/>
      <c r="S16" s="626"/>
      <c r="T16" s="626"/>
      <c r="U16" s="517"/>
      <c r="V16" s="412"/>
    </row>
    <row r="17" spans="2:23" ht="15" customHeight="1" x14ac:dyDescent="0.25">
      <c r="B17" s="494"/>
      <c r="C17" s="425"/>
      <c r="D17" s="410" t="s">
        <v>175</v>
      </c>
      <c r="E17" s="366">
        <v>1</v>
      </c>
      <c r="F17" s="364">
        <v>1</v>
      </c>
      <c r="G17" s="366">
        <v>2</v>
      </c>
      <c r="H17" s="364">
        <v>2</v>
      </c>
      <c r="I17" s="366">
        <v>5</v>
      </c>
      <c r="J17" s="364">
        <v>14</v>
      </c>
      <c r="K17" s="364">
        <v>18</v>
      </c>
      <c r="L17" s="364">
        <v>20</v>
      </c>
      <c r="M17" s="364">
        <v>29</v>
      </c>
      <c r="N17" s="364">
        <v>34</v>
      </c>
      <c r="O17" s="368">
        <v>40</v>
      </c>
      <c r="P17" s="129"/>
      <c r="S17" s="626"/>
      <c r="T17" s="626"/>
      <c r="U17" s="517"/>
      <c r="V17" s="412"/>
    </row>
    <row r="18" spans="2:23" ht="15" customHeight="1" x14ac:dyDescent="0.25">
      <c r="B18" s="494"/>
      <c r="C18" s="425"/>
      <c r="D18" s="816" t="s">
        <v>160</v>
      </c>
      <c r="E18" s="817">
        <v>444</v>
      </c>
      <c r="F18" s="818">
        <v>446</v>
      </c>
      <c r="G18" s="817">
        <v>466</v>
      </c>
      <c r="H18" s="818">
        <v>464</v>
      </c>
      <c r="I18" s="817">
        <v>495</v>
      </c>
      <c r="J18" s="818">
        <v>521</v>
      </c>
      <c r="K18" s="818">
        <v>685</v>
      </c>
      <c r="L18" s="818">
        <v>772</v>
      </c>
      <c r="M18" s="818">
        <v>784</v>
      </c>
      <c r="N18" s="818">
        <v>936</v>
      </c>
      <c r="O18" s="819">
        <v>2382</v>
      </c>
      <c r="P18" s="129"/>
      <c r="S18" s="626"/>
      <c r="T18" s="626"/>
      <c r="U18" s="517"/>
      <c r="V18" s="412"/>
    </row>
    <row r="19" spans="2:23" ht="15" customHeight="1" x14ac:dyDescent="0.25">
      <c r="B19" s="494"/>
      <c r="C19" s="425"/>
      <c r="D19" s="410" t="s">
        <v>408</v>
      </c>
      <c r="E19" s="366">
        <v>421</v>
      </c>
      <c r="F19" s="364">
        <v>463</v>
      </c>
      <c r="G19" s="366">
        <v>533</v>
      </c>
      <c r="H19" s="364">
        <v>619</v>
      </c>
      <c r="I19" s="366">
        <v>721</v>
      </c>
      <c r="J19" s="364">
        <v>862</v>
      </c>
      <c r="K19" s="364">
        <v>914</v>
      </c>
      <c r="L19" s="364">
        <v>984</v>
      </c>
      <c r="M19" s="364">
        <v>1074</v>
      </c>
      <c r="N19" s="364">
        <v>1129</v>
      </c>
      <c r="O19" s="368">
        <v>1170</v>
      </c>
      <c r="P19" s="129"/>
      <c r="R19" s="76"/>
      <c r="S19" s="626"/>
      <c r="T19" s="626"/>
      <c r="U19" s="518"/>
      <c r="V19" s="413"/>
      <c r="W19" s="76"/>
    </row>
    <row r="20" spans="2:23" ht="15" customHeight="1" x14ac:dyDescent="0.25">
      <c r="B20" s="494"/>
      <c r="C20" s="425"/>
      <c r="D20" s="816" t="s">
        <v>166</v>
      </c>
      <c r="E20" s="817">
        <v>171407</v>
      </c>
      <c r="F20" s="818">
        <v>197274</v>
      </c>
      <c r="G20" s="817">
        <v>235480</v>
      </c>
      <c r="H20" s="818">
        <v>269590</v>
      </c>
      <c r="I20" s="817">
        <v>307556</v>
      </c>
      <c r="J20" s="818">
        <v>348425</v>
      </c>
      <c r="K20" s="818">
        <v>381506</v>
      </c>
      <c r="L20" s="818">
        <v>410726</v>
      </c>
      <c r="M20" s="818">
        <v>438198</v>
      </c>
      <c r="N20" s="818">
        <v>461021</v>
      </c>
      <c r="O20" s="819">
        <v>478162</v>
      </c>
      <c r="P20" s="125"/>
      <c r="S20" s="626"/>
      <c r="T20" s="626"/>
      <c r="U20" s="517"/>
      <c r="V20" s="412"/>
    </row>
    <row r="21" spans="2:23" ht="15" customHeight="1" x14ac:dyDescent="0.25">
      <c r="B21" s="494"/>
      <c r="C21" s="425"/>
      <c r="D21" s="410" t="s">
        <v>168</v>
      </c>
      <c r="E21" s="366">
        <v>2378</v>
      </c>
      <c r="F21" s="364">
        <v>2616</v>
      </c>
      <c r="G21" s="366">
        <v>2872</v>
      </c>
      <c r="H21" s="364">
        <v>3253</v>
      </c>
      <c r="I21" s="366">
        <v>3596</v>
      </c>
      <c r="J21" s="364">
        <v>4213</v>
      </c>
      <c r="K21" s="364">
        <v>4538</v>
      </c>
      <c r="L21" s="364">
        <v>4831</v>
      </c>
      <c r="M21" s="364">
        <v>5025</v>
      </c>
      <c r="N21" s="364">
        <v>5341</v>
      </c>
      <c r="O21" s="368">
        <v>5563</v>
      </c>
      <c r="P21" s="125"/>
      <c r="S21" s="626"/>
      <c r="T21" s="626"/>
      <c r="U21" s="518"/>
      <c r="V21" s="412"/>
    </row>
    <row r="22" spans="2:23" ht="15" customHeight="1" x14ac:dyDescent="0.25">
      <c r="B22" s="494"/>
      <c r="C22" s="425"/>
      <c r="D22" s="816" t="s">
        <v>161</v>
      </c>
      <c r="E22" s="817">
        <v>3491</v>
      </c>
      <c r="F22" s="818">
        <v>3905</v>
      </c>
      <c r="G22" s="817">
        <v>4476</v>
      </c>
      <c r="H22" s="818">
        <v>5058</v>
      </c>
      <c r="I22" s="817">
        <v>5881</v>
      </c>
      <c r="J22" s="818">
        <v>6921</v>
      </c>
      <c r="K22" s="818">
        <v>7614</v>
      </c>
      <c r="L22" s="818">
        <v>8707</v>
      </c>
      <c r="M22" s="818">
        <v>10039</v>
      </c>
      <c r="N22" s="818">
        <v>11388</v>
      </c>
      <c r="O22" s="819">
        <v>12562</v>
      </c>
      <c r="P22" s="125"/>
      <c r="S22" s="626"/>
      <c r="T22" s="626"/>
      <c r="U22" s="517"/>
      <c r="V22" s="412"/>
    </row>
    <row r="23" spans="2:23" ht="15" customHeight="1" x14ac:dyDescent="0.25">
      <c r="B23" s="494"/>
      <c r="C23" s="425"/>
      <c r="D23" s="410" t="s">
        <v>162</v>
      </c>
      <c r="E23" s="366">
        <v>4584</v>
      </c>
      <c r="F23" s="364">
        <v>5202</v>
      </c>
      <c r="G23" s="366">
        <v>6125</v>
      </c>
      <c r="H23" s="364">
        <v>6639</v>
      </c>
      <c r="I23" s="366">
        <v>7477</v>
      </c>
      <c r="J23" s="364">
        <v>7836</v>
      </c>
      <c r="K23" s="364">
        <v>8707</v>
      </c>
      <c r="L23" s="364">
        <v>9524</v>
      </c>
      <c r="M23" s="364">
        <v>10318</v>
      </c>
      <c r="N23" s="364">
        <v>10772</v>
      </c>
      <c r="O23" s="368">
        <v>11421</v>
      </c>
      <c r="P23" s="125"/>
      <c r="S23" s="398"/>
      <c r="T23" s="398"/>
      <c r="U23" s="517"/>
      <c r="V23" s="412"/>
    </row>
    <row r="24" spans="2:23" ht="15" customHeight="1" x14ac:dyDescent="0.25">
      <c r="B24" s="494"/>
      <c r="C24" s="425"/>
      <c r="D24" s="816" t="s">
        <v>163</v>
      </c>
      <c r="E24" s="817">
        <v>21</v>
      </c>
      <c r="F24" s="818">
        <v>35</v>
      </c>
      <c r="G24" s="817">
        <v>35</v>
      </c>
      <c r="H24" s="818">
        <v>34</v>
      </c>
      <c r="I24" s="817">
        <v>33</v>
      </c>
      <c r="J24" s="818">
        <v>40</v>
      </c>
      <c r="K24" s="818">
        <v>33</v>
      </c>
      <c r="L24" s="818">
        <v>30</v>
      </c>
      <c r="M24" s="818">
        <v>29</v>
      </c>
      <c r="N24" s="818">
        <v>28</v>
      </c>
      <c r="O24" s="819">
        <v>27</v>
      </c>
      <c r="P24" s="125"/>
      <c r="S24" s="396">
        <f>N28-T22</f>
        <v>861422</v>
      </c>
      <c r="T24" s="398"/>
      <c r="U24" s="517"/>
    </row>
    <row r="25" spans="2:23" ht="15" customHeight="1" x14ac:dyDescent="0.25">
      <c r="B25" s="494"/>
      <c r="C25" s="425"/>
      <c r="D25" s="410" t="s">
        <v>164</v>
      </c>
      <c r="E25" s="366">
        <v>5</v>
      </c>
      <c r="F25" s="364">
        <v>6</v>
      </c>
      <c r="G25" s="366">
        <v>11</v>
      </c>
      <c r="H25" s="364">
        <v>14</v>
      </c>
      <c r="I25" s="366">
        <v>19</v>
      </c>
      <c r="J25" s="364">
        <v>20</v>
      </c>
      <c r="K25" s="364">
        <v>32</v>
      </c>
      <c r="L25" s="364">
        <v>37</v>
      </c>
      <c r="M25" s="364">
        <v>39</v>
      </c>
      <c r="N25" s="364">
        <v>41</v>
      </c>
      <c r="O25" s="368">
        <v>43</v>
      </c>
      <c r="P25" s="125"/>
      <c r="S25" s="517"/>
      <c r="T25" s="517"/>
      <c r="U25" s="517"/>
    </row>
    <row r="26" spans="2:23" ht="15" customHeight="1" x14ac:dyDescent="0.25">
      <c r="B26" s="494"/>
      <c r="C26" s="425"/>
      <c r="D26" s="816" t="s">
        <v>165</v>
      </c>
      <c r="E26" s="817">
        <v>24</v>
      </c>
      <c r="F26" s="818">
        <v>26</v>
      </c>
      <c r="G26" s="817">
        <v>35</v>
      </c>
      <c r="H26" s="818">
        <v>45</v>
      </c>
      <c r="I26" s="817">
        <v>114</v>
      </c>
      <c r="J26" s="818">
        <v>176</v>
      </c>
      <c r="K26" s="818">
        <v>221</v>
      </c>
      <c r="L26" s="818">
        <v>236</v>
      </c>
      <c r="M26" s="818">
        <v>264</v>
      </c>
      <c r="N26" s="818">
        <v>294</v>
      </c>
      <c r="O26" s="819">
        <v>320</v>
      </c>
      <c r="P26" s="125"/>
    </row>
    <row r="27" spans="2:23" ht="15" customHeight="1" thickBot="1" x14ac:dyDescent="0.3">
      <c r="B27" s="494"/>
      <c r="C27" s="425"/>
      <c r="D27" s="736" t="s">
        <v>169</v>
      </c>
      <c r="E27" s="737">
        <v>182</v>
      </c>
      <c r="F27" s="738">
        <v>310</v>
      </c>
      <c r="G27" s="737">
        <v>589</v>
      </c>
      <c r="H27" s="738">
        <v>820</v>
      </c>
      <c r="I27" s="737">
        <v>1157</v>
      </c>
      <c r="J27" s="738">
        <v>1594</v>
      </c>
      <c r="K27" s="738">
        <v>1775</v>
      </c>
      <c r="L27" s="738">
        <v>2107</v>
      </c>
      <c r="M27" s="738">
        <v>2425</v>
      </c>
      <c r="N27" s="738">
        <v>2639</v>
      </c>
      <c r="O27" s="739">
        <v>2949</v>
      </c>
      <c r="P27" s="125"/>
    </row>
    <row r="28" spans="2:23" ht="21.75" customHeight="1" thickBot="1" x14ac:dyDescent="0.3">
      <c r="B28" s="494"/>
      <c r="C28" s="494"/>
      <c r="D28" s="820" t="s">
        <v>7</v>
      </c>
      <c r="E28" s="821">
        <f t="shared" ref="E28:O28" si="0">SUM(E13:E27)</f>
        <v>329232</v>
      </c>
      <c r="F28" s="821">
        <f t="shared" si="0"/>
        <v>371445</v>
      </c>
      <c r="G28" s="821">
        <f t="shared" si="0"/>
        <v>432249</v>
      </c>
      <c r="H28" s="821">
        <f t="shared" si="0"/>
        <v>491853</v>
      </c>
      <c r="I28" s="821">
        <f t="shared" si="0"/>
        <v>560520</v>
      </c>
      <c r="J28" s="821">
        <f t="shared" si="0"/>
        <v>634415</v>
      </c>
      <c r="K28" s="821">
        <f t="shared" si="0"/>
        <v>698784</v>
      </c>
      <c r="L28" s="822">
        <f t="shared" si="0"/>
        <v>757208</v>
      </c>
      <c r="M28" s="822">
        <f t="shared" si="0"/>
        <v>814400</v>
      </c>
      <c r="N28" s="822">
        <f t="shared" si="0"/>
        <v>861422</v>
      </c>
      <c r="O28" s="823">
        <f t="shared" si="0"/>
        <v>899422</v>
      </c>
      <c r="P28" s="125"/>
    </row>
    <row r="29" spans="2:23" ht="12.75" customHeight="1" thickTop="1" x14ac:dyDescent="0.25">
      <c r="B29" s="494"/>
      <c r="D29" s="131" t="s">
        <v>158</v>
      </c>
    </row>
    <row r="30" spans="2:23" ht="12" customHeight="1" x14ac:dyDescent="0.25">
      <c r="D30" s="131" t="s">
        <v>173</v>
      </c>
    </row>
    <row r="31" spans="2:23" ht="20.25" customHeight="1" x14ac:dyDescent="0.25">
      <c r="D31" s="146"/>
    </row>
    <row r="32" spans="2:23" ht="25.5" customHeight="1" x14ac:dyDescent="0.25">
      <c r="D32" s="1472" t="s">
        <v>172</v>
      </c>
      <c r="E32" s="1472"/>
      <c r="F32" s="1472"/>
      <c r="G32" s="1472"/>
      <c r="H32" s="1472"/>
      <c r="I32" s="1472"/>
      <c r="J32" s="1472"/>
      <c r="K32" s="1472"/>
      <c r="L32" s="1472"/>
      <c r="M32" s="1472"/>
      <c r="N32" s="1472"/>
      <c r="O32" s="1472"/>
      <c r="P32" s="1472"/>
    </row>
    <row r="33" spans="2:16" ht="3.75" customHeight="1" thickBot="1" x14ac:dyDescent="0.3">
      <c r="D33" s="124"/>
      <c r="E33" s="125"/>
      <c r="F33" s="125"/>
      <c r="G33" s="125"/>
      <c r="H33" s="125"/>
      <c r="I33" s="125"/>
      <c r="J33" s="124"/>
      <c r="K33" s="124"/>
      <c r="L33" s="124"/>
      <c r="M33" s="124"/>
      <c r="N33" s="124"/>
      <c r="O33" s="124"/>
      <c r="P33" s="126"/>
    </row>
    <row r="34" spans="2:16" ht="24.75" customHeight="1" thickTop="1" thickBot="1" x14ac:dyDescent="0.3">
      <c r="B34" s="494"/>
      <c r="C34" s="494"/>
      <c r="D34" s="812" t="s">
        <v>156</v>
      </c>
      <c r="E34" s="813">
        <v>2006</v>
      </c>
      <c r="F34" s="813">
        <v>2007</v>
      </c>
      <c r="G34" s="813">
        <v>2008</v>
      </c>
      <c r="H34" s="813">
        <v>2009</v>
      </c>
      <c r="I34" s="813">
        <v>2010</v>
      </c>
      <c r="J34" s="813">
        <v>2011</v>
      </c>
      <c r="K34" s="813">
        <v>2012</v>
      </c>
      <c r="L34" s="814">
        <v>2013</v>
      </c>
      <c r="M34" s="814">
        <v>2014</v>
      </c>
      <c r="N34" s="813">
        <v>2015</v>
      </c>
      <c r="O34" s="815">
        <v>2016</v>
      </c>
      <c r="P34" s="127"/>
    </row>
    <row r="35" spans="2:16" x14ac:dyDescent="0.25">
      <c r="B35" s="494"/>
      <c r="C35" s="425"/>
      <c r="D35" s="409" t="s">
        <v>167</v>
      </c>
      <c r="E35" s="369">
        <f>E13/$E$28</f>
        <v>0.34009756038295186</v>
      </c>
      <c r="F35" s="371">
        <f>F13/$F$28</f>
        <v>0.33043653838387915</v>
      </c>
      <c r="G35" s="369">
        <f>G13/$G$28</f>
        <v>0.31249580681505335</v>
      </c>
      <c r="H35" s="371">
        <f>H13/$H$28</f>
        <v>0.30725643637428257</v>
      </c>
      <c r="I35" s="369">
        <f>I13/$I$28</f>
        <v>0.30377328195247272</v>
      </c>
      <c r="J35" s="371">
        <f>J13/$J$28</f>
        <v>0.28633150225010445</v>
      </c>
      <c r="K35" s="369">
        <f>K13/$K$28</f>
        <v>0.30299205476942803</v>
      </c>
      <c r="L35" s="403">
        <f>L13/$L$28</f>
        <v>0.30414232284920389</v>
      </c>
      <c r="M35" s="369">
        <f>M13/$M$28</f>
        <v>0.30421660117878191</v>
      </c>
      <c r="N35" s="369">
        <f>N13/$N$28</f>
        <v>0.304143613699209</v>
      </c>
      <c r="O35" s="418">
        <f>O13/$O$28</f>
        <v>0.30348935205053912</v>
      </c>
      <c r="P35" s="128"/>
    </row>
    <row r="36" spans="2:16" x14ac:dyDescent="0.25">
      <c r="B36" s="494"/>
      <c r="C36" s="425"/>
      <c r="D36" s="816" t="s">
        <v>157</v>
      </c>
      <c r="E36" s="824">
        <f t="shared" ref="E36:E50" si="1">E14/$E$28</f>
        <v>5.1580648296641884E-2</v>
      </c>
      <c r="F36" s="825">
        <f t="shared" ref="F36:F50" si="2">F14/$F$28</f>
        <v>4.8090565224999667E-2</v>
      </c>
      <c r="G36" s="824">
        <f t="shared" ref="G36:G50" si="3">G14/$G$28</f>
        <v>4.4557650798498091E-2</v>
      </c>
      <c r="H36" s="825">
        <f t="shared" ref="H36:H50" si="4">H14/$H$28</f>
        <v>4.2065413853326093E-2</v>
      </c>
      <c r="I36" s="824">
        <f t="shared" ref="I36:I50" si="5">I14/$I$28</f>
        <v>3.994683508170984E-2</v>
      </c>
      <c r="J36" s="825">
        <f t="shared" ref="J36:J50" si="6">J14/$J$28</f>
        <v>3.8156411812457144E-2</v>
      </c>
      <c r="K36" s="824">
        <f t="shared" ref="K36:K50" si="7">K14/$K$28</f>
        <v>3.6696604387049504E-2</v>
      </c>
      <c r="L36" s="826">
        <f t="shared" ref="L36:L50" si="8">L14/$L$28</f>
        <v>3.5263758438896578E-2</v>
      </c>
      <c r="M36" s="824">
        <f t="shared" ref="M36:M50" si="9">M14/$M$28</f>
        <v>3.456900785854617E-2</v>
      </c>
      <c r="N36" s="824">
        <f t="shared" ref="N36:N50" si="10">N14/$N$28</f>
        <v>3.396941336534242E-2</v>
      </c>
      <c r="O36" s="827">
        <f t="shared" ref="O36:O50" si="11">O14/$O$28</f>
        <v>3.3255802059544905E-2</v>
      </c>
      <c r="P36" s="129"/>
    </row>
    <row r="37" spans="2:16" x14ac:dyDescent="0.25">
      <c r="B37" s="494"/>
      <c r="C37" s="425"/>
      <c r="D37" s="410" t="s">
        <v>407</v>
      </c>
      <c r="E37" s="370">
        <f t="shared" si="1"/>
        <v>8.1766049472712255E-3</v>
      </c>
      <c r="F37" s="372">
        <f t="shared" si="2"/>
        <v>8.3000174992259954E-3</v>
      </c>
      <c r="G37" s="370">
        <f t="shared" si="3"/>
        <v>8.3956238186785864E-3</v>
      </c>
      <c r="H37" s="372">
        <f t="shared" si="4"/>
        <v>7.8519395022496555E-3</v>
      </c>
      <c r="I37" s="370">
        <f t="shared" si="5"/>
        <v>7.5644044815528439E-3</v>
      </c>
      <c r="J37" s="372">
        <f t="shared" si="6"/>
        <v>6.9859634466398176E-3</v>
      </c>
      <c r="K37" s="370">
        <f t="shared" si="7"/>
        <v>6.847609561752988E-3</v>
      </c>
      <c r="L37" s="404">
        <f t="shared" si="8"/>
        <v>6.9320450919694455E-3</v>
      </c>
      <c r="M37" s="370">
        <f t="shared" si="9"/>
        <v>6.9290275049115916E-3</v>
      </c>
      <c r="N37" s="370">
        <f t="shared" si="10"/>
        <v>6.8468184002730371E-3</v>
      </c>
      <c r="O37" s="419">
        <f t="shared" si="11"/>
        <v>6.9111051319625267E-3</v>
      </c>
      <c r="P37" s="129"/>
    </row>
    <row r="38" spans="2:16" x14ac:dyDescent="0.25">
      <c r="B38" s="494"/>
      <c r="C38" s="425"/>
      <c r="D38" s="816" t="s">
        <v>159</v>
      </c>
      <c r="E38" s="824">
        <f t="shared" si="1"/>
        <v>4.443371239733683E-2</v>
      </c>
      <c r="F38" s="825">
        <f t="shared" si="2"/>
        <v>4.7048688231097473E-2</v>
      </c>
      <c r="G38" s="824">
        <f t="shared" si="3"/>
        <v>5.4736968737926522E-2</v>
      </c>
      <c r="H38" s="825">
        <f t="shared" si="4"/>
        <v>6.0257841265581383E-2</v>
      </c>
      <c r="I38" s="824">
        <f t="shared" si="5"/>
        <v>6.523228430742882E-2</v>
      </c>
      <c r="J38" s="825">
        <f t="shared" si="6"/>
        <v>8.4331234286705081E-2</v>
      </c>
      <c r="K38" s="824">
        <f t="shared" si="7"/>
        <v>7.2392899665705002E-2</v>
      </c>
      <c r="L38" s="826">
        <f t="shared" si="8"/>
        <v>7.525541198719507E-2</v>
      </c>
      <c r="M38" s="824">
        <f t="shared" si="9"/>
        <v>7.9354125736738709E-2</v>
      </c>
      <c r="N38" s="824">
        <f t="shared" si="10"/>
        <v>8.2007424932263165E-2</v>
      </c>
      <c r="O38" s="827">
        <f t="shared" si="11"/>
        <v>8.4155157423322982E-2</v>
      </c>
      <c r="P38" s="129"/>
    </row>
    <row r="39" spans="2:16" x14ac:dyDescent="0.25">
      <c r="B39" s="494"/>
      <c r="C39" s="425"/>
      <c r="D39" s="410" t="s">
        <v>175</v>
      </c>
      <c r="E39" s="370">
        <f t="shared" si="1"/>
        <v>3.0373718229090734E-6</v>
      </c>
      <c r="F39" s="372">
        <f t="shared" si="2"/>
        <v>2.6921886147343482E-6</v>
      </c>
      <c r="G39" s="370">
        <f t="shared" si="3"/>
        <v>4.6269626997401961E-6</v>
      </c>
      <c r="H39" s="372">
        <f t="shared" si="4"/>
        <v>4.0662555682287185E-6</v>
      </c>
      <c r="I39" s="370">
        <f t="shared" si="5"/>
        <v>8.9202883037179769E-6</v>
      </c>
      <c r="J39" s="372">
        <f t="shared" si="6"/>
        <v>2.2067574064295453E-5</v>
      </c>
      <c r="K39" s="370">
        <f t="shared" si="7"/>
        <v>2.5759032834180519E-5</v>
      </c>
      <c r="L39" s="404">
        <f t="shared" si="8"/>
        <v>2.6412821840234122E-5</v>
      </c>
      <c r="M39" s="370">
        <f t="shared" si="9"/>
        <v>3.5609037328094301E-5</v>
      </c>
      <c r="N39" s="370">
        <f t="shared" si="10"/>
        <v>3.9469621161289124E-5</v>
      </c>
      <c r="O39" s="419">
        <f t="shared" si="11"/>
        <v>4.4473005997184858E-5</v>
      </c>
      <c r="P39" s="129"/>
    </row>
    <row r="40" spans="2:16" x14ac:dyDescent="0.25">
      <c r="B40" s="494"/>
      <c r="C40" s="425"/>
      <c r="D40" s="816" t="s">
        <v>160</v>
      </c>
      <c r="E40" s="824">
        <f t="shared" si="1"/>
        <v>1.3485930893716285E-3</v>
      </c>
      <c r="F40" s="825">
        <f t="shared" si="2"/>
        <v>1.2007161221715193E-3</v>
      </c>
      <c r="G40" s="824">
        <f t="shared" si="3"/>
        <v>1.0780823090394656E-3</v>
      </c>
      <c r="H40" s="825">
        <f t="shared" si="4"/>
        <v>9.4337129182906279E-4</v>
      </c>
      <c r="I40" s="824">
        <f t="shared" si="5"/>
        <v>8.8310854206807962E-4</v>
      </c>
      <c r="J40" s="825">
        <f t="shared" si="6"/>
        <v>8.2122900624985223E-4</v>
      </c>
      <c r="K40" s="824">
        <f t="shared" si="7"/>
        <v>9.8027430507853638E-4</v>
      </c>
      <c r="L40" s="826">
        <f t="shared" si="8"/>
        <v>1.0195349230330373E-3</v>
      </c>
      <c r="M40" s="824">
        <f t="shared" si="9"/>
        <v>9.6267190569744598E-4</v>
      </c>
      <c r="N40" s="824">
        <f t="shared" si="10"/>
        <v>1.0865754531460771E-3</v>
      </c>
      <c r="O40" s="827">
        <f t="shared" si="11"/>
        <v>2.6483675071323582E-3</v>
      </c>
      <c r="P40" s="129"/>
    </row>
    <row r="41" spans="2:16" x14ac:dyDescent="0.25">
      <c r="B41" s="494"/>
      <c r="C41" s="425"/>
      <c r="D41" s="410" t="s">
        <v>408</v>
      </c>
      <c r="E41" s="370">
        <f t="shared" si="1"/>
        <v>1.2787335374447198E-3</v>
      </c>
      <c r="F41" s="372">
        <f t="shared" si="2"/>
        <v>1.2464833286220034E-3</v>
      </c>
      <c r="G41" s="370">
        <f t="shared" si="3"/>
        <v>1.2330855594807622E-3</v>
      </c>
      <c r="H41" s="372">
        <f t="shared" si="4"/>
        <v>1.2585060983667884E-3</v>
      </c>
      <c r="I41" s="370">
        <f t="shared" si="5"/>
        <v>1.2863055733961322E-3</v>
      </c>
      <c r="J41" s="372">
        <f t="shared" si="6"/>
        <v>1.3587320602444772E-3</v>
      </c>
      <c r="K41" s="370">
        <f t="shared" si="7"/>
        <v>1.3079864450244998E-3</v>
      </c>
      <c r="L41" s="404">
        <f t="shared" si="8"/>
        <v>1.2995108345395189E-3</v>
      </c>
      <c r="M41" s="370">
        <f t="shared" si="9"/>
        <v>1.318762278978389E-3</v>
      </c>
      <c r="N41" s="370">
        <f t="shared" si="10"/>
        <v>1.3106235967969241E-3</v>
      </c>
      <c r="O41" s="419">
        <f t="shared" si="11"/>
        <v>1.300835425417657E-3</v>
      </c>
      <c r="P41" s="129"/>
    </row>
    <row r="42" spans="2:16" x14ac:dyDescent="0.25">
      <c r="B42" s="494"/>
      <c r="C42" s="425"/>
      <c r="D42" s="816" t="s">
        <v>166</v>
      </c>
      <c r="E42" s="824">
        <f t="shared" si="1"/>
        <v>0.52062679204937556</v>
      </c>
      <c r="F42" s="825">
        <f t="shared" si="2"/>
        <v>0.53109881678310378</v>
      </c>
      <c r="G42" s="824">
        <f t="shared" si="3"/>
        <v>0.54477858826741066</v>
      </c>
      <c r="H42" s="825">
        <f t="shared" si="4"/>
        <v>0.54811091931939016</v>
      </c>
      <c r="I42" s="824">
        <f t="shared" si="5"/>
        <v>0.54869763790765713</v>
      </c>
      <c r="J42" s="825">
        <f t="shared" si="6"/>
        <v>0.54920674952515314</v>
      </c>
      <c r="K42" s="824">
        <f t="shared" si="7"/>
        <v>0.54595697669093735</v>
      </c>
      <c r="L42" s="826">
        <f t="shared" si="8"/>
        <v>0.54242163315760006</v>
      </c>
      <c r="M42" s="824">
        <f t="shared" si="9"/>
        <v>0.5380623772102161</v>
      </c>
      <c r="N42" s="824">
        <f t="shared" si="10"/>
        <v>0.53518600639407865</v>
      </c>
      <c r="O42" s="827">
        <f t="shared" si="11"/>
        <v>0.53163253734064764</v>
      </c>
      <c r="P42" s="129"/>
    </row>
    <row r="43" spans="2:16" x14ac:dyDescent="0.25">
      <c r="B43" s="494"/>
      <c r="C43" s="425"/>
      <c r="D43" s="410" t="s">
        <v>168</v>
      </c>
      <c r="E43" s="370">
        <f t="shared" si="1"/>
        <v>7.2228701948777764E-3</v>
      </c>
      <c r="F43" s="372">
        <f t="shared" si="2"/>
        <v>7.0427654161450554E-3</v>
      </c>
      <c r="G43" s="370">
        <f t="shared" si="3"/>
        <v>6.6443184368269216E-3</v>
      </c>
      <c r="H43" s="372">
        <f t="shared" si="4"/>
        <v>6.6137646817240109E-3</v>
      </c>
      <c r="I43" s="370">
        <f t="shared" si="5"/>
        <v>6.4154713480339687E-3</v>
      </c>
      <c r="J43" s="372">
        <f t="shared" si="6"/>
        <v>6.6407635380626249E-3</v>
      </c>
      <c r="K43" s="370">
        <f t="shared" si="7"/>
        <v>6.4941383889728444E-3</v>
      </c>
      <c r="L43" s="404">
        <f t="shared" si="8"/>
        <v>6.3800171155085524E-3</v>
      </c>
      <c r="M43" s="370">
        <f t="shared" si="9"/>
        <v>6.1701866404715129E-3</v>
      </c>
      <c r="N43" s="370">
        <f t="shared" si="10"/>
        <v>6.2002131359542708E-3</v>
      </c>
      <c r="O43" s="419">
        <f t="shared" si="11"/>
        <v>6.1850833090584846E-3</v>
      </c>
      <c r="P43" s="125"/>
    </row>
    <row r="44" spans="2:16" x14ac:dyDescent="0.25">
      <c r="B44" s="494"/>
      <c r="C44" s="425"/>
      <c r="D44" s="816" t="s">
        <v>161</v>
      </c>
      <c r="E44" s="824">
        <f t="shared" si="1"/>
        <v>1.0603465033775576E-2</v>
      </c>
      <c r="F44" s="825">
        <f t="shared" si="2"/>
        <v>1.051299654053763E-2</v>
      </c>
      <c r="G44" s="824">
        <f t="shared" si="3"/>
        <v>1.0355142522018558E-2</v>
      </c>
      <c r="H44" s="825">
        <f t="shared" si="4"/>
        <v>1.0283560332050429E-2</v>
      </c>
      <c r="I44" s="824">
        <f t="shared" si="5"/>
        <v>1.0492043102833084E-2</v>
      </c>
      <c r="J44" s="825">
        <f t="shared" si="6"/>
        <v>1.0909262864213488E-2</v>
      </c>
      <c r="K44" s="824">
        <f t="shared" si="7"/>
        <v>1.0896070888858359E-2</v>
      </c>
      <c r="L44" s="826">
        <f t="shared" si="8"/>
        <v>1.1498821988145926E-2</v>
      </c>
      <c r="M44" s="824">
        <f t="shared" si="9"/>
        <v>1.2326866404715128E-2</v>
      </c>
      <c r="N44" s="824">
        <f t="shared" si="10"/>
        <v>1.3220001346610605E-2</v>
      </c>
      <c r="O44" s="827">
        <f t="shared" si="11"/>
        <v>1.3966747533415905E-2</v>
      </c>
      <c r="P44" s="125"/>
    </row>
    <row r="45" spans="2:16" x14ac:dyDescent="0.25">
      <c r="B45" s="494"/>
      <c r="C45" s="425"/>
      <c r="D45" s="410" t="s">
        <v>162</v>
      </c>
      <c r="E45" s="370">
        <f t="shared" si="1"/>
        <v>1.3923312436215191E-2</v>
      </c>
      <c r="F45" s="372">
        <f t="shared" si="2"/>
        <v>1.4004765173848081E-2</v>
      </c>
      <c r="G45" s="370">
        <f t="shared" si="3"/>
        <v>1.417007326795435E-2</v>
      </c>
      <c r="H45" s="372">
        <f t="shared" si="4"/>
        <v>1.3497935358735232E-2</v>
      </c>
      <c r="I45" s="370">
        <f t="shared" si="5"/>
        <v>1.3339399129379861E-2</v>
      </c>
      <c r="J45" s="372">
        <f t="shared" si="6"/>
        <v>1.2351536454844226E-2</v>
      </c>
      <c r="K45" s="370">
        <f t="shared" si="7"/>
        <v>1.2460216604844988E-2</v>
      </c>
      <c r="L45" s="404">
        <f t="shared" si="8"/>
        <v>1.2577785760319489E-2</v>
      </c>
      <c r="M45" s="370">
        <f t="shared" si="9"/>
        <v>1.2669449901768173E-2</v>
      </c>
      <c r="N45" s="370">
        <f t="shared" si="10"/>
        <v>1.2504904680864895E-2</v>
      </c>
      <c r="O45" s="419">
        <f t="shared" si="11"/>
        <v>1.2698155037346207E-2</v>
      </c>
      <c r="P45" s="125"/>
    </row>
    <row r="46" spans="2:16" x14ac:dyDescent="0.25">
      <c r="B46" s="494"/>
      <c r="C46" s="425"/>
      <c r="D46" s="816" t="s">
        <v>163</v>
      </c>
      <c r="E46" s="824">
        <f t="shared" si="1"/>
        <v>6.3784808281090535E-5</v>
      </c>
      <c r="F46" s="825">
        <f t="shared" si="2"/>
        <v>9.4226601515702186E-5</v>
      </c>
      <c r="G46" s="824">
        <f t="shared" si="3"/>
        <v>8.0971847245453436E-5</v>
      </c>
      <c r="H46" s="825">
        <f t="shared" si="4"/>
        <v>6.9126344659888224E-5</v>
      </c>
      <c r="I46" s="824">
        <f t="shared" si="5"/>
        <v>5.8873902804538644E-5</v>
      </c>
      <c r="J46" s="825">
        <f t="shared" si="6"/>
        <v>6.3050211612272723E-5</v>
      </c>
      <c r="K46" s="824">
        <f t="shared" si="7"/>
        <v>4.722489352933095E-5</v>
      </c>
      <c r="L46" s="826">
        <f t="shared" si="8"/>
        <v>3.9619232760351183E-5</v>
      </c>
      <c r="M46" s="824">
        <f t="shared" si="9"/>
        <v>3.5609037328094301E-5</v>
      </c>
      <c r="N46" s="824">
        <f t="shared" si="10"/>
        <v>3.2504393897532219E-5</v>
      </c>
      <c r="O46" s="827">
        <f t="shared" si="11"/>
        <v>3.0019279048099781E-5</v>
      </c>
      <c r="P46" s="125"/>
    </row>
    <row r="47" spans="2:16" x14ac:dyDescent="0.25">
      <c r="B47" s="494"/>
      <c r="C47" s="425"/>
      <c r="D47" s="410" t="s">
        <v>164</v>
      </c>
      <c r="E47" s="370">
        <f t="shared" si="1"/>
        <v>1.5186859114545366E-5</v>
      </c>
      <c r="F47" s="372">
        <f t="shared" si="2"/>
        <v>1.615313168840609E-5</v>
      </c>
      <c r="G47" s="370">
        <f t="shared" si="3"/>
        <v>2.544829484857108E-5</v>
      </c>
      <c r="H47" s="372">
        <f t="shared" si="4"/>
        <v>2.846378897760103E-5</v>
      </c>
      <c r="I47" s="370">
        <f t="shared" si="5"/>
        <v>3.3897095554128308E-5</v>
      </c>
      <c r="J47" s="372">
        <f t="shared" si="6"/>
        <v>3.1525105806136361E-5</v>
      </c>
      <c r="K47" s="370">
        <f t="shared" si="7"/>
        <v>4.5793836149654256E-5</v>
      </c>
      <c r="L47" s="404">
        <f t="shared" si="8"/>
        <v>4.8863720404433125E-5</v>
      </c>
      <c r="M47" s="370">
        <f t="shared" si="9"/>
        <v>4.7888015717092341E-5</v>
      </c>
      <c r="N47" s="370">
        <f t="shared" si="10"/>
        <v>4.759571963567218E-5</v>
      </c>
      <c r="O47" s="419">
        <f t="shared" si="11"/>
        <v>4.7808481446973726E-5</v>
      </c>
      <c r="P47" s="125"/>
    </row>
    <row r="48" spans="2:16" x14ac:dyDescent="0.25">
      <c r="B48" s="494"/>
      <c r="C48" s="425"/>
      <c r="D48" s="816" t="s">
        <v>165</v>
      </c>
      <c r="E48" s="824">
        <f t="shared" si="1"/>
        <v>7.2896923749817756E-5</v>
      </c>
      <c r="F48" s="825">
        <f t="shared" si="2"/>
        <v>6.9996903983093051E-5</v>
      </c>
      <c r="G48" s="824">
        <f t="shared" si="3"/>
        <v>8.0971847245453436E-5</v>
      </c>
      <c r="H48" s="825">
        <f t="shared" si="4"/>
        <v>9.1490750285146166E-5</v>
      </c>
      <c r="I48" s="824">
        <f t="shared" si="5"/>
        <v>2.0338257332476985E-4</v>
      </c>
      <c r="J48" s="825">
        <f t="shared" si="6"/>
        <v>2.7742093109399998E-4</v>
      </c>
      <c r="K48" s="824">
        <f t="shared" si="7"/>
        <v>3.1626368090854971E-4</v>
      </c>
      <c r="L48" s="826">
        <f t="shared" si="8"/>
        <v>3.1167129771476264E-4</v>
      </c>
      <c r="M48" s="824">
        <f t="shared" si="9"/>
        <v>3.2416502946954812E-4</v>
      </c>
      <c r="N48" s="824">
        <f t="shared" si="10"/>
        <v>3.4129613592408833E-4</v>
      </c>
      <c r="O48" s="827">
        <f t="shared" si="11"/>
        <v>3.5578404797747886E-4</v>
      </c>
      <c r="P48" s="125"/>
    </row>
    <row r="49" spans="2:17" ht="15.75" thickBot="1" x14ac:dyDescent="0.3">
      <c r="B49" s="494"/>
      <c r="C49" s="425"/>
      <c r="D49" s="736" t="s">
        <v>169</v>
      </c>
      <c r="E49" s="741">
        <f t="shared" si="1"/>
        <v>5.5280167176945138E-4</v>
      </c>
      <c r="F49" s="742">
        <f t="shared" si="2"/>
        <v>8.3457847056764799E-4</v>
      </c>
      <c r="G49" s="741">
        <f t="shared" si="3"/>
        <v>1.3626405150734878E-3</v>
      </c>
      <c r="H49" s="742">
        <f t="shared" si="4"/>
        <v>1.6671647829737746E-3</v>
      </c>
      <c r="I49" s="741">
        <f t="shared" si="5"/>
        <v>2.0641547134803398E-3</v>
      </c>
      <c r="J49" s="742">
        <f t="shared" si="6"/>
        <v>2.5125509327490682E-3</v>
      </c>
      <c r="K49" s="741">
        <f t="shared" si="7"/>
        <v>2.5401268489261344E-3</v>
      </c>
      <c r="L49" s="743">
        <f t="shared" si="8"/>
        <v>2.782590780868665E-3</v>
      </c>
      <c r="M49" s="741">
        <f t="shared" si="9"/>
        <v>2.9776522593320236E-3</v>
      </c>
      <c r="N49" s="741">
        <f t="shared" si="10"/>
        <v>3.0635391248424117E-3</v>
      </c>
      <c r="O49" s="744">
        <f t="shared" si="11"/>
        <v>3.2787723671424537E-3</v>
      </c>
      <c r="P49" s="125"/>
    </row>
    <row r="50" spans="2:17" ht="24" customHeight="1" thickBot="1" x14ac:dyDescent="0.3">
      <c r="B50" s="494"/>
      <c r="C50" s="494"/>
      <c r="D50" s="820" t="s">
        <v>7</v>
      </c>
      <c r="E50" s="847">
        <f t="shared" si="1"/>
        <v>1</v>
      </c>
      <c r="F50" s="847">
        <f t="shared" si="2"/>
        <v>1</v>
      </c>
      <c r="G50" s="847">
        <f t="shared" si="3"/>
        <v>1</v>
      </c>
      <c r="H50" s="847">
        <f t="shared" si="4"/>
        <v>1</v>
      </c>
      <c r="I50" s="847">
        <f t="shared" si="5"/>
        <v>1</v>
      </c>
      <c r="J50" s="847">
        <f t="shared" si="6"/>
        <v>1</v>
      </c>
      <c r="K50" s="847">
        <f t="shared" si="7"/>
        <v>1</v>
      </c>
      <c r="L50" s="847">
        <f t="shared" si="8"/>
        <v>1</v>
      </c>
      <c r="M50" s="848">
        <f t="shared" si="9"/>
        <v>1</v>
      </c>
      <c r="N50" s="848">
        <f t="shared" si="10"/>
        <v>1</v>
      </c>
      <c r="O50" s="849">
        <f t="shared" si="11"/>
        <v>1</v>
      </c>
      <c r="P50" s="125"/>
    </row>
    <row r="51" spans="2:17" ht="15.75" thickTop="1" x14ac:dyDescent="0.25">
      <c r="D51" s="131" t="s">
        <v>158</v>
      </c>
    </row>
    <row r="52" spans="2:17" x14ac:dyDescent="0.25">
      <c r="D52" s="131" t="s">
        <v>173</v>
      </c>
    </row>
    <row r="54" spans="2:17" ht="25.5" customHeight="1" x14ac:dyDescent="0.25">
      <c r="D54" s="1472" t="s">
        <v>171</v>
      </c>
      <c r="E54" s="1472"/>
      <c r="F54" s="1472"/>
      <c r="G54" s="1472"/>
      <c r="H54" s="1472"/>
      <c r="I54" s="1472"/>
      <c r="J54" s="1472"/>
      <c r="K54" s="1472"/>
      <c r="L54" s="1472"/>
      <c r="M54" s="1472"/>
      <c r="N54" s="1472"/>
      <c r="O54" s="1472"/>
      <c r="P54" s="1472"/>
      <c r="Q54" s="740"/>
    </row>
    <row r="55" spans="2:17" ht="3.75" customHeight="1" thickBot="1" x14ac:dyDescent="0.3">
      <c r="D55" s="124"/>
      <c r="E55" s="125"/>
      <c r="F55" s="125"/>
      <c r="G55" s="125"/>
      <c r="H55" s="125"/>
      <c r="I55" s="125"/>
      <c r="J55" s="124"/>
      <c r="K55" s="124"/>
      <c r="L55" s="124"/>
      <c r="M55" s="124"/>
      <c r="N55" s="124"/>
      <c r="O55" s="124"/>
      <c r="P55" s="124"/>
      <c r="Q55" s="124"/>
    </row>
    <row r="56" spans="2:17" ht="41.25" customHeight="1" thickTop="1" thickBot="1" x14ac:dyDescent="0.3">
      <c r="B56" s="494"/>
      <c r="C56" s="494"/>
      <c r="D56" s="836" t="s">
        <v>156</v>
      </c>
      <c r="E56" s="837" t="s">
        <v>324</v>
      </c>
      <c r="F56" s="838" t="s">
        <v>325</v>
      </c>
      <c r="G56" s="838" t="s">
        <v>326</v>
      </c>
      <c r="H56" s="838" t="s">
        <v>327</v>
      </c>
      <c r="I56" s="838" t="s">
        <v>299</v>
      </c>
      <c r="J56" s="838" t="s">
        <v>313</v>
      </c>
      <c r="K56" s="838" t="s">
        <v>328</v>
      </c>
      <c r="L56" s="838" t="s">
        <v>340</v>
      </c>
      <c r="M56" s="838" t="s">
        <v>452</v>
      </c>
      <c r="N56" s="839" t="s">
        <v>521</v>
      </c>
      <c r="O56" s="143"/>
      <c r="P56" s="67"/>
    </row>
    <row r="57" spans="2:17" x14ac:dyDescent="0.25">
      <c r="B57" s="494"/>
      <c r="C57" s="425"/>
      <c r="D57" s="409" t="s">
        <v>167</v>
      </c>
      <c r="E57" s="374">
        <f>(F13-E13)/E13</f>
        <v>9.6167757722981848E-2</v>
      </c>
      <c r="F57" s="374">
        <f t="shared" ref="F57:N57" si="12">(G13-F13)/F13</f>
        <v>0.10051409902313038</v>
      </c>
      <c r="G57" s="374">
        <f t="shared" si="12"/>
        <v>0.11881459326601321</v>
      </c>
      <c r="H57" s="375">
        <f t="shared" si="12"/>
        <v>0.12668982630272954</v>
      </c>
      <c r="I57" s="374">
        <f t="shared" si="12"/>
        <v>6.6846380182180171E-2</v>
      </c>
      <c r="J57" s="375">
        <f t="shared" si="12"/>
        <v>0.16555190390469743</v>
      </c>
      <c r="K57" s="374">
        <f t="shared" si="12"/>
        <v>8.7721866941235377E-2</v>
      </c>
      <c r="L57" s="374">
        <f t="shared" si="12"/>
        <v>7.5792773741961542E-2</v>
      </c>
      <c r="M57" s="374">
        <f t="shared" ref="M57:M72" si="13">(N13-M13)/M13</f>
        <v>5.7484440210854318E-2</v>
      </c>
      <c r="N57" s="377">
        <f t="shared" si="12"/>
        <v>4.1867051405364966E-2</v>
      </c>
      <c r="O57" s="132"/>
      <c r="P57" s="90"/>
    </row>
    <row r="58" spans="2:17" x14ac:dyDescent="0.25">
      <c r="B58" s="494"/>
      <c r="C58" s="425"/>
      <c r="D58" s="816" t="s">
        <v>157</v>
      </c>
      <c r="E58" s="840">
        <f t="shared" ref="E58:N72" si="14">(F14-E14)/E14</f>
        <v>5.1878459545401011E-2</v>
      </c>
      <c r="F58" s="840">
        <f t="shared" si="14"/>
        <v>7.8206348317751778E-2</v>
      </c>
      <c r="G58" s="840">
        <f t="shared" si="14"/>
        <v>7.4247144340602284E-2</v>
      </c>
      <c r="H58" s="841">
        <f t="shared" si="14"/>
        <v>8.2213629772837124E-2</v>
      </c>
      <c r="I58" s="840">
        <f t="shared" si="14"/>
        <v>8.1104015006029206E-2</v>
      </c>
      <c r="J58" s="841">
        <f t="shared" si="14"/>
        <v>5.9321683810468047E-2</v>
      </c>
      <c r="K58" s="840">
        <f t="shared" si="14"/>
        <v>4.1297820067854776E-2</v>
      </c>
      <c r="L58" s="840">
        <f t="shared" si="14"/>
        <v>5.4340498839038277E-2</v>
      </c>
      <c r="M58" s="840">
        <f t="shared" si="13"/>
        <v>3.9391894291904948E-2</v>
      </c>
      <c r="N58" s="842">
        <f t="shared" si="14"/>
        <v>2.2178935137721276E-2</v>
      </c>
      <c r="O58" s="132"/>
      <c r="P58" s="133"/>
    </row>
    <row r="59" spans="2:17" x14ac:dyDescent="0.25">
      <c r="B59" s="494"/>
      <c r="C59" s="425"/>
      <c r="D59" s="410" t="s">
        <v>407</v>
      </c>
      <c r="E59" s="373">
        <f t="shared" si="14"/>
        <v>0.14524517087667163</v>
      </c>
      <c r="F59" s="373">
        <f t="shared" si="14"/>
        <v>0.17710022705157313</v>
      </c>
      <c r="G59" s="373">
        <f t="shared" si="14"/>
        <v>6.420501515569027E-2</v>
      </c>
      <c r="H59" s="376">
        <f t="shared" si="14"/>
        <v>9.787674779906784E-2</v>
      </c>
      <c r="I59" s="373">
        <f t="shared" si="14"/>
        <v>4.5283018867924525E-2</v>
      </c>
      <c r="J59" s="376">
        <f t="shared" si="14"/>
        <v>7.9648014440433207E-2</v>
      </c>
      <c r="K59" s="373">
        <f t="shared" si="14"/>
        <v>9.696969696969697E-2</v>
      </c>
      <c r="L59" s="373">
        <f t="shared" si="14"/>
        <v>7.5061916555534389E-2</v>
      </c>
      <c r="M59" s="373">
        <f t="shared" si="13"/>
        <v>4.5188729399255716E-2</v>
      </c>
      <c r="N59" s="378">
        <f t="shared" si="14"/>
        <v>5.3916581892166839E-2</v>
      </c>
      <c r="O59" s="132"/>
      <c r="P59" s="133"/>
    </row>
    <row r="60" spans="2:17" x14ac:dyDescent="0.25">
      <c r="B60" s="494"/>
      <c r="C60" s="425"/>
      <c r="D60" s="816" t="s">
        <v>159</v>
      </c>
      <c r="E60" s="840">
        <f t="shared" si="14"/>
        <v>0.19461343905940257</v>
      </c>
      <c r="F60" s="840">
        <f t="shared" si="14"/>
        <v>0.35385671778439004</v>
      </c>
      <c r="G60" s="840">
        <f t="shared" si="14"/>
        <v>0.25266272189349115</v>
      </c>
      <c r="H60" s="841">
        <f t="shared" si="14"/>
        <v>0.23368648356839192</v>
      </c>
      <c r="I60" s="840">
        <f t="shared" si="14"/>
        <v>0.46321518433431791</v>
      </c>
      <c r="J60" s="841">
        <f t="shared" si="14"/>
        <v>-5.4466271658473675E-2</v>
      </c>
      <c r="K60" s="840">
        <f t="shared" si="14"/>
        <v>0.12645541344614228</v>
      </c>
      <c r="L60" s="840">
        <f t="shared" si="14"/>
        <v>0.13410781973887406</v>
      </c>
      <c r="M60" s="840">
        <f t="shared" si="13"/>
        <v>9.3104942283291553E-2</v>
      </c>
      <c r="N60" s="842">
        <f t="shared" si="14"/>
        <v>7.1457893917302492E-2</v>
      </c>
      <c r="O60" s="132"/>
      <c r="P60" s="133"/>
    </row>
    <row r="61" spans="2:17" x14ac:dyDescent="0.25">
      <c r="B61" s="494"/>
      <c r="C61" s="425"/>
      <c r="D61" s="410" t="s">
        <v>175</v>
      </c>
      <c r="E61" s="373">
        <f t="shared" si="14"/>
        <v>0</v>
      </c>
      <c r="F61" s="373">
        <f t="shared" si="14"/>
        <v>1</v>
      </c>
      <c r="G61" s="373">
        <f t="shared" si="14"/>
        <v>0</v>
      </c>
      <c r="H61" s="376">
        <f t="shared" si="14"/>
        <v>1.5</v>
      </c>
      <c r="I61" s="373">
        <f t="shared" si="14"/>
        <v>1.8</v>
      </c>
      <c r="J61" s="376">
        <f t="shared" si="14"/>
        <v>0.2857142857142857</v>
      </c>
      <c r="K61" s="373">
        <f t="shared" si="14"/>
        <v>0.1111111111111111</v>
      </c>
      <c r="L61" s="373">
        <f t="shared" si="14"/>
        <v>0.45</v>
      </c>
      <c r="M61" s="373">
        <f t="shared" si="13"/>
        <v>0.17241379310344829</v>
      </c>
      <c r="N61" s="378">
        <f t="shared" si="14"/>
        <v>0.17647058823529413</v>
      </c>
      <c r="O61" s="132"/>
      <c r="P61" s="133"/>
    </row>
    <row r="62" spans="2:17" x14ac:dyDescent="0.25">
      <c r="B62" s="494"/>
      <c r="C62" s="425"/>
      <c r="D62" s="816" t="s">
        <v>160</v>
      </c>
      <c r="E62" s="840">
        <f t="shared" si="14"/>
        <v>4.5045045045045045E-3</v>
      </c>
      <c r="F62" s="840">
        <f t="shared" si="14"/>
        <v>4.4843049327354258E-2</v>
      </c>
      <c r="G62" s="840">
        <f t="shared" si="14"/>
        <v>-4.2918454935622317E-3</v>
      </c>
      <c r="H62" s="841">
        <f t="shared" si="14"/>
        <v>6.6810344827586202E-2</v>
      </c>
      <c r="I62" s="840">
        <f t="shared" si="14"/>
        <v>5.2525252525252523E-2</v>
      </c>
      <c r="J62" s="841">
        <f t="shared" si="14"/>
        <v>0.31477927063339733</v>
      </c>
      <c r="K62" s="840">
        <f t="shared" si="14"/>
        <v>0.12700729927007298</v>
      </c>
      <c r="L62" s="840">
        <f t="shared" si="14"/>
        <v>1.5544041450777202E-2</v>
      </c>
      <c r="M62" s="840">
        <f t="shared" si="13"/>
        <v>0.19387755102040816</v>
      </c>
      <c r="N62" s="842">
        <f t="shared" si="14"/>
        <v>1.5448717948717949</v>
      </c>
      <c r="O62" s="132"/>
      <c r="P62" s="133"/>
    </row>
    <row r="63" spans="2:17" x14ac:dyDescent="0.25">
      <c r="B63" s="494"/>
      <c r="C63" s="425"/>
      <c r="D63" s="410" t="s">
        <v>408</v>
      </c>
      <c r="E63" s="373">
        <f t="shared" si="14"/>
        <v>9.9762470308788598E-2</v>
      </c>
      <c r="F63" s="373">
        <f t="shared" si="14"/>
        <v>0.15118790496760259</v>
      </c>
      <c r="G63" s="373">
        <f t="shared" si="14"/>
        <v>0.16135084427767354</v>
      </c>
      <c r="H63" s="376">
        <f t="shared" si="14"/>
        <v>0.16478190630048464</v>
      </c>
      <c r="I63" s="373">
        <f t="shared" si="14"/>
        <v>0.19556171983356449</v>
      </c>
      <c r="J63" s="376">
        <f t="shared" si="14"/>
        <v>6.0324825986078884E-2</v>
      </c>
      <c r="K63" s="373">
        <f t="shared" si="14"/>
        <v>7.6586433260393869E-2</v>
      </c>
      <c r="L63" s="373">
        <f t="shared" si="14"/>
        <v>9.1463414634146339E-2</v>
      </c>
      <c r="M63" s="373">
        <f t="shared" si="13"/>
        <v>5.1210428305400374E-2</v>
      </c>
      <c r="N63" s="378">
        <f t="shared" si="14"/>
        <v>3.6315323294951282E-2</v>
      </c>
      <c r="O63" s="132"/>
      <c r="P63" s="133"/>
    </row>
    <row r="64" spans="2:17" x14ac:dyDescent="0.25">
      <c r="B64" s="494"/>
      <c r="C64" s="425"/>
      <c r="D64" s="816" t="s">
        <v>166</v>
      </c>
      <c r="E64" s="840">
        <f t="shared" si="14"/>
        <v>0.15090982281937143</v>
      </c>
      <c r="F64" s="840">
        <f t="shared" si="14"/>
        <v>0.19366971825988219</v>
      </c>
      <c r="G64" s="840">
        <f t="shared" si="14"/>
        <v>0.14485306607779855</v>
      </c>
      <c r="H64" s="841">
        <f t="shared" si="14"/>
        <v>0.14082866575169703</v>
      </c>
      <c r="I64" s="840">
        <f t="shared" si="14"/>
        <v>0.13288311722092888</v>
      </c>
      <c r="J64" s="841">
        <f t="shared" si="14"/>
        <v>9.494439262395063E-2</v>
      </c>
      <c r="K64" s="840">
        <f t="shared" si="14"/>
        <v>7.6591193847541067E-2</v>
      </c>
      <c r="L64" s="840">
        <f t="shared" si="14"/>
        <v>6.6886440108490819E-2</v>
      </c>
      <c r="M64" s="840">
        <f t="shared" si="13"/>
        <v>5.2083761222095945E-2</v>
      </c>
      <c r="N64" s="842">
        <f t="shared" si="14"/>
        <v>3.7180518891764151E-2</v>
      </c>
      <c r="O64" s="132"/>
      <c r="P64" s="133"/>
    </row>
    <row r="65" spans="2:16" x14ac:dyDescent="0.25">
      <c r="B65" s="494"/>
      <c r="C65" s="425"/>
      <c r="D65" s="410" t="s">
        <v>168</v>
      </c>
      <c r="E65" s="373">
        <f t="shared" si="14"/>
        <v>0.10008410428931876</v>
      </c>
      <c r="F65" s="373">
        <f t="shared" si="14"/>
        <v>9.7859327217125383E-2</v>
      </c>
      <c r="G65" s="373">
        <f t="shared" si="14"/>
        <v>0.13266016713091922</v>
      </c>
      <c r="H65" s="373">
        <f t="shared" si="14"/>
        <v>0.10544113126344912</v>
      </c>
      <c r="I65" s="373">
        <f t="shared" si="14"/>
        <v>0.17157953281423804</v>
      </c>
      <c r="J65" s="376">
        <f t="shared" si="14"/>
        <v>7.7142178969855216E-2</v>
      </c>
      <c r="K65" s="373">
        <f t="shared" si="14"/>
        <v>6.4565888056412515E-2</v>
      </c>
      <c r="L65" s="373">
        <f t="shared" si="14"/>
        <v>4.0157317325605464E-2</v>
      </c>
      <c r="M65" s="373">
        <f t="shared" si="13"/>
        <v>6.2885572139303486E-2</v>
      </c>
      <c r="N65" s="378">
        <f t="shared" si="14"/>
        <v>4.1565249953192288E-2</v>
      </c>
      <c r="O65" s="132"/>
      <c r="P65" s="45"/>
    </row>
    <row r="66" spans="2:16" x14ac:dyDescent="0.25">
      <c r="B66" s="494"/>
      <c r="C66" s="425"/>
      <c r="D66" s="816" t="s">
        <v>161</v>
      </c>
      <c r="E66" s="840">
        <f t="shared" si="14"/>
        <v>0.11859066170151819</v>
      </c>
      <c r="F66" s="840">
        <f t="shared" si="14"/>
        <v>0.14622279129321383</v>
      </c>
      <c r="G66" s="840">
        <f t="shared" si="14"/>
        <v>0.13002680965147453</v>
      </c>
      <c r="H66" s="841">
        <f t="shared" si="14"/>
        <v>0.16271253459865559</v>
      </c>
      <c r="I66" s="840">
        <f t="shared" si="14"/>
        <v>0.17684067335487161</v>
      </c>
      <c r="J66" s="841">
        <f t="shared" si="14"/>
        <v>0.10013003901170352</v>
      </c>
      <c r="K66" s="840">
        <f t="shared" si="14"/>
        <v>0.14355135277121092</v>
      </c>
      <c r="L66" s="840">
        <f t="shared" si="14"/>
        <v>0.15298036062937867</v>
      </c>
      <c r="M66" s="840">
        <f t="shared" si="13"/>
        <v>0.13437593385795399</v>
      </c>
      <c r="N66" s="842">
        <f t="shared" si="14"/>
        <v>0.10309097295398666</v>
      </c>
      <c r="O66" s="132"/>
      <c r="P66" s="45"/>
    </row>
    <row r="67" spans="2:16" x14ac:dyDescent="0.25">
      <c r="B67" s="494"/>
      <c r="C67" s="425"/>
      <c r="D67" s="410" t="s">
        <v>162</v>
      </c>
      <c r="E67" s="373">
        <f t="shared" si="14"/>
        <v>0.13481675392670156</v>
      </c>
      <c r="F67" s="373">
        <f t="shared" si="14"/>
        <v>0.1774317570165321</v>
      </c>
      <c r="G67" s="373">
        <f t="shared" si="14"/>
        <v>8.3918367346938777E-2</v>
      </c>
      <c r="H67" s="376">
        <f t="shared" si="14"/>
        <v>0.12622382888989306</v>
      </c>
      <c r="I67" s="373">
        <f t="shared" si="14"/>
        <v>4.8013909321920553E-2</v>
      </c>
      <c r="J67" s="376">
        <f t="shared" si="14"/>
        <v>0.11115364982133742</v>
      </c>
      <c r="K67" s="373">
        <f t="shared" si="14"/>
        <v>9.3832548524175954E-2</v>
      </c>
      <c r="L67" s="373">
        <f t="shared" si="14"/>
        <v>8.3368332633347336E-2</v>
      </c>
      <c r="M67" s="373">
        <f t="shared" si="13"/>
        <v>4.4000775344058926E-2</v>
      </c>
      <c r="N67" s="378">
        <f t="shared" si="14"/>
        <v>6.0248793167471219E-2</v>
      </c>
      <c r="O67" s="132"/>
      <c r="P67" s="45"/>
    </row>
    <row r="68" spans="2:16" x14ac:dyDescent="0.25">
      <c r="B68" s="494"/>
      <c r="C68" s="425"/>
      <c r="D68" s="816" t="s">
        <v>163</v>
      </c>
      <c r="E68" s="840">
        <f t="shared" si="14"/>
        <v>0.66666666666666663</v>
      </c>
      <c r="F68" s="840">
        <f t="shared" si="14"/>
        <v>0</v>
      </c>
      <c r="G68" s="840">
        <f t="shared" si="14"/>
        <v>-2.8571428571428571E-2</v>
      </c>
      <c r="H68" s="841">
        <f t="shared" si="14"/>
        <v>-2.9411764705882353E-2</v>
      </c>
      <c r="I68" s="840">
        <f t="shared" si="14"/>
        <v>0.21212121212121213</v>
      </c>
      <c r="J68" s="841">
        <f t="shared" si="14"/>
        <v>-0.17499999999999999</v>
      </c>
      <c r="K68" s="840">
        <f t="shared" si="14"/>
        <v>-9.0909090909090912E-2</v>
      </c>
      <c r="L68" s="840">
        <f t="shared" si="14"/>
        <v>-3.3333333333333333E-2</v>
      </c>
      <c r="M68" s="840">
        <f t="shared" si="13"/>
        <v>-3.4482758620689655E-2</v>
      </c>
      <c r="N68" s="842">
        <f t="shared" si="14"/>
        <v>-3.5714285714285712E-2</v>
      </c>
      <c r="O68" s="132"/>
      <c r="P68" s="45"/>
    </row>
    <row r="69" spans="2:16" x14ac:dyDescent="0.25">
      <c r="B69" s="494"/>
      <c r="C69" s="425"/>
      <c r="D69" s="410" t="s">
        <v>164</v>
      </c>
      <c r="E69" s="373">
        <f t="shared" si="14"/>
        <v>0.2</v>
      </c>
      <c r="F69" s="373">
        <f t="shared" si="14"/>
        <v>0.83333333333333337</v>
      </c>
      <c r="G69" s="373">
        <f t="shared" si="14"/>
        <v>0.27272727272727271</v>
      </c>
      <c r="H69" s="376">
        <f t="shared" si="14"/>
        <v>0.35714285714285715</v>
      </c>
      <c r="I69" s="373">
        <f t="shared" si="14"/>
        <v>5.2631578947368418E-2</v>
      </c>
      <c r="J69" s="373">
        <f t="shared" si="14"/>
        <v>0.6</v>
      </c>
      <c r="K69" s="745">
        <f t="shared" si="14"/>
        <v>0.15625</v>
      </c>
      <c r="L69" s="373">
        <f t="shared" si="14"/>
        <v>5.4054054054054057E-2</v>
      </c>
      <c r="M69" s="373">
        <f t="shared" si="13"/>
        <v>5.128205128205128E-2</v>
      </c>
      <c r="N69" s="378">
        <f t="shared" si="14"/>
        <v>4.878048780487805E-2</v>
      </c>
      <c r="O69" s="132"/>
      <c r="P69" s="45"/>
    </row>
    <row r="70" spans="2:16" x14ac:dyDescent="0.25">
      <c r="B70" s="494"/>
      <c r="C70" s="425"/>
      <c r="D70" s="816" t="s">
        <v>165</v>
      </c>
      <c r="E70" s="840">
        <f t="shared" si="14"/>
        <v>8.3333333333333329E-2</v>
      </c>
      <c r="F70" s="840">
        <f t="shared" si="14"/>
        <v>0.34615384615384615</v>
      </c>
      <c r="G70" s="840">
        <f t="shared" si="14"/>
        <v>0.2857142857142857</v>
      </c>
      <c r="H70" s="841">
        <f t="shared" si="14"/>
        <v>1.5333333333333334</v>
      </c>
      <c r="I70" s="840">
        <f t="shared" si="14"/>
        <v>0.54385964912280704</v>
      </c>
      <c r="J70" s="841">
        <f t="shared" si="14"/>
        <v>0.25568181818181818</v>
      </c>
      <c r="K70" s="840">
        <f t="shared" si="14"/>
        <v>6.7873303167420809E-2</v>
      </c>
      <c r="L70" s="840">
        <f t="shared" si="14"/>
        <v>0.11864406779661017</v>
      </c>
      <c r="M70" s="840">
        <f t="shared" si="13"/>
        <v>0.11363636363636363</v>
      </c>
      <c r="N70" s="842">
        <f t="shared" si="14"/>
        <v>8.8435374149659865E-2</v>
      </c>
      <c r="O70" s="132"/>
      <c r="P70" s="45"/>
    </row>
    <row r="71" spans="2:16" ht="15.75" thickBot="1" x14ac:dyDescent="0.3">
      <c r="B71" s="494"/>
      <c r="C71" s="425"/>
      <c r="D71" s="736" t="s">
        <v>169</v>
      </c>
      <c r="E71" s="746">
        <f t="shared" si="14"/>
        <v>0.70329670329670335</v>
      </c>
      <c r="F71" s="746">
        <f t="shared" si="14"/>
        <v>0.9</v>
      </c>
      <c r="G71" s="746">
        <f t="shared" si="14"/>
        <v>0.39219015280135822</v>
      </c>
      <c r="H71" s="747">
        <f t="shared" si="14"/>
        <v>0.41097560975609754</v>
      </c>
      <c r="I71" s="746">
        <f t="shared" si="14"/>
        <v>0.37770095073465859</v>
      </c>
      <c r="J71" s="747">
        <f t="shared" si="14"/>
        <v>0.11355081555834379</v>
      </c>
      <c r="K71" s="746">
        <f t="shared" si="14"/>
        <v>0.18704225352112677</v>
      </c>
      <c r="L71" s="746">
        <f t="shared" si="14"/>
        <v>0.15092548647365922</v>
      </c>
      <c r="M71" s="746">
        <f t="shared" si="13"/>
        <v>8.8247422680412371E-2</v>
      </c>
      <c r="N71" s="748">
        <f t="shared" si="14"/>
        <v>0.11746873815839333</v>
      </c>
      <c r="O71" s="132"/>
      <c r="P71" s="45"/>
    </row>
    <row r="72" spans="2:16" ht="21.75" customHeight="1" thickBot="1" x14ac:dyDescent="0.3">
      <c r="B72" s="494"/>
      <c r="C72" s="425"/>
      <c r="D72" s="843" t="s">
        <v>7</v>
      </c>
      <c r="E72" s="844">
        <f t="shared" si="14"/>
        <v>0.12821657676046072</v>
      </c>
      <c r="F72" s="845">
        <f t="shared" si="14"/>
        <v>0.16369583653030731</v>
      </c>
      <c r="G72" s="845">
        <f t="shared" si="14"/>
        <v>0.13789274237765733</v>
      </c>
      <c r="H72" s="845">
        <f t="shared" si="14"/>
        <v>0.13960878555178072</v>
      </c>
      <c r="I72" s="845">
        <f t="shared" si="14"/>
        <v>0.13183294084064798</v>
      </c>
      <c r="J72" s="845">
        <f t="shared" si="14"/>
        <v>0.10146197678175957</v>
      </c>
      <c r="K72" s="845">
        <f t="shared" si="14"/>
        <v>8.3608096350231254E-2</v>
      </c>
      <c r="L72" s="845">
        <f t="shared" si="14"/>
        <v>7.5530105334333505E-2</v>
      </c>
      <c r="M72" s="845">
        <f t="shared" si="13"/>
        <v>5.7738212180746561E-2</v>
      </c>
      <c r="N72" s="846">
        <f t="shared" si="14"/>
        <v>4.4113106003793728E-2</v>
      </c>
      <c r="O72" s="134"/>
      <c r="P72" s="45"/>
    </row>
    <row r="73" spans="2:16" ht="15.75" thickTop="1" x14ac:dyDescent="0.25">
      <c r="D73" s="131" t="s">
        <v>158</v>
      </c>
    </row>
    <row r="74" spans="2:16" x14ac:dyDescent="0.25">
      <c r="D74" s="131" t="s">
        <v>173</v>
      </c>
    </row>
    <row r="75" spans="2:16" x14ac:dyDescent="0.25">
      <c r="D75" s="131"/>
    </row>
    <row r="76" spans="2:16" ht="18.75" customHeight="1" x14ac:dyDescent="0.25">
      <c r="D76" s="131"/>
    </row>
    <row r="77" spans="2:16" ht="18.75" customHeight="1" x14ac:dyDescent="0.25"/>
    <row r="78" spans="2:16" ht="18.75" customHeight="1" x14ac:dyDescent="0.25">
      <c r="D78" s="185"/>
      <c r="E78" s="185"/>
      <c r="F78" s="185"/>
      <c r="G78" s="185"/>
      <c r="H78" s="185"/>
      <c r="I78" s="185"/>
      <c r="J78" s="185"/>
      <c r="K78" s="185"/>
      <c r="L78" s="188"/>
      <c r="M78" s="228"/>
      <c r="N78" s="415"/>
      <c r="O78" s="516"/>
    </row>
    <row r="79" spans="2:16" ht="18" customHeight="1" x14ac:dyDescent="0.25">
      <c r="D79" s="1473"/>
      <c r="E79" s="1473"/>
      <c r="F79" s="1473"/>
      <c r="G79" s="1473"/>
      <c r="H79" s="1473"/>
      <c r="I79" s="1473"/>
      <c r="J79" s="1473"/>
      <c r="K79" s="1473"/>
      <c r="L79" s="1473"/>
      <c r="M79" s="1473"/>
      <c r="N79" s="1473"/>
      <c r="O79" s="1473"/>
      <c r="P79" s="585"/>
    </row>
    <row r="80" spans="2:16" ht="18" customHeight="1" x14ac:dyDescent="0.25">
      <c r="D80" s="1473"/>
      <c r="E80" s="1473"/>
      <c r="F80" s="1473"/>
      <c r="G80" s="1473"/>
      <c r="H80" s="1473"/>
      <c r="I80" s="1473"/>
      <c r="J80" s="1473"/>
      <c r="K80" s="1473"/>
      <c r="L80" s="1473"/>
      <c r="M80" s="1473"/>
      <c r="N80" s="1473"/>
      <c r="O80" s="1473"/>
      <c r="P80" s="585"/>
    </row>
    <row r="81" spans="4:16" ht="18" customHeight="1" x14ac:dyDescent="0.25">
      <c r="D81" s="1474"/>
      <c r="E81" s="1474"/>
      <c r="F81" s="1474"/>
      <c r="G81" s="1474"/>
      <c r="H81" s="1474"/>
      <c r="I81" s="1474"/>
      <c r="J81" s="1474"/>
      <c r="K81" s="1474"/>
      <c r="L81" s="1474"/>
      <c r="M81" s="1474"/>
      <c r="N81" s="1474"/>
      <c r="O81" s="1474"/>
      <c r="P81" s="1474"/>
    </row>
    <row r="107" spans="4:9" ht="258.75" customHeight="1" x14ac:dyDescent="0.25"/>
    <row r="108" spans="4:9" x14ac:dyDescent="0.25">
      <c r="D108" s="131" t="s">
        <v>173</v>
      </c>
    </row>
    <row r="109" spans="4:9" ht="17.25" customHeight="1" x14ac:dyDescent="0.25">
      <c r="G109" s="712"/>
      <c r="H109" s="1424" t="s">
        <v>36</v>
      </c>
      <c r="I109" s="712"/>
    </row>
    <row r="110" spans="4:9" ht="17.25" customHeight="1" x14ac:dyDescent="0.25">
      <c r="G110" s="712"/>
      <c r="H110" s="1424" t="s">
        <v>38</v>
      </c>
      <c r="I110" s="712"/>
    </row>
    <row r="111" spans="4:9" ht="17.25" customHeight="1" x14ac:dyDescent="0.25">
      <c r="G111" s="712"/>
      <c r="H111" s="1424" t="s">
        <v>81</v>
      </c>
      <c r="I111" s="712"/>
    </row>
  </sheetData>
  <sheetProtection algorithmName="SHA-512" hashValue="03AIlhizkWbzRusN81XR50KmgnbL2WkKkvoVMODfncY/M0BaxT1JDqYQKZuw1iul4lYQpeS6BXU0d0IDNJfxyA==" saltValue="ita4YoaCFMmZTdbZm3kRNw==" spinCount="100000" sheet="1" objects="1" scenarios="1"/>
  <mergeCells count="11">
    <mergeCell ref="D10:P10"/>
    <mergeCell ref="D7:O8"/>
    <mergeCell ref="D3:O3"/>
    <mergeCell ref="D4:O4"/>
    <mergeCell ref="D5:O5"/>
    <mergeCell ref="D6:O6"/>
    <mergeCell ref="D32:P32"/>
    <mergeCell ref="D79:O79"/>
    <mergeCell ref="D80:O80"/>
    <mergeCell ref="D81:P81"/>
    <mergeCell ref="D54:P54"/>
  </mergeCells>
  <hyperlinks>
    <hyperlink ref="H110" location="'FROTA MUNICÍPIOS (2)'!A1" display="AVANÇAR &gt;&gt;" xr:uid="{00000000-0004-0000-0400-000000000000}"/>
    <hyperlink ref="H111" location="INTRODUÇÃO!A1" display="&lt;&lt; VOLTAR" xr:uid="{00000000-0004-0000-0400-000001000000}"/>
    <hyperlink ref="H109" location="'INÍCIO '!A1" display="INÍCIO" xr:uid="{00000000-0004-0000-0400-000002000000}"/>
    <hyperlink ref="B12" location="'INÍCIO '!A1" display="INÍCIO" xr:uid="{00000000-0004-0000-0400-000003000000}"/>
    <hyperlink ref="B14" location="INTRODUÇÃO!A1" display="&lt;&lt; VOLTAR" xr:uid="{00000000-0004-0000-0400-000004000000}"/>
    <hyperlink ref="B13" location="'FROTA MUNICÍPIOS (2)'!A1" display="AVANÇAR &gt;&gt;" xr:uid="{00000000-0004-0000-0400-000005000000}"/>
  </hyperlinks>
  <printOptions horizontalCentered="1"/>
  <pageMargins left="0.51181102362204722" right="0" top="0.78740157480314965" bottom="0.78740157480314965" header="0.31496062992125984" footer="0.31496062992125984"/>
  <pageSetup paperSize="9" scale="78" orientation="portrait" r:id="rId1"/>
  <rowBreaks count="2" manualBreakCount="2">
    <brk id="52" min="2" max="17" man="1"/>
    <brk id="90" min="2" max="17" man="1"/>
  </rowBreaks>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sheetPr>
  <dimension ref="B1:X290"/>
  <sheetViews>
    <sheetView showGridLines="0" showRowColHeaders="0" zoomScaleNormal="100" workbookViewId="0">
      <selection activeCell="Y16" sqref="Y16"/>
    </sheetView>
  </sheetViews>
  <sheetFormatPr baseColWidth="10" defaultColWidth="9.140625" defaultRowHeight="15" x14ac:dyDescent="0.25"/>
  <cols>
    <col min="1" max="1" width="8.42578125" style="439" customWidth="1"/>
    <col min="2" max="2" width="14.140625" style="439" customWidth="1"/>
    <col min="3" max="3" width="1.140625" style="439" customWidth="1"/>
    <col min="4" max="4" width="34.28515625" style="1349" customWidth="1"/>
    <col min="5" max="5" width="10.28515625" style="618" customWidth="1"/>
    <col min="6" max="6" width="8.28515625" style="618" customWidth="1"/>
    <col min="7" max="7" width="3.140625" style="439" customWidth="1"/>
    <col min="8" max="8" width="28.5703125" style="439" customWidth="1"/>
    <col min="9" max="9" width="10.28515625" style="439" customWidth="1"/>
    <col min="10" max="10" width="8.28515625" style="439" customWidth="1"/>
    <col min="11" max="11" width="3.5703125" style="439" customWidth="1"/>
    <col min="12" max="12" width="7.42578125" style="439" customWidth="1"/>
    <col min="13" max="13" width="7.28515625" style="439" customWidth="1"/>
    <col min="14" max="14" width="9.140625" style="439"/>
    <col min="15" max="15" width="9.140625" style="439" customWidth="1"/>
    <col min="16" max="16" width="9" style="439" customWidth="1"/>
    <col min="17" max="17" width="0.140625" style="439" customWidth="1"/>
    <col min="18" max="21" width="9.140625" style="439" hidden="1" customWidth="1"/>
    <col min="22" max="22" width="34.42578125" style="439" hidden="1" customWidth="1"/>
    <col min="23" max="24" width="9.140625" style="439"/>
    <col min="25" max="25" width="9.140625" style="439" customWidth="1"/>
    <col min="26" max="16384" width="9.140625" style="439"/>
  </cols>
  <sheetData>
    <row r="1" spans="4:13" ht="9" customHeight="1" x14ac:dyDescent="0.25"/>
    <row r="2" spans="4:13" ht="17.25" customHeight="1" x14ac:dyDescent="0.25">
      <c r="D2" s="622"/>
      <c r="E2" s="622"/>
      <c r="F2" s="622"/>
      <c r="G2" s="622"/>
      <c r="H2" s="622"/>
      <c r="I2" s="622"/>
      <c r="J2" s="622"/>
      <c r="K2" s="622"/>
      <c r="L2" s="622"/>
      <c r="M2" s="622"/>
    </row>
    <row r="3" spans="4:13" ht="17.25" customHeight="1" x14ac:dyDescent="0.25">
      <c r="D3" s="622"/>
      <c r="E3" s="622"/>
      <c r="F3" s="622"/>
      <c r="G3" s="622"/>
      <c r="H3" s="622"/>
      <c r="I3" s="622"/>
      <c r="J3" s="622"/>
      <c r="K3" s="622"/>
      <c r="L3" s="622"/>
      <c r="M3" s="622"/>
    </row>
    <row r="4" spans="4:13" ht="17.25" customHeight="1" x14ac:dyDescent="0.25">
      <c r="D4" s="622"/>
      <c r="E4" s="622"/>
      <c r="F4" s="622"/>
      <c r="G4" s="622"/>
      <c r="H4" s="622"/>
      <c r="I4" s="622"/>
      <c r="J4" s="622"/>
      <c r="K4" s="622"/>
      <c r="L4" s="622"/>
      <c r="M4" s="622"/>
    </row>
    <row r="5" spans="4:13" ht="17.25" customHeight="1" x14ac:dyDescent="0.25">
      <c r="D5" s="622"/>
      <c r="E5" s="622"/>
      <c r="F5" s="622"/>
      <c r="G5" s="622"/>
      <c r="H5" s="622"/>
      <c r="I5" s="622"/>
      <c r="J5" s="622"/>
      <c r="K5" s="622"/>
      <c r="L5" s="622"/>
      <c r="M5" s="622"/>
    </row>
    <row r="6" spans="4:13" ht="16.5" customHeight="1" x14ac:dyDescent="0.25">
      <c r="D6" s="529"/>
      <c r="E6" s="529"/>
      <c r="F6" s="529"/>
      <c r="G6" s="529"/>
      <c r="H6" s="529"/>
      <c r="I6" s="529"/>
      <c r="J6" s="529"/>
      <c r="K6" s="529"/>
      <c r="L6" s="149"/>
      <c r="M6" s="149"/>
    </row>
    <row r="7" spans="4:13" ht="18" x14ac:dyDescent="0.25">
      <c r="D7" s="430"/>
      <c r="E7" s="430"/>
      <c r="F7" s="430"/>
      <c r="G7" s="430"/>
      <c r="H7" s="430"/>
      <c r="I7" s="430"/>
      <c r="J7" s="430"/>
      <c r="K7" s="430"/>
      <c r="L7" s="430"/>
      <c r="M7" s="430"/>
    </row>
    <row r="8" spans="4:13" ht="18" x14ac:dyDescent="0.25">
      <c r="D8" s="430"/>
      <c r="E8" s="430"/>
      <c r="F8" s="430"/>
      <c r="G8" s="430"/>
      <c r="H8" s="430"/>
      <c r="I8" s="430"/>
      <c r="J8" s="430"/>
      <c r="K8" s="430"/>
      <c r="L8" s="430"/>
      <c r="M8" s="430"/>
    </row>
    <row r="9" spans="4:13" ht="10.5" customHeight="1" x14ac:dyDescent="0.25">
      <c r="D9" s="624"/>
      <c r="E9" s="625"/>
      <c r="F9" s="625"/>
      <c r="G9" s="494"/>
      <c r="H9" s="494"/>
      <c r="I9" s="494"/>
      <c r="J9" s="494"/>
      <c r="K9" s="494"/>
      <c r="L9" s="494"/>
      <c r="M9" s="494"/>
    </row>
    <row r="10" spans="4:13" ht="12.75" customHeight="1" x14ac:dyDescent="0.25"/>
    <row r="11" spans="4:13" ht="24" customHeight="1" x14ac:dyDescent="0.25"/>
    <row r="12" spans="4:13" ht="38.25" customHeight="1" x14ac:dyDescent="0.25">
      <c r="D12" s="1484" t="str">
        <f>"FROTA DE VEÍCULOS CADASTRADOS NO ESTADO DE RONDÔNIA, POR TIPO, POR ESPÉCIE, POR CATEGORIA EM  2016 NO MUNICÍPIO DE " &amp; V64</f>
        <v>FROTA DE VEÍCULOS CADASTRADOS NO ESTADO DE RONDÔNIA, POR TIPO, POR ESPÉCIE, POR CATEGORIA EM  2016 NO MUNICÍPIO DE ALTO PARAÍSO</v>
      </c>
      <c r="E12" s="1484"/>
      <c r="F12" s="1484"/>
      <c r="G12" s="1484"/>
      <c r="H12" s="1484"/>
      <c r="I12" s="1484"/>
      <c r="J12" s="1484"/>
      <c r="K12" s="1484"/>
      <c r="L12" s="1484"/>
      <c r="M12" s="1484"/>
    </row>
    <row r="13" spans="4:13" ht="15" customHeight="1" x14ac:dyDescent="0.25">
      <c r="D13" s="1351"/>
      <c r="E13" s="1351"/>
      <c r="F13" s="1351"/>
      <c r="G13" s="1351"/>
      <c r="H13" s="1351"/>
      <c r="I13" s="1351"/>
      <c r="J13" s="1351"/>
      <c r="K13" s="1351"/>
      <c r="L13" s="1351"/>
      <c r="M13" s="1351"/>
    </row>
    <row r="14" spans="4:13" ht="27" customHeight="1" thickBot="1" x14ac:dyDescent="0.3">
      <c r="D14" s="1485" t="s">
        <v>587</v>
      </c>
      <c r="E14" s="1485"/>
      <c r="F14" s="1485"/>
      <c r="G14" s="1423"/>
      <c r="H14" s="1423"/>
      <c r="I14" s="1423"/>
      <c r="J14" s="1423"/>
      <c r="K14" s="1423"/>
      <c r="L14" s="1423"/>
      <c r="M14" s="1350"/>
    </row>
    <row r="15" spans="4:13" ht="19.5" customHeight="1" thickBot="1" x14ac:dyDescent="0.3">
      <c r="D15" s="1352"/>
      <c r="E15" s="1353"/>
      <c r="F15" s="1353"/>
    </row>
    <row r="16" spans="4:13" s="617" customFormat="1" ht="36" customHeight="1" thickTop="1" thickBot="1" x14ac:dyDescent="0.3">
      <c r="D16" s="1388" t="str">
        <f xml:space="preserve"> "FROTA POR TIPO EM " &amp; V64</f>
        <v>FROTA POR TIPO EM ALTO PARAÍSO</v>
      </c>
      <c r="E16" s="1379" t="s">
        <v>577</v>
      </c>
      <c r="F16" s="1380" t="s">
        <v>576</v>
      </c>
      <c r="G16" s="1365"/>
      <c r="H16" s="1416"/>
      <c r="I16" s="1117"/>
      <c r="J16" s="1385"/>
      <c r="K16" s="1365"/>
      <c r="L16" s="1416"/>
      <c r="M16" s="1117"/>
    </row>
    <row r="17" spans="2:13" ht="17.25" customHeight="1" x14ac:dyDescent="0.25">
      <c r="B17" s="1451" t="s">
        <v>36</v>
      </c>
      <c r="D17" s="1354" t="s">
        <v>176</v>
      </c>
      <c r="E17" s="1362">
        <f>VLOOKUP($V$64,'FROTA MUNICÍPIOS'!$E$15:$Y$67,12,FALSE)</f>
        <v>1417</v>
      </c>
      <c r="F17" s="1367">
        <f>E17/$E$32</f>
        <v>0.2008219954648526</v>
      </c>
      <c r="G17" s="1366"/>
      <c r="H17" s="1413"/>
      <c r="I17" s="1414"/>
      <c r="J17" s="1415"/>
      <c r="K17" s="1366"/>
      <c r="L17" s="1413"/>
      <c r="M17" s="1414"/>
    </row>
    <row r="18" spans="2:13" ht="17.25" customHeight="1" x14ac:dyDescent="0.25">
      <c r="B18" s="1451" t="s">
        <v>38</v>
      </c>
      <c r="D18" s="1356" t="s">
        <v>157</v>
      </c>
      <c r="E18" s="1364">
        <f>VLOOKUP($V$64,'FROTA MUNICÍPIOS'!$E$15:$Y$676,5,FALSE)</f>
        <v>324</v>
      </c>
      <c r="F18" s="1369">
        <f t="shared" ref="F18:F31" si="0">E18/$E$32</f>
        <v>4.5918367346938778E-2</v>
      </c>
      <c r="G18" s="1366"/>
      <c r="H18" s="1413"/>
      <c r="I18" s="1414"/>
      <c r="J18" s="1415"/>
      <c r="K18" s="1366"/>
      <c r="L18" s="1413"/>
      <c r="M18" s="1414"/>
    </row>
    <row r="19" spans="2:13" ht="17.25" customHeight="1" x14ac:dyDescent="0.25">
      <c r="B19" s="1451" t="s">
        <v>81</v>
      </c>
      <c r="D19" s="1355" t="s">
        <v>411</v>
      </c>
      <c r="E19" s="1363">
        <f>VLOOKUP($V$64,'FROTA MUNICÍPIOS'!$E$15:$Y$67,10,FALSE)</f>
        <v>44</v>
      </c>
      <c r="F19" s="1368">
        <f t="shared" si="0"/>
        <v>6.2358276643990932E-3</v>
      </c>
      <c r="G19" s="1366"/>
      <c r="H19" s="1413"/>
      <c r="I19" s="1414"/>
      <c r="J19" s="1415"/>
      <c r="K19" s="1366"/>
      <c r="L19" s="1413"/>
      <c r="M19" s="1414"/>
    </row>
    <row r="20" spans="2:13" ht="17.25" customHeight="1" x14ac:dyDescent="0.25">
      <c r="D20" s="1356" t="s">
        <v>372</v>
      </c>
      <c r="E20" s="1364">
        <f>VLOOKUP($V$64,'FROTA MUNICÍPIOS'!$E$15:$Y$67,21,FALSE)</f>
        <v>663</v>
      </c>
      <c r="F20" s="1369">
        <f t="shared" si="0"/>
        <v>9.3962585034013599E-2</v>
      </c>
      <c r="G20" s="1366"/>
      <c r="H20" s="1413"/>
      <c r="I20" s="1414"/>
      <c r="J20" s="1415"/>
      <c r="K20" s="1366"/>
      <c r="L20" s="1413"/>
      <c r="M20" s="1414"/>
    </row>
    <row r="21" spans="2:13" ht="17.25" customHeight="1" x14ac:dyDescent="0.25">
      <c r="D21" s="1355" t="s">
        <v>367</v>
      </c>
      <c r="E21" s="1363">
        <f>VLOOKUP($V$64,'FROTA MUNICÍPIOS'!$E$15:$Y$67,15,FALSE)</f>
        <v>51</v>
      </c>
      <c r="F21" s="1368">
        <f t="shared" si="0"/>
        <v>7.2278911564625853E-3</v>
      </c>
      <c r="G21" s="1366"/>
      <c r="H21" s="1413"/>
      <c r="I21" s="1414"/>
      <c r="J21" s="1415"/>
      <c r="K21" s="1366"/>
      <c r="L21" s="1413"/>
      <c r="M21" s="1414"/>
    </row>
    <row r="22" spans="2:13" ht="17.25" customHeight="1" x14ac:dyDescent="0.25">
      <c r="D22" s="1356" t="s">
        <v>369</v>
      </c>
      <c r="E22" s="1364">
        <f>VLOOKUP($V$64,'FROTA MUNICÍPIOS'!$E$15:$Y$67,18,FALSE)</f>
        <v>10</v>
      </c>
      <c r="F22" s="1369">
        <f t="shared" si="0"/>
        <v>1.4172335600907029E-3</v>
      </c>
      <c r="G22" s="1366"/>
      <c r="H22" s="1413"/>
      <c r="I22" s="1414"/>
      <c r="J22" s="1415"/>
      <c r="K22" s="1366"/>
      <c r="L22" s="1413"/>
      <c r="M22" s="1414"/>
    </row>
    <row r="23" spans="2:13" ht="17.25" customHeight="1" x14ac:dyDescent="0.25">
      <c r="D23" s="1355" t="s">
        <v>412</v>
      </c>
      <c r="E23" s="1363">
        <f>VLOOKUP($V$64,'FROTA MUNICÍPIOS'!$E$15:$Y$67,17,FALSE)</f>
        <v>9</v>
      </c>
      <c r="F23" s="1368">
        <f t="shared" si="0"/>
        <v>1.2755102040816326E-3</v>
      </c>
      <c r="G23" s="1366"/>
      <c r="H23" s="1413"/>
      <c r="I23" s="1414"/>
      <c r="J23" s="1415"/>
      <c r="K23" s="1366"/>
      <c r="L23" s="1413"/>
      <c r="M23" s="1414"/>
    </row>
    <row r="24" spans="2:13" ht="17.25" customHeight="1" x14ac:dyDescent="0.25">
      <c r="D24" s="1356" t="s">
        <v>86</v>
      </c>
      <c r="E24" s="1364">
        <f>VLOOKUP($V$64,'FROTA MUNICÍPIOS'!$E$15:$Y$67,9,FALSE)</f>
        <v>3372</v>
      </c>
      <c r="F24" s="1369">
        <f t="shared" si="0"/>
        <v>0.47789115646258501</v>
      </c>
      <c r="G24" s="1366"/>
      <c r="H24" s="1413"/>
      <c r="I24" s="1414"/>
      <c r="J24" s="1415"/>
      <c r="K24" s="1366"/>
      <c r="L24" s="1413"/>
      <c r="M24" s="1414"/>
    </row>
    <row r="25" spans="2:13" ht="17.25" customHeight="1" x14ac:dyDescent="0.25">
      <c r="D25" s="1355" t="s">
        <v>364</v>
      </c>
      <c r="E25" s="1363">
        <f>VLOOKUP($V$64,'FROTA MUNICÍPIOS'!$E$15:$Y$67,11,FALSE)</f>
        <v>917</v>
      </c>
      <c r="F25" s="1368">
        <f t="shared" si="0"/>
        <v>0.12996031746031747</v>
      </c>
      <c r="G25" s="1366"/>
      <c r="H25" s="1417"/>
      <c r="I25" s="1415"/>
      <c r="J25" s="1418"/>
      <c r="K25" s="1366"/>
      <c r="L25" s="1413"/>
      <c r="M25" s="1414"/>
    </row>
    <row r="26" spans="2:13" ht="17.25" customHeight="1" x14ac:dyDescent="0.25">
      <c r="D26" s="1356" t="s">
        <v>410</v>
      </c>
      <c r="E26" s="1364">
        <f>VLOOKUP($V$64,'FROTA MUNICÍPIOS'!$E$15:$Y$67,7,FALSE)</f>
        <v>72</v>
      </c>
      <c r="F26" s="1369">
        <f t="shared" si="0"/>
        <v>1.020408163265306E-2</v>
      </c>
      <c r="G26" s="1366"/>
      <c r="H26" s="1419"/>
      <c r="I26" s="1366"/>
      <c r="J26" s="1366"/>
      <c r="K26" s="1366"/>
      <c r="L26" s="1413"/>
      <c r="M26" s="1415"/>
    </row>
    <row r="27" spans="2:13" ht="17.25" customHeight="1" x14ac:dyDescent="0.25">
      <c r="D27" s="1355" t="s">
        <v>175</v>
      </c>
      <c r="E27" s="1363">
        <f>VLOOKUP($V$64,'FROTA MUNICÍPIOS'!$E$15:$Z$67,22,FALSE)</f>
        <v>0</v>
      </c>
      <c r="F27" s="1368">
        <f t="shared" si="0"/>
        <v>0</v>
      </c>
      <c r="G27" s="1366"/>
      <c r="H27" s="1366"/>
      <c r="I27" s="1366"/>
      <c r="J27" s="1366"/>
      <c r="K27" s="1366"/>
      <c r="L27" s="1419"/>
      <c r="M27" s="1381"/>
    </row>
    <row r="28" spans="2:13" ht="17.25" customHeight="1" x14ac:dyDescent="0.25">
      <c r="D28" s="1356" t="s">
        <v>365</v>
      </c>
      <c r="E28" s="1364">
        <f>VLOOKUP($V$64,'FROTA MUNICÍPIOS'!$E$15:$Y$67,13,FALSE)</f>
        <v>75</v>
      </c>
      <c r="F28" s="1369">
        <f t="shared" si="0"/>
        <v>1.0629251700680272E-2</v>
      </c>
      <c r="G28" s="1366"/>
      <c r="H28" s="1366"/>
      <c r="I28" s="1366"/>
      <c r="J28" s="1366"/>
      <c r="K28" s="1366"/>
      <c r="L28" s="1381"/>
      <c r="M28" s="1381"/>
    </row>
    <row r="29" spans="2:13" ht="17.25" customHeight="1" x14ac:dyDescent="0.25">
      <c r="D29" s="1355" t="s">
        <v>362</v>
      </c>
      <c r="E29" s="1363">
        <f>VLOOKUP($V$64,'FROTA MUNICÍPIOS'!$E$15:$Y$67,4,FALSE)</f>
        <v>89</v>
      </c>
      <c r="F29" s="1368">
        <f t="shared" si="0"/>
        <v>1.2613378684807256E-2</v>
      </c>
      <c r="G29" s="1366"/>
      <c r="H29" s="1366"/>
      <c r="I29" s="1366"/>
      <c r="J29" s="1366"/>
      <c r="K29" s="1366"/>
      <c r="L29" s="1381"/>
      <c r="M29" s="1381"/>
    </row>
    <row r="30" spans="2:13" ht="17.25" customHeight="1" x14ac:dyDescent="0.25">
      <c r="D30" s="1356" t="s">
        <v>371</v>
      </c>
      <c r="E30" s="1364">
        <f>VLOOKUP($V$64,'FROTA MUNICÍPIOS'!$E$15:$Y$67,20,FALSE)</f>
        <v>1</v>
      </c>
      <c r="F30" s="1369">
        <f t="shared" si="0"/>
        <v>1.417233560090703E-4</v>
      </c>
      <c r="G30" s="1366"/>
      <c r="H30" s="1366"/>
      <c r="I30" s="1366"/>
      <c r="J30" s="1366"/>
      <c r="K30" s="1366"/>
      <c r="L30" s="1381"/>
      <c r="M30" s="1381"/>
    </row>
    <row r="31" spans="2:13" ht="17.25" customHeight="1" thickBot="1" x14ac:dyDescent="0.3">
      <c r="D31" s="1370" t="s">
        <v>409</v>
      </c>
      <c r="E31" s="1371">
        <f>VLOOKUP($V$64,'FROTA MUNICÍPIOS'!$E$15:$Y$67,6,FALSE)</f>
        <v>12</v>
      </c>
      <c r="F31" s="1372">
        <f t="shared" si="0"/>
        <v>1.7006802721088435E-3</v>
      </c>
      <c r="G31" s="1366"/>
      <c r="H31" s="1366"/>
      <c r="I31" s="1366"/>
      <c r="J31" s="1366"/>
      <c r="K31" s="1366"/>
      <c r="L31" s="1381"/>
      <c r="M31" s="1381"/>
    </row>
    <row r="32" spans="2:13" ht="20.25" customHeight="1" thickBot="1" x14ac:dyDescent="0.3">
      <c r="D32" s="1373" t="s">
        <v>7</v>
      </c>
      <c r="E32" s="1374">
        <f>SUM(E17:E31)</f>
        <v>7056</v>
      </c>
      <c r="F32" s="1375">
        <f>SUM(F17:F31)</f>
        <v>1</v>
      </c>
      <c r="G32" s="1366"/>
      <c r="H32" s="1366"/>
      <c r="I32" s="1366"/>
      <c r="J32" s="1366"/>
      <c r="K32" s="1366"/>
      <c r="L32" s="1366"/>
      <c r="M32" s="1366"/>
    </row>
    <row r="33" spans="2:13" ht="19.5" customHeight="1" thickBot="1" x14ac:dyDescent="0.3">
      <c r="D33" s="1376" t="s">
        <v>578</v>
      </c>
      <c r="E33" s="1377">
        <f>E32/'FROTA MUNICÍPIOS'!$F$67</f>
        <v>7.8450382579034091E-3</v>
      </c>
      <c r="F33" s="1378" t="s">
        <v>77</v>
      </c>
      <c r="G33" s="1366"/>
      <c r="H33" s="1366"/>
      <c r="I33" s="1366"/>
      <c r="J33" s="1366"/>
      <c r="K33" s="1366"/>
      <c r="L33" s="1366"/>
      <c r="M33" s="1366"/>
    </row>
    <row r="34" spans="2:13" ht="15.75" thickTop="1" x14ac:dyDescent="0.25">
      <c r="D34" s="34" t="s">
        <v>518</v>
      </c>
    </row>
    <row r="35" spans="2:13" ht="15.75" thickBot="1" x14ac:dyDescent="0.3"/>
    <row r="36" spans="2:13" ht="36" customHeight="1" thickTop="1" thickBot="1" x14ac:dyDescent="0.3">
      <c r="D36" s="1389" t="str">
        <f>"FROTA POR ESPÉCIE EM " &amp;V64</f>
        <v>FROTA POR ESPÉCIE EM ALTO PARAÍSO</v>
      </c>
      <c r="E36" s="1382" t="s">
        <v>577</v>
      </c>
      <c r="F36" s="1380" t="s">
        <v>576</v>
      </c>
      <c r="G36" s="1393"/>
      <c r="H36" s="1393"/>
      <c r="I36" s="1393"/>
      <c r="J36" s="1393"/>
      <c r="K36" s="1393"/>
      <c r="L36" s="1393"/>
      <c r="M36" s="1393"/>
    </row>
    <row r="37" spans="2:13" ht="17.25" customHeight="1" x14ac:dyDescent="0.25">
      <c r="D37" s="1354" t="s">
        <v>98</v>
      </c>
      <c r="E37" s="1362">
        <f>VLOOKUP($V$64,'FROTA MUNICÍPIOS'!$G$73:$R$125,6,FALSE)</f>
        <v>5787</v>
      </c>
      <c r="F37" s="1367">
        <f>E37/$E$44</f>
        <v>0.82015306122448983</v>
      </c>
      <c r="G37" s="728"/>
      <c r="H37" s="1392"/>
      <c r="I37" s="1384"/>
      <c r="J37" s="1384"/>
      <c r="K37" s="1384"/>
      <c r="L37" s="1384"/>
      <c r="M37" s="1384"/>
    </row>
    <row r="38" spans="2:13" ht="17.25" customHeight="1" x14ac:dyDescent="0.25">
      <c r="D38" s="1356" t="s">
        <v>580</v>
      </c>
      <c r="E38" s="1364">
        <f>VLOOKUP($V$64,'FROTA MUNICÍPIOS'!$G$73:$R$125,7,FALSE)</f>
        <v>815</v>
      </c>
      <c r="F38" s="1369">
        <f t="shared" ref="F38:F43" si="1">E38/$E$44</f>
        <v>0.11550453514739228</v>
      </c>
      <c r="G38" s="1394"/>
      <c r="H38" s="1394"/>
      <c r="I38" s="1394"/>
      <c r="J38" s="1394"/>
      <c r="K38" s="1365"/>
      <c r="L38" s="1365"/>
      <c r="M38" s="1365"/>
    </row>
    <row r="39" spans="2:13" ht="17.25" customHeight="1" x14ac:dyDescent="0.25">
      <c r="D39" s="1355" t="s">
        <v>581</v>
      </c>
      <c r="E39" s="1363">
        <f>VLOOKUP($V$64,'FROTA MUNICÍPIOS'!$G$73:$R$125,8,FALSE)</f>
        <v>46</v>
      </c>
      <c r="F39" s="1368">
        <f t="shared" si="1"/>
        <v>6.5192743764172336E-3</v>
      </c>
      <c r="G39" s="1396"/>
      <c r="H39" s="1396"/>
      <c r="I39" s="1396"/>
      <c r="J39" s="1396"/>
      <c r="K39" s="1366"/>
      <c r="L39" s="1366"/>
      <c r="M39" s="1366"/>
    </row>
    <row r="40" spans="2:13" ht="17.25" customHeight="1" x14ac:dyDescent="0.25">
      <c r="D40" s="1356" t="s">
        <v>582</v>
      </c>
      <c r="E40" s="1364">
        <f>VLOOKUP($V$64,'FROTA MUNICÍPIOS'!$G$73:$R$125,9,FALSE)</f>
        <v>0</v>
      </c>
      <c r="F40" s="1369">
        <f t="shared" si="1"/>
        <v>0</v>
      </c>
      <c r="G40" s="1396"/>
      <c r="H40" s="1396"/>
      <c r="I40" s="1396"/>
      <c r="J40" s="1396"/>
      <c r="K40" s="1366"/>
      <c r="L40" s="1366"/>
      <c r="M40" s="1366"/>
    </row>
    <row r="41" spans="2:13" ht="17.25" customHeight="1" x14ac:dyDescent="0.25">
      <c r="D41" s="1355" t="s">
        <v>583</v>
      </c>
      <c r="E41" s="1363">
        <f>VLOOKUP($V$64,'FROTA MUNICÍPIOS'!$G$73:$R$125,10,FALSE)</f>
        <v>43</v>
      </c>
      <c r="F41" s="1368">
        <f t="shared" si="1"/>
        <v>6.0941043083900231E-3</v>
      </c>
      <c r="G41" s="1396"/>
      <c r="H41" s="1396"/>
      <c r="I41" s="1396"/>
      <c r="J41" s="1396"/>
      <c r="K41" s="1366"/>
      <c r="L41" s="1366"/>
      <c r="M41" s="1366"/>
    </row>
    <row r="42" spans="2:13" ht="17.25" customHeight="1" x14ac:dyDescent="0.25">
      <c r="D42" s="1356" t="s">
        <v>584</v>
      </c>
      <c r="E42" s="1364">
        <f>VLOOKUP($V$64,'FROTA MUNICÍPIOS'!$G$73:$R$125,11,FALSE)</f>
        <v>365</v>
      </c>
      <c r="F42" s="1369">
        <f t="shared" si="1"/>
        <v>5.1729024943310657E-2</v>
      </c>
      <c r="G42" s="1396"/>
      <c r="H42" s="1396"/>
      <c r="I42" s="1396"/>
      <c r="J42" s="1396"/>
      <c r="K42" s="1366"/>
      <c r="L42" s="1366"/>
      <c r="M42" s="1366"/>
    </row>
    <row r="43" spans="2:13" ht="17.25" customHeight="1" thickBot="1" x14ac:dyDescent="0.3">
      <c r="B43" s="1348"/>
      <c r="D43" s="1355" t="s">
        <v>585</v>
      </c>
      <c r="E43" s="1371">
        <f>VLOOKUP($V$64,'FROTA MUNICÍPIOS'!$G$73:$R$125,12,FALSE)</f>
        <v>0</v>
      </c>
      <c r="F43" s="1372">
        <f t="shared" si="1"/>
        <v>0</v>
      </c>
      <c r="G43" s="1398"/>
      <c r="H43" s="1398"/>
      <c r="I43" s="1398"/>
      <c r="J43" s="1398"/>
      <c r="K43" s="1366"/>
      <c r="L43" s="1366"/>
      <c r="M43" s="1366"/>
    </row>
    <row r="44" spans="2:13" ht="19.5" customHeight="1" thickBot="1" x14ac:dyDescent="0.3">
      <c r="B44" s="1348" t="s">
        <v>36</v>
      </c>
      <c r="D44" s="1373" t="s">
        <v>7</v>
      </c>
      <c r="E44" s="1374">
        <f>SUM(E37:E43)</f>
        <v>7056</v>
      </c>
      <c r="F44" s="1375">
        <f>SUM(F37:F43)</f>
        <v>0.99999999999999989</v>
      </c>
      <c r="G44" s="1396"/>
      <c r="H44" s="1396"/>
      <c r="I44" s="1396"/>
      <c r="J44" s="1396"/>
      <c r="K44" s="1366"/>
      <c r="L44" s="1366"/>
      <c r="M44" s="1366"/>
    </row>
    <row r="45" spans="2:13" ht="22.5" customHeight="1" thickBot="1" x14ac:dyDescent="0.3">
      <c r="B45" s="1348" t="s">
        <v>38</v>
      </c>
      <c r="D45" s="1411" t="s">
        <v>586</v>
      </c>
      <c r="E45" s="1377">
        <f>VLOOKUP($V$64,'FROTA MUNICÍPIOS'!$G$192:$T$244,14,FALSE)</f>
        <v>5.8029689608636977E-2</v>
      </c>
      <c r="F45" s="1378" t="s">
        <v>77</v>
      </c>
      <c r="G45" s="1396"/>
      <c r="H45" s="1396"/>
      <c r="I45" s="1396"/>
      <c r="J45" s="1396"/>
      <c r="K45" s="1366"/>
      <c r="L45" s="1366"/>
      <c r="M45" s="1366"/>
    </row>
    <row r="46" spans="2:13" ht="15" customHeight="1" thickTop="1" x14ac:dyDescent="0.25">
      <c r="B46" s="1348" t="s">
        <v>81</v>
      </c>
      <c r="D46" s="34" t="s">
        <v>518</v>
      </c>
      <c r="E46" s="1366"/>
      <c r="F46" s="1366"/>
      <c r="G46" s="1396"/>
      <c r="H46" s="1396"/>
      <c r="I46" s="1396"/>
      <c r="J46" s="1396"/>
      <c r="K46" s="1366"/>
      <c r="L46" s="1366"/>
      <c r="M46" s="1366"/>
    </row>
    <row r="47" spans="2:13" ht="15.75" thickBot="1" x14ac:dyDescent="0.3">
      <c r="B47" s="1348"/>
      <c r="E47" s="1395"/>
      <c r="F47" s="1399"/>
      <c r="G47" s="1399"/>
      <c r="H47" s="1399"/>
      <c r="I47" s="1399"/>
      <c r="J47" s="1399"/>
      <c r="K47" s="1366"/>
      <c r="L47" s="1366"/>
      <c r="M47" s="1366"/>
    </row>
    <row r="48" spans="2:13" ht="36" customHeight="1" thickTop="1" thickBot="1" x14ac:dyDescent="0.3">
      <c r="D48" s="1389" t="str">
        <f>"FROTA POR CATEGORIA EM "&amp;V64</f>
        <v>FROTA POR CATEGORIA EM ALTO PARAÍSO</v>
      </c>
      <c r="E48" s="1382" t="s">
        <v>577</v>
      </c>
      <c r="F48" s="1380" t="s">
        <v>576</v>
      </c>
      <c r="G48" s="1396"/>
      <c r="H48" s="1396"/>
      <c r="I48" s="1396"/>
      <c r="J48" s="1396"/>
      <c r="K48" s="1366"/>
      <c r="L48" s="1366"/>
      <c r="M48" s="1366"/>
    </row>
    <row r="49" spans="4:24" ht="17.25" customHeight="1" x14ac:dyDescent="0.25">
      <c r="D49" s="1354" t="s">
        <v>382</v>
      </c>
      <c r="E49" s="1362">
        <f>VLOOKUP($V$64,'FROTA MUNICÍPIOS'!$G$132:$S$184,6,FALSE)</f>
        <v>6548</v>
      </c>
      <c r="F49" s="1367">
        <f>E49/$E$57</f>
        <v>0.92800453514739234</v>
      </c>
      <c r="G49" s="1399"/>
      <c r="H49" s="1399"/>
      <c r="I49" s="1399"/>
      <c r="J49" s="1399"/>
      <c r="K49" s="1366"/>
      <c r="L49" s="1366"/>
      <c r="M49" s="1366"/>
    </row>
    <row r="50" spans="4:24" ht="17.25" customHeight="1" x14ac:dyDescent="0.25">
      <c r="D50" s="1356" t="s">
        <v>383</v>
      </c>
      <c r="E50" s="1364">
        <f>VLOOKUP($V$64,'FROTA MUNICÍPIOS'!$G$132:$S$184,7,FALSE)</f>
        <v>67</v>
      </c>
      <c r="F50" s="1369">
        <f t="shared" ref="F50:F56" si="2">E50/$E$57</f>
        <v>9.4954648526077105E-3</v>
      </c>
      <c r="G50" s="1396"/>
      <c r="H50" s="1396"/>
      <c r="I50" s="1396"/>
      <c r="J50" s="1396"/>
      <c r="K50" s="1366"/>
      <c r="L50" s="1366"/>
      <c r="M50" s="1366"/>
    </row>
    <row r="51" spans="4:24" ht="17.25" customHeight="1" x14ac:dyDescent="0.25">
      <c r="D51" s="1355" t="s">
        <v>384</v>
      </c>
      <c r="E51" s="1363">
        <f>VLOOKUP($V$64,'FROTA MUNICÍPIOS'!$G$132:$S$184,8,FALSE)</f>
        <v>430</v>
      </c>
      <c r="F51" s="1368">
        <f t="shared" si="2"/>
        <v>6.0941043083900227E-2</v>
      </c>
      <c r="G51" s="1399"/>
      <c r="H51" s="1399"/>
      <c r="I51" s="1399"/>
      <c r="J51" s="1399"/>
      <c r="K51" s="1366"/>
      <c r="L51" s="1366"/>
      <c r="M51" s="1366"/>
    </row>
    <row r="52" spans="4:24" ht="17.25" customHeight="1" x14ac:dyDescent="0.25">
      <c r="D52" s="1356" t="s">
        <v>385</v>
      </c>
      <c r="E52" s="1364">
        <f>VLOOKUP($V$64,'FROTA MUNICÍPIOS'!$G$132:$S$184,9,FALSE)</f>
        <v>11</v>
      </c>
      <c r="F52" s="1369">
        <f t="shared" si="2"/>
        <v>1.5589569160997733E-3</v>
      </c>
      <c r="G52" s="1396"/>
      <c r="H52" s="1396"/>
      <c r="I52" s="1396"/>
      <c r="J52" s="1396"/>
      <c r="K52" s="1366"/>
      <c r="L52" s="1366"/>
      <c r="M52" s="1366"/>
    </row>
    <row r="53" spans="4:24" ht="17.25" customHeight="1" x14ac:dyDescent="0.25">
      <c r="D53" s="1355" t="s">
        <v>413</v>
      </c>
      <c r="E53" s="1363">
        <f>VLOOKUP($V$64,'FROTA MUNICÍPIOS'!$G$132:$S$184,10,FALSE)</f>
        <v>0</v>
      </c>
      <c r="F53" s="1368">
        <f t="shared" si="2"/>
        <v>0</v>
      </c>
      <c r="G53" s="1399"/>
      <c r="H53" s="1399"/>
      <c r="I53" s="1399"/>
      <c r="J53" s="1399"/>
      <c r="K53" s="1366"/>
      <c r="L53" s="1366"/>
      <c r="M53" s="1366"/>
    </row>
    <row r="54" spans="4:24" ht="17.25" customHeight="1" x14ac:dyDescent="0.25">
      <c r="D54" s="1356" t="s">
        <v>388</v>
      </c>
      <c r="E54" s="1364">
        <f>VLOOKUP($V$64,'FROTA MUNICÍPIOS'!$G$132:$S$184,11,FALSE)</f>
        <v>0</v>
      </c>
      <c r="F54" s="1369">
        <f t="shared" si="2"/>
        <v>0</v>
      </c>
      <c r="G54" s="1396"/>
      <c r="H54" s="1396"/>
      <c r="I54" s="1396"/>
      <c r="J54" s="1396"/>
      <c r="K54" s="1366"/>
      <c r="L54" s="1366"/>
      <c r="M54" s="1366"/>
    </row>
    <row r="55" spans="4:24" ht="17.25" customHeight="1" x14ac:dyDescent="0.25">
      <c r="D55" s="1355" t="s">
        <v>386</v>
      </c>
      <c r="E55" s="1363">
        <f>VLOOKUP($V$64,'FROTA MUNICÍPIOS'!$G$132:$S$184,12,FALSE)</f>
        <v>0</v>
      </c>
      <c r="F55" s="1368">
        <f t="shared" si="2"/>
        <v>0</v>
      </c>
      <c r="G55" s="1399"/>
      <c r="H55" s="1399"/>
      <c r="I55" s="1399"/>
      <c r="J55" s="1399"/>
      <c r="K55" s="1366"/>
      <c r="L55" s="1366"/>
      <c r="M55" s="1366"/>
    </row>
    <row r="56" spans="4:24" ht="17.25" customHeight="1" thickBot="1" x14ac:dyDescent="0.3">
      <c r="D56" s="1356" t="s">
        <v>387</v>
      </c>
      <c r="E56" s="1390">
        <f>VLOOKUP($V$64,'FROTA MUNICÍPIOS'!$G$132:$S$184,13,FALSE)</f>
        <v>0</v>
      </c>
      <c r="F56" s="1391">
        <f t="shared" si="2"/>
        <v>0</v>
      </c>
      <c r="G56" s="1396"/>
      <c r="H56" s="1396"/>
      <c r="I56" s="1396"/>
      <c r="J56" s="1396"/>
      <c r="K56" s="1366"/>
      <c r="L56" s="1366"/>
      <c r="M56" s="1366"/>
    </row>
    <row r="57" spans="4:24" ht="23.25" customHeight="1" thickBot="1" x14ac:dyDescent="0.3">
      <c r="D57" s="1420" t="s">
        <v>7</v>
      </c>
      <c r="E57" s="1421">
        <f>SUM(E49:E55)</f>
        <v>7056</v>
      </c>
      <c r="F57" s="1422">
        <f>SUM(F49:F55)</f>
        <v>1</v>
      </c>
      <c r="G57" s="1399"/>
      <c r="H57" s="1399"/>
      <c r="I57" s="1399"/>
      <c r="J57" s="1399"/>
      <c r="K57" s="1366"/>
      <c r="L57" s="1366"/>
      <c r="M57" s="1366"/>
    </row>
    <row r="58" spans="4:24" ht="15.75" thickTop="1" x14ac:dyDescent="0.25">
      <c r="D58" s="34" t="s">
        <v>518</v>
      </c>
      <c r="E58" s="1381"/>
      <c r="F58" s="1381"/>
      <c r="G58" s="1399"/>
      <c r="H58" s="1399"/>
      <c r="I58" s="1399"/>
      <c r="J58" s="1399"/>
      <c r="K58" s="1366"/>
      <c r="L58" s="1366"/>
      <c r="M58" s="1366"/>
    </row>
    <row r="59" spans="4:24" ht="15" customHeight="1" x14ac:dyDescent="0.25">
      <c r="E59" s="1395"/>
      <c r="F59" s="1396"/>
      <c r="G59" s="1396"/>
      <c r="H59" s="1396"/>
      <c r="I59" s="1396"/>
      <c r="J59" s="1396"/>
      <c r="K59" s="1366"/>
      <c r="L59" s="1366"/>
      <c r="M59" s="1366"/>
      <c r="Q59" s="1430">
        <v>3</v>
      </c>
      <c r="R59" s="412"/>
      <c r="S59" s="412"/>
      <c r="T59" s="412"/>
      <c r="U59" s="412"/>
      <c r="V59" s="412"/>
      <c r="W59" s="398"/>
      <c r="X59" s="398"/>
    </row>
    <row r="60" spans="4:24" x14ac:dyDescent="0.25">
      <c r="E60" s="1395"/>
      <c r="F60" s="1399"/>
      <c r="G60" s="1399"/>
      <c r="H60" s="1399"/>
      <c r="I60" s="1399"/>
      <c r="J60" s="1399"/>
      <c r="K60" s="1366"/>
      <c r="L60" s="1366"/>
      <c r="M60" s="1366"/>
      <c r="Q60" s="412">
        <v>1</v>
      </c>
      <c r="R60" s="412" t="s">
        <v>257</v>
      </c>
      <c r="S60" s="412"/>
      <c r="T60" s="412"/>
      <c r="U60" s="412"/>
      <c r="V60" s="412"/>
      <c r="W60" s="398"/>
      <c r="X60" s="398"/>
    </row>
    <row r="61" spans="4:24" ht="15" customHeight="1" x14ac:dyDescent="0.25">
      <c r="E61" s="1395"/>
      <c r="F61" s="1396"/>
      <c r="G61" s="1412" t="s">
        <v>36</v>
      </c>
      <c r="H61" s="1396"/>
      <c r="I61" s="1396"/>
      <c r="J61" s="1396"/>
      <c r="K61" s="1366"/>
      <c r="L61" s="1366"/>
      <c r="M61" s="1366"/>
      <c r="Q61" s="412">
        <v>2</v>
      </c>
      <c r="R61" s="412" t="s">
        <v>202</v>
      </c>
      <c r="S61" s="412"/>
      <c r="T61" s="412"/>
      <c r="U61" s="412"/>
      <c r="V61" s="412"/>
      <c r="W61" s="398"/>
      <c r="X61" s="398"/>
    </row>
    <row r="62" spans="4:24" x14ac:dyDescent="0.25">
      <c r="E62" s="1395"/>
      <c r="F62" s="1399"/>
      <c r="G62" s="1412" t="s">
        <v>38</v>
      </c>
      <c r="H62" s="1399"/>
      <c r="I62" s="1399"/>
      <c r="J62" s="1399"/>
      <c r="K62" s="1366"/>
      <c r="L62" s="1366"/>
      <c r="M62" s="1366"/>
      <c r="Q62" s="412">
        <v>3</v>
      </c>
      <c r="R62" s="412" t="s">
        <v>258</v>
      </c>
      <c r="S62" s="412"/>
      <c r="T62" s="412"/>
      <c r="U62" s="412"/>
      <c r="V62" s="412"/>
      <c r="W62" s="398"/>
      <c r="X62" s="398"/>
    </row>
    <row r="63" spans="4:24" ht="15" customHeight="1" x14ac:dyDescent="0.25">
      <c r="E63" s="1395"/>
      <c r="F63" s="1396"/>
      <c r="G63" s="1412" t="s">
        <v>81</v>
      </c>
      <c r="H63" s="1396"/>
      <c r="I63" s="1396"/>
      <c r="J63" s="1396"/>
      <c r="K63" s="1366"/>
      <c r="L63" s="1366"/>
      <c r="M63" s="1366"/>
      <c r="Q63" s="412">
        <v>4</v>
      </c>
      <c r="R63" s="412" t="s">
        <v>259</v>
      </c>
      <c r="S63" s="412"/>
      <c r="T63" s="412"/>
      <c r="U63" s="412"/>
      <c r="V63" s="412"/>
      <c r="W63" s="398"/>
      <c r="X63" s="398"/>
    </row>
    <row r="64" spans="4:24" ht="15.75" customHeight="1" x14ac:dyDescent="0.25">
      <c r="E64" s="1395"/>
      <c r="F64" s="1399"/>
      <c r="G64" s="1399"/>
      <c r="H64" s="1399"/>
      <c r="I64" s="1399"/>
      <c r="J64" s="1399"/>
      <c r="K64" s="1366"/>
      <c r="L64" s="1366"/>
      <c r="M64" s="1366"/>
      <c r="Q64" s="412">
        <v>5</v>
      </c>
      <c r="R64" s="412" t="s">
        <v>205</v>
      </c>
      <c r="S64" s="412"/>
      <c r="T64" s="412"/>
      <c r="U64" s="412"/>
      <c r="V64" s="412" t="str">
        <f>VLOOKUP(Q59,Q60:R112,2,FALSE)</f>
        <v>ALTO PARAÍSO</v>
      </c>
      <c r="W64" s="398"/>
      <c r="X64" s="398"/>
    </row>
    <row r="65" spans="5:24" ht="15" customHeight="1" x14ac:dyDescent="0.25">
      <c r="E65" s="1395"/>
      <c r="F65" s="1396"/>
      <c r="G65" s="1396"/>
      <c r="H65" s="1396"/>
      <c r="I65" s="1396"/>
      <c r="J65" s="1396"/>
      <c r="K65" s="1366"/>
      <c r="L65" s="1366"/>
      <c r="M65" s="1366"/>
      <c r="Q65" s="412">
        <v>6</v>
      </c>
      <c r="R65" s="412" t="s">
        <v>206</v>
      </c>
      <c r="S65" s="412"/>
      <c r="T65" s="412"/>
      <c r="U65" s="412"/>
      <c r="V65" s="412"/>
      <c r="W65" s="398"/>
      <c r="X65" s="398"/>
    </row>
    <row r="66" spans="5:24" x14ac:dyDescent="0.25">
      <c r="E66" s="1395"/>
      <c r="F66" s="1399"/>
      <c r="G66" s="1399"/>
      <c r="H66" s="1399"/>
      <c r="I66" s="1399"/>
      <c r="J66" s="1399"/>
      <c r="K66" s="1366"/>
      <c r="L66" s="1366"/>
      <c r="M66" s="1366"/>
      <c r="Q66" s="412">
        <v>7</v>
      </c>
      <c r="R66" s="412" t="s">
        <v>207</v>
      </c>
      <c r="S66" s="412"/>
      <c r="T66" s="412"/>
      <c r="U66" s="412"/>
      <c r="V66" s="412"/>
      <c r="W66" s="398"/>
      <c r="X66" s="398"/>
    </row>
    <row r="67" spans="5:24" ht="15" customHeight="1" x14ac:dyDescent="0.25">
      <c r="E67" s="1395"/>
      <c r="F67" s="1396"/>
      <c r="G67" s="1396"/>
      <c r="H67" s="1396"/>
      <c r="I67" s="1396"/>
      <c r="J67" s="1396"/>
      <c r="K67" s="1366"/>
      <c r="L67" s="1366"/>
      <c r="M67" s="1366"/>
      <c r="Q67" s="412">
        <v>8</v>
      </c>
      <c r="R67" s="412" t="s">
        <v>208</v>
      </c>
      <c r="S67" s="412"/>
      <c r="T67" s="412"/>
      <c r="U67" s="412"/>
      <c r="V67" s="412"/>
      <c r="W67" s="398"/>
      <c r="X67" s="398"/>
    </row>
    <row r="68" spans="5:24" x14ac:dyDescent="0.25">
      <c r="E68" s="1395"/>
      <c r="F68" s="1399"/>
      <c r="G68" s="1399"/>
      <c r="H68" s="1399"/>
      <c r="I68" s="1399"/>
      <c r="J68" s="1399"/>
      <c r="K68" s="1366"/>
      <c r="L68" s="1366"/>
      <c r="M68" s="1366"/>
      <c r="Q68" s="412">
        <v>9</v>
      </c>
      <c r="R68" s="412" t="s">
        <v>209</v>
      </c>
      <c r="S68" s="412"/>
      <c r="T68" s="412"/>
      <c r="U68" s="412"/>
      <c r="V68" s="412"/>
      <c r="W68" s="398"/>
      <c r="X68" s="398"/>
    </row>
    <row r="69" spans="5:24" ht="15" customHeight="1" x14ac:dyDescent="0.25">
      <c r="E69" s="1395"/>
      <c r="F69" s="1396"/>
      <c r="G69" s="1396"/>
      <c r="H69" s="1396"/>
      <c r="I69" s="1396"/>
      <c r="J69" s="1396"/>
      <c r="K69" s="1366"/>
      <c r="L69" s="1366"/>
      <c r="M69" s="1366"/>
      <c r="Q69" s="412">
        <v>10</v>
      </c>
      <c r="R69" s="412" t="s">
        <v>210</v>
      </c>
      <c r="S69" s="412"/>
      <c r="T69" s="412"/>
      <c r="U69" s="412"/>
      <c r="V69" s="412"/>
      <c r="W69" s="398"/>
      <c r="X69" s="398"/>
    </row>
    <row r="70" spans="5:24" x14ac:dyDescent="0.25">
      <c r="E70" s="1395"/>
      <c r="F70" s="1399"/>
      <c r="G70" s="1399"/>
      <c r="H70" s="1399"/>
      <c r="I70" s="1399"/>
      <c r="J70" s="1399"/>
      <c r="K70" s="1366"/>
      <c r="L70" s="1366"/>
      <c r="M70" s="1366"/>
      <c r="Q70" s="412">
        <v>11</v>
      </c>
      <c r="R70" s="412" t="s">
        <v>211</v>
      </c>
      <c r="S70" s="412"/>
      <c r="T70" s="412"/>
      <c r="U70" s="412"/>
      <c r="V70" s="412"/>
      <c r="W70" s="398"/>
      <c r="X70" s="398"/>
    </row>
    <row r="71" spans="5:24" ht="15" customHeight="1" x14ac:dyDescent="0.25">
      <c r="E71" s="1395"/>
      <c r="F71" s="1396"/>
      <c r="G71" s="1396"/>
      <c r="H71" s="1396"/>
      <c r="I71" s="1396"/>
      <c r="J71" s="1396"/>
      <c r="K71" s="1366"/>
      <c r="L71" s="1366"/>
      <c r="M71" s="1366"/>
      <c r="Q71" s="412">
        <v>12</v>
      </c>
      <c r="R71" s="412" t="s">
        <v>212</v>
      </c>
      <c r="S71" s="412"/>
      <c r="T71" s="412"/>
      <c r="U71" s="412"/>
      <c r="V71" s="412"/>
      <c r="W71" s="398"/>
      <c r="X71" s="398"/>
    </row>
    <row r="72" spans="5:24" x14ac:dyDescent="0.25">
      <c r="E72" s="1395"/>
      <c r="F72" s="1399"/>
      <c r="G72" s="1399"/>
      <c r="H72" s="1399"/>
      <c r="I72" s="1399"/>
      <c r="J72" s="1399"/>
      <c r="K72" s="1366"/>
      <c r="L72" s="1366"/>
      <c r="M72" s="1366"/>
      <c r="Q72" s="412">
        <v>13</v>
      </c>
      <c r="R72" s="412" t="s">
        <v>213</v>
      </c>
      <c r="S72" s="412"/>
      <c r="T72" s="412"/>
      <c r="U72" s="412"/>
      <c r="V72" s="412"/>
      <c r="W72" s="398"/>
      <c r="X72" s="398"/>
    </row>
    <row r="73" spans="5:24" ht="15" customHeight="1" x14ac:dyDescent="0.25">
      <c r="E73" s="1395"/>
      <c r="F73" s="1396"/>
      <c r="G73" s="1396"/>
      <c r="H73" s="1396"/>
      <c r="I73" s="1396"/>
      <c r="J73" s="1396"/>
      <c r="K73" s="1366"/>
      <c r="L73" s="1366"/>
      <c r="M73" s="1366"/>
      <c r="Q73" s="412">
        <v>14</v>
      </c>
      <c r="R73" s="412" t="s">
        <v>214</v>
      </c>
      <c r="S73" s="412"/>
      <c r="T73" s="412"/>
      <c r="U73" s="412"/>
      <c r="V73" s="412"/>
      <c r="W73" s="398"/>
      <c r="X73" s="398"/>
    </row>
    <row r="74" spans="5:24" x14ac:dyDescent="0.25">
      <c r="E74" s="1395"/>
      <c r="F74" s="1399"/>
      <c r="G74" s="1399"/>
      <c r="H74" s="1399"/>
      <c r="I74" s="1399"/>
      <c r="J74" s="1399"/>
      <c r="K74" s="1366"/>
      <c r="L74" s="1366"/>
      <c r="M74" s="1366"/>
      <c r="Q74" s="412">
        <v>15</v>
      </c>
      <c r="R74" s="412" t="s">
        <v>260</v>
      </c>
      <c r="S74" s="412"/>
      <c r="T74" s="412"/>
      <c r="U74" s="412"/>
      <c r="V74" s="412"/>
      <c r="W74" s="398"/>
      <c r="X74" s="398"/>
    </row>
    <row r="75" spans="5:24" ht="15" customHeight="1" x14ac:dyDescent="0.25">
      <c r="E75" s="1395"/>
      <c r="F75" s="1396"/>
      <c r="G75" s="1396"/>
      <c r="H75" s="1396"/>
      <c r="I75" s="1396"/>
      <c r="J75" s="1396"/>
      <c r="K75" s="1366"/>
      <c r="L75" s="1366"/>
      <c r="M75" s="1366"/>
      <c r="Q75" s="412">
        <v>16</v>
      </c>
      <c r="R75" s="412" t="s">
        <v>216</v>
      </c>
      <c r="S75" s="412"/>
      <c r="T75" s="412"/>
      <c r="U75" s="412"/>
      <c r="V75" s="412"/>
      <c r="W75" s="398"/>
      <c r="X75" s="398"/>
    </row>
    <row r="76" spans="5:24" x14ac:dyDescent="0.25">
      <c r="E76" s="1395"/>
      <c r="F76" s="1399"/>
      <c r="G76" s="1399"/>
      <c r="H76" s="1399"/>
      <c r="I76" s="1399"/>
      <c r="J76" s="1399"/>
      <c r="K76" s="1366"/>
      <c r="L76" s="1366"/>
      <c r="M76" s="1366"/>
      <c r="Q76" s="412">
        <v>17</v>
      </c>
      <c r="R76" s="412" t="s">
        <v>217</v>
      </c>
      <c r="S76" s="412"/>
      <c r="T76" s="412"/>
      <c r="U76" s="412"/>
      <c r="V76" s="412"/>
      <c r="W76" s="398"/>
      <c r="X76" s="398"/>
    </row>
    <row r="77" spans="5:24" ht="15" customHeight="1" x14ac:dyDescent="0.25">
      <c r="E77" s="1395"/>
      <c r="F77" s="1396"/>
      <c r="G77" s="1396"/>
      <c r="H77" s="1396"/>
      <c r="I77" s="1396"/>
      <c r="J77" s="1396"/>
      <c r="K77" s="1366"/>
      <c r="L77" s="1366"/>
      <c r="M77" s="1366"/>
      <c r="Q77" s="412">
        <v>18</v>
      </c>
      <c r="R77" s="412" t="s">
        <v>218</v>
      </c>
      <c r="S77" s="412"/>
      <c r="T77" s="412"/>
      <c r="U77" s="412"/>
      <c r="V77" s="412"/>
      <c r="W77" s="398"/>
      <c r="X77" s="398"/>
    </row>
    <row r="78" spans="5:24" x14ac:dyDescent="0.25">
      <c r="E78" s="1395"/>
      <c r="F78" s="1399"/>
      <c r="G78" s="1399"/>
      <c r="H78" s="1399"/>
      <c r="I78" s="1399"/>
      <c r="J78" s="1399"/>
      <c r="K78" s="1366"/>
      <c r="L78" s="1366"/>
      <c r="M78" s="1366"/>
      <c r="Q78" s="412">
        <v>19</v>
      </c>
      <c r="R78" s="412" t="s">
        <v>261</v>
      </c>
      <c r="S78" s="412"/>
      <c r="T78" s="412"/>
      <c r="U78" s="412"/>
      <c r="V78" s="412"/>
      <c r="W78" s="398"/>
      <c r="X78" s="398"/>
    </row>
    <row r="79" spans="5:24" ht="15" customHeight="1" x14ac:dyDescent="0.25">
      <c r="E79" s="1395"/>
      <c r="F79" s="1396"/>
      <c r="G79" s="1396"/>
      <c r="H79" s="1396"/>
      <c r="I79" s="1396"/>
      <c r="J79" s="1396"/>
      <c r="K79" s="1366"/>
      <c r="L79" s="1366"/>
      <c r="M79" s="1366"/>
      <c r="Q79" s="412">
        <v>20</v>
      </c>
      <c r="R79" s="412" t="s">
        <v>220</v>
      </c>
      <c r="S79" s="412"/>
      <c r="T79" s="412"/>
      <c r="U79" s="412"/>
      <c r="V79" s="412"/>
      <c r="W79" s="398"/>
      <c r="X79" s="398"/>
    </row>
    <row r="80" spans="5:24" x14ac:dyDescent="0.25">
      <c r="E80" s="1395"/>
      <c r="F80" s="1399"/>
      <c r="G80" s="1399"/>
      <c r="H80" s="1399"/>
      <c r="I80" s="1399"/>
      <c r="J80" s="1399"/>
      <c r="K80" s="1366"/>
      <c r="L80" s="1366"/>
      <c r="M80" s="1366"/>
      <c r="Q80" s="412">
        <v>21</v>
      </c>
      <c r="R80" s="412" t="s">
        <v>221</v>
      </c>
      <c r="S80" s="412"/>
      <c r="T80" s="412"/>
      <c r="U80" s="412"/>
      <c r="V80" s="412"/>
      <c r="W80" s="398"/>
      <c r="X80" s="398"/>
    </row>
    <row r="81" spans="5:24" ht="15" customHeight="1" x14ac:dyDescent="0.25">
      <c r="E81" s="1395"/>
      <c r="F81" s="1396"/>
      <c r="G81" s="1396"/>
      <c r="H81" s="1396"/>
      <c r="I81" s="1396"/>
      <c r="J81" s="1396"/>
      <c r="K81" s="1366"/>
      <c r="L81" s="1366"/>
      <c r="M81" s="1366"/>
      <c r="Q81" s="412">
        <v>22</v>
      </c>
      <c r="R81" s="412" t="s">
        <v>222</v>
      </c>
      <c r="S81" s="412"/>
      <c r="T81" s="412"/>
      <c r="U81" s="412"/>
      <c r="V81" s="412"/>
      <c r="W81" s="398"/>
      <c r="X81" s="398"/>
    </row>
    <row r="82" spans="5:24" x14ac:dyDescent="0.25">
      <c r="E82" s="1395"/>
      <c r="F82" s="1399"/>
      <c r="G82" s="1399"/>
      <c r="H82" s="1399"/>
      <c r="I82" s="1399"/>
      <c r="J82" s="1399"/>
      <c r="K82" s="1366"/>
      <c r="L82" s="1366"/>
      <c r="M82" s="1366"/>
      <c r="Q82" s="412">
        <v>23</v>
      </c>
      <c r="R82" s="412" t="s">
        <v>223</v>
      </c>
      <c r="S82" s="412"/>
      <c r="T82" s="412"/>
      <c r="U82" s="412"/>
      <c r="V82" s="412"/>
      <c r="W82" s="398"/>
      <c r="X82" s="398"/>
    </row>
    <row r="83" spans="5:24" ht="15" customHeight="1" x14ac:dyDescent="0.25">
      <c r="E83" s="1395"/>
      <c r="F83" s="1396"/>
      <c r="G83" s="1396"/>
      <c r="H83" s="1396"/>
      <c r="I83" s="1396"/>
      <c r="J83" s="1396"/>
      <c r="K83" s="1366"/>
      <c r="L83" s="1366"/>
      <c r="M83" s="1366"/>
      <c r="Q83" s="412">
        <v>24</v>
      </c>
      <c r="R83" s="412" t="s">
        <v>224</v>
      </c>
      <c r="S83" s="412"/>
      <c r="T83" s="412"/>
      <c r="U83" s="412"/>
      <c r="V83" s="412"/>
      <c r="W83" s="398"/>
      <c r="X83" s="398"/>
    </row>
    <row r="84" spans="5:24" x14ac:dyDescent="0.25">
      <c r="E84" s="1395"/>
      <c r="F84" s="1399"/>
      <c r="G84" s="1399"/>
      <c r="H84" s="1399"/>
      <c r="I84" s="1399"/>
      <c r="J84" s="1399"/>
      <c r="K84" s="1366"/>
      <c r="L84" s="1366"/>
      <c r="M84" s="1366"/>
      <c r="Q84" s="412">
        <v>25</v>
      </c>
      <c r="R84" s="412" t="s">
        <v>262</v>
      </c>
      <c r="S84" s="412"/>
      <c r="T84" s="412"/>
      <c r="U84" s="412"/>
      <c r="V84" s="412"/>
      <c r="W84" s="398"/>
      <c r="X84" s="398"/>
    </row>
    <row r="85" spans="5:24" ht="15" customHeight="1" x14ac:dyDescent="0.25">
      <c r="E85" s="1395"/>
      <c r="F85" s="1396"/>
      <c r="G85" s="1396"/>
      <c r="H85" s="1396"/>
      <c r="I85" s="1396"/>
      <c r="J85" s="1396"/>
      <c r="K85" s="1366"/>
      <c r="L85" s="1366"/>
      <c r="M85" s="1366"/>
      <c r="Q85" s="412">
        <v>26</v>
      </c>
      <c r="R85" s="412" t="s">
        <v>226</v>
      </c>
      <c r="S85" s="412"/>
      <c r="T85" s="412"/>
      <c r="U85" s="412"/>
      <c r="V85" s="412"/>
      <c r="W85" s="398"/>
      <c r="X85" s="398"/>
    </row>
    <row r="86" spans="5:24" x14ac:dyDescent="0.25">
      <c r="E86" s="1395"/>
      <c r="F86" s="1399"/>
      <c r="G86" s="1399"/>
      <c r="H86" s="1399"/>
      <c r="I86" s="1399"/>
      <c r="J86" s="1399"/>
      <c r="K86" s="1366"/>
      <c r="L86" s="1366"/>
      <c r="M86" s="1366"/>
      <c r="Q86" s="412">
        <v>27</v>
      </c>
      <c r="R86" s="412" t="s">
        <v>227</v>
      </c>
      <c r="S86" s="412"/>
      <c r="T86" s="412"/>
      <c r="U86" s="412"/>
      <c r="V86" s="412"/>
      <c r="W86" s="398"/>
      <c r="X86" s="398"/>
    </row>
    <row r="87" spans="5:24" ht="15" customHeight="1" x14ac:dyDescent="0.25">
      <c r="E87" s="1395"/>
      <c r="F87" s="1396"/>
      <c r="G87" s="1396"/>
      <c r="H87" s="1396"/>
      <c r="I87" s="1396"/>
      <c r="J87" s="1396"/>
      <c r="K87" s="1366"/>
      <c r="L87" s="1366"/>
      <c r="M87" s="1366"/>
      <c r="Q87" s="412">
        <v>28</v>
      </c>
      <c r="R87" s="412" t="s">
        <v>228</v>
      </c>
      <c r="S87" s="412"/>
      <c r="T87" s="412"/>
      <c r="U87" s="412"/>
      <c r="V87" s="412"/>
      <c r="W87" s="398"/>
      <c r="X87" s="398"/>
    </row>
    <row r="88" spans="5:24" x14ac:dyDescent="0.25">
      <c r="E88" s="1395"/>
      <c r="F88" s="1399"/>
      <c r="G88" s="1399"/>
      <c r="H88" s="1399"/>
      <c r="I88" s="1399"/>
      <c r="J88" s="1399"/>
      <c r="K88" s="1366"/>
      <c r="L88" s="1366"/>
      <c r="M88" s="1366"/>
      <c r="Q88" s="412">
        <v>29</v>
      </c>
      <c r="R88" s="412" t="s">
        <v>276</v>
      </c>
      <c r="S88" s="412"/>
      <c r="T88" s="412"/>
      <c r="U88" s="412"/>
      <c r="V88" s="412"/>
      <c r="W88" s="398"/>
      <c r="X88" s="398"/>
    </row>
    <row r="89" spans="5:24" ht="15.75" customHeight="1" x14ac:dyDescent="0.25">
      <c r="E89" s="1395"/>
      <c r="F89" s="1396"/>
      <c r="G89" s="1396"/>
      <c r="H89" s="1396"/>
      <c r="I89" s="1396"/>
      <c r="J89" s="1396"/>
      <c r="K89" s="1366"/>
      <c r="L89" s="1366"/>
      <c r="M89" s="1366"/>
      <c r="Q89" s="412">
        <v>30</v>
      </c>
      <c r="R89" s="412" t="s">
        <v>230</v>
      </c>
      <c r="S89" s="412"/>
      <c r="T89" s="412"/>
      <c r="U89" s="412"/>
      <c r="V89" s="412"/>
      <c r="W89" s="398"/>
      <c r="X89" s="398"/>
    </row>
    <row r="90" spans="5:24" s="119" customFormat="1" ht="27" customHeight="1" x14ac:dyDescent="0.25">
      <c r="E90" s="1400"/>
      <c r="F90" s="1400"/>
      <c r="G90" s="1400"/>
      <c r="H90" s="1400"/>
      <c r="I90" s="1400"/>
      <c r="J90" s="1400"/>
      <c r="K90" s="1397"/>
      <c r="L90" s="1397"/>
      <c r="M90" s="1397"/>
      <c r="Q90" s="412">
        <v>31</v>
      </c>
      <c r="R90" s="412" t="s">
        <v>231</v>
      </c>
      <c r="S90" s="412"/>
      <c r="T90" s="412"/>
      <c r="U90" s="412"/>
      <c r="V90" s="412"/>
      <c r="W90" s="398"/>
      <c r="X90" s="398"/>
    </row>
    <row r="91" spans="5:24" ht="6" customHeight="1" x14ac:dyDescent="0.25">
      <c r="E91" s="1384"/>
      <c r="F91" s="1384"/>
      <c r="G91" s="728"/>
      <c r="H91" s="1392"/>
      <c r="I91" s="1384"/>
      <c r="J91" s="1384"/>
      <c r="K91" s="1384"/>
      <c r="L91" s="1384"/>
      <c r="M91" s="1384"/>
      <c r="Q91" s="412">
        <v>32</v>
      </c>
      <c r="R91" s="412" t="s">
        <v>232</v>
      </c>
      <c r="S91" s="412"/>
      <c r="T91" s="412"/>
      <c r="U91" s="412"/>
      <c r="V91" s="412"/>
      <c r="W91" s="398"/>
      <c r="X91" s="398"/>
    </row>
    <row r="92" spans="5:24" x14ac:dyDescent="0.25">
      <c r="E92" s="1402"/>
      <c r="F92" s="1403"/>
      <c r="G92" s="728"/>
      <c r="H92" s="1392"/>
      <c r="I92" s="1384"/>
      <c r="J92" s="1384"/>
      <c r="K92" s="1384"/>
      <c r="L92" s="1384"/>
      <c r="M92" s="1384"/>
      <c r="Q92" s="412">
        <v>33</v>
      </c>
      <c r="R92" s="412" t="s">
        <v>263</v>
      </c>
      <c r="S92" s="412"/>
      <c r="T92" s="412"/>
      <c r="U92" s="412"/>
      <c r="V92" s="412"/>
      <c r="W92" s="398"/>
      <c r="X92" s="398"/>
    </row>
    <row r="93" spans="5:24" x14ac:dyDescent="0.25">
      <c r="E93" s="1403"/>
      <c r="F93" s="1403"/>
      <c r="G93" s="728"/>
      <c r="H93" s="1392"/>
      <c r="I93" s="1384"/>
      <c r="J93" s="1384"/>
      <c r="K93" s="1384"/>
      <c r="L93" s="1384"/>
      <c r="M93" s="1384"/>
      <c r="Q93" s="412">
        <v>34</v>
      </c>
      <c r="R93" s="412" t="s">
        <v>234</v>
      </c>
      <c r="S93" s="412"/>
      <c r="T93" s="412"/>
      <c r="U93" s="412"/>
      <c r="V93" s="412"/>
      <c r="W93" s="398"/>
      <c r="X93" s="398"/>
    </row>
    <row r="94" spans="5:24" ht="29.25" customHeight="1" x14ac:dyDescent="0.25">
      <c r="E94" s="1393"/>
      <c r="F94" s="1393"/>
      <c r="G94" s="1393"/>
      <c r="H94" s="1393"/>
      <c r="I94" s="1393"/>
      <c r="J94" s="1393"/>
      <c r="K94" s="1393"/>
      <c r="L94" s="1393"/>
      <c r="M94" s="1393"/>
      <c r="Q94" s="412">
        <v>35</v>
      </c>
      <c r="R94" s="412" t="s">
        <v>235</v>
      </c>
      <c r="S94" s="412"/>
      <c r="T94" s="412"/>
      <c r="U94" s="412"/>
      <c r="V94" s="412"/>
      <c r="W94" s="398"/>
      <c r="X94" s="398"/>
    </row>
    <row r="95" spans="5:24" x14ac:dyDescent="0.25">
      <c r="E95" s="1403"/>
      <c r="F95" s="1403"/>
      <c r="G95" s="728"/>
      <c r="H95" s="1392"/>
      <c r="I95" s="1384"/>
      <c r="J95" s="1384"/>
      <c r="K95" s="1384"/>
      <c r="L95" s="1384"/>
      <c r="M95" s="1384"/>
      <c r="Q95" s="412">
        <v>36</v>
      </c>
      <c r="R95" s="412" t="s">
        <v>264</v>
      </c>
      <c r="S95" s="412"/>
      <c r="T95" s="412"/>
      <c r="U95" s="412"/>
      <c r="V95" s="412"/>
      <c r="W95" s="398"/>
      <c r="X95" s="398"/>
    </row>
    <row r="96" spans="5:24" ht="18.75" x14ac:dyDescent="0.25">
      <c r="E96" s="1394"/>
      <c r="F96" s="1394"/>
      <c r="G96" s="1394"/>
      <c r="H96" s="1394"/>
      <c r="I96" s="1394"/>
      <c r="J96" s="1394"/>
      <c r="K96" s="1365"/>
      <c r="L96" s="1365"/>
      <c r="M96" s="1365"/>
      <c r="Q96" s="412">
        <v>37</v>
      </c>
      <c r="R96" s="412" t="s">
        <v>237</v>
      </c>
      <c r="S96" s="412"/>
      <c r="T96" s="412"/>
      <c r="U96" s="412"/>
      <c r="V96" s="412"/>
      <c r="W96" s="398"/>
      <c r="X96" s="398"/>
    </row>
    <row r="97" spans="4:24" ht="15.75" customHeight="1" x14ac:dyDescent="0.25">
      <c r="E97" s="1395"/>
      <c r="F97" s="1396"/>
      <c r="G97" s="1396"/>
      <c r="H97" s="1396"/>
      <c r="I97" s="1396"/>
      <c r="J97" s="1396"/>
      <c r="K97" s="1404"/>
      <c r="L97" s="1404"/>
      <c r="M97" s="1404"/>
      <c r="Q97" s="412">
        <v>38</v>
      </c>
      <c r="R97" s="412" t="s">
        <v>238</v>
      </c>
      <c r="S97" s="412"/>
      <c r="T97" s="412"/>
      <c r="U97" s="412"/>
      <c r="V97" s="412"/>
      <c r="W97" s="398"/>
      <c r="X97" s="398"/>
    </row>
    <row r="98" spans="4:24" ht="15" customHeight="1" x14ac:dyDescent="0.25">
      <c r="E98" s="1395"/>
      <c r="F98" s="1396"/>
      <c r="G98" s="1396"/>
      <c r="H98" s="1396"/>
      <c r="I98" s="1396"/>
      <c r="J98" s="1396"/>
      <c r="K98" s="1404"/>
      <c r="L98" s="1404"/>
      <c r="M98" s="1404"/>
      <c r="Q98" s="412">
        <v>39</v>
      </c>
      <c r="R98" s="412" t="s">
        <v>239</v>
      </c>
      <c r="S98" s="412"/>
      <c r="T98" s="412"/>
      <c r="U98" s="412"/>
      <c r="V98" s="412"/>
      <c r="W98" s="398"/>
      <c r="X98" s="398"/>
    </row>
    <row r="99" spans="4:24" ht="15" customHeight="1" x14ac:dyDescent="0.25">
      <c r="D99" s="439"/>
      <c r="E99" s="1395"/>
      <c r="F99" s="1396"/>
      <c r="G99" s="1396"/>
      <c r="H99" s="1396"/>
      <c r="I99" s="1396"/>
      <c r="J99" s="1396"/>
      <c r="K99" s="1404"/>
      <c r="L99" s="1404"/>
      <c r="M99" s="1404"/>
      <c r="Q99" s="412">
        <v>40</v>
      </c>
      <c r="R99" s="412" t="s">
        <v>240</v>
      </c>
      <c r="S99" s="412"/>
      <c r="T99" s="412"/>
      <c r="U99" s="412"/>
      <c r="V99" s="412"/>
      <c r="W99" s="398"/>
      <c r="X99" s="398"/>
    </row>
    <row r="100" spans="4:24" ht="15" customHeight="1" x14ac:dyDescent="0.25">
      <c r="E100" s="1395"/>
      <c r="F100" s="1396"/>
      <c r="G100" s="1396"/>
      <c r="H100" s="1396"/>
      <c r="I100" s="1396"/>
      <c r="J100" s="1396"/>
      <c r="K100" s="1404"/>
      <c r="L100" s="1404"/>
      <c r="M100" s="1404"/>
      <c r="Q100" s="412">
        <v>41</v>
      </c>
      <c r="R100" s="412" t="s">
        <v>241</v>
      </c>
      <c r="S100" s="412"/>
      <c r="T100" s="412"/>
      <c r="U100" s="412"/>
      <c r="V100" s="412"/>
      <c r="W100" s="398"/>
      <c r="X100" s="398"/>
    </row>
    <row r="101" spans="4:24" x14ac:dyDescent="0.25">
      <c r="E101" s="1395"/>
      <c r="F101" s="1398"/>
      <c r="G101" s="1398"/>
      <c r="H101" s="1398"/>
      <c r="I101" s="1398"/>
      <c r="J101" s="1398"/>
      <c r="K101" s="1404"/>
      <c r="L101" s="1404"/>
      <c r="M101" s="1404"/>
      <c r="Q101" s="412">
        <v>42</v>
      </c>
      <c r="R101" s="412" t="s">
        <v>242</v>
      </c>
      <c r="S101" s="412"/>
      <c r="T101" s="412"/>
      <c r="U101" s="412"/>
      <c r="V101" s="412"/>
      <c r="W101" s="398"/>
      <c r="X101" s="398"/>
    </row>
    <row r="102" spans="4:24" x14ac:dyDescent="0.25">
      <c r="E102" s="1395"/>
      <c r="F102" s="1396"/>
      <c r="G102" s="1396"/>
      <c r="H102" s="1396"/>
      <c r="I102" s="1396"/>
      <c r="J102" s="1396"/>
      <c r="K102" s="1404"/>
      <c r="L102" s="1404"/>
      <c r="M102" s="1404"/>
      <c r="Q102" s="412">
        <v>43</v>
      </c>
      <c r="R102" s="412" t="s">
        <v>265</v>
      </c>
      <c r="S102" s="412"/>
      <c r="T102" s="412"/>
      <c r="U102" s="412"/>
      <c r="V102" s="412"/>
      <c r="W102" s="398"/>
      <c r="X102" s="398"/>
    </row>
    <row r="103" spans="4:24" x14ac:dyDescent="0.25">
      <c r="E103" s="1395"/>
      <c r="F103" s="1396"/>
      <c r="G103" s="1396"/>
      <c r="H103" s="1396"/>
      <c r="I103" s="1396"/>
      <c r="J103" s="1396"/>
      <c r="K103" s="1404"/>
      <c r="L103" s="1404"/>
      <c r="M103" s="1404"/>
      <c r="Q103" s="412">
        <v>44</v>
      </c>
      <c r="R103" s="412" t="s">
        <v>244</v>
      </c>
      <c r="S103" s="412"/>
      <c r="T103" s="412"/>
      <c r="U103" s="412"/>
      <c r="V103" s="412"/>
      <c r="W103" s="398"/>
      <c r="X103" s="398"/>
    </row>
    <row r="104" spans="4:24" ht="15" customHeight="1" x14ac:dyDescent="0.25">
      <c r="E104" s="1395"/>
      <c r="F104" s="1396"/>
      <c r="G104" s="1396"/>
      <c r="H104" s="1396"/>
      <c r="I104" s="1396"/>
      <c r="J104" s="1396"/>
      <c r="K104" s="1404"/>
      <c r="L104" s="1404"/>
      <c r="M104" s="1404"/>
      <c r="Q104" s="412">
        <v>45</v>
      </c>
      <c r="R104" s="412" t="s">
        <v>245</v>
      </c>
      <c r="S104" s="412"/>
      <c r="T104" s="412"/>
      <c r="U104" s="412"/>
      <c r="V104" s="412"/>
      <c r="W104" s="398"/>
      <c r="X104" s="398"/>
    </row>
    <row r="105" spans="4:24" x14ac:dyDescent="0.25">
      <c r="E105" s="1395"/>
      <c r="F105" s="1399"/>
      <c r="G105" s="1399"/>
      <c r="H105" s="1399"/>
      <c r="I105" s="1399"/>
      <c r="J105" s="1399"/>
      <c r="K105" s="1404"/>
      <c r="L105" s="1404"/>
      <c r="M105" s="1404"/>
      <c r="Q105" s="412">
        <v>46</v>
      </c>
      <c r="R105" s="412" t="s">
        <v>246</v>
      </c>
      <c r="S105" s="412"/>
      <c r="T105" s="412"/>
      <c r="U105" s="412"/>
      <c r="V105" s="412"/>
      <c r="W105" s="398"/>
      <c r="X105" s="398"/>
    </row>
    <row r="106" spans="4:24" ht="15" customHeight="1" x14ac:dyDescent="0.25">
      <c r="E106" s="1395"/>
      <c r="F106" s="1396"/>
      <c r="G106" s="1396"/>
      <c r="H106" s="1396"/>
      <c r="I106" s="1396"/>
      <c r="J106" s="1396"/>
      <c r="K106" s="1404"/>
      <c r="L106" s="1404"/>
      <c r="M106" s="1404"/>
      <c r="Q106" s="412">
        <v>47</v>
      </c>
      <c r="R106" s="412" t="s">
        <v>247</v>
      </c>
      <c r="S106" s="412"/>
      <c r="T106" s="412"/>
      <c r="U106" s="412"/>
      <c r="V106" s="412"/>
      <c r="W106" s="398"/>
      <c r="X106" s="398"/>
    </row>
    <row r="107" spans="4:24" x14ac:dyDescent="0.25">
      <c r="E107" s="1395"/>
      <c r="F107" s="1399"/>
      <c r="G107" s="1399"/>
      <c r="H107" s="1399"/>
      <c r="I107" s="1399"/>
      <c r="J107" s="1399"/>
      <c r="K107" s="1404"/>
      <c r="L107" s="1404"/>
      <c r="M107" s="1404"/>
      <c r="Q107" s="412">
        <v>48</v>
      </c>
      <c r="R107" s="412" t="s">
        <v>248</v>
      </c>
      <c r="S107" s="412"/>
      <c r="T107" s="412"/>
      <c r="U107" s="412"/>
      <c r="V107" s="412"/>
      <c r="W107" s="398"/>
      <c r="X107" s="398"/>
    </row>
    <row r="108" spans="4:24" ht="15" customHeight="1" x14ac:dyDescent="0.25">
      <c r="E108" s="1395"/>
      <c r="F108" s="1396"/>
      <c r="G108" s="1396"/>
      <c r="H108" s="1396"/>
      <c r="I108" s="1396"/>
      <c r="J108" s="1396"/>
      <c r="K108" s="1404"/>
      <c r="L108" s="1404"/>
      <c r="M108" s="1404"/>
      <c r="Q108" s="412">
        <v>49</v>
      </c>
      <c r="R108" s="412" t="s">
        <v>249</v>
      </c>
      <c r="S108" s="412"/>
      <c r="T108" s="412"/>
      <c r="U108" s="412"/>
      <c r="V108" s="412"/>
      <c r="W108" s="398"/>
      <c r="X108" s="398"/>
    </row>
    <row r="109" spans="4:24" x14ac:dyDescent="0.25">
      <c r="E109" s="1395"/>
      <c r="F109" s="1399"/>
      <c r="G109" s="1399"/>
      <c r="H109" s="1399"/>
      <c r="I109" s="1399"/>
      <c r="J109" s="1399"/>
      <c r="K109" s="1404"/>
      <c r="L109" s="1404"/>
      <c r="M109" s="1404"/>
      <c r="Q109" s="412">
        <v>50</v>
      </c>
      <c r="R109" s="412" t="s">
        <v>250</v>
      </c>
      <c r="S109" s="412"/>
      <c r="T109" s="412"/>
      <c r="U109" s="412"/>
      <c r="V109" s="412"/>
      <c r="W109" s="398"/>
      <c r="X109" s="398"/>
    </row>
    <row r="110" spans="4:24" ht="15" customHeight="1" x14ac:dyDescent="0.25">
      <c r="E110" s="1395"/>
      <c r="F110" s="1396"/>
      <c r="G110" s="1396"/>
      <c r="H110" s="1396"/>
      <c r="I110" s="1396"/>
      <c r="J110" s="1396"/>
      <c r="K110" s="1404"/>
      <c r="L110" s="1404"/>
      <c r="M110" s="1404"/>
      <c r="Q110" s="412">
        <v>51</v>
      </c>
      <c r="R110" s="412" t="s">
        <v>266</v>
      </c>
      <c r="S110" s="412"/>
      <c r="T110" s="412"/>
      <c r="U110" s="412"/>
      <c r="V110" s="412"/>
      <c r="W110" s="398"/>
      <c r="X110" s="398"/>
    </row>
    <row r="111" spans="4:24" x14ac:dyDescent="0.25">
      <c r="E111" s="1395"/>
      <c r="F111" s="1399"/>
      <c r="G111" s="1399"/>
      <c r="H111" s="1399"/>
      <c r="I111" s="1399"/>
      <c r="J111" s="1399"/>
      <c r="K111" s="1404"/>
      <c r="L111" s="1404"/>
      <c r="M111" s="1404"/>
      <c r="Q111" s="412">
        <v>52</v>
      </c>
      <c r="R111" s="412" t="s">
        <v>252</v>
      </c>
      <c r="S111" s="412"/>
      <c r="T111" s="412"/>
      <c r="U111" s="412"/>
      <c r="V111" s="412"/>
      <c r="W111" s="398"/>
      <c r="X111" s="398"/>
    </row>
    <row r="112" spans="4:24" ht="15" customHeight="1" x14ac:dyDescent="0.25">
      <c r="E112" s="1395"/>
      <c r="F112" s="1396"/>
      <c r="G112" s="1396"/>
      <c r="H112" s="1396"/>
      <c r="I112" s="1396"/>
      <c r="J112" s="1396"/>
      <c r="K112" s="1404"/>
      <c r="L112" s="1404"/>
      <c r="M112" s="1404"/>
      <c r="Q112" s="412">
        <v>53</v>
      </c>
      <c r="R112" s="412" t="s">
        <v>330</v>
      </c>
      <c r="S112" s="412"/>
      <c r="T112" s="412"/>
      <c r="U112" s="412"/>
      <c r="V112" s="412"/>
      <c r="W112" s="398"/>
      <c r="X112" s="398"/>
    </row>
    <row r="113" spans="5:24" x14ac:dyDescent="0.25">
      <c r="E113" s="1395"/>
      <c r="F113" s="1399"/>
      <c r="G113" s="1399"/>
      <c r="H113" s="1399"/>
      <c r="I113" s="1399"/>
      <c r="J113" s="1399"/>
      <c r="K113" s="1404"/>
      <c r="L113" s="1404"/>
      <c r="M113" s="1404"/>
      <c r="Q113" s="398"/>
      <c r="R113" s="398"/>
      <c r="S113" s="398"/>
      <c r="T113" s="398"/>
      <c r="U113" s="398"/>
      <c r="V113" s="398"/>
      <c r="W113" s="398"/>
      <c r="X113" s="398"/>
    </row>
    <row r="114" spans="5:24" ht="15" customHeight="1" x14ac:dyDescent="0.25">
      <c r="E114" s="1395"/>
      <c r="F114" s="1396"/>
      <c r="G114" s="1396"/>
      <c r="H114" s="1396"/>
      <c r="I114" s="1396"/>
      <c r="J114" s="1396"/>
      <c r="K114" s="1404"/>
      <c r="L114" s="1404"/>
      <c r="M114" s="1404"/>
    </row>
    <row r="115" spans="5:24" x14ac:dyDescent="0.25">
      <c r="E115" s="1395"/>
      <c r="F115" s="1399"/>
      <c r="G115" s="1399"/>
      <c r="H115" s="1399"/>
      <c r="I115" s="1399"/>
      <c r="J115" s="1399"/>
      <c r="K115" s="1404"/>
      <c r="L115" s="1404"/>
      <c r="M115" s="1404"/>
    </row>
    <row r="116" spans="5:24" ht="15" customHeight="1" x14ac:dyDescent="0.25">
      <c r="E116" s="1395"/>
      <c r="F116" s="1396"/>
      <c r="G116" s="1396"/>
      <c r="H116" s="1396"/>
      <c r="I116" s="1396"/>
      <c r="J116" s="1396"/>
      <c r="K116" s="1404"/>
      <c r="L116" s="1404"/>
      <c r="M116" s="1404"/>
    </row>
    <row r="117" spans="5:24" x14ac:dyDescent="0.25">
      <c r="E117" s="1395"/>
      <c r="F117" s="1399"/>
      <c r="G117" s="1399"/>
      <c r="H117" s="1399"/>
      <c r="I117" s="1399"/>
      <c r="J117" s="1399"/>
      <c r="K117" s="1404"/>
      <c r="L117" s="1404"/>
      <c r="M117" s="1404"/>
    </row>
    <row r="118" spans="5:24" ht="15" customHeight="1" x14ac:dyDescent="0.25">
      <c r="E118" s="1395"/>
      <c r="F118" s="1396"/>
      <c r="G118" s="1396"/>
      <c r="H118" s="1396"/>
      <c r="I118" s="1396"/>
      <c r="J118" s="1396"/>
      <c r="K118" s="1404"/>
      <c r="L118" s="1404"/>
      <c r="M118" s="1404"/>
    </row>
    <row r="119" spans="5:24" x14ac:dyDescent="0.25">
      <c r="E119" s="1395"/>
      <c r="F119" s="1399"/>
      <c r="G119" s="1399"/>
      <c r="H119" s="1399"/>
      <c r="I119" s="1399"/>
      <c r="J119" s="1399"/>
      <c r="K119" s="1404"/>
      <c r="L119" s="1404"/>
      <c r="M119" s="1404"/>
    </row>
    <row r="120" spans="5:24" ht="15" customHeight="1" x14ac:dyDescent="0.25">
      <c r="E120" s="1395"/>
      <c r="F120" s="1396"/>
      <c r="G120" s="1396"/>
      <c r="H120" s="1396"/>
      <c r="I120" s="1396"/>
      <c r="J120" s="1396"/>
      <c r="K120" s="1404"/>
      <c r="L120" s="1404"/>
      <c r="M120" s="1404"/>
    </row>
    <row r="121" spans="5:24" x14ac:dyDescent="0.25">
      <c r="E121" s="1395"/>
      <c r="F121" s="1399"/>
      <c r="G121" s="1399"/>
      <c r="H121" s="1399"/>
      <c r="I121" s="1399"/>
      <c r="J121" s="1399"/>
      <c r="K121" s="1404"/>
      <c r="L121" s="1404"/>
      <c r="M121" s="1404"/>
    </row>
    <row r="122" spans="5:24" ht="15" customHeight="1" x14ac:dyDescent="0.25">
      <c r="E122" s="1395"/>
      <c r="F122" s="1396"/>
      <c r="G122" s="1396"/>
      <c r="H122" s="1396"/>
      <c r="I122" s="1396"/>
      <c r="J122" s="1396"/>
      <c r="K122" s="1404"/>
      <c r="L122" s="1404"/>
      <c r="M122" s="1404"/>
    </row>
    <row r="123" spans="5:24" x14ac:dyDescent="0.25">
      <c r="E123" s="1395"/>
      <c r="F123" s="1399"/>
      <c r="G123" s="1399"/>
      <c r="H123" s="1399"/>
      <c r="I123" s="1399"/>
      <c r="J123" s="1399"/>
      <c r="K123" s="1404"/>
      <c r="L123" s="1404"/>
      <c r="M123" s="1404"/>
    </row>
    <row r="124" spans="5:24" ht="15" customHeight="1" x14ac:dyDescent="0.25">
      <c r="E124" s="1395"/>
      <c r="F124" s="1396"/>
      <c r="G124" s="1396"/>
      <c r="H124" s="1396"/>
      <c r="I124" s="1396"/>
      <c r="J124" s="1396"/>
      <c r="K124" s="1404"/>
      <c r="L124" s="1404"/>
      <c r="M124" s="1404"/>
    </row>
    <row r="125" spans="5:24" x14ac:dyDescent="0.25">
      <c r="E125" s="1395"/>
      <c r="F125" s="1399"/>
      <c r="G125" s="1399"/>
      <c r="H125" s="1399"/>
      <c r="I125" s="1399"/>
      <c r="J125" s="1399"/>
      <c r="K125" s="1404"/>
      <c r="L125" s="1404"/>
      <c r="M125" s="1404"/>
    </row>
    <row r="126" spans="5:24" ht="15" customHeight="1" x14ac:dyDescent="0.25">
      <c r="E126" s="1395"/>
      <c r="F126" s="1396"/>
      <c r="G126" s="1396"/>
      <c r="H126" s="1396"/>
      <c r="I126" s="1396"/>
      <c r="J126" s="1396"/>
      <c r="K126" s="1404"/>
      <c r="L126" s="1404"/>
      <c r="M126" s="1404"/>
    </row>
    <row r="127" spans="5:24" x14ac:dyDescent="0.25">
      <c r="E127" s="1395"/>
      <c r="F127" s="1399"/>
      <c r="G127" s="1399"/>
      <c r="H127" s="1399"/>
      <c r="I127" s="1399"/>
      <c r="J127" s="1399"/>
      <c r="K127" s="1404"/>
      <c r="L127" s="1404"/>
      <c r="M127" s="1404"/>
    </row>
    <row r="128" spans="5:24" ht="15" customHeight="1" x14ac:dyDescent="0.25">
      <c r="E128" s="1395"/>
      <c r="F128" s="1396"/>
      <c r="G128" s="1396"/>
      <c r="H128" s="1396"/>
      <c r="I128" s="1396"/>
      <c r="J128" s="1396"/>
      <c r="K128" s="1404"/>
      <c r="L128" s="1404"/>
      <c r="M128" s="1404"/>
    </row>
    <row r="129" spans="5:13" x14ac:dyDescent="0.25">
      <c r="E129" s="1395"/>
      <c r="F129" s="1399"/>
      <c r="G129" s="1399"/>
      <c r="H129" s="1399"/>
      <c r="I129" s="1399"/>
      <c r="J129" s="1399"/>
      <c r="K129" s="1404"/>
      <c r="L129" s="1404"/>
      <c r="M129" s="1404"/>
    </row>
    <row r="130" spans="5:13" ht="15" customHeight="1" x14ac:dyDescent="0.25">
      <c r="E130" s="1395"/>
      <c r="F130" s="1396"/>
      <c r="G130" s="1396"/>
      <c r="H130" s="1396"/>
      <c r="I130" s="1396"/>
      <c r="J130" s="1396"/>
      <c r="K130" s="1404"/>
      <c r="L130" s="1404"/>
      <c r="M130" s="1404"/>
    </row>
    <row r="131" spans="5:13" x14ac:dyDescent="0.25">
      <c r="E131" s="1395"/>
      <c r="F131" s="1399"/>
      <c r="G131" s="1399"/>
      <c r="H131" s="1399"/>
      <c r="I131" s="1399"/>
      <c r="J131" s="1399"/>
      <c r="K131" s="1404"/>
      <c r="L131" s="1404"/>
      <c r="M131" s="1404"/>
    </row>
    <row r="132" spans="5:13" ht="15" customHeight="1" x14ac:dyDescent="0.25">
      <c r="E132" s="1395"/>
      <c r="F132" s="1396"/>
      <c r="G132" s="1396"/>
      <c r="H132" s="1396"/>
      <c r="I132" s="1396"/>
      <c r="J132" s="1396"/>
      <c r="K132" s="1404"/>
      <c r="L132" s="1404"/>
      <c r="M132" s="1404"/>
    </row>
    <row r="133" spans="5:13" x14ac:dyDescent="0.25">
      <c r="E133" s="1395"/>
      <c r="F133" s="1399"/>
      <c r="G133" s="1399"/>
      <c r="H133" s="1399"/>
      <c r="I133" s="1399"/>
      <c r="J133" s="1399"/>
      <c r="K133" s="1404"/>
      <c r="L133" s="1404"/>
      <c r="M133" s="1404"/>
    </row>
    <row r="134" spans="5:13" ht="15" customHeight="1" x14ac:dyDescent="0.25">
      <c r="E134" s="1395"/>
      <c r="F134" s="1396"/>
      <c r="G134" s="1396"/>
      <c r="H134" s="1396"/>
      <c r="I134" s="1396"/>
      <c r="J134" s="1396"/>
      <c r="K134" s="1404"/>
      <c r="L134" s="1404"/>
      <c r="M134" s="1404"/>
    </row>
    <row r="135" spans="5:13" x14ac:dyDescent="0.25">
      <c r="E135" s="1395"/>
      <c r="F135" s="1399"/>
      <c r="G135" s="1399"/>
      <c r="H135" s="1399"/>
      <c r="I135" s="1399"/>
      <c r="J135" s="1399"/>
      <c r="K135" s="1404"/>
      <c r="L135" s="1404"/>
      <c r="M135" s="1404"/>
    </row>
    <row r="136" spans="5:13" ht="15" customHeight="1" x14ac:dyDescent="0.25">
      <c r="E136" s="1395"/>
      <c r="F136" s="1396"/>
      <c r="G136" s="1396"/>
      <c r="H136" s="1396"/>
      <c r="I136" s="1396"/>
      <c r="J136" s="1396"/>
      <c r="K136" s="1404"/>
      <c r="L136" s="1404"/>
      <c r="M136" s="1404"/>
    </row>
    <row r="137" spans="5:13" x14ac:dyDescent="0.25">
      <c r="E137" s="1395"/>
      <c r="F137" s="1399"/>
      <c r="G137" s="1399"/>
      <c r="H137" s="1399"/>
      <c r="I137" s="1399"/>
      <c r="J137" s="1399"/>
      <c r="K137" s="1404"/>
      <c r="L137" s="1404"/>
      <c r="M137" s="1404"/>
    </row>
    <row r="138" spans="5:13" ht="15" customHeight="1" x14ac:dyDescent="0.25">
      <c r="E138" s="1395"/>
      <c r="F138" s="1396"/>
      <c r="G138" s="1396"/>
      <c r="H138" s="1396"/>
      <c r="I138" s="1396"/>
      <c r="J138" s="1396"/>
      <c r="K138" s="1404"/>
      <c r="L138" s="1404"/>
      <c r="M138" s="1404"/>
    </row>
    <row r="139" spans="5:13" x14ac:dyDescent="0.25">
      <c r="E139" s="1395"/>
      <c r="F139" s="1399"/>
      <c r="G139" s="1399"/>
      <c r="H139" s="1399"/>
      <c r="I139" s="1399"/>
      <c r="J139" s="1399"/>
      <c r="K139" s="1404"/>
      <c r="L139" s="1404"/>
      <c r="M139" s="1404"/>
    </row>
    <row r="140" spans="5:13" ht="15" customHeight="1" x14ac:dyDescent="0.25">
      <c r="E140" s="1395"/>
      <c r="F140" s="1396"/>
      <c r="G140" s="1396"/>
      <c r="H140" s="1396"/>
      <c r="I140" s="1396"/>
      <c r="J140" s="1396"/>
      <c r="K140" s="1404"/>
      <c r="L140" s="1404"/>
      <c r="M140" s="1404"/>
    </row>
    <row r="141" spans="5:13" x14ac:dyDescent="0.25">
      <c r="E141" s="1395"/>
      <c r="F141" s="1399"/>
      <c r="G141" s="1399"/>
      <c r="H141" s="1399"/>
      <c r="I141" s="1399"/>
      <c r="J141" s="1399"/>
      <c r="K141" s="1404"/>
      <c r="L141" s="1404"/>
      <c r="M141" s="1404"/>
    </row>
    <row r="142" spans="5:13" ht="15" customHeight="1" x14ac:dyDescent="0.25">
      <c r="E142" s="1395"/>
      <c r="F142" s="1396"/>
      <c r="G142" s="1396"/>
      <c r="H142" s="1396"/>
      <c r="I142" s="1396"/>
      <c r="J142" s="1396"/>
      <c r="K142" s="1404"/>
      <c r="L142" s="1404"/>
      <c r="M142" s="1404"/>
    </row>
    <row r="143" spans="5:13" x14ac:dyDescent="0.25">
      <c r="E143" s="1395"/>
      <c r="F143" s="1399"/>
      <c r="G143" s="1399"/>
      <c r="H143" s="1399"/>
      <c r="I143" s="1399"/>
      <c r="J143" s="1399"/>
      <c r="K143" s="1404"/>
      <c r="L143" s="1404"/>
      <c r="M143" s="1404"/>
    </row>
    <row r="144" spans="5:13" ht="15" customHeight="1" x14ac:dyDescent="0.25">
      <c r="E144" s="1395"/>
      <c r="F144" s="1396"/>
      <c r="G144" s="1396"/>
      <c r="H144" s="1396"/>
      <c r="I144" s="1396"/>
      <c r="J144" s="1396"/>
      <c r="K144" s="1404"/>
      <c r="L144" s="1404"/>
      <c r="M144" s="1404"/>
    </row>
    <row r="145" spans="4:13" x14ac:dyDescent="0.25">
      <c r="E145" s="1395"/>
      <c r="F145" s="1399"/>
      <c r="G145" s="1399"/>
      <c r="H145" s="1399"/>
      <c r="I145" s="1399"/>
      <c r="J145" s="1399"/>
      <c r="K145" s="1404"/>
      <c r="L145" s="1404"/>
      <c r="M145" s="1404"/>
    </row>
    <row r="146" spans="4:13" ht="15" customHeight="1" x14ac:dyDescent="0.25">
      <c r="E146" s="1395"/>
      <c r="F146" s="1396"/>
      <c r="G146" s="1396"/>
      <c r="H146" s="1396"/>
      <c r="I146" s="1396"/>
      <c r="J146" s="1396"/>
      <c r="K146" s="1404"/>
      <c r="L146" s="1404"/>
      <c r="M146" s="1404"/>
    </row>
    <row r="147" spans="4:13" x14ac:dyDescent="0.25">
      <c r="E147" s="1395"/>
      <c r="F147" s="1399"/>
      <c r="G147" s="1399"/>
      <c r="H147" s="1399"/>
      <c r="I147" s="1399"/>
      <c r="J147" s="1399"/>
      <c r="K147" s="1404"/>
      <c r="L147" s="1404"/>
      <c r="M147" s="1404"/>
    </row>
    <row r="148" spans="4:13" ht="15.75" customHeight="1" x14ac:dyDescent="0.25">
      <c r="E148" s="1395"/>
      <c r="F148" s="1396"/>
      <c r="G148" s="1396"/>
      <c r="H148" s="1396"/>
      <c r="I148" s="1396"/>
      <c r="J148" s="1396"/>
      <c r="K148" s="1404"/>
      <c r="L148" s="1404"/>
      <c r="M148" s="1404"/>
    </row>
    <row r="149" spans="4:13" ht="23.25" customHeight="1" x14ac:dyDescent="0.25">
      <c r="E149" s="1400"/>
      <c r="F149" s="1400"/>
      <c r="G149" s="1400"/>
      <c r="H149" s="1400"/>
      <c r="I149" s="1400"/>
      <c r="J149" s="1400"/>
      <c r="K149" s="1397"/>
      <c r="L149" s="1397"/>
      <c r="M149" s="1397"/>
    </row>
    <row r="150" spans="4:13" ht="15" customHeight="1" x14ac:dyDescent="0.25">
      <c r="E150" s="1402"/>
      <c r="F150" s="1403"/>
      <c r="G150" s="728"/>
      <c r="H150" s="1392"/>
      <c r="I150" s="1384"/>
      <c r="J150" s="1384"/>
      <c r="K150" s="1384"/>
      <c r="L150" s="1384"/>
      <c r="M150" s="1384"/>
    </row>
    <row r="151" spans="4:13" ht="15" customHeight="1" x14ac:dyDescent="0.25">
      <c r="E151" s="1403"/>
      <c r="F151" s="1403"/>
      <c r="G151" s="728"/>
      <c r="H151" s="1392"/>
      <c r="I151" s="1384"/>
      <c r="J151" s="1384"/>
      <c r="K151" s="1384"/>
      <c r="L151" s="1384"/>
      <c r="M151" s="1384"/>
    </row>
    <row r="152" spans="4:13" ht="15" customHeight="1" x14ac:dyDescent="0.25">
      <c r="E152" s="1403"/>
      <c r="F152" s="1403"/>
      <c r="G152" s="728"/>
      <c r="H152" s="1392"/>
      <c r="I152" s="1384"/>
      <c r="J152" s="1384"/>
      <c r="K152" s="1384"/>
      <c r="L152" s="1384"/>
      <c r="M152" s="1384"/>
    </row>
    <row r="153" spans="4:13" ht="54" customHeight="1" x14ac:dyDescent="0.25">
      <c r="E153" s="1393"/>
      <c r="F153" s="1393"/>
      <c r="G153" s="1393"/>
      <c r="H153" s="1393"/>
      <c r="I153" s="1393"/>
      <c r="J153" s="1393"/>
      <c r="K153" s="1393"/>
      <c r="L153" s="1393"/>
      <c r="M153" s="1393"/>
    </row>
    <row r="154" spans="4:13" ht="15.75" customHeight="1" x14ac:dyDescent="0.25">
      <c r="E154" s="1392"/>
      <c r="F154" s="1392"/>
      <c r="G154" s="1384"/>
      <c r="H154" s="384"/>
      <c r="I154" s="384"/>
      <c r="J154" s="1384"/>
      <c r="K154" s="1384"/>
      <c r="L154" s="1384"/>
      <c r="M154" s="384"/>
    </row>
    <row r="155" spans="4:13" ht="21" customHeight="1" x14ac:dyDescent="0.25">
      <c r="D155" s="624"/>
      <c r="E155" s="1394"/>
      <c r="F155" s="1394"/>
      <c r="G155" s="1394"/>
      <c r="H155" s="1394"/>
      <c r="I155" s="1394"/>
      <c r="J155" s="1394"/>
      <c r="K155" s="1405"/>
      <c r="L155" s="1406"/>
      <c r="M155" s="1406"/>
    </row>
    <row r="156" spans="4:13" ht="18" customHeight="1" x14ac:dyDescent="0.25">
      <c r="D156" s="624"/>
      <c r="E156" s="1394"/>
      <c r="F156" s="1394"/>
      <c r="G156" s="1394"/>
      <c r="H156" s="1394"/>
      <c r="I156" s="1394"/>
      <c r="J156" s="1394"/>
      <c r="K156" s="1405"/>
      <c r="L156" s="1405"/>
      <c r="M156" s="1405"/>
    </row>
    <row r="157" spans="4:13" ht="15" customHeight="1" x14ac:dyDescent="0.25">
      <c r="D157" s="628"/>
      <c r="E157" s="1395"/>
      <c r="F157" s="1396"/>
      <c r="G157" s="1396"/>
      <c r="H157" s="1396"/>
      <c r="I157" s="1396"/>
      <c r="J157" s="1396"/>
      <c r="K157" s="1366"/>
      <c r="L157" s="1366"/>
      <c r="M157" s="1407"/>
    </row>
    <row r="158" spans="4:13" ht="15" customHeight="1" x14ac:dyDescent="0.25">
      <c r="E158" s="1395"/>
      <c r="F158" s="1396"/>
      <c r="G158" s="1396"/>
      <c r="H158" s="1396"/>
      <c r="I158" s="1396"/>
      <c r="J158" s="1396"/>
      <c r="K158" s="1366"/>
      <c r="L158" s="1366"/>
      <c r="M158" s="1407"/>
    </row>
    <row r="159" spans="4:13" ht="15" customHeight="1" x14ac:dyDescent="0.25">
      <c r="E159" s="1395"/>
      <c r="F159" s="1396"/>
      <c r="G159" s="1396"/>
      <c r="H159" s="1396"/>
      <c r="I159" s="1396"/>
      <c r="J159" s="1396"/>
      <c r="K159" s="1366"/>
      <c r="L159" s="1366"/>
      <c r="M159" s="1407"/>
    </row>
    <row r="160" spans="4:13" ht="15" customHeight="1" x14ac:dyDescent="0.25">
      <c r="E160" s="1395"/>
      <c r="F160" s="1396"/>
      <c r="G160" s="1396"/>
      <c r="H160" s="1396"/>
      <c r="I160" s="1396"/>
      <c r="J160" s="1396"/>
      <c r="K160" s="1366"/>
      <c r="L160" s="1366"/>
      <c r="M160" s="1407"/>
    </row>
    <row r="161" spans="2:13" ht="15" customHeight="1" x14ac:dyDescent="0.25">
      <c r="E161" s="1395"/>
      <c r="F161" s="1398"/>
      <c r="G161" s="1398"/>
      <c r="H161" s="1398"/>
      <c r="I161" s="1398"/>
      <c r="J161" s="1398"/>
      <c r="K161" s="1366"/>
      <c r="L161" s="1366"/>
      <c r="M161" s="1407"/>
    </row>
    <row r="162" spans="2:13" ht="15" customHeight="1" x14ac:dyDescent="0.25">
      <c r="E162" s="1395"/>
      <c r="F162" s="1396"/>
      <c r="G162" s="1396"/>
      <c r="H162" s="1396"/>
      <c r="I162" s="1396"/>
      <c r="J162" s="1396"/>
      <c r="K162" s="1366"/>
      <c r="L162" s="1366"/>
      <c r="M162" s="1407"/>
    </row>
    <row r="163" spans="2:13" ht="15" customHeight="1" x14ac:dyDescent="0.25">
      <c r="E163" s="1395"/>
      <c r="F163" s="1396"/>
      <c r="G163" s="1396"/>
      <c r="H163" s="1396"/>
      <c r="I163" s="1396"/>
      <c r="J163" s="1396"/>
      <c r="K163" s="1366"/>
      <c r="L163" s="1366"/>
      <c r="M163" s="1407"/>
    </row>
    <row r="164" spans="2:13" ht="15" customHeight="1" x14ac:dyDescent="0.25">
      <c r="E164" s="1395"/>
      <c r="F164" s="1396"/>
      <c r="G164" s="1396"/>
      <c r="H164" s="1396"/>
      <c r="I164" s="1396"/>
      <c r="J164" s="1396"/>
      <c r="K164" s="1366"/>
      <c r="L164" s="1366"/>
      <c r="M164" s="1407"/>
    </row>
    <row r="165" spans="2:13" ht="15" customHeight="1" x14ac:dyDescent="0.25">
      <c r="B165" s="1348"/>
      <c r="E165" s="1395"/>
      <c r="F165" s="1399"/>
      <c r="G165" s="1399"/>
      <c r="H165" s="1399"/>
      <c r="I165" s="1399"/>
      <c r="J165" s="1399"/>
      <c r="K165" s="1366"/>
      <c r="L165" s="1366"/>
      <c r="M165" s="1407"/>
    </row>
    <row r="166" spans="2:13" ht="15" customHeight="1" x14ac:dyDescent="0.25">
      <c r="B166" s="1348"/>
      <c r="E166" s="1395"/>
      <c r="F166" s="1396"/>
      <c r="G166" s="1396"/>
      <c r="H166" s="1396"/>
      <c r="I166" s="1396"/>
      <c r="J166" s="1396"/>
      <c r="K166" s="1366"/>
      <c r="L166" s="1366"/>
      <c r="M166" s="1407"/>
    </row>
    <row r="167" spans="2:13" ht="15" customHeight="1" x14ac:dyDescent="0.25">
      <c r="B167" s="1348"/>
      <c r="E167" s="1395"/>
      <c r="F167" s="1399"/>
      <c r="G167" s="1399"/>
      <c r="H167" s="1399"/>
      <c r="I167" s="1399"/>
      <c r="J167" s="1399"/>
      <c r="K167" s="1366"/>
      <c r="L167" s="1366"/>
      <c r="M167" s="1407"/>
    </row>
    <row r="168" spans="2:13" ht="15" customHeight="1" x14ac:dyDescent="0.25">
      <c r="B168" s="1348"/>
      <c r="E168" s="1395"/>
      <c r="F168" s="1396"/>
      <c r="G168" s="1396"/>
      <c r="H168" s="1396"/>
      <c r="I168" s="1396"/>
      <c r="J168" s="1396"/>
      <c r="K168" s="1366"/>
      <c r="L168" s="1366"/>
      <c r="M168" s="1407"/>
    </row>
    <row r="169" spans="2:13" ht="15" customHeight="1" x14ac:dyDescent="0.25">
      <c r="B169" s="1348"/>
      <c r="E169" s="1395"/>
      <c r="F169" s="1399"/>
      <c r="G169" s="1399"/>
      <c r="H169" s="1399"/>
      <c r="I169" s="1399"/>
      <c r="J169" s="1399"/>
      <c r="K169" s="1366"/>
      <c r="L169" s="1366"/>
      <c r="M169" s="1407"/>
    </row>
    <row r="170" spans="2:13" ht="15" customHeight="1" x14ac:dyDescent="0.25">
      <c r="B170" s="1348"/>
      <c r="E170" s="1395"/>
      <c r="F170" s="1396"/>
      <c r="G170" s="1396"/>
      <c r="H170" s="1396"/>
      <c r="I170" s="1396"/>
      <c r="J170" s="1396"/>
      <c r="K170" s="1366"/>
      <c r="L170" s="1366"/>
      <c r="M170" s="1407"/>
    </row>
    <row r="171" spans="2:13" ht="15" customHeight="1" x14ac:dyDescent="0.25">
      <c r="E171" s="1395"/>
      <c r="F171" s="1399"/>
      <c r="G171" s="1399"/>
      <c r="H171" s="1399"/>
      <c r="I171" s="1399"/>
      <c r="J171" s="1399"/>
      <c r="K171" s="1366"/>
      <c r="L171" s="1366"/>
      <c r="M171" s="1407"/>
    </row>
    <row r="172" spans="2:13" ht="15" customHeight="1" x14ac:dyDescent="0.25">
      <c r="E172" s="1395"/>
      <c r="F172" s="1396"/>
      <c r="G172" s="1396"/>
      <c r="H172" s="1396"/>
      <c r="I172" s="1396"/>
      <c r="J172" s="1396"/>
      <c r="K172" s="1366"/>
      <c r="L172" s="1366"/>
      <c r="M172" s="1407"/>
    </row>
    <row r="173" spans="2:13" ht="15" customHeight="1" x14ac:dyDescent="0.25">
      <c r="E173" s="1395"/>
      <c r="F173" s="1399"/>
      <c r="G173" s="1399"/>
      <c r="H173" s="1399"/>
      <c r="I173" s="1399"/>
      <c r="J173" s="1399"/>
      <c r="K173" s="1366"/>
      <c r="L173" s="1366"/>
      <c r="M173" s="1407"/>
    </row>
    <row r="174" spans="2:13" ht="15" customHeight="1" x14ac:dyDescent="0.25">
      <c r="E174" s="1395"/>
      <c r="F174" s="1396"/>
      <c r="G174" s="1396"/>
      <c r="H174" s="1396"/>
      <c r="I174" s="1396"/>
      <c r="J174" s="1396"/>
      <c r="K174" s="1366"/>
      <c r="L174" s="1366"/>
      <c r="M174" s="1407"/>
    </row>
    <row r="175" spans="2:13" ht="15" customHeight="1" x14ac:dyDescent="0.25">
      <c r="E175" s="1395"/>
      <c r="F175" s="1399"/>
      <c r="G175" s="1399"/>
      <c r="H175" s="1399"/>
      <c r="I175" s="1399"/>
      <c r="J175" s="1399"/>
      <c r="K175" s="1366"/>
      <c r="L175" s="1366"/>
      <c r="M175" s="1407"/>
    </row>
    <row r="176" spans="2:13" ht="15" customHeight="1" x14ac:dyDescent="0.25">
      <c r="E176" s="1395"/>
      <c r="F176" s="1396"/>
      <c r="G176" s="1396"/>
      <c r="H176" s="1396"/>
      <c r="I176" s="1396"/>
      <c r="J176" s="1396"/>
      <c r="K176" s="1366"/>
      <c r="L176" s="1366"/>
      <c r="M176" s="1407"/>
    </row>
    <row r="177" spans="5:13" ht="15" customHeight="1" x14ac:dyDescent="0.25">
      <c r="E177" s="1395"/>
      <c r="F177" s="1399"/>
      <c r="G177" s="1399"/>
      <c r="H177" s="1399"/>
      <c r="I177" s="1399"/>
      <c r="J177" s="1399"/>
      <c r="K177" s="1366"/>
      <c r="L177" s="1366"/>
      <c r="M177" s="1407"/>
    </row>
    <row r="178" spans="5:13" ht="15" customHeight="1" x14ac:dyDescent="0.25">
      <c r="E178" s="1395"/>
      <c r="F178" s="1396"/>
      <c r="G178" s="1396"/>
      <c r="H178" s="1396"/>
      <c r="I178" s="1396"/>
      <c r="J178" s="1396"/>
      <c r="K178" s="1366"/>
      <c r="L178" s="1366"/>
      <c r="M178" s="1407"/>
    </row>
    <row r="179" spans="5:13" ht="15" customHeight="1" x14ac:dyDescent="0.25">
      <c r="E179" s="1395"/>
      <c r="F179" s="1399"/>
      <c r="G179" s="1399"/>
      <c r="H179" s="1399"/>
      <c r="I179" s="1399"/>
      <c r="J179" s="1399"/>
      <c r="K179" s="1366"/>
      <c r="L179" s="1366"/>
      <c r="M179" s="1407"/>
    </row>
    <row r="180" spans="5:13" ht="15" customHeight="1" x14ac:dyDescent="0.25">
      <c r="E180" s="1395"/>
      <c r="F180" s="1396"/>
      <c r="G180" s="1396"/>
      <c r="H180" s="1396"/>
      <c r="I180" s="1396"/>
      <c r="J180" s="1396"/>
      <c r="K180" s="1366"/>
      <c r="L180" s="1366"/>
      <c r="M180" s="1407"/>
    </row>
    <row r="181" spans="5:13" ht="15" customHeight="1" x14ac:dyDescent="0.25">
      <c r="E181" s="1395"/>
      <c r="F181" s="1399"/>
      <c r="G181" s="1399"/>
      <c r="H181" s="1399"/>
      <c r="I181" s="1399"/>
      <c r="J181" s="1399"/>
      <c r="K181" s="1366"/>
      <c r="L181" s="1366"/>
      <c r="M181" s="1407"/>
    </row>
    <row r="182" spans="5:13" ht="15" customHeight="1" x14ac:dyDescent="0.25">
      <c r="E182" s="1395"/>
      <c r="F182" s="1396"/>
      <c r="G182" s="1396"/>
      <c r="H182" s="1396"/>
      <c r="I182" s="1396"/>
      <c r="J182" s="1396"/>
      <c r="K182" s="1366"/>
      <c r="L182" s="1366"/>
      <c r="M182" s="1407"/>
    </row>
    <row r="183" spans="5:13" ht="15" customHeight="1" x14ac:dyDescent="0.25">
      <c r="E183" s="1395"/>
      <c r="F183" s="1399"/>
      <c r="G183" s="1399"/>
      <c r="H183" s="1399"/>
      <c r="I183" s="1399"/>
      <c r="J183" s="1399"/>
      <c r="K183" s="1366"/>
      <c r="L183" s="1366"/>
      <c r="M183" s="1407"/>
    </row>
    <row r="184" spans="5:13" ht="15" customHeight="1" x14ac:dyDescent="0.25">
      <c r="E184" s="1395"/>
      <c r="F184" s="1396"/>
      <c r="G184" s="1396"/>
      <c r="H184" s="1396"/>
      <c r="I184" s="1396"/>
      <c r="J184" s="1396"/>
      <c r="K184" s="1366"/>
      <c r="L184" s="1366"/>
      <c r="M184" s="1407"/>
    </row>
    <row r="185" spans="5:13" ht="15" customHeight="1" x14ac:dyDescent="0.25">
      <c r="E185" s="1395"/>
      <c r="F185" s="1399"/>
      <c r="G185" s="1399"/>
      <c r="H185" s="1399"/>
      <c r="I185" s="1399"/>
      <c r="J185" s="1399"/>
      <c r="K185" s="1366"/>
      <c r="L185" s="1366"/>
      <c r="M185" s="1407"/>
    </row>
    <row r="186" spans="5:13" ht="15" customHeight="1" x14ac:dyDescent="0.25">
      <c r="E186" s="1395"/>
      <c r="F186" s="1396"/>
      <c r="G186" s="1396"/>
      <c r="H186" s="1396"/>
      <c r="I186" s="1396"/>
      <c r="J186" s="1396"/>
      <c r="K186" s="1366"/>
      <c r="L186" s="1366"/>
      <c r="M186" s="1407"/>
    </row>
    <row r="187" spans="5:13" ht="15" customHeight="1" x14ac:dyDescent="0.25">
      <c r="E187" s="1395"/>
      <c r="F187" s="1399"/>
      <c r="G187" s="1399"/>
      <c r="H187" s="1399"/>
      <c r="I187" s="1399"/>
      <c r="J187" s="1399"/>
      <c r="K187" s="1366"/>
      <c r="L187" s="1366"/>
      <c r="M187" s="1407"/>
    </row>
    <row r="188" spans="5:13" ht="15" customHeight="1" x14ac:dyDescent="0.25">
      <c r="E188" s="1395"/>
      <c r="F188" s="1396"/>
      <c r="G188" s="1396"/>
      <c r="H188" s="1396"/>
      <c r="I188" s="1396"/>
      <c r="J188" s="1396"/>
      <c r="K188" s="1366"/>
      <c r="L188" s="1366"/>
      <c r="M188" s="1407"/>
    </row>
    <row r="189" spans="5:13" ht="15" customHeight="1" x14ac:dyDescent="0.25">
      <c r="E189" s="1395"/>
      <c r="F189" s="1399"/>
      <c r="G189" s="1399"/>
      <c r="H189" s="1399"/>
      <c r="I189" s="1399"/>
      <c r="J189" s="1399"/>
      <c r="K189" s="1366"/>
      <c r="L189" s="1366"/>
      <c r="M189" s="1407"/>
    </row>
    <row r="190" spans="5:13" ht="15" customHeight="1" x14ac:dyDescent="0.25">
      <c r="E190" s="1395"/>
      <c r="F190" s="1396"/>
      <c r="G190" s="1396"/>
      <c r="H190" s="1396"/>
      <c r="I190" s="1396"/>
      <c r="J190" s="1396"/>
      <c r="K190" s="1366"/>
      <c r="L190" s="1366"/>
      <c r="M190" s="1407"/>
    </row>
    <row r="191" spans="5:13" ht="15" customHeight="1" x14ac:dyDescent="0.25">
      <c r="E191" s="1395"/>
      <c r="F191" s="1399"/>
      <c r="G191" s="1399"/>
      <c r="H191" s="1399"/>
      <c r="I191" s="1399"/>
      <c r="J191" s="1399"/>
      <c r="K191" s="1366"/>
      <c r="L191" s="1366"/>
      <c r="M191" s="1407"/>
    </row>
    <row r="192" spans="5:13" ht="15" customHeight="1" x14ac:dyDescent="0.25">
      <c r="E192" s="1395"/>
      <c r="F192" s="1396"/>
      <c r="G192" s="1396"/>
      <c r="H192" s="1396"/>
      <c r="I192" s="1396"/>
      <c r="J192" s="1396"/>
      <c r="K192" s="1366"/>
      <c r="L192" s="1366"/>
      <c r="M192" s="1407"/>
    </row>
    <row r="193" spans="5:13" ht="15" customHeight="1" x14ac:dyDescent="0.25">
      <c r="E193" s="1395"/>
      <c r="F193" s="1399"/>
      <c r="G193" s="1399"/>
      <c r="H193" s="1399"/>
      <c r="I193" s="1399"/>
      <c r="J193" s="1399"/>
      <c r="K193" s="1366"/>
      <c r="L193" s="1366"/>
      <c r="M193" s="1407"/>
    </row>
    <row r="194" spans="5:13" ht="15" customHeight="1" x14ac:dyDescent="0.25">
      <c r="E194" s="1395"/>
      <c r="F194" s="1396"/>
      <c r="G194" s="1396"/>
      <c r="H194" s="1396"/>
      <c r="I194" s="1396"/>
      <c r="J194" s="1396"/>
      <c r="K194" s="1366"/>
      <c r="L194" s="1366"/>
      <c r="M194" s="1407"/>
    </row>
    <row r="195" spans="5:13" ht="15" customHeight="1" x14ac:dyDescent="0.25">
      <c r="E195" s="1395"/>
      <c r="F195" s="1399"/>
      <c r="G195" s="1399"/>
      <c r="H195" s="1399"/>
      <c r="I195" s="1399"/>
      <c r="J195" s="1399"/>
      <c r="K195" s="1366"/>
      <c r="L195" s="1366"/>
      <c r="M195" s="1407"/>
    </row>
    <row r="196" spans="5:13" ht="15" customHeight="1" x14ac:dyDescent="0.25">
      <c r="E196" s="1395"/>
      <c r="F196" s="1396"/>
      <c r="G196" s="1396"/>
      <c r="H196" s="1396"/>
      <c r="I196" s="1396"/>
      <c r="J196" s="1396"/>
      <c r="K196" s="1366"/>
      <c r="L196" s="1366"/>
      <c r="M196" s="1407"/>
    </row>
    <row r="197" spans="5:13" ht="15" customHeight="1" x14ac:dyDescent="0.25">
      <c r="E197" s="1395"/>
      <c r="F197" s="1399"/>
      <c r="G197" s="1399"/>
      <c r="H197" s="1399"/>
      <c r="I197" s="1399"/>
      <c r="J197" s="1399"/>
      <c r="K197" s="1366"/>
      <c r="L197" s="1366"/>
      <c r="M197" s="1407"/>
    </row>
    <row r="198" spans="5:13" ht="15" customHeight="1" x14ac:dyDescent="0.25">
      <c r="E198" s="1395"/>
      <c r="F198" s="1396"/>
      <c r="G198" s="1396"/>
      <c r="H198" s="1396"/>
      <c r="I198" s="1396"/>
      <c r="J198" s="1396"/>
      <c r="K198" s="1366"/>
      <c r="L198" s="1366"/>
      <c r="M198" s="1407"/>
    </row>
    <row r="199" spans="5:13" ht="15" customHeight="1" x14ac:dyDescent="0.25">
      <c r="E199" s="1395"/>
      <c r="F199" s="1399"/>
      <c r="G199" s="1399"/>
      <c r="H199" s="1399"/>
      <c r="I199" s="1399"/>
      <c r="J199" s="1399"/>
      <c r="K199" s="1366"/>
      <c r="L199" s="1366"/>
      <c r="M199" s="1407"/>
    </row>
    <row r="200" spans="5:13" ht="15" customHeight="1" x14ac:dyDescent="0.25">
      <c r="E200" s="1395"/>
      <c r="F200" s="1396"/>
      <c r="G200" s="1396"/>
      <c r="H200" s="1396"/>
      <c r="I200" s="1396"/>
      <c r="J200" s="1396"/>
      <c r="K200" s="1366"/>
      <c r="L200" s="1366"/>
      <c r="M200" s="1407"/>
    </row>
    <row r="201" spans="5:13" ht="15" customHeight="1" x14ac:dyDescent="0.25">
      <c r="E201" s="1395"/>
      <c r="F201" s="1399"/>
      <c r="G201" s="1399"/>
      <c r="H201" s="1399"/>
      <c r="I201" s="1399"/>
      <c r="J201" s="1399"/>
      <c r="K201" s="1366"/>
      <c r="L201" s="1366"/>
      <c r="M201" s="1407"/>
    </row>
    <row r="202" spans="5:13" ht="15" customHeight="1" x14ac:dyDescent="0.25">
      <c r="E202" s="1395"/>
      <c r="F202" s="1396"/>
      <c r="G202" s="1396"/>
      <c r="H202" s="1396"/>
      <c r="I202" s="1396"/>
      <c r="J202" s="1396"/>
      <c r="K202" s="1366"/>
      <c r="L202" s="1366"/>
      <c r="M202" s="1407"/>
    </row>
    <row r="203" spans="5:13" ht="15" customHeight="1" x14ac:dyDescent="0.25">
      <c r="E203" s="1395"/>
      <c r="F203" s="1399"/>
      <c r="G203" s="1399"/>
      <c r="H203" s="1399"/>
      <c r="I203" s="1399"/>
      <c r="J203" s="1399"/>
      <c r="K203" s="1366"/>
      <c r="L203" s="1366"/>
      <c r="M203" s="1407"/>
    </row>
    <row r="204" spans="5:13" ht="15" customHeight="1" x14ac:dyDescent="0.25">
      <c r="E204" s="1395"/>
      <c r="F204" s="1396"/>
      <c r="G204" s="1396"/>
      <c r="H204" s="1396"/>
      <c r="I204" s="1396"/>
      <c r="J204" s="1396"/>
      <c r="K204" s="1366"/>
      <c r="L204" s="1366"/>
      <c r="M204" s="1407"/>
    </row>
    <row r="205" spans="5:13" ht="15" customHeight="1" x14ac:dyDescent="0.25">
      <c r="E205" s="1395"/>
      <c r="F205" s="1399"/>
      <c r="G205" s="1399"/>
      <c r="H205" s="1399"/>
      <c r="I205" s="1399"/>
      <c r="J205" s="1399"/>
      <c r="K205" s="1366"/>
      <c r="L205" s="1366"/>
      <c r="M205" s="1407"/>
    </row>
    <row r="206" spans="5:13" ht="15" customHeight="1" x14ac:dyDescent="0.25">
      <c r="E206" s="1395"/>
      <c r="F206" s="1396"/>
      <c r="G206" s="1396"/>
      <c r="H206" s="1396"/>
      <c r="I206" s="1396"/>
      <c r="J206" s="1396"/>
      <c r="K206" s="1366"/>
      <c r="L206" s="1366"/>
      <c r="M206" s="1407"/>
    </row>
    <row r="207" spans="5:13" ht="15" customHeight="1" x14ac:dyDescent="0.25">
      <c r="E207" s="1395"/>
      <c r="F207" s="1399"/>
      <c r="G207" s="1399"/>
      <c r="H207" s="1399"/>
      <c r="I207" s="1399"/>
      <c r="J207" s="1399"/>
      <c r="K207" s="1366"/>
      <c r="L207" s="1366"/>
      <c r="M207" s="1407"/>
    </row>
    <row r="208" spans="5:13" ht="15" customHeight="1" x14ac:dyDescent="0.25">
      <c r="E208" s="1395"/>
      <c r="F208" s="1396"/>
      <c r="G208" s="1396"/>
      <c r="H208" s="1396"/>
      <c r="I208" s="1396"/>
      <c r="J208" s="1396"/>
      <c r="K208" s="1366"/>
      <c r="L208" s="1366"/>
      <c r="M208" s="1407"/>
    </row>
    <row r="209" spans="5:13" ht="23.25" customHeight="1" x14ac:dyDescent="0.25">
      <c r="E209" s="1408"/>
      <c r="F209" s="1408"/>
      <c r="G209" s="1408"/>
      <c r="H209" s="1408"/>
      <c r="I209" s="1408"/>
      <c r="J209" s="1408"/>
      <c r="K209" s="1409"/>
      <c r="L209" s="1409"/>
      <c r="M209" s="1401"/>
    </row>
    <row r="210" spans="5:13" ht="15" customHeight="1" x14ac:dyDescent="0.25">
      <c r="E210" s="1402"/>
      <c r="F210" s="1267"/>
      <c r="G210" s="1267"/>
      <c r="H210" s="1267"/>
      <c r="I210" s="1267"/>
      <c r="J210" s="1267"/>
      <c r="K210" s="1384"/>
      <c r="L210" s="1384"/>
      <c r="M210" s="133"/>
    </row>
    <row r="211" spans="5:13" ht="12.75" customHeight="1" x14ac:dyDescent="0.25">
      <c r="E211" s="1410"/>
      <c r="F211" s="1384"/>
      <c r="G211" s="1384"/>
      <c r="H211" s="1384"/>
      <c r="I211" s="1384"/>
      <c r="J211" s="1384"/>
      <c r="K211" s="1384"/>
      <c r="L211" s="1384"/>
      <c r="M211" s="133"/>
    </row>
    <row r="212" spans="5:13" x14ac:dyDescent="0.25">
      <c r="E212" s="1392"/>
      <c r="F212" s="1392"/>
      <c r="G212" s="1384"/>
      <c r="H212" s="1384"/>
      <c r="I212" s="1384"/>
      <c r="J212" s="1384"/>
      <c r="K212" s="1384"/>
      <c r="L212" s="1384"/>
      <c r="M212" s="1384"/>
    </row>
    <row r="213" spans="5:13" x14ac:dyDescent="0.25">
      <c r="E213" s="1392"/>
      <c r="F213" s="1392"/>
      <c r="G213" s="1384"/>
      <c r="H213" s="1384"/>
      <c r="I213" s="1384"/>
      <c r="J213" s="1384"/>
      <c r="K213" s="1384"/>
      <c r="L213" s="1384"/>
      <c r="M213" s="1384"/>
    </row>
    <row r="214" spans="5:13" x14ac:dyDescent="0.25">
      <c r="E214" s="1392"/>
      <c r="F214" s="1392"/>
      <c r="G214" s="1384"/>
      <c r="H214" s="1384"/>
      <c r="I214" s="1384"/>
      <c r="J214" s="1384"/>
      <c r="K214" s="1384"/>
      <c r="L214" s="1384"/>
      <c r="M214" s="1384"/>
    </row>
    <row r="215" spans="5:13" x14ac:dyDescent="0.25">
      <c r="E215" s="1392"/>
      <c r="F215" s="1392"/>
      <c r="G215" s="1384"/>
      <c r="H215" s="1384"/>
      <c r="I215" s="1384"/>
      <c r="J215" s="1384"/>
      <c r="K215" s="1384"/>
      <c r="L215" s="1384"/>
      <c r="M215" s="1384"/>
    </row>
    <row r="216" spans="5:13" x14ac:dyDescent="0.25">
      <c r="E216" s="1392"/>
      <c r="F216" s="1392"/>
      <c r="G216" s="1384"/>
      <c r="H216" s="1384"/>
      <c r="I216" s="1384"/>
      <c r="J216" s="1384"/>
      <c r="K216" s="1384"/>
      <c r="L216" s="1384"/>
      <c r="M216" s="1384"/>
    </row>
    <row r="217" spans="5:13" x14ac:dyDescent="0.25">
      <c r="E217" s="1392"/>
      <c r="F217" s="1392"/>
      <c r="G217" s="1384"/>
      <c r="H217" s="1384"/>
      <c r="I217" s="1384"/>
      <c r="J217" s="1384"/>
      <c r="K217" s="1384"/>
      <c r="L217" s="1384"/>
      <c r="M217" s="1384"/>
    </row>
    <row r="218" spans="5:13" x14ac:dyDescent="0.25">
      <c r="E218" s="1392"/>
      <c r="F218" s="1392"/>
      <c r="G218" s="1384"/>
      <c r="H218" s="1384"/>
      <c r="I218" s="1384"/>
      <c r="J218" s="1384"/>
      <c r="K218" s="1384"/>
      <c r="L218" s="1384"/>
      <c r="M218" s="1384"/>
    </row>
    <row r="219" spans="5:13" x14ac:dyDescent="0.25">
      <c r="E219" s="1392"/>
      <c r="F219" s="1392"/>
      <c r="G219" s="1384"/>
      <c r="H219" s="1384"/>
      <c r="I219" s="1384"/>
      <c r="J219" s="1384"/>
      <c r="K219" s="1384"/>
      <c r="L219" s="1384"/>
      <c r="M219" s="1384"/>
    </row>
    <row r="220" spans="5:13" x14ac:dyDescent="0.25">
      <c r="E220" s="1392"/>
      <c r="F220" s="1392"/>
      <c r="G220" s="1384"/>
      <c r="H220" s="1384"/>
      <c r="I220" s="1384"/>
      <c r="J220" s="1384"/>
      <c r="K220" s="1384"/>
      <c r="L220" s="1384"/>
      <c r="M220" s="1384"/>
    </row>
    <row r="221" spans="5:13" x14ac:dyDescent="0.25">
      <c r="E221" s="1392"/>
      <c r="F221" s="1392"/>
      <c r="G221" s="1384"/>
      <c r="H221" s="1384"/>
      <c r="I221" s="1384"/>
      <c r="J221" s="1384"/>
      <c r="K221" s="1384"/>
      <c r="L221" s="1384"/>
      <c r="M221" s="1384"/>
    </row>
    <row r="222" spans="5:13" x14ac:dyDescent="0.25">
      <c r="E222" s="1392"/>
      <c r="F222" s="1392"/>
      <c r="G222" s="1384"/>
      <c r="H222" s="1384"/>
      <c r="I222" s="1384"/>
      <c r="J222" s="1384"/>
      <c r="K222" s="1384"/>
      <c r="L222" s="1384"/>
      <c r="M222" s="1384"/>
    </row>
    <row r="223" spans="5:13" x14ac:dyDescent="0.25">
      <c r="E223" s="1392"/>
      <c r="F223" s="1392"/>
      <c r="G223" s="1384"/>
      <c r="H223" s="1384"/>
      <c r="I223" s="1384"/>
      <c r="J223" s="1384"/>
      <c r="K223" s="1384"/>
      <c r="L223" s="1384"/>
      <c r="M223" s="1384"/>
    </row>
    <row r="224" spans="5:13" x14ac:dyDescent="0.25">
      <c r="E224" s="1392"/>
      <c r="F224" s="1392"/>
      <c r="G224" s="1384"/>
      <c r="H224" s="1384"/>
      <c r="I224" s="1384"/>
      <c r="J224" s="1384"/>
      <c r="K224" s="1384"/>
      <c r="L224" s="1384"/>
      <c r="M224" s="1384"/>
    </row>
    <row r="225" spans="5:13" x14ac:dyDescent="0.25">
      <c r="E225" s="1392"/>
      <c r="F225" s="1392"/>
      <c r="G225" s="1384"/>
      <c r="H225" s="1384"/>
      <c r="I225" s="1384"/>
      <c r="J225" s="1384"/>
      <c r="K225" s="1384"/>
      <c r="L225" s="1384"/>
      <c r="M225" s="1384"/>
    </row>
    <row r="226" spans="5:13" x14ac:dyDescent="0.25">
      <c r="E226" s="1392"/>
      <c r="F226" s="1392"/>
      <c r="G226" s="1384"/>
      <c r="H226" s="1384"/>
      <c r="I226" s="1384"/>
      <c r="J226" s="1384"/>
      <c r="K226" s="1384"/>
      <c r="L226" s="1384"/>
      <c r="M226" s="1384"/>
    </row>
    <row r="227" spans="5:13" x14ac:dyDescent="0.25">
      <c r="E227" s="1392"/>
      <c r="F227" s="1392"/>
      <c r="G227" s="1384"/>
      <c r="H227" s="1384"/>
      <c r="I227" s="1384"/>
      <c r="J227" s="1384"/>
      <c r="K227" s="1384"/>
      <c r="L227" s="1384"/>
      <c r="M227" s="1384"/>
    </row>
    <row r="228" spans="5:13" x14ac:dyDescent="0.25">
      <c r="E228" s="1392"/>
      <c r="F228" s="1392"/>
      <c r="G228" s="1384"/>
      <c r="H228" s="1384"/>
      <c r="I228" s="1384"/>
      <c r="J228" s="1384"/>
      <c r="K228" s="1384"/>
      <c r="L228" s="1384"/>
      <c r="M228" s="1384"/>
    </row>
    <row r="229" spans="5:13" x14ac:dyDescent="0.25">
      <c r="E229" s="1392"/>
      <c r="F229" s="1392"/>
      <c r="G229" s="1384"/>
      <c r="H229" s="1384"/>
      <c r="I229" s="1384"/>
      <c r="J229" s="1384"/>
      <c r="K229" s="1384"/>
      <c r="L229" s="1384"/>
      <c r="M229" s="1384"/>
    </row>
    <row r="230" spans="5:13" x14ac:dyDescent="0.25">
      <c r="E230" s="1392"/>
      <c r="F230" s="1392"/>
      <c r="G230" s="1384"/>
      <c r="H230" s="1384"/>
      <c r="I230" s="1384"/>
      <c r="J230" s="1384"/>
      <c r="K230" s="1384"/>
      <c r="L230" s="1384"/>
      <c r="M230" s="1384"/>
    </row>
    <row r="231" spans="5:13" x14ac:dyDescent="0.25">
      <c r="E231" s="1392"/>
      <c r="F231" s="1392"/>
      <c r="G231" s="1384"/>
      <c r="H231" s="1384"/>
      <c r="I231" s="1384"/>
      <c r="J231" s="1384"/>
      <c r="K231" s="1384"/>
      <c r="L231" s="1384"/>
      <c r="M231" s="1384"/>
    </row>
    <row r="232" spans="5:13" x14ac:dyDescent="0.25">
      <c r="E232" s="1392"/>
      <c r="F232" s="1392"/>
      <c r="G232" s="1384"/>
      <c r="H232" s="1384"/>
      <c r="I232" s="1384"/>
      <c r="J232" s="1384"/>
      <c r="K232" s="1384"/>
      <c r="L232" s="1384"/>
      <c r="M232" s="1384"/>
    </row>
    <row r="233" spans="5:13" x14ac:dyDescent="0.25">
      <c r="E233" s="1392"/>
      <c r="F233" s="1392"/>
      <c r="G233" s="1384"/>
      <c r="H233" s="1384"/>
      <c r="I233" s="1384"/>
      <c r="J233" s="1384"/>
      <c r="K233" s="1384"/>
      <c r="L233" s="1384"/>
      <c r="M233" s="1384"/>
    </row>
    <row r="234" spans="5:13" x14ac:dyDescent="0.25">
      <c r="E234" s="1392"/>
      <c r="F234" s="1392"/>
      <c r="G234" s="1384"/>
      <c r="H234" s="1384"/>
      <c r="I234" s="1384"/>
      <c r="J234" s="1384"/>
      <c r="K234" s="1384"/>
      <c r="L234" s="1384"/>
      <c r="M234" s="1384"/>
    </row>
    <row r="235" spans="5:13" x14ac:dyDescent="0.25">
      <c r="E235" s="1392"/>
      <c r="F235" s="1392"/>
      <c r="G235" s="1384"/>
      <c r="H235" s="1384"/>
      <c r="I235" s="1384"/>
      <c r="J235" s="1384"/>
      <c r="K235" s="1384"/>
      <c r="L235" s="1384"/>
      <c r="M235" s="1384"/>
    </row>
    <row r="236" spans="5:13" x14ac:dyDescent="0.25">
      <c r="E236" s="1392"/>
      <c r="F236" s="1392"/>
      <c r="G236" s="1384"/>
      <c r="H236" s="1384"/>
      <c r="I236" s="1384"/>
      <c r="J236" s="1384"/>
      <c r="K236" s="1384"/>
      <c r="L236" s="1384"/>
      <c r="M236" s="1384"/>
    </row>
    <row r="237" spans="5:13" x14ac:dyDescent="0.25">
      <c r="E237" s="1392"/>
      <c r="F237" s="1392"/>
      <c r="G237" s="1384"/>
      <c r="H237" s="1384"/>
      <c r="I237" s="1384"/>
      <c r="J237" s="1384"/>
      <c r="K237" s="1384"/>
      <c r="L237" s="1384"/>
      <c r="M237" s="1384"/>
    </row>
    <row r="238" spans="5:13" x14ac:dyDescent="0.25">
      <c r="E238" s="1392"/>
      <c r="F238" s="1392"/>
      <c r="G238" s="1384"/>
      <c r="H238" s="1384"/>
      <c r="I238" s="1384"/>
      <c r="J238" s="1384"/>
      <c r="K238" s="1384"/>
      <c r="L238" s="1384"/>
      <c r="M238" s="1384"/>
    </row>
    <row r="239" spans="5:13" x14ac:dyDescent="0.25">
      <c r="E239" s="1392"/>
      <c r="F239" s="1392"/>
      <c r="G239" s="1384"/>
      <c r="H239" s="1384"/>
      <c r="I239" s="1384"/>
      <c r="J239" s="1384"/>
      <c r="K239" s="1384"/>
      <c r="L239" s="1384"/>
      <c r="M239" s="1384"/>
    </row>
    <row r="240" spans="5:13" x14ac:dyDescent="0.25">
      <c r="E240" s="1392"/>
      <c r="F240" s="1392"/>
      <c r="G240" s="1384"/>
      <c r="H240" s="1384"/>
      <c r="I240" s="1384"/>
      <c r="J240" s="1384"/>
      <c r="K240" s="1384"/>
      <c r="L240" s="1384"/>
      <c r="M240" s="1384"/>
    </row>
    <row r="241" spans="5:13" x14ac:dyDescent="0.25">
      <c r="E241" s="1392"/>
      <c r="F241" s="1392"/>
      <c r="G241" s="1384"/>
      <c r="H241" s="1384"/>
      <c r="I241" s="1384"/>
      <c r="J241" s="1384"/>
      <c r="K241" s="1384"/>
      <c r="L241" s="1384"/>
      <c r="M241" s="1384"/>
    </row>
    <row r="242" spans="5:13" x14ac:dyDescent="0.25">
      <c r="E242" s="1392"/>
      <c r="F242" s="1392"/>
      <c r="G242" s="1384"/>
      <c r="H242" s="1384"/>
      <c r="I242" s="1384"/>
      <c r="J242" s="1384"/>
      <c r="K242" s="1384"/>
      <c r="L242" s="1384"/>
      <c r="M242" s="1384"/>
    </row>
    <row r="243" spans="5:13" x14ac:dyDescent="0.25">
      <c r="E243" s="1392"/>
      <c r="F243" s="1392"/>
      <c r="G243" s="1384"/>
      <c r="H243" s="1384"/>
      <c r="I243" s="1384"/>
      <c r="J243" s="1384"/>
      <c r="K243" s="1384"/>
      <c r="L243" s="1384"/>
      <c r="M243" s="1384"/>
    </row>
    <row r="244" spans="5:13" x14ac:dyDescent="0.25">
      <c r="E244" s="1392"/>
      <c r="F244" s="1392"/>
      <c r="G244" s="1384"/>
      <c r="H244" s="1384"/>
      <c r="I244" s="1384"/>
      <c r="J244" s="1384"/>
      <c r="K244" s="1384"/>
      <c r="L244" s="1384"/>
      <c r="M244" s="1384"/>
    </row>
    <row r="245" spans="5:13" x14ac:dyDescent="0.25">
      <c r="E245" s="1392"/>
      <c r="F245" s="1392"/>
      <c r="G245" s="1384"/>
      <c r="H245" s="1384"/>
      <c r="I245" s="1384"/>
      <c r="J245" s="1384"/>
      <c r="K245" s="1384"/>
      <c r="L245" s="1384"/>
      <c r="M245" s="1384"/>
    </row>
    <row r="246" spans="5:13" x14ac:dyDescent="0.25">
      <c r="E246" s="1392"/>
      <c r="F246" s="1392"/>
      <c r="G246" s="1384"/>
      <c r="H246" s="1384"/>
      <c r="I246" s="1384"/>
      <c r="J246" s="1384"/>
      <c r="K246" s="1384"/>
      <c r="L246" s="1384"/>
      <c r="M246" s="1384"/>
    </row>
    <row r="247" spans="5:13" x14ac:dyDescent="0.25">
      <c r="E247" s="1392"/>
      <c r="F247" s="1392"/>
      <c r="G247" s="1384"/>
      <c r="H247" s="1384"/>
      <c r="I247" s="1384"/>
      <c r="J247" s="1384"/>
      <c r="K247" s="1384"/>
      <c r="L247" s="1384"/>
      <c r="M247" s="1384"/>
    </row>
    <row r="248" spans="5:13" x14ac:dyDescent="0.25">
      <c r="E248" s="1392"/>
      <c r="F248" s="1392"/>
      <c r="G248" s="1384"/>
      <c r="H248" s="1384"/>
      <c r="I248" s="1384"/>
      <c r="J248" s="1384"/>
      <c r="K248" s="1384"/>
      <c r="L248" s="1384"/>
      <c r="M248" s="1384"/>
    </row>
    <row r="249" spans="5:13" x14ac:dyDescent="0.25">
      <c r="E249" s="1392"/>
      <c r="F249" s="1392"/>
      <c r="G249" s="1384"/>
      <c r="H249" s="1384"/>
      <c r="I249" s="1384"/>
      <c r="J249" s="1384"/>
      <c r="K249" s="1384"/>
      <c r="L249" s="1384"/>
      <c r="M249" s="1384"/>
    </row>
    <row r="250" spans="5:13" x14ac:dyDescent="0.25">
      <c r="E250" s="1392"/>
      <c r="F250" s="1392"/>
      <c r="G250" s="1384"/>
      <c r="H250" s="1384"/>
      <c r="I250" s="1384"/>
      <c r="J250" s="1384"/>
      <c r="K250" s="1384"/>
      <c r="L250" s="1384"/>
      <c r="M250" s="1384"/>
    </row>
    <row r="251" spans="5:13" x14ac:dyDescent="0.25">
      <c r="E251" s="1392"/>
      <c r="F251" s="1392"/>
      <c r="G251" s="1384"/>
      <c r="H251" s="1384"/>
      <c r="I251" s="1384"/>
      <c r="J251" s="1384"/>
      <c r="K251" s="1384"/>
      <c r="L251" s="1384"/>
      <c r="M251" s="1384"/>
    </row>
    <row r="252" spans="5:13" x14ac:dyDescent="0.25">
      <c r="E252" s="1392"/>
      <c r="F252" s="1392"/>
      <c r="G252" s="1384"/>
      <c r="H252" s="1384"/>
      <c r="I252" s="1384"/>
      <c r="J252" s="1384"/>
      <c r="K252" s="1384"/>
      <c r="L252" s="1384"/>
      <c r="M252" s="1384"/>
    </row>
    <row r="253" spans="5:13" x14ac:dyDescent="0.25">
      <c r="E253" s="1392"/>
      <c r="F253" s="1392"/>
      <c r="G253" s="1384"/>
      <c r="H253" s="1384"/>
      <c r="I253" s="1384"/>
      <c r="J253" s="1384"/>
      <c r="K253" s="1384"/>
      <c r="L253" s="1384"/>
      <c r="M253" s="1384"/>
    </row>
    <row r="254" spans="5:13" x14ac:dyDescent="0.25">
      <c r="E254" s="1392"/>
      <c r="F254" s="1392"/>
      <c r="G254" s="1384"/>
      <c r="H254" s="1384"/>
      <c r="I254" s="1384"/>
      <c r="J254" s="1384"/>
      <c r="K254" s="1384"/>
      <c r="L254" s="1384"/>
      <c r="M254" s="1384"/>
    </row>
    <row r="255" spans="5:13" x14ac:dyDescent="0.25">
      <c r="E255" s="1392"/>
      <c r="F255" s="1392"/>
      <c r="G255" s="1384"/>
      <c r="H255" s="1384"/>
      <c r="I255" s="1384"/>
      <c r="J255" s="1384"/>
      <c r="K255" s="1384"/>
      <c r="L255" s="1384"/>
      <c r="M255" s="1384"/>
    </row>
    <row r="256" spans="5:13" x14ac:dyDescent="0.25">
      <c r="E256" s="1392"/>
      <c r="F256" s="1392"/>
      <c r="G256" s="1384"/>
      <c r="H256" s="1384"/>
      <c r="I256" s="1384"/>
      <c r="J256" s="1384"/>
      <c r="K256" s="1384"/>
      <c r="L256" s="1384"/>
      <c r="M256" s="1384"/>
    </row>
    <row r="257" spans="5:13" x14ac:dyDescent="0.25">
      <c r="E257" s="1392"/>
      <c r="F257" s="1392"/>
      <c r="G257" s="1384"/>
      <c r="H257" s="1384"/>
      <c r="I257" s="1384"/>
      <c r="J257" s="1384"/>
      <c r="K257" s="1384"/>
      <c r="L257" s="1384"/>
      <c r="M257" s="1384"/>
    </row>
    <row r="258" spans="5:13" x14ac:dyDescent="0.25">
      <c r="E258" s="1392"/>
      <c r="F258" s="1392"/>
      <c r="G258" s="1384"/>
      <c r="H258" s="1384"/>
      <c r="I258" s="1384"/>
      <c r="J258" s="1384"/>
      <c r="K258" s="1384"/>
      <c r="L258" s="1384"/>
      <c r="M258" s="1384"/>
    </row>
    <row r="259" spans="5:13" x14ac:dyDescent="0.25">
      <c r="E259" s="1392"/>
      <c r="F259" s="1392"/>
      <c r="G259" s="1384"/>
      <c r="H259" s="1384"/>
      <c r="I259" s="1384"/>
      <c r="J259" s="1384"/>
      <c r="K259" s="1384"/>
      <c r="L259" s="1384"/>
      <c r="M259" s="1384"/>
    </row>
    <row r="260" spans="5:13" x14ac:dyDescent="0.25">
      <c r="E260" s="1392"/>
      <c r="F260" s="1392"/>
      <c r="G260" s="1384"/>
      <c r="H260" s="1384"/>
      <c r="I260" s="1384"/>
      <c r="J260" s="1384"/>
      <c r="K260" s="1384"/>
      <c r="L260" s="1384"/>
      <c r="M260" s="1384"/>
    </row>
    <row r="261" spans="5:13" x14ac:dyDescent="0.25">
      <c r="E261" s="1392"/>
      <c r="F261" s="1392"/>
      <c r="G261" s="1384"/>
      <c r="H261" s="1384"/>
      <c r="I261" s="1384"/>
      <c r="J261" s="1384"/>
      <c r="K261" s="1384"/>
      <c r="L261" s="1384"/>
      <c r="M261" s="1384"/>
    </row>
    <row r="262" spans="5:13" x14ac:dyDescent="0.25">
      <c r="E262" s="1392"/>
      <c r="F262" s="1392"/>
      <c r="G262" s="1384"/>
      <c r="H262" s="1384"/>
      <c r="I262" s="1384"/>
      <c r="J262" s="1384"/>
      <c r="K262" s="1384"/>
      <c r="L262" s="1384"/>
      <c r="M262" s="1384"/>
    </row>
    <row r="263" spans="5:13" x14ac:dyDescent="0.25">
      <c r="E263" s="1392"/>
      <c r="F263" s="1392"/>
      <c r="G263" s="1384"/>
      <c r="H263" s="1384"/>
      <c r="I263" s="1384"/>
      <c r="J263" s="1384"/>
      <c r="K263" s="1384"/>
      <c r="L263" s="1384"/>
      <c r="M263" s="1384"/>
    </row>
    <row r="264" spans="5:13" x14ac:dyDescent="0.25">
      <c r="E264" s="1392"/>
      <c r="F264" s="1392"/>
      <c r="G264" s="1384"/>
      <c r="H264" s="1384"/>
      <c r="I264" s="1384"/>
      <c r="J264" s="1384"/>
      <c r="K264" s="1384"/>
      <c r="L264" s="1384"/>
      <c r="M264" s="1384"/>
    </row>
    <row r="265" spans="5:13" x14ac:dyDescent="0.25">
      <c r="E265" s="1392"/>
      <c r="F265" s="1392"/>
      <c r="G265" s="1384"/>
      <c r="H265" s="1384"/>
      <c r="I265" s="1384"/>
      <c r="J265" s="1384"/>
      <c r="K265" s="1384"/>
      <c r="L265" s="1384"/>
      <c r="M265" s="1384"/>
    </row>
    <row r="266" spans="5:13" x14ac:dyDescent="0.25">
      <c r="J266" s="494"/>
      <c r="K266" s="494"/>
      <c r="L266" s="494"/>
      <c r="M266" s="494"/>
    </row>
    <row r="267" spans="5:13" x14ac:dyDescent="0.25">
      <c r="J267" s="1348"/>
      <c r="K267" s="1348"/>
      <c r="L267" s="1348"/>
      <c r="M267" s="494"/>
    </row>
    <row r="268" spans="5:13" x14ac:dyDescent="0.25">
      <c r="J268" s="1348"/>
      <c r="K268" s="1348"/>
      <c r="L268" s="1348"/>
      <c r="M268" s="494"/>
    </row>
    <row r="269" spans="5:13" x14ac:dyDescent="0.25">
      <c r="J269" s="1348"/>
      <c r="K269" s="1348"/>
      <c r="L269" s="1348"/>
      <c r="M269" s="494"/>
    </row>
    <row r="270" spans="5:13" x14ac:dyDescent="0.25">
      <c r="J270" s="1348"/>
      <c r="K270" s="1348"/>
      <c r="L270" s="1348"/>
      <c r="M270" s="494"/>
    </row>
    <row r="271" spans="5:13" x14ac:dyDescent="0.25">
      <c r="J271" s="1348"/>
      <c r="K271" s="1348"/>
      <c r="L271" s="1348"/>
      <c r="M271" s="494"/>
    </row>
    <row r="272" spans="5:13" x14ac:dyDescent="0.25">
      <c r="J272" s="494"/>
      <c r="K272" s="494"/>
      <c r="L272" s="494"/>
      <c r="M272" s="494"/>
    </row>
    <row r="273" spans="10:13" x14ac:dyDescent="0.25">
      <c r="J273" s="494"/>
      <c r="K273" s="494"/>
      <c r="L273" s="494"/>
      <c r="M273" s="494"/>
    </row>
    <row r="274" spans="10:13" x14ac:dyDescent="0.25">
      <c r="J274" s="494"/>
      <c r="K274" s="494"/>
      <c r="L274" s="494"/>
      <c r="M274" s="494"/>
    </row>
    <row r="275" spans="10:13" x14ac:dyDescent="0.25">
      <c r="J275" s="494"/>
      <c r="K275" s="494"/>
      <c r="L275" s="494"/>
      <c r="M275" s="494"/>
    </row>
    <row r="276" spans="10:13" x14ac:dyDescent="0.25">
      <c r="J276" s="494"/>
      <c r="K276" s="494"/>
      <c r="L276" s="494"/>
      <c r="M276" s="494"/>
    </row>
    <row r="277" spans="10:13" x14ac:dyDescent="0.25">
      <c r="J277" s="494"/>
      <c r="K277" s="494"/>
      <c r="L277" s="494"/>
      <c r="M277" s="494"/>
    </row>
    <row r="278" spans="10:13" x14ac:dyDescent="0.25">
      <c r="J278" s="494"/>
      <c r="K278" s="494"/>
      <c r="L278" s="494"/>
      <c r="M278" s="494"/>
    </row>
    <row r="279" spans="10:13" x14ac:dyDescent="0.25">
      <c r="J279" s="494"/>
      <c r="K279" s="494"/>
      <c r="L279" s="494"/>
      <c r="M279" s="494"/>
    </row>
    <row r="280" spans="10:13" x14ac:dyDescent="0.25">
      <c r="J280" s="494"/>
      <c r="K280" s="494"/>
      <c r="L280" s="494"/>
      <c r="M280" s="494"/>
    </row>
    <row r="281" spans="10:13" x14ac:dyDescent="0.25">
      <c r="J281" s="494"/>
      <c r="K281" s="494"/>
      <c r="L281" s="494"/>
      <c r="M281" s="494"/>
    </row>
    <row r="282" spans="10:13" x14ac:dyDescent="0.25">
      <c r="J282" s="494"/>
      <c r="K282" s="494"/>
      <c r="L282" s="494"/>
      <c r="M282" s="494"/>
    </row>
    <row r="283" spans="10:13" x14ac:dyDescent="0.25">
      <c r="J283" s="494"/>
      <c r="K283" s="494"/>
      <c r="L283" s="494"/>
      <c r="M283" s="494"/>
    </row>
    <row r="284" spans="10:13" x14ac:dyDescent="0.25">
      <c r="J284" s="494"/>
      <c r="K284" s="494"/>
      <c r="L284" s="494"/>
      <c r="M284" s="494"/>
    </row>
    <row r="285" spans="10:13" x14ac:dyDescent="0.25">
      <c r="J285" s="494"/>
      <c r="K285" s="494"/>
      <c r="L285" s="494"/>
      <c r="M285" s="494"/>
    </row>
    <row r="286" spans="10:13" x14ac:dyDescent="0.25">
      <c r="J286" s="494"/>
      <c r="K286" s="494"/>
      <c r="L286" s="494"/>
      <c r="M286" s="494"/>
    </row>
    <row r="287" spans="10:13" x14ac:dyDescent="0.25">
      <c r="J287" s="494"/>
      <c r="K287" s="494"/>
      <c r="L287" s="494"/>
      <c r="M287" s="494"/>
    </row>
    <row r="288" spans="10:13" x14ac:dyDescent="0.25">
      <c r="J288" s="494"/>
      <c r="K288" s="494"/>
      <c r="L288" s="494"/>
      <c r="M288" s="494"/>
    </row>
    <row r="289" spans="10:13" x14ac:dyDescent="0.25">
      <c r="J289" s="494"/>
      <c r="K289" s="494"/>
      <c r="L289" s="494"/>
      <c r="M289" s="494"/>
    </row>
    <row r="290" spans="10:13" x14ac:dyDescent="0.25">
      <c r="J290" s="494"/>
      <c r="K290" s="494"/>
      <c r="L290" s="494"/>
      <c r="M290" s="494"/>
    </row>
  </sheetData>
  <sheetProtection algorithmName="SHA-512" hashValue="rl7rZ1ym2i7o6/LugDR0fCcO1RJfL/QzRdcWIe6iyWw/tqOoGWwWVWbehPKxejnU/g9BVBZEYtm6z2vuSUGM8g==" saltValue="U9exhtV+5ydjqpuF78zo0g==" spinCount="100000" sheet="1" objects="1" scenarios="1"/>
  <sortState ref="D18:Y37">
    <sortCondition ref="D17"/>
  </sortState>
  <mergeCells count="2">
    <mergeCell ref="D12:M12"/>
    <mergeCell ref="D14:F14"/>
  </mergeCells>
  <hyperlinks>
    <hyperlink ref="B46" location="'FROTA SEGUNDO TIPO'!A1" display="&lt;&lt; VOLTAR" xr:uid="{00000000-0004-0000-0500-000000000000}"/>
    <hyperlink ref="B44" location="'INÍCIO '!A1" display="INÍCIO" xr:uid="{00000000-0004-0000-0500-000001000000}"/>
    <hyperlink ref="B45" location="'ACIDENTES COM VÍTIMAS'!A1" display="AVANÇAR &gt;&gt;" xr:uid="{00000000-0004-0000-0500-000002000000}"/>
    <hyperlink ref="G63" location="'FROTA SEGUNDO TIPO'!A1" display="&lt;&lt; VOLTAR" xr:uid="{00000000-0004-0000-0500-000003000000}"/>
    <hyperlink ref="G61" location="'INÍCIO '!A1" display="INÍCIO" xr:uid="{00000000-0004-0000-0500-000004000000}"/>
    <hyperlink ref="G62" location="'ACIDENTES COM VÍTIMAS'!A1" display="AVANÇAR &gt;&gt;" xr:uid="{00000000-0004-0000-0500-000005000000}"/>
    <hyperlink ref="B19" location="'FROTA SEGUNDO TIPO'!A1" display="&lt;&lt; VOLTAR" xr:uid="{00000000-0004-0000-0500-000006000000}"/>
    <hyperlink ref="B17" location="'INÍCIO '!A1" display="INÍCIO" xr:uid="{00000000-0004-0000-0500-000007000000}"/>
    <hyperlink ref="B18" location="'ACIDENTES COM VÍTIMAS'!A1" display="AVANÇAR &gt;&gt;" xr:uid="{00000000-0004-0000-0500-000008000000}"/>
  </hyperlinks>
  <pageMargins left="0.51181102362204722" right="0.51181102362204722" top="0.19685039370078741" bottom="0.19685039370078741" header="0.31496062992125984" footer="0.31496062992125984"/>
  <pageSetup paperSize="9" scale="75" orientation="portrait" r:id="rId1"/>
  <rowBreaks count="1" manualBreakCount="1">
    <brk id="60" min="2" max="12" man="1"/>
  </rowBreaks>
  <drawing r:id="rId2"/>
  <legacyDrawing r:id="rId3"/>
  <mc:AlternateContent xmlns:mc="http://schemas.openxmlformats.org/markup-compatibility/2006">
    <mc:Choice Requires="x14">
      <controls>
        <mc:AlternateContent xmlns:mc="http://schemas.openxmlformats.org/markup-compatibility/2006">
          <mc:Choice Requires="x14">
            <control shapeId="67585" r:id="rId4" name="Drop Down 2">
              <controlPr defaultSize="0" autoLine="0" autoPict="0">
                <anchor moveWithCells="1">
                  <from>
                    <xdr:col>7</xdr:col>
                    <xdr:colOff>123825</xdr:colOff>
                    <xdr:row>13</xdr:row>
                    <xdr:rowOff>47625</xdr:rowOff>
                  </from>
                  <to>
                    <xdr:col>8</xdr:col>
                    <xdr:colOff>647700</xdr:colOff>
                    <xdr:row>13</xdr:row>
                    <xdr:rowOff>295275</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249977111117893"/>
  </sheetPr>
  <dimension ref="A1:Z325"/>
  <sheetViews>
    <sheetView showGridLines="0" showRowColHeaders="0" zoomScaleNormal="100" workbookViewId="0">
      <selection activeCell="B79" sqref="B79"/>
    </sheetView>
  </sheetViews>
  <sheetFormatPr baseColWidth="10" defaultColWidth="9.140625" defaultRowHeight="15" x14ac:dyDescent="0.25"/>
  <cols>
    <col min="1" max="1" width="8.42578125" style="439" customWidth="1"/>
    <col min="2" max="2" width="14.140625" style="439" customWidth="1"/>
    <col min="3" max="3" width="1.140625" style="439" customWidth="1"/>
    <col min="4" max="4" width="4.28515625" style="439" customWidth="1"/>
    <col min="5" max="5" width="27.140625" style="616" customWidth="1"/>
    <col min="6" max="6" width="8.7109375" style="618" customWidth="1"/>
    <col min="7" max="7" width="7.42578125" style="618" customWidth="1"/>
    <col min="8" max="10" width="6.42578125" customWidth="1"/>
    <col min="11" max="11" width="6" customWidth="1"/>
    <col min="12" max="12" width="7.85546875" customWidth="1"/>
    <col min="13" max="13" width="7.42578125" customWidth="1"/>
    <col min="14" max="15" width="7.140625" customWidth="1"/>
    <col min="16" max="16" width="7.7109375" customWidth="1"/>
    <col min="17" max="17" width="7.140625" style="119" customWidth="1"/>
    <col min="18" max="18" width="6.42578125" customWidth="1"/>
    <col min="19" max="19" width="8.140625" customWidth="1"/>
    <col min="20" max="20" width="7.85546875" customWidth="1"/>
    <col min="21" max="25" width="6.42578125" customWidth="1"/>
    <col min="28" max="28" width="9.140625" customWidth="1"/>
  </cols>
  <sheetData>
    <row r="1" spans="2:26" s="439" customFormat="1" ht="9" customHeight="1" x14ac:dyDescent="0.25">
      <c r="E1" s="714"/>
      <c r="F1" s="618"/>
      <c r="G1" s="618"/>
      <c r="Q1" s="119"/>
    </row>
    <row r="2" spans="2:26" s="439" customFormat="1" ht="17.25" customHeight="1" x14ac:dyDescent="0.25">
      <c r="D2" s="384"/>
      <c r="E2" s="622"/>
      <c r="F2" s="622"/>
      <c r="G2" s="622"/>
      <c r="H2" s="622"/>
      <c r="I2" s="622"/>
      <c r="J2" s="622"/>
      <c r="K2" s="622"/>
      <c r="L2" s="622"/>
      <c r="M2" s="622"/>
      <c r="N2" s="622"/>
      <c r="Q2" s="119"/>
    </row>
    <row r="3" spans="2:26" s="439" customFormat="1" ht="17.25" customHeight="1" x14ac:dyDescent="0.25">
      <c r="D3" s="384"/>
      <c r="E3" s="622"/>
      <c r="F3" s="622"/>
      <c r="G3" s="622"/>
      <c r="H3" s="622"/>
      <c r="I3" s="622"/>
      <c r="J3" s="622"/>
      <c r="K3" s="622"/>
      <c r="L3" s="622"/>
      <c r="M3" s="622"/>
      <c r="N3" s="622"/>
      <c r="Q3" s="119"/>
    </row>
    <row r="4" spans="2:26" s="439" customFormat="1" ht="17.25" customHeight="1" x14ac:dyDescent="0.25">
      <c r="D4" s="384"/>
      <c r="E4" s="622"/>
      <c r="F4" s="622"/>
      <c r="G4" s="622"/>
      <c r="H4" s="622"/>
      <c r="I4" s="622"/>
      <c r="J4" s="622"/>
      <c r="K4" s="622"/>
      <c r="L4" s="622"/>
      <c r="M4" s="622"/>
      <c r="N4" s="622"/>
      <c r="Q4" s="119"/>
    </row>
    <row r="5" spans="2:26" s="439" customFormat="1" ht="17.25" customHeight="1" x14ac:dyDescent="0.25">
      <c r="D5" s="384"/>
      <c r="E5" s="622"/>
      <c r="F5" s="622"/>
      <c r="G5" s="622"/>
      <c r="H5" s="622"/>
      <c r="I5" s="622"/>
      <c r="J5" s="622"/>
      <c r="K5" s="622"/>
      <c r="L5" s="622"/>
      <c r="M5" s="622"/>
      <c r="N5" s="622"/>
      <c r="Q5" s="119"/>
    </row>
    <row r="6" spans="2:26" s="439" customFormat="1" ht="16.5" customHeight="1" x14ac:dyDescent="0.25">
      <c r="D6" s="384"/>
      <c r="E6" s="529"/>
      <c r="F6" s="529"/>
      <c r="G6" s="529"/>
      <c r="H6" s="529"/>
      <c r="I6" s="529"/>
      <c r="J6" s="529"/>
      <c r="K6" s="529"/>
      <c r="L6" s="529"/>
      <c r="M6" s="149"/>
      <c r="N6" s="149"/>
      <c r="Q6" s="119"/>
    </row>
    <row r="7" spans="2:26" s="439" customFormat="1" ht="18" x14ac:dyDescent="0.25">
      <c r="D7" s="384"/>
      <c r="E7" s="430"/>
      <c r="F7" s="430"/>
      <c r="G7" s="430"/>
      <c r="H7" s="430"/>
      <c r="I7" s="430"/>
      <c r="J7" s="430"/>
      <c r="K7" s="430"/>
      <c r="L7" s="430"/>
      <c r="M7" s="430"/>
      <c r="N7" s="430"/>
      <c r="Q7" s="119"/>
    </row>
    <row r="8" spans="2:26" s="439" customFormat="1" ht="18" x14ac:dyDescent="0.25">
      <c r="D8" s="384"/>
      <c r="E8" s="430"/>
      <c r="F8" s="430"/>
      <c r="G8" s="430"/>
      <c r="H8" s="430"/>
      <c r="I8" s="430"/>
      <c r="J8" s="430"/>
      <c r="K8" s="430"/>
      <c r="L8" s="430"/>
      <c r="M8" s="430"/>
      <c r="N8" s="430"/>
      <c r="Q8" s="119"/>
    </row>
    <row r="9" spans="2:26" s="439" customFormat="1" ht="10.5" customHeight="1" x14ac:dyDescent="0.25">
      <c r="D9" s="623" t="s">
        <v>8</v>
      </c>
      <c r="E9" s="624"/>
      <c r="F9" s="625"/>
      <c r="G9" s="625"/>
      <c r="H9" s="494"/>
      <c r="I9" s="494"/>
      <c r="J9" s="494"/>
      <c r="K9" s="494"/>
      <c r="L9" s="494"/>
      <c r="M9" s="494"/>
      <c r="N9" s="494"/>
      <c r="Q9" s="119"/>
    </row>
    <row r="10" spans="2:26" s="439" customFormat="1" ht="12.75" customHeight="1" x14ac:dyDescent="0.25">
      <c r="D10" s="183"/>
      <c r="E10" s="616"/>
      <c r="F10" s="618"/>
      <c r="G10" s="618"/>
      <c r="Q10" s="119"/>
    </row>
    <row r="11" spans="2:26" s="439" customFormat="1" ht="12.75" customHeight="1" x14ac:dyDescent="0.25">
      <c r="D11" s="183"/>
      <c r="E11" s="714"/>
      <c r="F11" s="618"/>
      <c r="G11" s="618"/>
      <c r="Q11" s="119"/>
    </row>
    <row r="12" spans="2:26" s="439" customFormat="1" ht="27" customHeight="1" x14ac:dyDescent="0.25">
      <c r="D12" s="1475" t="s">
        <v>522</v>
      </c>
      <c r="E12" s="1475"/>
      <c r="F12" s="1475"/>
      <c r="G12" s="1475"/>
      <c r="H12" s="1475"/>
      <c r="I12" s="1475"/>
      <c r="J12" s="1475"/>
      <c r="K12" s="1475"/>
      <c r="L12" s="1475"/>
      <c r="M12" s="1475"/>
      <c r="N12" s="1475"/>
      <c r="O12" s="1475"/>
      <c r="P12" s="1475"/>
      <c r="Q12" s="1475"/>
      <c r="R12" s="1475"/>
      <c r="S12" s="1475"/>
      <c r="T12" s="1475"/>
      <c r="U12" s="1475"/>
      <c r="V12" s="1475"/>
      <c r="W12" s="1475"/>
      <c r="X12" s="1475"/>
      <c r="Y12" s="1475"/>
    </row>
    <row r="13" spans="2:26" s="439" customFormat="1" ht="18.75" customHeight="1" thickBot="1" x14ac:dyDescent="0.3">
      <c r="E13" s="616"/>
      <c r="F13" s="618"/>
      <c r="G13" s="618"/>
      <c r="H13" s="439">
        <v>4</v>
      </c>
      <c r="I13" s="439">
        <v>5</v>
      </c>
      <c r="J13" s="439">
        <v>6</v>
      </c>
      <c r="K13" s="439">
        <v>7</v>
      </c>
      <c r="L13" s="439">
        <v>8</v>
      </c>
      <c r="M13" s="439">
        <v>9</v>
      </c>
      <c r="N13" s="439">
        <v>10</v>
      </c>
      <c r="O13" s="439">
        <v>11</v>
      </c>
      <c r="P13" s="439">
        <v>12</v>
      </c>
      <c r="Q13" s="439">
        <v>13</v>
      </c>
      <c r="R13" s="439">
        <v>14</v>
      </c>
      <c r="S13" s="439">
        <v>15</v>
      </c>
      <c r="T13" s="439">
        <v>16</v>
      </c>
      <c r="U13" s="439">
        <v>17</v>
      </c>
      <c r="V13" s="439">
        <v>18</v>
      </c>
      <c r="W13" s="439">
        <v>19</v>
      </c>
      <c r="X13" s="439">
        <v>20</v>
      </c>
      <c r="Y13" s="439">
        <v>21</v>
      </c>
      <c r="Z13" s="439">
        <v>22</v>
      </c>
    </row>
    <row r="14" spans="2:26" s="617" customFormat="1" ht="113.25" thickTop="1" thickBot="1" x14ac:dyDescent="0.3">
      <c r="D14" s="1492" t="s">
        <v>256</v>
      </c>
      <c r="E14" s="1493"/>
      <c r="F14" s="850" t="s">
        <v>361</v>
      </c>
      <c r="G14" s="850" t="s">
        <v>381</v>
      </c>
      <c r="H14" s="850" t="s">
        <v>362</v>
      </c>
      <c r="I14" s="850" t="s">
        <v>157</v>
      </c>
      <c r="J14" s="850" t="s">
        <v>409</v>
      </c>
      <c r="K14" s="850" t="s">
        <v>410</v>
      </c>
      <c r="L14" s="1361" t="s">
        <v>363</v>
      </c>
      <c r="M14" s="850" t="s">
        <v>86</v>
      </c>
      <c r="N14" s="850" t="s">
        <v>411</v>
      </c>
      <c r="O14" s="850" t="s">
        <v>364</v>
      </c>
      <c r="P14" s="850" t="s">
        <v>176</v>
      </c>
      <c r="Q14" s="850" t="s">
        <v>365</v>
      </c>
      <c r="R14" s="1361" t="s">
        <v>366</v>
      </c>
      <c r="S14" s="850" t="s">
        <v>367</v>
      </c>
      <c r="T14" s="1361" t="s">
        <v>368</v>
      </c>
      <c r="U14" s="850" t="s">
        <v>412</v>
      </c>
      <c r="V14" s="850" t="s">
        <v>369</v>
      </c>
      <c r="W14" s="1361" t="s">
        <v>370</v>
      </c>
      <c r="X14" s="850" t="s">
        <v>371</v>
      </c>
      <c r="Y14" s="856" t="s">
        <v>372</v>
      </c>
      <c r="Z14" s="1357" t="s">
        <v>579</v>
      </c>
    </row>
    <row r="15" spans="2:26" x14ac:dyDescent="0.25">
      <c r="B15" s="712" t="s">
        <v>36</v>
      </c>
      <c r="D15" s="491">
        <v>1</v>
      </c>
      <c r="E15" s="619" t="s">
        <v>257</v>
      </c>
      <c r="F15" s="645">
        <f>SUM(H15:Y15)</f>
        <v>13079</v>
      </c>
      <c r="G15" s="646">
        <f>F15/$F$67</f>
        <v>1.4541561135929519E-2</v>
      </c>
      <c r="H15" s="323">
        <v>98</v>
      </c>
      <c r="I15" s="649">
        <v>547</v>
      </c>
      <c r="J15" s="323">
        <v>30</v>
      </c>
      <c r="K15" s="649">
        <v>80</v>
      </c>
      <c r="L15" s="1358">
        <v>0</v>
      </c>
      <c r="M15" s="650">
        <v>7035</v>
      </c>
      <c r="N15" s="651">
        <v>67</v>
      </c>
      <c r="O15" s="650">
        <v>1649</v>
      </c>
      <c r="P15" s="652">
        <v>2139</v>
      </c>
      <c r="Q15" s="323">
        <v>65</v>
      </c>
      <c r="R15" s="1358">
        <v>0</v>
      </c>
      <c r="S15" s="323">
        <v>130</v>
      </c>
      <c r="T15" s="1358">
        <v>2</v>
      </c>
      <c r="U15" s="323">
        <v>16</v>
      </c>
      <c r="V15" s="649">
        <v>11</v>
      </c>
      <c r="W15" s="1358">
        <v>0</v>
      </c>
      <c r="X15" s="650">
        <v>1</v>
      </c>
      <c r="Y15" s="1151">
        <v>1209</v>
      </c>
      <c r="Z15" s="1151">
        <f>R15+T15+W15+L15</f>
        <v>2</v>
      </c>
    </row>
    <row r="16" spans="2:26" x14ac:dyDescent="0.25">
      <c r="B16" s="712" t="s">
        <v>38</v>
      </c>
      <c r="D16" s="975">
        <v>2</v>
      </c>
      <c r="E16" s="976" t="s">
        <v>202</v>
      </c>
      <c r="F16" s="977">
        <v>4473</v>
      </c>
      <c r="G16" s="978">
        <f t="shared" ref="G16:G66" si="0">F16/$F$67</f>
        <v>4.973193895635197E-3</v>
      </c>
      <c r="H16" s="979">
        <v>15</v>
      </c>
      <c r="I16" s="980">
        <v>165</v>
      </c>
      <c r="J16" s="979">
        <v>4</v>
      </c>
      <c r="K16" s="980">
        <v>35</v>
      </c>
      <c r="L16" s="1359">
        <v>0</v>
      </c>
      <c r="M16" s="981">
        <v>2679</v>
      </c>
      <c r="N16" s="982">
        <v>10</v>
      </c>
      <c r="O16" s="981">
        <v>359</v>
      </c>
      <c r="P16" s="981">
        <v>791</v>
      </c>
      <c r="Q16" s="979">
        <v>18</v>
      </c>
      <c r="R16" s="1359">
        <v>0</v>
      </c>
      <c r="S16" s="979">
        <v>39</v>
      </c>
      <c r="T16" s="1359">
        <v>0</v>
      </c>
      <c r="U16" s="979">
        <v>16</v>
      </c>
      <c r="V16" s="980">
        <v>0</v>
      </c>
      <c r="W16" s="1359">
        <v>0</v>
      </c>
      <c r="X16" s="981">
        <v>0</v>
      </c>
      <c r="Y16" s="1148">
        <v>342</v>
      </c>
      <c r="Z16" s="1148">
        <f t="shared" ref="Z16:Z66" si="1">R16+T16+W16+L16</f>
        <v>0</v>
      </c>
    </row>
    <row r="17" spans="2:26" x14ac:dyDescent="0.25">
      <c r="B17" s="712" t="s">
        <v>81</v>
      </c>
      <c r="D17" s="483">
        <v>3</v>
      </c>
      <c r="E17" s="620" t="s">
        <v>258</v>
      </c>
      <c r="F17" s="647">
        <v>7056</v>
      </c>
      <c r="G17" s="648">
        <f t="shared" si="0"/>
        <v>7.8450382579034091E-3</v>
      </c>
      <c r="H17" s="324">
        <v>89</v>
      </c>
      <c r="I17" s="322">
        <v>324</v>
      </c>
      <c r="J17" s="324">
        <v>12</v>
      </c>
      <c r="K17" s="322">
        <v>72</v>
      </c>
      <c r="L17" s="1359">
        <v>0</v>
      </c>
      <c r="M17" s="653">
        <v>3372</v>
      </c>
      <c r="N17" s="654">
        <v>44</v>
      </c>
      <c r="O17" s="653">
        <v>917</v>
      </c>
      <c r="P17" s="653">
        <v>1417</v>
      </c>
      <c r="Q17" s="324">
        <v>75</v>
      </c>
      <c r="R17" s="1359">
        <v>0</v>
      </c>
      <c r="S17" s="324">
        <v>51</v>
      </c>
      <c r="T17" s="1359">
        <v>0</v>
      </c>
      <c r="U17" s="324">
        <v>9</v>
      </c>
      <c r="V17" s="322">
        <v>10</v>
      </c>
      <c r="W17" s="1359">
        <v>0</v>
      </c>
      <c r="X17" s="653">
        <v>1</v>
      </c>
      <c r="Y17" s="1152">
        <v>663</v>
      </c>
      <c r="Z17" s="1152">
        <f t="shared" si="1"/>
        <v>0</v>
      </c>
    </row>
    <row r="18" spans="2:26" x14ac:dyDescent="0.25">
      <c r="D18" s="975">
        <v>4</v>
      </c>
      <c r="E18" s="976" t="s">
        <v>259</v>
      </c>
      <c r="F18" s="977">
        <v>7341</v>
      </c>
      <c r="G18" s="978">
        <f t="shared" si="0"/>
        <v>8.1619084256333505E-3</v>
      </c>
      <c r="H18" s="979">
        <v>22</v>
      </c>
      <c r="I18" s="980">
        <v>279</v>
      </c>
      <c r="J18" s="979">
        <v>14</v>
      </c>
      <c r="K18" s="980">
        <v>65</v>
      </c>
      <c r="L18" s="1359">
        <v>0</v>
      </c>
      <c r="M18" s="981">
        <v>3887</v>
      </c>
      <c r="N18" s="982">
        <v>15</v>
      </c>
      <c r="O18" s="981">
        <v>1034</v>
      </c>
      <c r="P18" s="981">
        <v>1317</v>
      </c>
      <c r="Q18" s="979">
        <v>48</v>
      </c>
      <c r="R18" s="1359">
        <v>0</v>
      </c>
      <c r="S18" s="979">
        <v>107</v>
      </c>
      <c r="T18" s="1359">
        <v>0</v>
      </c>
      <c r="U18" s="979">
        <v>8</v>
      </c>
      <c r="V18" s="980">
        <v>8</v>
      </c>
      <c r="W18" s="1359">
        <v>0</v>
      </c>
      <c r="X18" s="981">
        <v>0</v>
      </c>
      <c r="Y18" s="1148">
        <v>537</v>
      </c>
      <c r="Z18" s="1148">
        <f t="shared" si="1"/>
        <v>0</v>
      </c>
    </row>
    <row r="19" spans="2:26" x14ac:dyDescent="0.25">
      <c r="D19" s="483">
        <v>5</v>
      </c>
      <c r="E19" s="620" t="s">
        <v>205</v>
      </c>
      <c r="F19" s="647">
        <v>67281</v>
      </c>
      <c r="G19" s="648">
        <f t="shared" si="0"/>
        <v>7.4804707912414864E-2</v>
      </c>
      <c r="H19" s="324">
        <v>773</v>
      </c>
      <c r="I19" s="322">
        <v>2094</v>
      </c>
      <c r="J19" s="324">
        <v>168</v>
      </c>
      <c r="K19" s="322">
        <v>213</v>
      </c>
      <c r="L19" s="1359">
        <v>0</v>
      </c>
      <c r="M19" s="653">
        <v>25670</v>
      </c>
      <c r="N19" s="654">
        <v>279</v>
      </c>
      <c r="O19" s="653">
        <v>13086</v>
      </c>
      <c r="P19" s="653">
        <v>16085</v>
      </c>
      <c r="Q19" s="324">
        <v>1469</v>
      </c>
      <c r="R19" s="1359">
        <v>0</v>
      </c>
      <c r="S19" s="324">
        <v>1126</v>
      </c>
      <c r="T19" s="1359">
        <v>1</v>
      </c>
      <c r="U19" s="324">
        <v>33</v>
      </c>
      <c r="V19" s="322">
        <v>700</v>
      </c>
      <c r="W19" s="1359">
        <v>1</v>
      </c>
      <c r="X19" s="653">
        <v>19</v>
      </c>
      <c r="Y19" s="1152">
        <v>5564</v>
      </c>
      <c r="Z19" s="1152">
        <f t="shared" si="1"/>
        <v>2</v>
      </c>
    </row>
    <row r="20" spans="2:26" x14ac:dyDescent="0.25">
      <c r="D20" s="975">
        <v>6</v>
      </c>
      <c r="E20" s="976" t="s">
        <v>206</v>
      </c>
      <c r="F20" s="977">
        <v>18241</v>
      </c>
      <c r="G20" s="978">
        <f t="shared" si="0"/>
        <v>2.0280802559866227E-2</v>
      </c>
      <c r="H20" s="979">
        <v>42</v>
      </c>
      <c r="I20" s="980">
        <v>529</v>
      </c>
      <c r="J20" s="979">
        <v>25</v>
      </c>
      <c r="K20" s="980">
        <v>38</v>
      </c>
      <c r="L20" s="1359">
        <v>0</v>
      </c>
      <c r="M20" s="981">
        <v>10163</v>
      </c>
      <c r="N20" s="982">
        <v>22</v>
      </c>
      <c r="O20" s="981">
        <v>2551</v>
      </c>
      <c r="P20" s="981">
        <v>2893</v>
      </c>
      <c r="Q20" s="979">
        <v>79</v>
      </c>
      <c r="R20" s="1359">
        <v>0</v>
      </c>
      <c r="S20" s="979">
        <v>132</v>
      </c>
      <c r="T20" s="1359">
        <v>1</v>
      </c>
      <c r="U20" s="979">
        <v>9</v>
      </c>
      <c r="V20" s="980">
        <v>13</v>
      </c>
      <c r="W20" s="1359">
        <v>0</v>
      </c>
      <c r="X20" s="981">
        <v>14</v>
      </c>
      <c r="Y20" s="1148">
        <v>1730</v>
      </c>
      <c r="Z20" s="1148">
        <f t="shared" si="1"/>
        <v>1</v>
      </c>
    </row>
    <row r="21" spans="2:26" x14ac:dyDescent="0.25">
      <c r="D21" s="483">
        <v>7</v>
      </c>
      <c r="E21" s="620" t="s">
        <v>207</v>
      </c>
      <c r="F21" s="647">
        <v>3041</v>
      </c>
      <c r="G21" s="648">
        <f t="shared" si="0"/>
        <v>3.3810602809359789E-3</v>
      </c>
      <c r="H21" s="324">
        <v>23</v>
      </c>
      <c r="I21" s="322">
        <v>100</v>
      </c>
      <c r="J21" s="322">
        <v>3</v>
      </c>
      <c r="K21" s="324">
        <v>24</v>
      </c>
      <c r="L21" s="1359">
        <v>0</v>
      </c>
      <c r="M21" s="324">
        <v>1463</v>
      </c>
      <c r="N21" s="322">
        <v>11</v>
      </c>
      <c r="O21" s="322">
        <v>276</v>
      </c>
      <c r="P21" s="324">
        <v>793</v>
      </c>
      <c r="Q21" s="322">
        <v>43</v>
      </c>
      <c r="R21" s="1360">
        <v>0</v>
      </c>
      <c r="S21" s="322">
        <v>53</v>
      </c>
      <c r="T21" s="1359">
        <v>0</v>
      </c>
      <c r="U21" s="324">
        <v>3</v>
      </c>
      <c r="V21" s="322">
        <v>1</v>
      </c>
      <c r="W21" s="1360">
        <v>0</v>
      </c>
      <c r="X21" s="322">
        <v>1</v>
      </c>
      <c r="Y21" s="1149">
        <v>247</v>
      </c>
      <c r="Z21" s="1149">
        <f t="shared" si="1"/>
        <v>0</v>
      </c>
    </row>
    <row r="22" spans="2:26" x14ac:dyDescent="0.25">
      <c r="D22" s="975">
        <v>8</v>
      </c>
      <c r="E22" s="976" t="s">
        <v>208</v>
      </c>
      <c r="F22" s="977">
        <v>1922</v>
      </c>
      <c r="G22" s="978">
        <f t="shared" si="0"/>
        <v>2.1369279381647324E-3</v>
      </c>
      <c r="H22" s="979">
        <v>14</v>
      </c>
      <c r="I22" s="980">
        <v>82</v>
      </c>
      <c r="J22" s="979">
        <v>2</v>
      </c>
      <c r="K22" s="980">
        <v>24</v>
      </c>
      <c r="L22" s="1359">
        <v>0</v>
      </c>
      <c r="M22" s="1434">
        <v>984</v>
      </c>
      <c r="N22" s="982">
        <v>3</v>
      </c>
      <c r="O22" s="981">
        <v>138</v>
      </c>
      <c r="P22" s="981">
        <v>375</v>
      </c>
      <c r="Q22" s="979">
        <v>23</v>
      </c>
      <c r="R22" s="1359">
        <v>0</v>
      </c>
      <c r="S22" s="979">
        <v>20</v>
      </c>
      <c r="T22" s="1359">
        <v>0</v>
      </c>
      <c r="U22" s="979">
        <v>4</v>
      </c>
      <c r="V22" s="980">
        <v>2</v>
      </c>
      <c r="W22" s="1359">
        <v>0</v>
      </c>
      <c r="X22" s="981">
        <v>0</v>
      </c>
      <c r="Y22" s="1148">
        <v>251</v>
      </c>
      <c r="Z22" s="1148">
        <f t="shared" si="1"/>
        <v>0</v>
      </c>
    </row>
    <row r="23" spans="2:26" x14ac:dyDescent="0.25">
      <c r="D23" s="483">
        <v>9</v>
      </c>
      <c r="E23" s="620" t="s">
        <v>209</v>
      </c>
      <c r="F23" s="647">
        <v>60703</v>
      </c>
      <c r="G23" s="648">
        <f t="shared" si="0"/>
        <v>6.7491122076177815E-2</v>
      </c>
      <c r="H23" s="324">
        <v>639</v>
      </c>
      <c r="I23" s="322">
        <v>1859</v>
      </c>
      <c r="J23" s="322">
        <v>165</v>
      </c>
      <c r="K23" s="324">
        <v>275</v>
      </c>
      <c r="L23" s="1359">
        <v>4</v>
      </c>
      <c r="M23" s="324">
        <v>25007</v>
      </c>
      <c r="N23" s="322">
        <v>347</v>
      </c>
      <c r="O23" s="322">
        <v>10003</v>
      </c>
      <c r="P23" s="324">
        <v>15483</v>
      </c>
      <c r="Q23" s="322">
        <v>872</v>
      </c>
      <c r="R23" s="1360">
        <v>0</v>
      </c>
      <c r="S23" s="322">
        <v>1034</v>
      </c>
      <c r="T23" s="1359">
        <v>3</v>
      </c>
      <c r="U23" s="324">
        <v>70</v>
      </c>
      <c r="V23" s="322">
        <v>32</v>
      </c>
      <c r="W23" s="1360">
        <v>3</v>
      </c>
      <c r="X23" s="322">
        <v>10</v>
      </c>
      <c r="Y23" s="1149">
        <v>4897</v>
      </c>
      <c r="Z23" s="1149">
        <f t="shared" si="1"/>
        <v>10</v>
      </c>
    </row>
    <row r="24" spans="2:26" x14ac:dyDescent="0.25">
      <c r="D24" s="975">
        <v>10</v>
      </c>
      <c r="E24" s="976" t="s">
        <v>210</v>
      </c>
      <c r="F24" s="977">
        <v>2629</v>
      </c>
      <c r="G24" s="978">
        <f t="shared" si="0"/>
        <v>2.9229883191649749E-3</v>
      </c>
      <c r="H24" s="979">
        <v>7</v>
      </c>
      <c r="I24" s="980">
        <v>85</v>
      </c>
      <c r="J24" s="979">
        <v>2</v>
      </c>
      <c r="K24" s="980">
        <v>39</v>
      </c>
      <c r="L24" s="1359">
        <v>0</v>
      </c>
      <c r="M24" s="1434">
        <v>1397</v>
      </c>
      <c r="N24" s="982">
        <v>4</v>
      </c>
      <c r="O24" s="981">
        <v>294</v>
      </c>
      <c r="P24" s="981">
        <v>492</v>
      </c>
      <c r="Q24" s="979">
        <v>10</v>
      </c>
      <c r="R24" s="1359">
        <v>0</v>
      </c>
      <c r="S24" s="979">
        <v>32</v>
      </c>
      <c r="T24" s="1359">
        <v>0</v>
      </c>
      <c r="U24" s="979">
        <v>8</v>
      </c>
      <c r="V24" s="980">
        <v>2</v>
      </c>
      <c r="W24" s="1359">
        <v>1</v>
      </c>
      <c r="X24" s="981">
        <v>2</v>
      </c>
      <c r="Y24" s="1148">
        <v>254</v>
      </c>
      <c r="Z24" s="1148">
        <f t="shared" si="1"/>
        <v>1</v>
      </c>
    </row>
    <row r="25" spans="2:26" x14ac:dyDescent="0.25">
      <c r="D25" s="483">
        <v>11</v>
      </c>
      <c r="E25" s="620" t="s">
        <v>211</v>
      </c>
      <c r="F25" s="647">
        <v>5504</v>
      </c>
      <c r="G25" s="648">
        <f t="shared" si="0"/>
        <v>6.1194856252126369E-3</v>
      </c>
      <c r="H25" s="324">
        <v>82</v>
      </c>
      <c r="I25" s="322">
        <v>224</v>
      </c>
      <c r="J25" s="322">
        <v>9</v>
      </c>
      <c r="K25" s="322">
        <v>35</v>
      </c>
      <c r="L25" s="1359">
        <v>0</v>
      </c>
      <c r="M25" s="324">
        <v>2384</v>
      </c>
      <c r="N25" s="322">
        <v>35</v>
      </c>
      <c r="O25" s="322">
        <v>363</v>
      </c>
      <c r="P25" s="324">
        <v>1670</v>
      </c>
      <c r="Q25" s="322">
        <v>102</v>
      </c>
      <c r="R25" s="1360">
        <v>0</v>
      </c>
      <c r="S25" s="322">
        <v>83</v>
      </c>
      <c r="T25" s="1359">
        <v>0</v>
      </c>
      <c r="U25" s="324">
        <v>8</v>
      </c>
      <c r="V25" s="322">
        <v>35</v>
      </c>
      <c r="W25" s="1360">
        <v>0</v>
      </c>
      <c r="X25" s="322">
        <v>4</v>
      </c>
      <c r="Y25" s="1149">
        <v>470</v>
      </c>
      <c r="Z25" s="1149">
        <f t="shared" si="1"/>
        <v>0</v>
      </c>
    </row>
    <row r="26" spans="2:26" x14ac:dyDescent="0.25">
      <c r="D26" s="975">
        <v>12</v>
      </c>
      <c r="E26" s="976" t="s">
        <v>212</v>
      </c>
      <c r="F26" s="977">
        <v>1075</v>
      </c>
      <c r="G26" s="978">
        <f t="shared" si="0"/>
        <v>1.195212036174343E-3</v>
      </c>
      <c r="H26" s="979">
        <v>2</v>
      </c>
      <c r="I26" s="980">
        <v>41</v>
      </c>
      <c r="J26" s="979">
        <v>0</v>
      </c>
      <c r="K26" s="980">
        <v>17</v>
      </c>
      <c r="L26" s="1359">
        <v>0</v>
      </c>
      <c r="M26" s="1434">
        <v>515</v>
      </c>
      <c r="N26" s="982">
        <v>1</v>
      </c>
      <c r="O26" s="981">
        <v>78</v>
      </c>
      <c r="P26" s="981">
        <v>307</v>
      </c>
      <c r="Q26" s="979">
        <v>4</v>
      </c>
      <c r="R26" s="1359">
        <v>0</v>
      </c>
      <c r="S26" s="979">
        <v>12</v>
      </c>
      <c r="T26" s="1359">
        <v>0</v>
      </c>
      <c r="U26" s="979">
        <v>2</v>
      </c>
      <c r="V26" s="980">
        <v>0</v>
      </c>
      <c r="W26" s="1359">
        <v>0</v>
      </c>
      <c r="X26" s="981">
        <v>0</v>
      </c>
      <c r="Y26" s="1148">
        <v>96</v>
      </c>
      <c r="Z26" s="1148">
        <f t="shared" si="1"/>
        <v>0</v>
      </c>
    </row>
    <row r="27" spans="2:26" x14ac:dyDescent="0.25">
      <c r="D27" s="483">
        <v>13</v>
      </c>
      <c r="E27" s="620" t="s">
        <v>213</v>
      </c>
      <c r="F27" s="647">
        <v>10714</v>
      </c>
      <c r="G27" s="648">
        <f t="shared" si="0"/>
        <v>1.1912094656345965E-2</v>
      </c>
      <c r="H27" s="324">
        <v>147</v>
      </c>
      <c r="I27" s="322">
        <v>391</v>
      </c>
      <c r="J27" s="322">
        <v>26</v>
      </c>
      <c r="K27" s="322">
        <v>51</v>
      </c>
      <c r="L27" s="1359">
        <v>4</v>
      </c>
      <c r="M27" s="324">
        <v>4620</v>
      </c>
      <c r="N27" s="322">
        <v>79</v>
      </c>
      <c r="O27" s="322">
        <v>1473</v>
      </c>
      <c r="P27" s="324">
        <v>2665</v>
      </c>
      <c r="Q27" s="322">
        <v>119</v>
      </c>
      <c r="R27" s="1360">
        <v>0</v>
      </c>
      <c r="S27" s="322">
        <v>170</v>
      </c>
      <c r="T27" s="1359">
        <v>0</v>
      </c>
      <c r="U27" s="324">
        <v>5</v>
      </c>
      <c r="V27" s="322">
        <v>7</v>
      </c>
      <c r="W27" s="1360">
        <v>0</v>
      </c>
      <c r="X27" s="322">
        <v>5</v>
      </c>
      <c r="Y27" s="1149">
        <v>952</v>
      </c>
      <c r="Z27" s="1149">
        <f t="shared" si="1"/>
        <v>4</v>
      </c>
    </row>
    <row r="28" spans="2:26" x14ac:dyDescent="0.25">
      <c r="D28" s="975">
        <v>14</v>
      </c>
      <c r="E28" s="976" t="s">
        <v>214</v>
      </c>
      <c r="F28" s="977">
        <v>2872</v>
      </c>
      <c r="G28" s="978">
        <f t="shared" si="0"/>
        <v>3.1931618305978729E-3</v>
      </c>
      <c r="H28" s="979">
        <v>46</v>
      </c>
      <c r="I28" s="980">
        <v>142</v>
      </c>
      <c r="J28" s="979">
        <v>3</v>
      </c>
      <c r="K28" s="980">
        <v>63</v>
      </c>
      <c r="L28" s="1359">
        <v>0</v>
      </c>
      <c r="M28" s="1434">
        <v>1338</v>
      </c>
      <c r="N28" s="982">
        <v>37</v>
      </c>
      <c r="O28" s="981">
        <v>228</v>
      </c>
      <c r="P28" s="981">
        <v>633</v>
      </c>
      <c r="Q28" s="979">
        <v>39</v>
      </c>
      <c r="R28" s="1359">
        <v>0</v>
      </c>
      <c r="S28" s="979">
        <v>46</v>
      </c>
      <c r="T28" s="1359">
        <v>0</v>
      </c>
      <c r="U28" s="979">
        <v>6</v>
      </c>
      <c r="V28" s="980">
        <v>0</v>
      </c>
      <c r="W28" s="1359">
        <v>0</v>
      </c>
      <c r="X28" s="981">
        <v>2</v>
      </c>
      <c r="Y28" s="1148">
        <v>289</v>
      </c>
      <c r="Z28" s="1148">
        <f t="shared" si="1"/>
        <v>0</v>
      </c>
    </row>
    <row r="29" spans="2:26" x14ac:dyDescent="0.25">
      <c r="D29" s="483">
        <v>15</v>
      </c>
      <c r="E29" s="620" t="s">
        <v>260</v>
      </c>
      <c r="F29" s="647">
        <v>11414</v>
      </c>
      <c r="G29" s="648">
        <f t="shared" si="0"/>
        <v>1.26903722612967E-2</v>
      </c>
      <c r="H29" s="324">
        <v>103</v>
      </c>
      <c r="I29" s="322">
        <v>414</v>
      </c>
      <c r="J29" s="322">
        <v>27</v>
      </c>
      <c r="K29" s="322">
        <v>54</v>
      </c>
      <c r="L29" s="1359">
        <v>0</v>
      </c>
      <c r="M29" s="324">
        <v>5081</v>
      </c>
      <c r="N29" s="322">
        <v>50</v>
      </c>
      <c r="O29" s="322">
        <v>1399</v>
      </c>
      <c r="P29" s="324">
        <v>2895</v>
      </c>
      <c r="Q29" s="322">
        <v>171</v>
      </c>
      <c r="R29" s="1360">
        <v>0</v>
      </c>
      <c r="S29" s="322">
        <v>225</v>
      </c>
      <c r="T29" s="1359">
        <v>0</v>
      </c>
      <c r="U29" s="324">
        <v>15</v>
      </c>
      <c r="V29" s="322">
        <v>2</v>
      </c>
      <c r="W29" s="1360">
        <v>0</v>
      </c>
      <c r="X29" s="322">
        <v>3</v>
      </c>
      <c r="Y29" s="1149">
        <v>975</v>
      </c>
      <c r="Z29" s="1149">
        <f t="shared" si="1"/>
        <v>0</v>
      </c>
    </row>
    <row r="30" spans="2:26" x14ac:dyDescent="0.25">
      <c r="D30" s="975">
        <v>16</v>
      </c>
      <c r="E30" s="976" t="s">
        <v>216</v>
      </c>
      <c r="F30" s="977">
        <v>3348</v>
      </c>
      <c r="G30" s="978">
        <f t="shared" si="0"/>
        <v>3.7223906019643728E-3</v>
      </c>
      <c r="H30" s="979">
        <v>11</v>
      </c>
      <c r="I30" s="980">
        <v>103</v>
      </c>
      <c r="J30" s="979">
        <v>0</v>
      </c>
      <c r="K30" s="980">
        <v>19</v>
      </c>
      <c r="L30" s="1359">
        <v>0</v>
      </c>
      <c r="M30" s="1434">
        <v>1912</v>
      </c>
      <c r="N30" s="982">
        <v>9</v>
      </c>
      <c r="O30" s="981">
        <v>268</v>
      </c>
      <c r="P30" s="981">
        <v>701</v>
      </c>
      <c r="Q30" s="979">
        <v>20</v>
      </c>
      <c r="R30" s="1359">
        <v>0</v>
      </c>
      <c r="S30" s="979">
        <v>29</v>
      </c>
      <c r="T30" s="1359">
        <v>0</v>
      </c>
      <c r="U30" s="979">
        <v>5</v>
      </c>
      <c r="V30" s="980">
        <v>0</v>
      </c>
      <c r="W30" s="1359">
        <v>0</v>
      </c>
      <c r="X30" s="981">
        <v>0</v>
      </c>
      <c r="Y30" s="1148">
        <v>271</v>
      </c>
      <c r="Z30" s="1148">
        <f t="shared" si="1"/>
        <v>0</v>
      </c>
    </row>
    <row r="31" spans="2:26" x14ac:dyDescent="0.25">
      <c r="D31" s="483">
        <v>17</v>
      </c>
      <c r="E31" s="620" t="s">
        <v>217</v>
      </c>
      <c r="F31" s="647">
        <v>3997</v>
      </c>
      <c r="G31" s="648">
        <f t="shared" si="0"/>
        <v>4.4439651242686971E-3</v>
      </c>
      <c r="H31" s="324">
        <v>11</v>
      </c>
      <c r="I31" s="322">
        <v>149</v>
      </c>
      <c r="J31" s="322">
        <v>5</v>
      </c>
      <c r="K31" s="322">
        <v>29</v>
      </c>
      <c r="L31" s="1359">
        <v>0</v>
      </c>
      <c r="M31" s="324">
        <v>2176</v>
      </c>
      <c r="N31" s="322">
        <v>5</v>
      </c>
      <c r="O31" s="322">
        <v>531</v>
      </c>
      <c r="P31" s="324">
        <v>683</v>
      </c>
      <c r="Q31" s="322">
        <v>27</v>
      </c>
      <c r="R31" s="1360">
        <v>0</v>
      </c>
      <c r="S31" s="322">
        <v>49</v>
      </c>
      <c r="T31" s="1359">
        <v>1</v>
      </c>
      <c r="U31" s="324">
        <v>6</v>
      </c>
      <c r="V31" s="322">
        <v>2</v>
      </c>
      <c r="W31" s="1360">
        <v>0</v>
      </c>
      <c r="X31" s="322">
        <v>0</v>
      </c>
      <c r="Y31" s="1149">
        <v>323</v>
      </c>
      <c r="Z31" s="1149">
        <f t="shared" si="1"/>
        <v>1</v>
      </c>
    </row>
    <row r="32" spans="2:26" x14ac:dyDescent="0.25">
      <c r="D32" s="975">
        <v>18</v>
      </c>
      <c r="E32" s="976" t="s">
        <v>218</v>
      </c>
      <c r="F32" s="977">
        <v>5595</v>
      </c>
      <c r="G32" s="978">
        <f t="shared" si="0"/>
        <v>6.2206617138562325E-3</v>
      </c>
      <c r="H32" s="979">
        <v>26</v>
      </c>
      <c r="I32" s="980">
        <v>286</v>
      </c>
      <c r="J32" s="979">
        <v>13</v>
      </c>
      <c r="K32" s="980">
        <v>26</v>
      </c>
      <c r="L32" s="1359">
        <v>0</v>
      </c>
      <c r="M32" s="1434">
        <v>2825</v>
      </c>
      <c r="N32" s="982">
        <v>16</v>
      </c>
      <c r="O32" s="981">
        <v>825</v>
      </c>
      <c r="P32" s="981">
        <v>960</v>
      </c>
      <c r="Q32" s="979">
        <v>84</v>
      </c>
      <c r="R32" s="1359">
        <v>0</v>
      </c>
      <c r="S32" s="979">
        <v>35</v>
      </c>
      <c r="T32" s="1359">
        <v>0</v>
      </c>
      <c r="U32" s="979">
        <v>6</v>
      </c>
      <c r="V32" s="980">
        <v>3</v>
      </c>
      <c r="W32" s="1359">
        <v>0</v>
      </c>
      <c r="X32" s="981">
        <v>2</v>
      </c>
      <c r="Y32" s="1148">
        <v>488</v>
      </c>
      <c r="Z32" s="1148">
        <f t="shared" si="1"/>
        <v>0</v>
      </c>
    </row>
    <row r="33" spans="4:26" x14ac:dyDescent="0.25">
      <c r="D33" s="483">
        <v>19</v>
      </c>
      <c r="E33" s="620" t="s">
        <v>261</v>
      </c>
      <c r="F33" s="647">
        <v>16614</v>
      </c>
      <c r="G33" s="648">
        <f t="shared" si="0"/>
        <v>1.8471863040930733E-2</v>
      </c>
      <c r="H33" s="324">
        <v>112</v>
      </c>
      <c r="I33" s="322">
        <v>684</v>
      </c>
      <c r="J33" s="322">
        <v>29</v>
      </c>
      <c r="K33" s="322">
        <v>125</v>
      </c>
      <c r="L33" s="1359">
        <v>0</v>
      </c>
      <c r="M33" s="324">
        <v>8190</v>
      </c>
      <c r="N33" s="322">
        <v>74</v>
      </c>
      <c r="O33" s="322">
        <v>2575</v>
      </c>
      <c r="P33" s="324">
        <v>2963</v>
      </c>
      <c r="Q33" s="322">
        <v>179</v>
      </c>
      <c r="R33" s="1360">
        <v>0</v>
      </c>
      <c r="S33" s="322">
        <v>230</v>
      </c>
      <c r="T33" s="1359">
        <v>3</v>
      </c>
      <c r="U33" s="324">
        <v>7</v>
      </c>
      <c r="V33" s="322">
        <v>1</v>
      </c>
      <c r="W33" s="1360">
        <v>0</v>
      </c>
      <c r="X33" s="322">
        <v>7</v>
      </c>
      <c r="Y33" s="1149">
        <v>1435</v>
      </c>
      <c r="Z33" s="1149">
        <f t="shared" si="1"/>
        <v>3</v>
      </c>
    </row>
    <row r="34" spans="4:26" x14ac:dyDescent="0.25">
      <c r="D34" s="975">
        <v>20</v>
      </c>
      <c r="E34" s="976" t="s">
        <v>220</v>
      </c>
      <c r="F34" s="977">
        <v>3709</v>
      </c>
      <c r="G34" s="978">
        <f t="shared" si="0"/>
        <v>4.1237594810889658E-3</v>
      </c>
      <c r="H34" s="979">
        <v>1</v>
      </c>
      <c r="I34" s="980">
        <v>69</v>
      </c>
      <c r="J34" s="979">
        <v>1</v>
      </c>
      <c r="K34" s="980">
        <v>22</v>
      </c>
      <c r="L34" s="1359">
        <v>0</v>
      </c>
      <c r="M34" s="1434">
        <v>2279</v>
      </c>
      <c r="N34" s="982">
        <v>0</v>
      </c>
      <c r="O34" s="981">
        <v>273</v>
      </c>
      <c r="P34" s="981">
        <v>686</v>
      </c>
      <c r="Q34" s="979">
        <v>10</v>
      </c>
      <c r="R34" s="1359">
        <v>0</v>
      </c>
      <c r="S34" s="979">
        <v>23</v>
      </c>
      <c r="T34" s="1359">
        <v>0</v>
      </c>
      <c r="U34" s="979">
        <v>3</v>
      </c>
      <c r="V34" s="980">
        <v>1</v>
      </c>
      <c r="W34" s="1359">
        <v>0</v>
      </c>
      <c r="X34" s="981">
        <v>0</v>
      </c>
      <c r="Y34" s="1148">
        <v>341</v>
      </c>
      <c r="Z34" s="1148">
        <f t="shared" si="1"/>
        <v>0</v>
      </c>
    </row>
    <row r="35" spans="4:26" x14ac:dyDescent="0.25">
      <c r="D35" s="483">
        <v>21</v>
      </c>
      <c r="E35" s="620" t="s">
        <v>221</v>
      </c>
      <c r="F35" s="647">
        <v>16467</v>
      </c>
      <c r="G35" s="648">
        <f t="shared" si="0"/>
        <v>1.8308424743891077E-2</v>
      </c>
      <c r="H35" s="324">
        <v>542</v>
      </c>
      <c r="I35" s="322">
        <v>858</v>
      </c>
      <c r="J35" s="322">
        <v>26</v>
      </c>
      <c r="K35" s="322">
        <v>38</v>
      </c>
      <c r="L35" s="1359">
        <v>0</v>
      </c>
      <c r="M35" s="324">
        <v>6399</v>
      </c>
      <c r="N35" s="322">
        <v>317</v>
      </c>
      <c r="O35" s="322">
        <v>2921</v>
      </c>
      <c r="P35" s="324">
        <v>3524</v>
      </c>
      <c r="Q35" s="322">
        <v>153</v>
      </c>
      <c r="R35" s="1360">
        <v>0</v>
      </c>
      <c r="S35" s="322">
        <v>447</v>
      </c>
      <c r="T35" s="1359">
        <v>0</v>
      </c>
      <c r="U35" s="324">
        <v>10</v>
      </c>
      <c r="V35" s="322">
        <v>26</v>
      </c>
      <c r="W35" s="1360">
        <v>1</v>
      </c>
      <c r="X35" s="322">
        <v>16</v>
      </c>
      <c r="Y35" s="1149">
        <v>1189</v>
      </c>
      <c r="Z35" s="1149">
        <f t="shared" si="1"/>
        <v>1</v>
      </c>
    </row>
    <row r="36" spans="4:26" x14ac:dyDescent="0.25">
      <c r="D36" s="975">
        <v>22</v>
      </c>
      <c r="E36" s="976" t="s">
        <v>222</v>
      </c>
      <c r="F36" s="977">
        <v>2710</v>
      </c>
      <c r="G36" s="978">
        <f t="shared" si="0"/>
        <v>3.0130461563092742E-3</v>
      </c>
      <c r="H36" s="979">
        <v>21</v>
      </c>
      <c r="I36" s="980">
        <v>171</v>
      </c>
      <c r="J36" s="979">
        <v>5</v>
      </c>
      <c r="K36" s="980">
        <v>52</v>
      </c>
      <c r="L36" s="1432">
        <v>0</v>
      </c>
      <c r="M36" s="981">
        <v>1048</v>
      </c>
      <c r="N36" s="982">
        <v>10</v>
      </c>
      <c r="O36" s="981">
        <v>330</v>
      </c>
      <c r="P36" s="981">
        <v>670</v>
      </c>
      <c r="Q36" s="979">
        <v>54</v>
      </c>
      <c r="R36" s="1359">
        <v>0</v>
      </c>
      <c r="S36" s="979">
        <v>44</v>
      </c>
      <c r="T36" s="1359">
        <v>0</v>
      </c>
      <c r="U36" s="979">
        <v>5</v>
      </c>
      <c r="V36" s="980">
        <v>3</v>
      </c>
      <c r="W36" s="1359">
        <v>1</v>
      </c>
      <c r="X36" s="981">
        <v>0</v>
      </c>
      <c r="Y36" s="1148">
        <v>296</v>
      </c>
      <c r="Z36" s="1148">
        <f t="shared" si="1"/>
        <v>1</v>
      </c>
    </row>
    <row r="37" spans="4:26" x14ac:dyDescent="0.25">
      <c r="D37" s="483">
        <v>23</v>
      </c>
      <c r="E37" s="620" t="s">
        <v>223</v>
      </c>
      <c r="F37" s="647">
        <v>34786</v>
      </c>
      <c r="G37" s="648">
        <f t="shared" si="0"/>
        <v>3.8675949665451813E-2</v>
      </c>
      <c r="H37" s="324">
        <v>223</v>
      </c>
      <c r="I37" s="322">
        <v>991</v>
      </c>
      <c r="J37" s="322">
        <v>68</v>
      </c>
      <c r="K37" s="322">
        <v>199</v>
      </c>
      <c r="L37" s="1359">
        <v>0</v>
      </c>
      <c r="M37" s="324">
        <v>16696</v>
      </c>
      <c r="N37" s="322">
        <v>152</v>
      </c>
      <c r="O37" s="322">
        <v>6050</v>
      </c>
      <c r="P37" s="324">
        <v>7145</v>
      </c>
      <c r="Q37" s="322">
        <v>369</v>
      </c>
      <c r="R37" s="1360">
        <v>0</v>
      </c>
      <c r="S37" s="322">
        <v>408</v>
      </c>
      <c r="T37" s="1359">
        <v>2</v>
      </c>
      <c r="U37" s="324">
        <v>27</v>
      </c>
      <c r="V37" s="322">
        <v>23</v>
      </c>
      <c r="W37" s="1360">
        <v>0</v>
      </c>
      <c r="X37" s="322">
        <v>7</v>
      </c>
      <c r="Y37" s="1149">
        <v>2426</v>
      </c>
      <c r="Z37" s="1149">
        <f t="shared" si="1"/>
        <v>2</v>
      </c>
    </row>
    <row r="38" spans="4:26" x14ac:dyDescent="0.25">
      <c r="D38" s="975">
        <v>24</v>
      </c>
      <c r="E38" s="976" t="s">
        <v>224</v>
      </c>
      <c r="F38" s="977">
        <v>84837</v>
      </c>
      <c r="G38" s="978">
        <f>F38/$F$67</f>
        <v>9.4323910244579298E-2</v>
      </c>
      <c r="H38" s="979">
        <v>1357</v>
      </c>
      <c r="I38" s="980">
        <v>3127</v>
      </c>
      <c r="J38" s="979">
        <v>305</v>
      </c>
      <c r="K38" s="980">
        <v>674</v>
      </c>
      <c r="L38" s="1359">
        <v>3</v>
      </c>
      <c r="M38" s="1434">
        <v>35018</v>
      </c>
      <c r="N38" s="982">
        <v>692</v>
      </c>
      <c r="O38" s="981">
        <v>10353</v>
      </c>
      <c r="P38" s="981">
        <v>22847</v>
      </c>
      <c r="Q38" s="979">
        <v>1039</v>
      </c>
      <c r="R38" s="1359">
        <v>0</v>
      </c>
      <c r="S38" s="979">
        <v>1771</v>
      </c>
      <c r="T38" s="1359">
        <v>7</v>
      </c>
      <c r="U38" s="979">
        <v>87</v>
      </c>
      <c r="V38" s="980">
        <v>186</v>
      </c>
      <c r="W38" s="1359">
        <v>0</v>
      </c>
      <c r="X38" s="981">
        <v>35</v>
      </c>
      <c r="Y38" s="1148">
        <v>7336</v>
      </c>
      <c r="Z38" s="1148">
        <f t="shared" si="1"/>
        <v>10</v>
      </c>
    </row>
    <row r="39" spans="4:26" x14ac:dyDescent="0.25">
      <c r="D39" s="483">
        <v>25</v>
      </c>
      <c r="E39" s="620" t="s">
        <v>262</v>
      </c>
      <c r="F39" s="647">
        <v>12671</v>
      </c>
      <c r="G39" s="648">
        <f t="shared" si="0"/>
        <v>1.4087936474758233E-2</v>
      </c>
      <c r="H39" s="324">
        <v>68</v>
      </c>
      <c r="I39" s="322">
        <v>417</v>
      </c>
      <c r="J39" s="322">
        <v>20</v>
      </c>
      <c r="K39" s="322">
        <v>78</v>
      </c>
      <c r="L39" s="1359">
        <v>0</v>
      </c>
      <c r="M39" s="324">
        <v>6929</v>
      </c>
      <c r="N39" s="322">
        <v>48</v>
      </c>
      <c r="O39" s="322">
        <v>1660</v>
      </c>
      <c r="P39" s="324">
        <v>2311</v>
      </c>
      <c r="Q39" s="322">
        <v>63</v>
      </c>
      <c r="R39" s="1360">
        <v>0</v>
      </c>
      <c r="S39" s="322">
        <v>144</v>
      </c>
      <c r="T39" s="1359">
        <v>1</v>
      </c>
      <c r="U39" s="324">
        <v>16</v>
      </c>
      <c r="V39" s="322">
        <v>18</v>
      </c>
      <c r="W39" s="1360">
        <v>0</v>
      </c>
      <c r="X39" s="322">
        <v>6</v>
      </c>
      <c r="Y39" s="1149">
        <v>892</v>
      </c>
      <c r="Z39" s="1149">
        <f t="shared" si="1"/>
        <v>1</v>
      </c>
    </row>
    <row r="40" spans="4:26" x14ac:dyDescent="0.25">
      <c r="D40" s="975">
        <v>26</v>
      </c>
      <c r="E40" s="976" t="s">
        <v>226</v>
      </c>
      <c r="F40" s="977">
        <v>4587</v>
      </c>
      <c r="G40" s="978">
        <f t="shared" si="0"/>
        <v>5.0999419627271734E-3</v>
      </c>
      <c r="H40" s="979">
        <v>16</v>
      </c>
      <c r="I40" s="980">
        <v>249</v>
      </c>
      <c r="J40" s="979">
        <v>4</v>
      </c>
      <c r="K40" s="980">
        <v>19</v>
      </c>
      <c r="L40" s="1359">
        <v>0</v>
      </c>
      <c r="M40" s="1434">
        <v>2551</v>
      </c>
      <c r="N40" s="982">
        <v>13</v>
      </c>
      <c r="O40" s="981">
        <v>403</v>
      </c>
      <c r="P40" s="981">
        <v>869</v>
      </c>
      <c r="Q40" s="979">
        <v>32</v>
      </c>
      <c r="R40" s="1359">
        <v>0</v>
      </c>
      <c r="S40" s="979">
        <v>49</v>
      </c>
      <c r="T40" s="1359">
        <v>0</v>
      </c>
      <c r="U40" s="979">
        <v>4</v>
      </c>
      <c r="V40" s="980">
        <v>2</v>
      </c>
      <c r="W40" s="1359">
        <v>0</v>
      </c>
      <c r="X40" s="981">
        <v>1</v>
      </c>
      <c r="Y40" s="1148">
        <v>375</v>
      </c>
      <c r="Z40" s="1148">
        <f t="shared" si="1"/>
        <v>0</v>
      </c>
    </row>
    <row r="41" spans="4:26" x14ac:dyDescent="0.25">
      <c r="D41" s="483">
        <v>27</v>
      </c>
      <c r="E41" s="620" t="s">
        <v>227</v>
      </c>
      <c r="F41" s="647">
        <v>6154</v>
      </c>
      <c r="G41" s="648">
        <f t="shared" si="0"/>
        <v>6.8421719726668908E-3</v>
      </c>
      <c r="H41" s="324">
        <v>17</v>
      </c>
      <c r="I41" s="322">
        <v>196</v>
      </c>
      <c r="J41" s="322">
        <v>4</v>
      </c>
      <c r="K41" s="322">
        <v>36</v>
      </c>
      <c r="L41" s="1359">
        <v>0</v>
      </c>
      <c r="M41" s="324">
        <v>3649</v>
      </c>
      <c r="N41" s="322">
        <v>10</v>
      </c>
      <c r="O41" s="322">
        <v>823</v>
      </c>
      <c r="P41" s="324">
        <v>1009</v>
      </c>
      <c r="Q41" s="322">
        <v>15</v>
      </c>
      <c r="R41" s="1360">
        <v>0</v>
      </c>
      <c r="S41" s="322">
        <v>57</v>
      </c>
      <c r="T41" s="1359">
        <v>0</v>
      </c>
      <c r="U41" s="324">
        <v>6</v>
      </c>
      <c r="V41" s="322">
        <v>3</v>
      </c>
      <c r="W41" s="1360">
        <v>0</v>
      </c>
      <c r="X41" s="322">
        <v>5</v>
      </c>
      <c r="Y41" s="1149">
        <v>324</v>
      </c>
      <c r="Z41" s="1149">
        <f t="shared" si="1"/>
        <v>0</v>
      </c>
    </row>
    <row r="42" spans="4:26" x14ac:dyDescent="0.25">
      <c r="D42" s="975">
        <v>28</v>
      </c>
      <c r="E42" s="976" t="s">
        <v>228</v>
      </c>
      <c r="F42" s="977">
        <v>6491</v>
      </c>
      <c r="G42" s="978">
        <f t="shared" si="0"/>
        <v>7.2168570481931727E-3</v>
      </c>
      <c r="H42" s="979">
        <v>25</v>
      </c>
      <c r="I42" s="980">
        <v>310</v>
      </c>
      <c r="J42" s="979">
        <v>7</v>
      </c>
      <c r="K42" s="980">
        <v>86</v>
      </c>
      <c r="L42" s="1359">
        <v>0</v>
      </c>
      <c r="M42" s="1434">
        <v>3183</v>
      </c>
      <c r="N42" s="982">
        <v>7</v>
      </c>
      <c r="O42" s="981">
        <v>981</v>
      </c>
      <c r="P42" s="981">
        <v>1185</v>
      </c>
      <c r="Q42" s="979">
        <v>52</v>
      </c>
      <c r="R42" s="1359">
        <v>0</v>
      </c>
      <c r="S42" s="979">
        <v>64</v>
      </c>
      <c r="T42" s="1359">
        <v>0</v>
      </c>
      <c r="U42" s="979">
        <v>17</v>
      </c>
      <c r="V42" s="980">
        <v>8</v>
      </c>
      <c r="W42" s="1359">
        <v>0</v>
      </c>
      <c r="X42" s="981">
        <v>0</v>
      </c>
      <c r="Y42" s="1148">
        <v>566</v>
      </c>
      <c r="Z42" s="1148">
        <f t="shared" si="1"/>
        <v>0</v>
      </c>
    </row>
    <row r="43" spans="4:26" x14ac:dyDescent="0.25">
      <c r="D43" s="483">
        <v>29</v>
      </c>
      <c r="E43" s="620" t="s">
        <v>276</v>
      </c>
      <c r="F43" s="647">
        <v>8576</v>
      </c>
      <c r="G43" s="648">
        <f t="shared" si="0"/>
        <v>9.5350124857964333E-3</v>
      </c>
      <c r="H43" s="324">
        <v>15</v>
      </c>
      <c r="I43" s="322">
        <v>260</v>
      </c>
      <c r="J43" s="322">
        <v>8</v>
      </c>
      <c r="K43" s="322">
        <v>74</v>
      </c>
      <c r="L43" s="1359">
        <v>1</v>
      </c>
      <c r="M43" s="324">
        <v>4915</v>
      </c>
      <c r="N43" s="322">
        <v>11</v>
      </c>
      <c r="O43" s="322">
        <v>1012</v>
      </c>
      <c r="P43" s="324">
        <v>1604</v>
      </c>
      <c r="Q43" s="322">
        <v>49</v>
      </c>
      <c r="R43" s="1360">
        <v>0</v>
      </c>
      <c r="S43" s="322">
        <v>90</v>
      </c>
      <c r="T43" s="1359">
        <v>0</v>
      </c>
      <c r="U43" s="324">
        <v>9</v>
      </c>
      <c r="V43" s="322">
        <v>3</v>
      </c>
      <c r="W43" s="1360">
        <v>0</v>
      </c>
      <c r="X43" s="322">
        <v>0</v>
      </c>
      <c r="Y43" s="1149">
        <v>525</v>
      </c>
      <c r="Z43" s="1149">
        <f t="shared" si="1"/>
        <v>1</v>
      </c>
    </row>
    <row r="44" spans="4:26" x14ac:dyDescent="0.25">
      <c r="D44" s="975">
        <v>30</v>
      </c>
      <c r="E44" s="976" t="s">
        <v>230</v>
      </c>
      <c r="F44" s="977">
        <v>8326</v>
      </c>
      <c r="G44" s="978">
        <f t="shared" si="0"/>
        <v>9.257056198314028E-3</v>
      </c>
      <c r="H44" s="979">
        <v>39</v>
      </c>
      <c r="I44" s="980">
        <v>351</v>
      </c>
      <c r="J44" s="979">
        <v>6</v>
      </c>
      <c r="K44" s="980">
        <v>29</v>
      </c>
      <c r="L44" s="1359">
        <v>0</v>
      </c>
      <c r="M44" s="1434">
        <v>4510</v>
      </c>
      <c r="N44" s="982">
        <v>19</v>
      </c>
      <c r="O44" s="981">
        <v>837</v>
      </c>
      <c r="P44" s="981">
        <v>1516</v>
      </c>
      <c r="Q44" s="979">
        <v>65</v>
      </c>
      <c r="R44" s="1359">
        <v>0</v>
      </c>
      <c r="S44" s="979">
        <v>110</v>
      </c>
      <c r="T44" s="1359">
        <v>0</v>
      </c>
      <c r="U44" s="979">
        <v>3</v>
      </c>
      <c r="V44" s="980">
        <v>6</v>
      </c>
      <c r="W44" s="1359">
        <v>0</v>
      </c>
      <c r="X44" s="981">
        <v>1</v>
      </c>
      <c r="Y44" s="1148">
        <v>834</v>
      </c>
      <c r="Z44" s="1148">
        <f t="shared" si="1"/>
        <v>0</v>
      </c>
    </row>
    <row r="45" spans="4:26" x14ac:dyDescent="0.25">
      <c r="D45" s="483">
        <v>31</v>
      </c>
      <c r="E45" s="620" t="s">
        <v>231</v>
      </c>
      <c r="F45" s="647">
        <v>2808</v>
      </c>
      <c r="G45" s="648">
        <f t="shared" si="0"/>
        <v>3.1220050210023771E-3</v>
      </c>
      <c r="H45" s="324">
        <v>1</v>
      </c>
      <c r="I45" s="322">
        <v>87</v>
      </c>
      <c r="J45" s="322">
        <v>3</v>
      </c>
      <c r="K45" s="322">
        <v>35</v>
      </c>
      <c r="L45" s="1359">
        <v>0</v>
      </c>
      <c r="M45" s="324">
        <v>1692</v>
      </c>
      <c r="N45" s="322">
        <v>1</v>
      </c>
      <c r="O45" s="322">
        <v>259</v>
      </c>
      <c r="P45" s="324">
        <v>536</v>
      </c>
      <c r="Q45" s="322">
        <v>4</v>
      </c>
      <c r="R45" s="1360">
        <v>0</v>
      </c>
      <c r="S45" s="322">
        <v>12</v>
      </c>
      <c r="T45" s="1359">
        <v>0</v>
      </c>
      <c r="U45" s="324">
        <v>1</v>
      </c>
      <c r="V45" s="322">
        <v>1</v>
      </c>
      <c r="W45" s="1360">
        <v>0</v>
      </c>
      <c r="X45" s="322">
        <v>3</v>
      </c>
      <c r="Y45" s="1149">
        <v>173</v>
      </c>
      <c r="Z45" s="1149">
        <f t="shared" si="1"/>
        <v>0</v>
      </c>
    </row>
    <row r="46" spans="4:26" x14ac:dyDescent="0.25">
      <c r="D46" s="975">
        <v>32</v>
      </c>
      <c r="E46" s="976" t="s">
        <v>232</v>
      </c>
      <c r="F46" s="977">
        <v>3908</v>
      </c>
      <c r="G46" s="978">
        <f t="shared" si="0"/>
        <v>4.3450126859249606E-3</v>
      </c>
      <c r="H46" s="979">
        <v>5</v>
      </c>
      <c r="I46" s="980">
        <v>121</v>
      </c>
      <c r="J46" s="979">
        <v>1</v>
      </c>
      <c r="K46" s="980">
        <v>20</v>
      </c>
      <c r="L46" s="1359">
        <v>0</v>
      </c>
      <c r="M46" s="1434">
        <v>2293</v>
      </c>
      <c r="N46" s="982">
        <v>10</v>
      </c>
      <c r="O46" s="981">
        <v>286</v>
      </c>
      <c r="P46" s="981">
        <v>835</v>
      </c>
      <c r="Q46" s="979">
        <v>14</v>
      </c>
      <c r="R46" s="1359">
        <v>0</v>
      </c>
      <c r="S46" s="979">
        <v>19</v>
      </c>
      <c r="T46" s="1359">
        <v>0</v>
      </c>
      <c r="U46" s="979">
        <v>2</v>
      </c>
      <c r="V46" s="980">
        <v>1</v>
      </c>
      <c r="W46" s="1359">
        <v>0</v>
      </c>
      <c r="X46" s="981">
        <v>1</v>
      </c>
      <c r="Y46" s="1148">
        <v>300</v>
      </c>
      <c r="Z46" s="1148">
        <f t="shared" si="1"/>
        <v>0</v>
      </c>
    </row>
    <row r="47" spans="4:26" x14ac:dyDescent="0.25">
      <c r="D47" s="483">
        <v>33</v>
      </c>
      <c r="E47" s="620" t="s">
        <v>263</v>
      </c>
      <c r="F47" s="647">
        <v>25204</v>
      </c>
      <c r="G47" s="648">
        <f t="shared" si="0"/>
        <v>2.802244107882618E-2</v>
      </c>
      <c r="H47" s="324">
        <v>191</v>
      </c>
      <c r="I47" s="322">
        <v>799</v>
      </c>
      <c r="J47" s="322">
        <v>55</v>
      </c>
      <c r="K47" s="322">
        <v>125</v>
      </c>
      <c r="L47" s="1359">
        <v>0</v>
      </c>
      <c r="M47" s="324">
        <v>12308</v>
      </c>
      <c r="N47" s="322">
        <v>79</v>
      </c>
      <c r="O47" s="322">
        <v>3669</v>
      </c>
      <c r="P47" s="324">
        <v>5473</v>
      </c>
      <c r="Q47" s="322">
        <v>180</v>
      </c>
      <c r="R47" s="1360">
        <v>0</v>
      </c>
      <c r="S47" s="322">
        <v>395</v>
      </c>
      <c r="T47" s="1359">
        <v>0</v>
      </c>
      <c r="U47" s="324">
        <v>24</v>
      </c>
      <c r="V47" s="322">
        <v>17</v>
      </c>
      <c r="W47" s="1360">
        <v>0</v>
      </c>
      <c r="X47" s="322">
        <v>2</v>
      </c>
      <c r="Y47" s="1149">
        <v>1887</v>
      </c>
      <c r="Z47" s="1149">
        <f t="shared" si="1"/>
        <v>0</v>
      </c>
    </row>
    <row r="48" spans="4:26" x14ac:dyDescent="0.25">
      <c r="D48" s="975">
        <v>34</v>
      </c>
      <c r="E48" s="976" t="s">
        <v>234</v>
      </c>
      <c r="F48" s="977">
        <v>1601</v>
      </c>
      <c r="G48" s="978">
        <f t="shared" si="0"/>
        <v>1.780032065037324E-3</v>
      </c>
      <c r="H48" s="979">
        <v>0</v>
      </c>
      <c r="I48" s="980">
        <v>65</v>
      </c>
      <c r="J48" s="979">
        <v>1</v>
      </c>
      <c r="K48" s="980">
        <v>24</v>
      </c>
      <c r="L48" s="1359">
        <v>0</v>
      </c>
      <c r="M48" s="1434">
        <v>893</v>
      </c>
      <c r="N48" s="982">
        <v>1</v>
      </c>
      <c r="O48" s="981">
        <v>101</v>
      </c>
      <c r="P48" s="981">
        <v>334</v>
      </c>
      <c r="Q48" s="979">
        <v>4</v>
      </c>
      <c r="R48" s="1359">
        <v>0</v>
      </c>
      <c r="S48" s="979">
        <v>10</v>
      </c>
      <c r="T48" s="1359">
        <v>0</v>
      </c>
      <c r="U48" s="979">
        <v>3</v>
      </c>
      <c r="V48" s="980">
        <v>0</v>
      </c>
      <c r="W48" s="1359">
        <v>0</v>
      </c>
      <c r="X48" s="981">
        <v>0</v>
      </c>
      <c r="Y48" s="1148">
        <v>165</v>
      </c>
      <c r="Z48" s="1148">
        <f t="shared" si="1"/>
        <v>0</v>
      </c>
    </row>
    <row r="49" spans="4:26" x14ac:dyDescent="0.25">
      <c r="D49" s="483">
        <v>35</v>
      </c>
      <c r="E49" s="620" t="s">
        <v>235</v>
      </c>
      <c r="F49" s="647">
        <v>22159</v>
      </c>
      <c r="G49" s="648">
        <f t="shared" si="0"/>
        <v>2.4636933497290483E-2</v>
      </c>
      <c r="H49" s="324">
        <v>640</v>
      </c>
      <c r="I49" s="322">
        <v>1127</v>
      </c>
      <c r="J49" s="322">
        <v>71</v>
      </c>
      <c r="K49" s="322">
        <v>97</v>
      </c>
      <c r="L49" s="1359">
        <v>2</v>
      </c>
      <c r="M49" s="324">
        <v>8127</v>
      </c>
      <c r="N49" s="322">
        <v>354</v>
      </c>
      <c r="O49" s="322">
        <v>3466</v>
      </c>
      <c r="P49" s="324">
        <v>5587</v>
      </c>
      <c r="Q49" s="322">
        <v>365</v>
      </c>
      <c r="R49" s="1360">
        <v>0</v>
      </c>
      <c r="S49" s="322">
        <v>540</v>
      </c>
      <c r="T49" s="1359">
        <v>3</v>
      </c>
      <c r="U49" s="324">
        <v>34</v>
      </c>
      <c r="V49" s="322">
        <v>15</v>
      </c>
      <c r="W49" s="1360">
        <v>0</v>
      </c>
      <c r="X49" s="322">
        <v>7</v>
      </c>
      <c r="Y49" s="1149">
        <v>1724</v>
      </c>
      <c r="Z49" s="1149">
        <f t="shared" si="1"/>
        <v>5</v>
      </c>
    </row>
    <row r="50" spans="4:26" x14ac:dyDescent="0.25">
      <c r="D50" s="975">
        <v>36</v>
      </c>
      <c r="E50" s="976" t="s">
        <v>264</v>
      </c>
      <c r="F50" s="977">
        <v>465</v>
      </c>
      <c r="G50" s="978">
        <f t="shared" si="0"/>
        <v>5.1699869471727401E-4</v>
      </c>
      <c r="H50" s="979">
        <v>10</v>
      </c>
      <c r="I50" s="980">
        <v>33</v>
      </c>
      <c r="J50" s="979">
        <v>0</v>
      </c>
      <c r="K50" s="980">
        <v>13</v>
      </c>
      <c r="L50" s="1359">
        <v>0</v>
      </c>
      <c r="M50" s="1434">
        <v>138</v>
      </c>
      <c r="N50" s="982">
        <v>4</v>
      </c>
      <c r="O50" s="981">
        <v>36</v>
      </c>
      <c r="P50" s="981">
        <v>136</v>
      </c>
      <c r="Q50" s="979">
        <v>12</v>
      </c>
      <c r="R50" s="1359">
        <v>0</v>
      </c>
      <c r="S50" s="979">
        <v>7</v>
      </c>
      <c r="T50" s="1359">
        <v>0</v>
      </c>
      <c r="U50" s="979">
        <v>1</v>
      </c>
      <c r="V50" s="980">
        <v>1</v>
      </c>
      <c r="W50" s="1359">
        <v>0</v>
      </c>
      <c r="X50" s="981">
        <v>0</v>
      </c>
      <c r="Y50" s="1148">
        <v>74</v>
      </c>
      <c r="Z50" s="1148">
        <f t="shared" si="1"/>
        <v>0</v>
      </c>
    </row>
    <row r="51" spans="4:26" x14ac:dyDescent="0.25">
      <c r="D51" s="483">
        <v>37</v>
      </c>
      <c r="E51" s="620" t="s">
        <v>237</v>
      </c>
      <c r="F51" s="647">
        <v>255288</v>
      </c>
      <c r="G51" s="648">
        <f t="shared" si="0"/>
        <v>0.28383561887523323</v>
      </c>
      <c r="H51" s="324">
        <v>2207</v>
      </c>
      <c r="I51" s="322">
        <v>7160</v>
      </c>
      <c r="J51" s="322">
        <v>1424</v>
      </c>
      <c r="K51" s="322">
        <v>1811</v>
      </c>
      <c r="L51" s="1359">
        <v>10</v>
      </c>
      <c r="M51" s="324">
        <v>81919</v>
      </c>
      <c r="N51" s="322">
        <v>1318</v>
      </c>
      <c r="O51" s="322">
        <v>18466</v>
      </c>
      <c r="P51" s="324">
        <v>103635</v>
      </c>
      <c r="Q51" s="322">
        <v>4391</v>
      </c>
      <c r="R51" s="1360">
        <v>1</v>
      </c>
      <c r="S51" s="322">
        <v>8277</v>
      </c>
      <c r="T51" s="1359">
        <v>14</v>
      </c>
      <c r="U51" s="324">
        <v>514</v>
      </c>
      <c r="V51" s="322">
        <v>1090</v>
      </c>
      <c r="W51" s="1360">
        <v>30</v>
      </c>
      <c r="X51" s="322">
        <v>116</v>
      </c>
      <c r="Y51" s="1149">
        <v>22905</v>
      </c>
      <c r="Z51" s="1149">
        <f t="shared" si="1"/>
        <v>55</v>
      </c>
    </row>
    <row r="52" spans="4:26" x14ac:dyDescent="0.25">
      <c r="D52" s="975">
        <v>38</v>
      </c>
      <c r="E52" s="976" t="s">
        <v>238</v>
      </c>
      <c r="F52" s="977">
        <v>10015</v>
      </c>
      <c r="G52" s="978">
        <f t="shared" si="0"/>
        <v>1.1134928876545158E-2</v>
      </c>
      <c r="H52" s="979">
        <v>389</v>
      </c>
      <c r="I52" s="980">
        <v>345</v>
      </c>
      <c r="J52" s="979">
        <v>14</v>
      </c>
      <c r="K52" s="980">
        <v>69</v>
      </c>
      <c r="L52" s="1359">
        <v>0</v>
      </c>
      <c r="M52" s="1434">
        <v>4163</v>
      </c>
      <c r="N52" s="982">
        <v>188</v>
      </c>
      <c r="O52" s="981">
        <v>1150</v>
      </c>
      <c r="P52" s="981">
        <v>2364</v>
      </c>
      <c r="Q52" s="979">
        <v>268</v>
      </c>
      <c r="R52" s="1359">
        <v>0</v>
      </c>
      <c r="S52" s="979">
        <v>205</v>
      </c>
      <c r="T52" s="1359">
        <v>0</v>
      </c>
      <c r="U52" s="979">
        <v>10</v>
      </c>
      <c r="V52" s="980">
        <v>24</v>
      </c>
      <c r="W52" s="1359">
        <v>0</v>
      </c>
      <c r="X52" s="981">
        <v>2</v>
      </c>
      <c r="Y52" s="1148">
        <v>824</v>
      </c>
      <c r="Z52" s="1148">
        <f t="shared" si="1"/>
        <v>0</v>
      </c>
    </row>
    <row r="53" spans="4:26" x14ac:dyDescent="0.25">
      <c r="D53" s="483">
        <v>39</v>
      </c>
      <c r="E53" s="620" t="s">
        <v>239</v>
      </c>
      <c r="F53" s="647">
        <v>1282</v>
      </c>
      <c r="G53" s="648">
        <f t="shared" si="0"/>
        <v>1.4253598422097748E-3</v>
      </c>
      <c r="H53" s="324">
        <v>2</v>
      </c>
      <c r="I53" s="322">
        <v>47</v>
      </c>
      <c r="J53" s="322">
        <v>1</v>
      </c>
      <c r="K53" s="322">
        <v>13</v>
      </c>
      <c r="L53" s="1359">
        <v>0</v>
      </c>
      <c r="M53" s="324">
        <v>604</v>
      </c>
      <c r="N53" s="322">
        <v>1</v>
      </c>
      <c r="O53" s="322">
        <v>79</v>
      </c>
      <c r="P53" s="324">
        <v>341</v>
      </c>
      <c r="Q53" s="322">
        <v>5</v>
      </c>
      <c r="R53" s="1360">
        <v>0</v>
      </c>
      <c r="S53" s="322">
        <v>15</v>
      </c>
      <c r="T53" s="1359">
        <v>0</v>
      </c>
      <c r="U53" s="324">
        <v>4</v>
      </c>
      <c r="V53" s="322">
        <v>0</v>
      </c>
      <c r="W53" s="1360">
        <v>0</v>
      </c>
      <c r="X53" s="322">
        <v>1</v>
      </c>
      <c r="Y53" s="1149">
        <v>169</v>
      </c>
      <c r="Z53" s="1149">
        <f t="shared" si="1"/>
        <v>0</v>
      </c>
    </row>
    <row r="54" spans="4:26" x14ac:dyDescent="0.25">
      <c r="D54" s="975">
        <v>40</v>
      </c>
      <c r="E54" s="976" t="s">
        <v>240</v>
      </c>
      <c r="F54" s="977">
        <v>1005</v>
      </c>
      <c r="G54" s="978">
        <f t="shared" si="0"/>
        <v>1.1173842756792695E-3</v>
      </c>
      <c r="H54" s="979">
        <v>7</v>
      </c>
      <c r="I54" s="980">
        <v>64</v>
      </c>
      <c r="J54" s="979">
        <v>1</v>
      </c>
      <c r="K54" s="980">
        <v>21</v>
      </c>
      <c r="L54" s="1359">
        <v>0</v>
      </c>
      <c r="M54" s="1434">
        <v>392</v>
      </c>
      <c r="N54" s="982">
        <v>10</v>
      </c>
      <c r="O54" s="981">
        <v>64</v>
      </c>
      <c r="P54" s="981">
        <v>287</v>
      </c>
      <c r="Q54" s="979">
        <v>9</v>
      </c>
      <c r="R54" s="1359">
        <v>0</v>
      </c>
      <c r="S54" s="979">
        <v>11</v>
      </c>
      <c r="T54" s="1359">
        <v>0</v>
      </c>
      <c r="U54" s="979">
        <v>1</v>
      </c>
      <c r="V54" s="980">
        <v>0</v>
      </c>
      <c r="W54" s="1359">
        <v>0</v>
      </c>
      <c r="X54" s="981">
        <v>1</v>
      </c>
      <c r="Y54" s="1148">
        <v>137</v>
      </c>
      <c r="Z54" s="1148">
        <f t="shared" si="1"/>
        <v>0</v>
      </c>
    </row>
    <row r="55" spans="4:26" x14ac:dyDescent="0.25">
      <c r="D55" s="483">
        <v>41</v>
      </c>
      <c r="E55" s="620" t="s">
        <v>241</v>
      </c>
      <c r="F55" s="647">
        <v>38435</v>
      </c>
      <c r="G55" s="648">
        <f t="shared" si="0"/>
        <v>4.2732999637545004E-2</v>
      </c>
      <c r="H55" s="324">
        <v>377</v>
      </c>
      <c r="I55" s="322">
        <v>1222</v>
      </c>
      <c r="J55" s="322">
        <v>96</v>
      </c>
      <c r="K55" s="322">
        <v>131</v>
      </c>
      <c r="L55" s="1359">
        <v>1</v>
      </c>
      <c r="M55" s="324">
        <v>16918</v>
      </c>
      <c r="N55" s="322">
        <v>245</v>
      </c>
      <c r="O55" s="322">
        <v>6454</v>
      </c>
      <c r="P55" s="324">
        <v>9370</v>
      </c>
      <c r="Q55" s="322">
        <v>362</v>
      </c>
      <c r="R55" s="1360">
        <v>0</v>
      </c>
      <c r="S55" s="322">
        <v>560</v>
      </c>
      <c r="T55" s="1359">
        <v>0</v>
      </c>
      <c r="U55" s="324">
        <v>38</v>
      </c>
      <c r="V55" s="322">
        <v>19</v>
      </c>
      <c r="W55" s="1360">
        <v>0</v>
      </c>
      <c r="X55" s="322">
        <v>8</v>
      </c>
      <c r="Y55" s="1149">
        <v>2634</v>
      </c>
      <c r="Z55" s="1149">
        <f t="shared" si="1"/>
        <v>1</v>
      </c>
    </row>
    <row r="56" spans="4:26" x14ac:dyDescent="0.25">
      <c r="D56" s="975">
        <v>42</v>
      </c>
      <c r="E56" s="976" t="s">
        <v>242</v>
      </c>
      <c r="F56" s="977">
        <v>4356</v>
      </c>
      <c r="G56" s="978">
        <f t="shared" si="0"/>
        <v>4.8431103530934315E-3</v>
      </c>
      <c r="H56" s="979">
        <v>22</v>
      </c>
      <c r="I56" s="980">
        <v>210</v>
      </c>
      <c r="J56" s="979">
        <v>5</v>
      </c>
      <c r="K56" s="980">
        <v>45</v>
      </c>
      <c r="L56" s="1359">
        <v>0</v>
      </c>
      <c r="M56" s="1434">
        <v>2292</v>
      </c>
      <c r="N56" s="982">
        <v>18</v>
      </c>
      <c r="O56" s="981">
        <v>450</v>
      </c>
      <c r="P56" s="981">
        <v>877</v>
      </c>
      <c r="Q56" s="979">
        <v>45</v>
      </c>
      <c r="R56" s="1359">
        <v>0</v>
      </c>
      <c r="S56" s="979">
        <v>44</v>
      </c>
      <c r="T56" s="1359">
        <v>1</v>
      </c>
      <c r="U56" s="979">
        <v>3</v>
      </c>
      <c r="V56" s="980">
        <v>2</v>
      </c>
      <c r="W56" s="1359">
        <v>0</v>
      </c>
      <c r="X56" s="981">
        <v>1</v>
      </c>
      <c r="Y56" s="1148">
        <v>341</v>
      </c>
      <c r="Z56" s="1148">
        <f t="shared" si="1"/>
        <v>1</v>
      </c>
    </row>
    <row r="57" spans="4:26" x14ac:dyDescent="0.25">
      <c r="D57" s="483">
        <v>43</v>
      </c>
      <c r="E57" s="620" t="s">
        <v>265</v>
      </c>
      <c r="F57" s="647">
        <v>2528</v>
      </c>
      <c r="G57" s="648">
        <f t="shared" si="0"/>
        <v>2.810693979022083E-3</v>
      </c>
      <c r="H57" s="324">
        <v>2</v>
      </c>
      <c r="I57" s="322">
        <v>89</v>
      </c>
      <c r="J57" s="322">
        <v>3</v>
      </c>
      <c r="K57" s="322">
        <v>26</v>
      </c>
      <c r="L57" s="1359">
        <v>0</v>
      </c>
      <c r="M57" s="324">
        <v>1433</v>
      </c>
      <c r="N57" s="322">
        <v>0</v>
      </c>
      <c r="O57" s="322">
        <v>203</v>
      </c>
      <c r="P57" s="324">
        <v>524</v>
      </c>
      <c r="Q57" s="322">
        <v>21</v>
      </c>
      <c r="R57" s="1360">
        <v>0</v>
      </c>
      <c r="S57" s="322">
        <v>7</v>
      </c>
      <c r="T57" s="1359">
        <v>0</v>
      </c>
      <c r="U57" s="324">
        <v>4</v>
      </c>
      <c r="V57" s="322">
        <v>0</v>
      </c>
      <c r="W57" s="1360">
        <v>0</v>
      </c>
      <c r="X57" s="322">
        <v>0</v>
      </c>
      <c r="Y57" s="1149">
        <v>216</v>
      </c>
      <c r="Z57" s="1149">
        <f t="shared" si="1"/>
        <v>0</v>
      </c>
    </row>
    <row r="58" spans="4:26" x14ac:dyDescent="0.25">
      <c r="D58" s="975">
        <v>44</v>
      </c>
      <c r="E58" s="976" t="s">
        <v>244</v>
      </c>
      <c r="F58" s="977">
        <v>7238</v>
      </c>
      <c r="G58" s="978">
        <f t="shared" si="0"/>
        <v>8.0473904351906003E-3</v>
      </c>
      <c r="H58" s="979">
        <v>25</v>
      </c>
      <c r="I58" s="980">
        <v>342</v>
      </c>
      <c r="J58" s="979">
        <v>5</v>
      </c>
      <c r="K58" s="980">
        <v>73</v>
      </c>
      <c r="L58" s="1359">
        <v>0</v>
      </c>
      <c r="M58" s="1434">
        <v>3830</v>
      </c>
      <c r="N58" s="982">
        <v>21</v>
      </c>
      <c r="O58" s="981">
        <v>856</v>
      </c>
      <c r="P58" s="981">
        <v>1309</v>
      </c>
      <c r="Q58" s="979">
        <v>43</v>
      </c>
      <c r="R58" s="1359">
        <v>0</v>
      </c>
      <c r="S58" s="979">
        <v>58</v>
      </c>
      <c r="T58" s="1359">
        <v>0</v>
      </c>
      <c r="U58" s="979">
        <v>8</v>
      </c>
      <c r="V58" s="980">
        <v>6</v>
      </c>
      <c r="W58" s="1359">
        <v>0</v>
      </c>
      <c r="X58" s="981">
        <v>2</v>
      </c>
      <c r="Y58" s="1148">
        <v>660</v>
      </c>
      <c r="Z58" s="1148">
        <f t="shared" si="1"/>
        <v>0</v>
      </c>
    </row>
    <row r="59" spans="4:26" x14ac:dyDescent="0.25">
      <c r="D59" s="483">
        <v>45</v>
      </c>
      <c r="E59" s="620" t="s">
        <v>245</v>
      </c>
      <c r="F59" s="647">
        <v>9129</v>
      </c>
      <c r="G59" s="648">
        <f t="shared" si="0"/>
        <v>1.0149851793707514E-2</v>
      </c>
      <c r="H59" s="324">
        <v>29</v>
      </c>
      <c r="I59" s="322">
        <v>293</v>
      </c>
      <c r="J59" s="322">
        <v>10</v>
      </c>
      <c r="K59" s="322">
        <v>73</v>
      </c>
      <c r="L59" s="1359">
        <v>0</v>
      </c>
      <c r="M59" s="324">
        <v>4789</v>
      </c>
      <c r="N59" s="322">
        <v>15</v>
      </c>
      <c r="O59" s="322">
        <v>1055</v>
      </c>
      <c r="P59" s="324">
        <v>2086</v>
      </c>
      <c r="Q59" s="322">
        <v>72</v>
      </c>
      <c r="R59" s="1360">
        <v>0</v>
      </c>
      <c r="S59" s="322">
        <v>81</v>
      </c>
      <c r="T59" s="1359">
        <v>0</v>
      </c>
      <c r="U59" s="324">
        <v>9</v>
      </c>
      <c r="V59" s="322">
        <v>29</v>
      </c>
      <c r="W59" s="1360">
        <v>0</v>
      </c>
      <c r="X59" s="322">
        <v>3</v>
      </c>
      <c r="Y59" s="1149">
        <v>585</v>
      </c>
      <c r="Z59" s="1149">
        <f t="shared" si="1"/>
        <v>0</v>
      </c>
    </row>
    <row r="60" spans="4:26" x14ac:dyDescent="0.25">
      <c r="D60" s="975">
        <v>46</v>
      </c>
      <c r="E60" s="976" t="s">
        <v>246</v>
      </c>
      <c r="F60" s="977">
        <v>5085</v>
      </c>
      <c r="G60" s="978">
        <f t="shared" si="0"/>
        <v>5.6536308873921248E-3</v>
      </c>
      <c r="H60" s="979">
        <v>30</v>
      </c>
      <c r="I60" s="980">
        <v>221</v>
      </c>
      <c r="J60" s="979">
        <v>1</v>
      </c>
      <c r="K60" s="980">
        <v>51</v>
      </c>
      <c r="L60" s="1359">
        <v>0</v>
      </c>
      <c r="M60" s="1434">
        <v>2855</v>
      </c>
      <c r="N60" s="982">
        <v>24</v>
      </c>
      <c r="O60" s="981">
        <v>492</v>
      </c>
      <c r="P60" s="981">
        <v>981</v>
      </c>
      <c r="Q60" s="979">
        <v>45</v>
      </c>
      <c r="R60" s="1359">
        <v>0</v>
      </c>
      <c r="S60" s="979">
        <v>42</v>
      </c>
      <c r="T60" s="1359">
        <v>1</v>
      </c>
      <c r="U60" s="979">
        <v>2</v>
      </c>
      <c r="V60" s="980">
        <v>5</v>
      </c>
      <c r="W60" s="1359">
        <v>0</v>
      </c>
      <c r="X60" s="981">
        <v>1</v>
      </c>
      <c r="Y60" s="1148">
        <v>334</v>
      </c>
      <c r="Z60" s="1148">
        <f t="shared" si="1"/>
        <v>1</v>
      </c>
    </row>
    <row r="61" spans="4:26" x14ac:dyDescent="0.25">
      <c r="D61" s="483">
        <v>47</v>
      </c>
      <c r="E61" s="620" t="s">
        <v>247</v>
      </c>
      <c r="F61" s="647">
        <v>2091</v>
      </c>
      <c r="G61" s="648">
        <f t="shared" si="0"/>
        <v>2.3248263885028383E-3</v>
      </c>
      <c r="H61" s="324">
        <v>7</v>
      </c>
      <c r="I61" s="322">
        <v>56</v>
      </c>
      <c r="J61" s="322">
        <v>1</v>
      </c>
      <c r="K61" s="322">
        <v>14</v>
      </c>
      <c r="L61" s="1359">
        <v>0</v>
      </c>
      <c r="M61" s="324">
        <v>1243</v>
      </c>
      <c r="N61" s="322">
        <v>4</v>
      </c>
      <c r="O61" s="322">
        <v>217</v>
      </c>
      <c r="P61" s="324">
        <v>401</v>
      </c>
      <c r="Q61" s="322">
        <v>11</v>
      </c>
      <c r="R61" s="1360">
        <v>0</v>
      </c>
      <c r="S61" s="322">
        <v>8</v>
      </c>
      <c r="T61" s="1359">
        <v>0</v>
      </c>
      <c r="U61" s="324">
        <v>1</v>
      </c>
      <c r="V61" s="322">
        <v>0</v>
      </c>
      <c r="W61" s="1360">
        <v>0</v>
      </c>
      <c r="X61" s="322">
        <v>0</v>
      </c>
      <c r="Y61" s="1149">
        <v>128</v>
      </c>
      <c r="Z61" s="1149">
        <f t="shared" si="1"/>
        <v>0</v>
      </c>
    </row>
    <row r="62" spans="4:26" x14ac:dyDescent="0.25">
      <c r="D62" s="975">
        <v>48</v>
      </c>
      <c r="E62" s="976" t="s">
        <v>248</v>
      </c>
      <c r="F62" s="977">
        <v>3254</v>
      </c>
      <c r="G62" s="978">
        <f t="shared" si="0"/>
        <v>3.6178790378709881E-3</v>
      </c>
      <c r="H62" s="979">
        <v>8</v>
      </c>
      <c r="I62" s="980">
        <v>135</v>
      </c>
      <c r="J62" s="979">
        <v>2</v>
      </c>
      <c r="K62" s="980">
        <v>22</v>
      </c>
      <c r="L62" s="1359">
        <v>0</v>
      </c>
      <c r="M62" s="1434">
        <v>1654</v>
      </c>
      <c r="N62" s="982">
        <v>3</v>
      </c>
      <c r="O62" s="981">
        <v>299</v>
      </c>
      <c r="P62" s="981">
        <v>802</v>
      </c>
      <c r="Q62" s="979">
        <v>41</v>
      </c>
      <c r="R62" s="1359">
        <v>0</v>
      </c>
      <c r="S62" s="979">
        <v>20</v>
      </c>
      <c r="T62" s="1359">
        <v>0</v>
      </c>
      <c r="U62" s="979">
        <v>1</v>
      </c>
      <c r="V62" s="980">
        <v>4</v>
      </c>
      <c r="W62" s="1359">
        <v>0</v>
      </c>
      <c r="X62" s="981">
        <v>2</v>
      </c>
      <c r="Y62" s="1148">
        <v>261</v>
      </c>
      <c r="Z62" s="1148">
        <f t="shared" si="1"/>
        <v>0</v>
      </c>
    </row>
    <row r="63" spans="4:26" x14ac:dyDescent="0.25">
      <c r="D63" s="483">
        <v>49</v>
      </c>
      <c r="E63" s="620" t="s">
        <v>249</v>
      </c>
      <c r="F63" s="647">
        <v>6439</v>
      </c>
      <c r="G63" s="648">
        <f t="shared" si="0"/>
        <v>7.1590421403968331E-3</v>
      </c>
      <c r="H63" s="324">
        <v>10</v>
      </c>
      <c r="I63" s="322">
        <v>117</v>
      </c>
      <c r="J63" s="322">
        <v>1</v>
      </c>
      <c r="K63" s="322">
        <v>84</v>
      </c>
      <c r="L63" s="1359">
        <v>0</v>
      </c>
      <c r="M63" s="324">
        <v>4015</v>
      </c>
      <c r="N63" s="322">
        <v>4</v>
      </c>
      <c r="O63" s="322">
        <v>714</v>
      </c>
      <c r="P63" s="324">
        <v>1085</v>
      </c>
      <c r="Q63" s="322">
        <v>22</v>
      </c>
      <c r="R63" s="1360">
        <v>0</v>
      </c>
      <c r="S63" s="322">
        <v>27</v>
      </c>
      <c r="T63" s="1359">
        <v>0</v>
      </c>
      <c r="U63" s="324">
        <v>3</v>
      </c>
      <c r="V63" s="322">
        <v>4</v>
      </c>
      <c r="W63" s="1360">
        <v>0</v>
      </c>
      <c r="X63" s="322">
        <v>2</v>
      </c>
      <c r="Y63" s="1149">
        <v>351</v>
      </c>
      <c r="Z63" s="1149">
        <f t="shared" si="1"/>
        <v>0</v>
      </c>
    </row>
    <row r="64" spans="4:26" x14ac:dyDescent="0.25">
      <c r="D64" s="975">
        <v>50</v>
      </c>
      <c r="E64" s="976" t="s">
        <v>250</v>
      </c>
      <c r="F64" s="977">
        <v>2847</v>
      </c>
      <c r="G64" s="978">
        <f t="shared" si="0"/>
        <v>3.1653662018496322E-3</v>
      </c>
      <c r="H64" s="979">
        <v>3</v>
      </c>
      <c r="I64" s="980">
        <v>108</v>
      </c>
      <c r="J64" s="979">
        <v>5</v>
      </c>
      <c r="K64" s="980">
        <v>28</v>
      </c>
      <c r="L64" s="1359">
        <v>0</v>
      </c>
      <c r="M64" s="1434">
        <v>1587</v>
      </c>
      <c r="N64" s="982">
        <v>0</v>
      </c>
      <c r="O64" s="981">
        <v>275</v>
      </c>
      <c r="P64" s="981">
        <v>595</v>
      </c>
      <c r="Q64" s="979">
        <v>11</v>
      </c>
      <c r="R64" s="1359">
        <v>0</v>
      </c>
      <c r="S64" s="979">
        <v>15</v>
      </c>
      <c r="T64" s="1359">
        <v>0</v>
      </c>
      <c r="U64" s="979">
        <v>8</v>
      </c>
      <c r="V64" s="980">
        <v>4</v>
      </c>
      <c r="W64" s="1359">
        <v>1</v>
      </c>
      <c r="X64" s="981">
        <v>1</v>
      </c>
      <c r="Y64" s="1148">
        <v>206</v>
      </c>
      <c r="Z64" s="1148">
        <f t="shared" si="1"/>
        <v>1</v>
      </c>
    </row>
    <row r="65" spans="2:26" x14ac:dyDescent="0.25">
      <c r="D65" s="483">
        <v>51</v>
      </c>
      <c r="E65" s="620" t="s">
        <v>266</v>
      </c>
      <c r="F65" s="647">
        <v>3142</v>
      </c>
      <c r="G65" s="648">
        <f t="shared" si="0"/>
        <v>3.4933546210788708E-3</v>
      </c>
      <c r="H65" s="324">
        <v>0</v>
      </c>
      <c r="I65" s="322">
        <v>98</v>
      </c>
      <c r="J65" s="322">
        <v>0</v>
      </c>
      <c r="K65" s="322">
        <v>20</v>
      </c>
      <c r="L65" s="1359">
        <v>0</v>
      </c>
      <c r="M65" s="324">
        <v>1939</v>
      </c>
      <c r="N65" s="322">
        <v>1</v>
      </c>
      <c r="O65" s="322">
        <v>231</v>
      </c>
      <c r="P65" s="324">
        <v>593</v>
      </c>
      <c r="Q65" s="322">
        <v>13</v>
      </c>
      <c r="R65" s="1360">
        <v>0</v>
      </c>
      <c r="S65" s="322">
        <v>13</v>
      </c>
      <c r="T65" s="1359">
        <v>0</v>
      </c>
      <c r="U65" s="324">
        <v>1</v>
      </c>
      <c r="V65" s="322">
        <v>0</v>
      </c>
      <c r="W65" s="1360">
        <v>0</v>
      </c>
      <c r="X65" s="322">
        <v>1</v>
      </c>
      <c r="Y65" s="1149">
        <v>232</v>
      </c>
      <c r="Z65" s="1149">
        <f t="shared" si="1"/>
        <v>0</v>
      </c>
    </row>
    <row r="66" spans="2:26" ht="15.75" thickBot="1" x14ac:dyDescent="0.3">
      <c r="D66" s="975">
        <v>52</v>
      </c>
      <c r="E66" s="976" t="s">
        <v>252</v>
      </c>
      <c r="F66" s="977">
        <v>54930</v>
      </c>
      <c r="G66" s="978">
        <f t="shared" si="0"/>
        <v>6.107255548563411E-2</v>
      </c>
      <c r="H66" s="979">
        <v>2870</v>
      </c>
      <c r="I66" s="980">
        <v>1675</v>
      </c>
      <c r="J66" s="979">
        <v>258</v>
      </c>
      <c r="K66" s="1433">
        <v>177</v>
      </c>
      <c r="L66" s="1432">
        <v>2</v>
      </c>
      <c r="M66" s="981">
        <v>14926</v>
      </c>
      <c r="N66" s="982">
        <v>1528</v>
      </c>
      <c r="O66" s="981">
        <v>7765</v>
      </c>
      <c r="P66" s="981">
        <v>17781</v>
      </c>
      <c r="Q66" s="979">
        <v>1276</v>
      </c>
      <c r="R66" s="1359">
        <v>0</v>
      </c>
      <c r="S66" s="979">
        <v>1229</v>
      </c>
      <c r="T66" s="1359">
        <v>3</v>
      </c>
      <c r="U66" s="979">
        <v>75</v>
      </c>
      <c r="V66" s="980">
        <v>52</v>
      </c>
      <c r="W66" s="1359">
        <v>1</v>
      </c>
      <c r="X66" s="981">
        <v>24</v>
      </c>
      <c r="Y66" s="1148">
        <v>5288</v>
      </c>
      <c r="Z66" s="1148">
        <f t="shared" si="1"/>
        <v>6</v>
      </c>
    </row>
    <row r="67" spans="2:26" s="472" customFormat="1" ht="28.5" customHeight="1" thickTop="1" thickBot="1" x14ac:dyDescent="0.3">
      <c r="D67" s="1346">
        <v>53</v>
      </c>
      <c r="E67" s="1346" t="s">
        <v>330</v>
      </c>
      <c r="F67" s="851">
        <f>SUM(F15:F66)</f>
        <v>899422</v>
      </c>
      <c r="G67" s="852">
        <f>F67/$F$67</f>
        <v>1</v>
      </c>
      <c r="H67" s="853">
        <f>SUM(H15:H66)</f>
        <v>11421</v>
      </c>
      <c r="I67" s="853">
        <f>SUM(I15:I66)</f>
        <v>29911</v>
      </c>
      <c r="J67" s="853">
        <f t="shared" ref="J67:Y67" si="2">SUM(J15:J66)</f>
        <v>2949</v>
      </c>
      <c r="K67" s="853">
        <f t="shared" si="2"/>
        <v>5563</v>
      </c>
      <c r="L67" s="853">
        <f t="shared" si="2"/>
        <v>27</v>
      </c>
      <c r="M67" s="853">
        <f t="shared" si="2"/>
        <v>367885</v>
      </c>
      <c r="N67" s="853">
        <f>SUM(N15:N66)</f>
        <v>6216</v>
      </c>
      <c r="O67" s="853">
        <f t="shared" si="2"/>
        <v>110277</v>
      </c>
      <c r="P67" s="853">
        <f t="shared" si="2"/>
        <v>254560</v>
      </c>
      <c r="Q67" s="853">
        <f t="shared" si="2"/>
        <v>12562</v>
      </c>
      <c r="R67" s="853">
        <f t="shared" si="2"/>
        <v>1</v>
      </c>
      <c r="S67" s="853">
        <f t="shared" si="2"/>
        <v>18405</v>
      </c>
      <c r="T67" s="853">
        <f t="shared" si="2"/>
        <v>43</v>
      </c>
      <c r="U67" s="853">
        <f t="shared" si="2"/>
        <v>1170</v>
      </c>
      <c r="V67" s="853">
        <f t="shared" si="2"/>
        <v>2382</v>
      </c>
      <c r="W67" s="853">
        <f t="shared" si="2"/>
        <v>39</v>
      </c>
      <c r="X67" s="853">
        <f t="shared" si="2"/>
        <v>320</v>
      </c>
      <c r="Y67" s="1150">
        <f t="shared" si="2"/>
        <v>75691</v>
      </c>
      <c r="Z67" s="1150">
        <f t="shared" ref="Z67" si="3">SUM(Z15:Z66)</f>
        <v>110</v>
      </c>
    </row>
    <row r="68" spans="2:26" ht="15.75" thickTop="1" x14ac:dyDescent="0.25">
      <c r="D68" s="34" t="s">
        <v>518</v>
      </c>
    </row>
    <row r="69" spans="2:26" x14ac:dyDescent="0.25">
      <c r="D69" s="471"/>
    </row>
    <row r="70" spans="2:26" ht="36.75" customHeight="1" x14ac:dyDescent="0.25">
      <c r="E70" s="667"/>
      <c r="F70" s="1500" t="s">
        <v>547</v>
      </c>
      <c r="G70" s="1500"/>
      <c r="H70" s="1500"/>
      <c r="I70" s="1500"/>
      <c r="J70" s="1500"/>
      <c r="K70" s="1500"/>
      <c r="L70" s="1500"/>
      <c r="M70" s="1500"/>
      <c r="N70" s="1500"/>
      <c r="O70" s="1500"/>
      <c r="P70" s="1500"/>
      <c r="Q70" s="1500"/>
      <c r="R70" s="1500"/>
      <c r="S70" s="1500"/>
      <c r="T70" s="1500"/>
      <c r="U70" s="628"/>
      <c r="V70" s="628"/>
      <c r="W70" s="628"/>
      <c r="X70" s="628"/>
      <c r="Y70" s="628"/>
    </row>
    <row r="71" spans="2:26" ht="8.25" customHeight="1" thickBot="1" x14ac:dyDescent="0.3">
      <c r="E71" s="667"/>
      <c r="F71" s="508"/>
      <c r="G71" s="508"/>
      <c r="H71" s="643"/>
      <c r="I71" s="642"/>
      <c r="J71" s="508"/>
      <c r="K71" s="508"/>
      <c r="L71" s="439"/>
      <c r="M71" s="439"/>
      <c r="N71" s="439"/>
      <c r="O71" s="439"/>
      <c r="P71" s="439"/>
      <c r="Q71" s="439"/>
      <c r="R71" s="439"/>
      <c r="S71" s="439"/>
      <c r="T71" s="439"/>
    </row>
    <row r="72" spans="2:26" ht="78" customHeight="1" thickTop="1" thickBot="1" x14ac:dyDescent="0.3">
      <c r="E72" s="667"/>
      <c r="F72" s="1497" t="s">
        <v>256</v>
      </c>
      <c r="G72" s="1498"/>
      <c r="H72" s="1498"/>
      <c r="I72" s="1498"/>
      <c r="J72" s="1498"/>
      <c r="K72" s="1499"/>
      <c r="L72" s="854" t="s">
        <v>373</v>
      </c>
      <c r="M72" s="850" t="s">
        <v>374</v>
      </c>
      <c r="N72" s="850" t="s">
        <v>375</v>
      </c>
      <c r="O72" s="850" t="s">
        <v>376</v>
      </c>
      <c r="P72" s="850" t="s">
        <v>377</v>
      </c>
      <c r="Q72" s="850" t="s">
        <v>378</v>
      </c>
      <c r="R72" s="850" t="s">
        <v>379</v>
      </c>
      <c r="S72" s="855" t="s">
        <v>361</v>
      </c>
      <c r="T72" s="856" t="s">
        <v>381</v>
      </c>
    </row>
    <row r="73" spans="2:26" ht="15.75" customHeight="1" thickTop="1" x14ac:dyDescent="0.25">
      <c r="E73" s="667"/>
      <c r="F73" s="639">
        <v>1</v>
      </c>
      <c r="G73" s="1501" t="s">
        <v>257</v>
      </c>
      <c r="H73" s="1502"/>
      <c r="I73" s="1502"/>
      <c r="J73" s="1502"/>
      <c r="K73" s="1503"/>
      <c r="L73" s="322">
        <v>10918</v>
      </c>
      <c r="M73" s="324">
        <v>1351</v>
      </c>
      <c r="N73" s="322">
        <v>95</v>
      </c>
      <c r="O73" s="322">
        <v>0</v>
      </c>
      <c r="P73" s="324">
        <v>66</v>
      </c>
      <c r="Q73" s="322">
        <v>649</v>
      </c>
      <c r="R73" s="326">
        <v>0</v>
      </c>
      <c r="S73" s="630">
        <f t="shared" ref="S73:S104" si="4">SUM(L73:R73)</f>
        <v>13079</v>
      </c>
      <c r="T73" s="632">
        <f t="shared" ref="T73:T104" si="5">S73/$S$125</f>
        <v>1.4541561135929519E-2</v>
      </c>
    </row>
    <row r="74" spans="2:26" ht="15" customHeight="1" x14ac:dyDescent="0.25">
      <c r="E74" s="667"/>
      <c r="F74" s="983">
        <v>2</v>
      </c>
      <c r="G74" s="1486" t="s">
        <v>202</v>
      </c>
      <c r="H74" s="1487"/>
      <c r="I74" s="1487"/>
      <c r="J74" s="1487"/>
      <c r="K74" s="1488"/>
      <c r="L74" s="980">
        <v>3874</v>
      </c>
      <c r="M74" s="979">
        <v>383</v>
      </c>
      <c r="N74" s="980">
        <v>26</v>
      </c>
      <c r="O74" s="980">
        <v>0</v>
      </c>
      <c r="P74" s="979">
        <v>9</v>
      </c>
      <c r="Q74" s="980">
        <v>181</v>
      </c>
      <c r="R74" s="980">
        <v>0</v>
      </c>
      <c r="S74" s="984">
        <f t="shared" si="4"/>
        <v>4473</v>
      </c>
      <c r="T74" s="985">
        <f t="shared" si="5"/>
        <v>4.973193895635197E-3</v>
      </c>
    </row>
    <row r="75" spans="2:26" ht="15" customHeight="1" x14ac:dyDescent="0.25">
      <c r="E75" s="667"/>
      <c r="F75" s="640">
        <v>3</v>
      </c>
      <c r="G75" s="1494" t="s">
        <v>258</v>
      </c>
      <c r="H75" s="1495"/>
      <c r="I75" s="1495"/>
      <c r="J75" s="1495"/>
      <c r="K75" s="1496"/>
      <c r="L75" s="322">
        <v>5787</v>
      </c>
      <c r="M75" s="324">
        <v>815</v>
      </c>
      <c r="N75" s="322">
        <v>46</v>
      </c>
      <c r="O75" s="322">
        <v>0</v>
      </c>
      <c r="P75" s="324">
        <v>43</v>
      </c>
      <c r="Q75" s="322">
        <v>365</v>
      </c>
      <c r="R75" s="322">
        <v>0</v>
      </c>
      <c r="S75" s="630">
        <f t="shared" si="4"/>
        <v>7056</v>
      </c>
      <c r="T75" s="632">
        <f t="shared" si="5"/>
        <v>7.8450382579034091E-3</v>
      </c>
    </row>
    <row r="76" spans="2:26" ht="15" customHeight="1" x14ac:dyDescent="0.25">
      <c r="E76" s="667"/>
      <c r="F76" s="983">
        <v>4</v>
      </c>
      <c r="G76" s="1486" t="s">
        <v>259</v>
      </c>
      <c r="H76" s="1487"/>
      <c r="I76" s="1487"/>
      <c r="J76" s="1487"/>
      <c r="K76" s="1488"/>
      <c r="L76" s="980">
        <v>6305</v>
      </c>
      <c r="M76" s="979">
        <v>680</v>
      </c>
      <c r="N76" s="980">
        <v>60</v>
      </c>
      <c r="O76" s="980">
        <v>0</v>
      </c>
      <c r="P76" s="979">
        <v>14</v>
      </c>
      <c r="Q76" s="980">
        <v>282</v>
      </c>
      <c r="R76" s="980">
        <v>0</v>
      </c>
      <c r="S76" s="984">
        <f t="shared" si="4"/>
        <v>7341</v>
      </c>
      <c r="T76" s="985">
        <f t="shared" si="5"/>
        <v>8.1619084256333505E-3</v>
      </c>
    </row>
    <row r="77" spans="2:26" x14ac:dyDescent="0.25">
      <c r="B77" s="712"/>
      <c r="E77" s="667"/>
      <c r="F77" s="640">
        <v>5</v>
      </c>
      <c r="G77" s="1504" t="s">
        <v>205</v>
      </c>
      <c r="H77" s="1505"/>
      <c r="I77" s="1505"/>
      <c r="J77" s="1505"/>
      <c r="K77" s="1506"/>
      <c r="L77" s="655">
        <v>55639</v>
      </c>
      <c r="M77" s="324">
        <v>7660</v>
      </c>
      <c r="N77" s="322">
        <v>779</v>
      </c>
      <c r="O77" s="322">
        <v>0</v>
      </c>
      <c r="P77" s="324">
        <v>275</v>
      </c>
      <c r="Q77" s="322">
        <v>2925</v>
      </c>
      <c r="R77" s="656">
        <v>3</v>
      </c>
      <c r="S77" s="630">
        <f t="shared" si="4"/>
        <v>67281</v>
      </c>
      <c r="T77" s="632">
        <f t="shared" si="5"/>
        <v>7.4804707912414864E-2</v>
      </c>
    </row>
    <row r="78" spans="2:26" x14ac:dyDescent="0.25">
      <c r="B78" s="712" t="s">
        <v>36</v>
      </c>
      <c r="E78" s="667"/>
      <c r="F78" s="983">
        <v>6</v>
      </c>
      <c r="G78" s="1486" t="s">
        <v>206</v>
      </c>
      <c r="H78" s="1487"/>
      <c r="I78" s="1487"/>
      <c r="J78" s="1487"/>
      <c r="K78" s="1488"/>
      <c r="L78" s="980">
        <v>15653</v>
      </c>
      <c r="M78" s="979">
        <v>1473</v>
      </c>
      <c r="N78" s="980">
        <v>116</v>
      </c>
      <c r="O78" s="980">
        <v>0</v>
      </c>
      <c r="P78" s="979">
        <v>22</v>
      </c>
      <c r="Q78" s="980">
        <v>977</v>
      </c>
      <c r="R78" s="980">
        <v>0</v>
      </c>
      <c r="S78" s="984">
        <f t="shared" si="4"/>
        <v>18241</v>
      </c>
      <c r="T78" s="985">
        <f t="shared" si="5"/>
        <v>2.0280802559866227E-2</v>
      </c>
    </row>
    <row r="79" spans="2:26" x14ac:dyDescent="0.25">
      <c r="B79" s="712" t="s">
        <v>38</v>
      </c>
      <c r="F79" s="640">
        <v>7</v>
      </c>
      <c r="G79" s="1494" t="s">
        <v>207</v>
      </c>
      <c r="H79" s="1495"/>
      <c r="I79" s="1495"/>
      <c r="J79" s="1495"/>
      <c r="K79" s="1496"/>
      <c r="L79" s="322">
        <v>2553</v>
      </c>
      <c r="M79" s="324">
        <v>302</v>
      </c>
      <c r="N79" s="322">
        <v>42</v>
      </c>
      <c r="O79" s="322">
        <v>0</v>
      </c>
      <c r="P79" s="324">
        <v>11</v>
      </c>
      <c r="Q79" s="322">
        <v>133</v>
      </c>
      <c r="R79" s="322">
        <v>0</v>
      </c>
      <c r="S79" s="630">
        <f t="shared" si="4"/>
        <v>3041</v>
      </c>
      <c r="T79" s="632">
        <f t="shared" si="5"/>
        <v>3.3810602809359789E-3</v>
      </c>
    </row>
    <row r="80" spans="2:26" ht="15" customHeight="1" x14ac:dyDescent="0.25">
      <c r="B80" s="712" t="s">
        <v>81</v>
      </c>
      <c r="F80" s="983">
        <v>8</v>
      </c>
      <c r="G80" s="1486" t="s">
        <v>208</v>
      </c>
      <c r="H80" s="1487"/>
      <c r="I80" s="1487"/>
      <c r="J80" s="1487"/>
      <c r="K80" s="1488"/>
      <c r="L80" s="980">
        <v>1525</v>
      </c>
      <c r="M80" s="979">
        <v>215</v>
      </c>
      <c r="N80" s="980">
        <v>16</v>
      </c>
      <c r="O80" s="980">
        <v>0</v>
      </c>
      <c r="P80" s="979">
        <v>3</v>
      </c>
      <c r="Q80" s="980">
        <v>163</v>
      </c>
      <c r="R80" s="980">
        <v>0</v>
      </c>
      <c r="S80" s="984">
        <f t="shared" si="4"/>
        <v>1922</v>
      </c>
      <c r="T80" s="985">
        <f t="shared" si="5"/>
        <v>2.1369279381647324E-3</v>
      </c>
    </row>
    <row r="81" spans="2:20" x14ac:dyDescent="0.25">
      <c r="B81" s="712"/>
      <c r="F81" s="640">
        <v>9</v>
      </c>
      <c r="G81" s="1489" t="s">
        <v>209</v>
      </c>
      <c r="H81" s="1490"/>
      <c r="I81" s="1490"/>
      <c r="J81" s="1490"/>
      <c r="K81" s="1491"/>
      <c r="L81" s="322">
        <v>50754</v>
      </c>
      <c r="M81" s="324">
        <v>6188</v>
      </c>
      <c r="N81" s="322">
        <v>764</v>
      </c>
      <c r="O81" s="322">
        <v>0</v>
      </c>
      <c r="P81" s="324">
        <v>342</v>
      </c>
      <c r="Q81" s="322">
        <v>2655</v>
      </c>
      <c r="R81" s="322">
        <v>0</v>
      </c>
      <c r="S81" s="630">
        <f t="shared" si="4"/>
        <v>60703</v>
      </c>
      <c r="T81" s="632">
        <f t="shared" si="5"/>
        <v>6.7491122076177815E-2</v>
      </c>
    </row>
    <row r="82" spans="2:20" ht="15" customHeight="1" x14ac:dyDescent="0.25">
      <c r="F82" s="983">
        <v>10</v>
      </c>
      <c r="G82" s="1486" t="s">
        <v>210</v>
      </c>
      <c r="H82" s="1487"/>
      <c r="I82" s="1487"/>
      <c r="J82" s="1487"/>
      <c r="K82" s="1488"/>
      <c r="L82" s="980">
        <v>2234</v>
      </c>
      <c r="M82" s="979">
        <v>200</v>
      </c>
      <c r="N82" s="980">
        <v>20</v>
      </c>
      <c r="O82" s="980">
        <v>0</v>
      </c>
      <c r="P82" s="979">
        <v>4</v>
      </c>
      <c r="Q82" s="980">
        <v>171</v>
      </c>
      <c r="R82" s="980">
        <v>0</v>
      </c>
      <c r="S82" s="984">
        <f t="shared" si="4"/>
        <v>2629</v>
      </c>
      <c r="T82" s="985">
        <f t="shared" si="5"/>
        <v>2.9229883191649749E-3</v>
      </c>
    </row>
    <row r="83" spans="2:20" x14ac:dyDescent="0.25">
      <c r="F83" s="640">
        <v>11</v>
      </c>
      <c r="G83" s="1489" t="s">
        <v>211</v>
      </c>
      <c r="H83" s="1490"/>
      <c r="I83" s="1490"/>
      <c r="J83" s="1490"/>
      <c r="K83" s="1491"/>
      <c r="L83" s="322">
        <v>4482</v>
      </c>
      <c r="M83" s="324">
        <v>700</v>
      </c>
      <c r="N83" s="322">
        <v>55</v>
      </c>
      <c r="O83" s="322">
        <v>0</v>
      </c>
      <c r="P83" s="324">
        <v>35</v>
      </c>
      <c r="Q83" s="322">
        <v>232</v>
      </c>
      <c r="R83" s="322">
        <v>0</v>
      </c>
      <c r="S83" s="630">
        <f t="shared" si="4"/>
        <v>5504</v>
      </c>
      <c r="T83" s="632">
        <f t="shared" si="5"/>
        <v>6.1194856252126369E-3</v>
      </c>
    </row>
    <row r="84" spans="2:20" ht="15" customHeight="1" x14ac:dyDescent="0.25">
      <c r="F84" s="983">
        <v>12</v>
      </c>
      <c r="G84" s="1486" t="s">
        <v>212</v>
      </c>
      <c r="H84" s="1487"/>
      <c r="I84" s="1487"/>
      <c r="J84" s="1487"/>
      <c r="K84" s="1488"/>
      <c r="L84" s="980">
        <v>915</v>
      </c>
      <c r="M84" s="979">
        <v>99</v>
      </c>
      <c r="N84" s="980">
        <v>7</v>
      </c>
      <c r="O84" s="980">
        <v>0</v>
      </c>
      <c r="P84" s="979">
        <v>1</v>
      </c>
      <c r="Q84" s="980">
        <v>53</v>
      </c>
      <c r="R84" s="980">
        <v>0</v>
      </c>
      <c r="S84" s="984">
        <f t="shared" si="4"/>
        <v>1075</v>
      </c>
      <c r="T84" s="985">
        <f t="shared" si="5"/>
        <v>1.195212036174343E-3</v>
      </c>
    </row>
    <row r="85" spans="2:20" x14ac:dyDescent="0.25">
      <c r="F85" s="640">
        <v>13</v>
      </c>
      <c r="G85" s="1489" t="s">
        <v>213</v>
      </c>
      <c r="H85" s="1490"/>
      <c r="I85" s="1490"/>
      <c r="J85" s="1490"/>
      <c r="K85" s="1491"/>
      <c r="L85" s="322">
        <v>8801</v>
      </c>
      <c r="M85" s="324">
        <v>1270</v>
      </c>
      <c r="N85" s="322">
        <v>133</v>
      </c>
      <c r="O85" s="322">
        <v>0</v>
      </c>
      <c r="P85" s="324">
        <v>76</v>
      </c>
      <c r="Q85" s="322">
        <v>434</v>
      </c>
      <c r="R85" s="322">
        <v>0</v>
      </c>
      <c r="S85" s="630">
        <f t="shared" si="4"/>
        <v>10714</v>
      </c>
      <c r="T85" s="632">
        <f t="shared" si="5"/>
        <v>1.1912094656345965E-2</v>
      </c>
    </row>
    <row r="86" spans="2:20" ht="15" customHeight="1" x14ac:dyDescent="0.25">
      <c r="F86" s="983">
        <v>14</v>
      </c>
      <c r="G86" s="1486" t="s">
        <v>214</v>
      </c>
      <c r="H86" s="1487"/>
      <c r="I86" s="1487"/>
      <c r="J86" s="1487"/>
      <c r="K86" s="1488"/>
      <c r="L86" s="980">
        <v>2263</v>
      </c>
      <c r="M86" s="979">
        <v>362</v>
      </c>
      <c r="N86" s="980">
        <v>49</v>
      </c>
      <c r="O86" s="980">
        <v>0</v>
      </c>
      <c r="P86" s="979">
        <v>37</v>
      </c>
      <c r="Q86" s="980">
        <v>161</v>
      </c>
      <c r="R86" s="980">
        <v>0</v>
      </c>
      <c r="S86" s="984">
        <f t="shared" si="4"/>
        <v>2872</v>
      </c>
      <c r="T86" s="985">
        <f t="shared" si="5"/>
        <v>3.1931618305978729E-3</v>
      </c>
    </row>
    <row r="87" spans="2:20" ht="15" customHeight="1" x14ac:dyDescent="0.25">
      <c r="F87" s="640">
        <v>15</v>
      </c>
      <c r="G87" s="1489" t="s">
        <v>260</v>
      </c>
      <c r="H87" s="1490"/>
      <c r="I87" s="1490"/>
      <c r="J87" s="1490"/>
      <c r="K87" s="1491"/>
      <c r="L87" s="322">
        <v>9417</v>
      </c>
      <c r="M87" s="324">
        <v>1303</v>
      </c>
      <c r="N87" s="322">
        <v>144</v>
      </c>
      <c r="O87" s="322">
        <v>0</v>
      </c>
      <c r="P87" s="324">
        <v>49</v>
      </c>
      <c r="Q87" s="322">
        <v>501</v>
      </c>
      <c r="R87" s="322">
        <v>0</v>
      </c>
      <c r="S87" s="630">
        <f t="shared" si="4"/>
        <v>11414</v>
      </c>
      <c r="T87" s="632">
        <f t="shared" si="5"/>
        <v>1.26903722612967E-2</v>
      </c>
    </row>
    <row r="88" spans="2:20" ht="15" customHeight="1" x14ac:dyDescent="0.25">
      <c r="F88" s="983">
        <v>16</v>
      </c>
      <c r="G88" s="1486" t="s">
        <v>216</v>
      </c>
      <c r="H88" s="1487"/>
      <c r="I88" s="1487"/>
      <c r="J88" s="1487"/>
      <c r="K88" s="1488"/>
      <c r="L88" s="980">
        <v>2901</v>
      </c>
      <c r="M88" s="979">
        <v>263</v>
      </c>
      <c r="N88" s="980">
        <v>22</v>
      </c>
      <c r="O88" s="980">
        <v>0</v>
      </c>
      <c r="P88" s="979">
        <v>9</v>
      </c>
      <c r="Q88" s="980">
        <v>153</v>
      </c>
      <c r="R88" s="980">
        <v>0</v>
      </c>
      <c r="S88" s="984">
        <f t="shared" si="4"/>
        <v>3348</v>
      </c>
      <c r="T88" s="985">
        <f t="shared" si="5"/>
        <v>3.7223906019643728E-3</v>
      </c>
    </row>
    <row r="89" spans="2:20" x14ac:dyDescent="0.25">
      <c r="F89" s="640">
        <v>17</v>
      </c>
      <c r="G89" s="1489" t="s">
        <v>217</v>
      </c>
      <c r="H89" s="1490"/>
      <c r="I89" s="1490"/>
      <c r="J89" s="1490"/>
      <c r="K89" s="1491"/>
      <c r="L89" s="322">
        <v>3420</v>
      </c>
      <c r="M89" s="324">
        <v>368</v>
      </c>
      <c r="N89" s="322">
        <v>32</v>
      </c>
      <c r="O89" s="322">
        <v>0</v>
      </c>
      <c r="P89" s="324">
        <v>5</v>
      </c>
      <c r="Q89" s="322">
        <v>172</v>
      </c>
      <c r="R89" s="322">
        <v>0</v>
      </c>
      <c r="S89" s="630">
        <f t="shared" si="4"/>
        <v>3997</v>
      </c>
      <c r="T89" s="632">
        <f t="shared" si="5"/>
        <v>4.4439651242686971E-3</v>
      </c>
    </row>
    <row r="90" spans="2:20" ht="15" customHeight="1" x14ac:dyDescent="0.25">
      <c r="F90" s="983">
        <v>18</v>
      </c>
      <c r="G90" s="1486" t="s">
        <v>218</v>
      </c>
      <c r="H90" s="1487"/>
      <c r="I90" s="1487"/>
      <c r="J90" s="1487"/>
      <c r="K90" s="1488"/>
      <c r="L90" s="980">
        <v>4638</v>
      </c>
      <c r="M90" s="979">
        <v>618</v>
      </c>
      <c r="N90" s="980">
        <v>46</v>
      </c>
      <c r="O90" s="980">
        <v>0</v>
      </c>
      <c r="P90" s="979">
        <v>16</v>
      </c>
      <c r="Q90" s="980">
        <v>277</v>
      </c>
      <c r="R90" s="980">
        <v>0</v>
      </c>
      <c r="S90" s="984">
        <f t="shared" si="4"/>
        <v>5595</v>
      </c>
      <c r="T90" s="985">
        <f t="shared" si="5"/>
        <v>6.2206617138562325E-3</v>
      </c>
    </row>
    <row r="91" spans="2:20" x14ac:dyDescent="0.25">
      <c r="F91" s="640">
        <v>19</v>
      </c>
      <c r="G91" s="1489" t="s">
        <v>261</v>
      </c>
      <c r="H91" s="1490"/>
      <c r="I91" s="1490"/>
      <c r="J91" s="1490"/>
      <c r="K91" s="1491"/>
      <c r="L91" s="322">
        <v>13825</v>
      </c>
      <c r="M91" s="324">
        <v>1834</v>
      </c>
      <c r="N91" s="322">
        <v>131</v>
      </c>
      <c r="O91" s="322">
        <v>0</v>
      </c>
      <c r="P91" s="324">
        <v>76</v>
      </c>
      <c r="Q91" s="322">
        <v>748</v>
      </c>
      <c r="R91" s="322">
        <v>0</v>
      </c>
      <c r="S91" s="630">
        <f t="shared" si="4"/>
        <v>16614</v>
      </c>
      <c r="T91" s="632">
        <f t="shared" si="5"/>
        <v>1.8471863040930733E-2</v>
      </c>
    </row>
    <row r="92" spans="2:20" ht="15" customHeight="1" x14ac:dyDescent="0.25">
      <c r="F92" s="983">
        <v>20</v>
      </c>
      <c r="G92" s="1486" t="s">
        <v>220</v>
      </c>
      <c r="H92" s="1487"/>
      <c r="I92" s="1487"/>
      <c r="J92" s="1487"/>
      <c r="K92" s="1488"/>
      <c r="L92" s="980">
        <v>3258</v>
      </c>
      <c r="M92" s="979">
        <v>161</v>
      </c>
      <c r="N92" s="980">
        <v>20</v>
      </c>
      <c r="O92" s="980">
        <v>0</v>
      </c>
      <c r="P92" s="979">
        <v>0</v>
      </c>
      <c r="Q92" s="980">
        <v>270</v>
      </c>
      <c r="R92" s="980">
        <v>0</v>
      </c>
      <c r="S92" s="984">
        <f t="shared" si="4"/>
        <v>3709</v>
      </c>
      <c r="T92" s="985">
        <f t="shared" si="5"/>
        <v>4.1237594810889658E-3</v>
      </c>
    </row>
    <row r="93" spans="2:20" x14ac:dyDescent="0.25">
      <c r="F93" s="640">
        <v>21</v>
      </c>
      <c r="G93" s="1489" t="s">
        <v>221</v>
      </c>
      <c r="H93" s="1490"/>
      <c r="I93" s="1490"/>
      <c r="J93" s="1490"/>
      <c r="K93" s="1491"/>
      <c r="L93" s="322">
        <v>12882</v>
      </c>
      <c r="M93" s="324">
        <v>2380</v>
      </c>
      <c r="N93" s="322">
        <v>282</v>
      </c>
      <c r="O93" s="322">
        <v>0</v>
      </c>
      <c r="P93" s="324">
        <v>315</v>
      </c>
      <c r="Q93" s="322">
        <v>608</v>
      </c>
      <c r="R93" s="322">
        <v>0</v>
      </c>
      <c r="S93" s="630">
        <f t="shared" si="4"/>
        <v>16467</v>
      </c>
      <c r="T93" s="632">
        <f t="shared" si="5"/>
        <v>1.8308424743891077E-2</v>
      </c>
    </row>
    <row r="94" spans="2:20" ht="15" customHeight="1" x14ac:dyDescent="0.25">
      <c r="F94" s="983">
        <v>22</v>
      </c>
      <c r="G94" s="1486" t="s">
        <v>222</v>
      </c>
      <c r="H94" s="1487"/>
      <c r="I94" s="1487"/>
      <c r="J94" s="1487"/>
      <c r="K94" s="1488"/>
      <c r="L94" s="980">
        <v>2104</v>
      </c>
      <c r="M94" s="979">
        <v>449</v>
      </c>
      <c r="N94" s="980">
        <v>30</v>
      </c>
      <c r="O94" s="980">
        <v>0</v>
      </c>
      <c r="P94" s="979">
        <v>10</v>
      </c>
      <c r="Q94" s="980">
        <v>117</v>
      </c>
      <c r="R94" s="980">
        <v>0</v>
      </c>
      <c r="S94" s="984">
        <f t="shared" si="4"/>
        <v>2710</v>
      </c>
      <c r="T94" s="985">
        <f t="shared" si="5"/>
        <v>3.0130461563092742E-3</v>
      </c>
    </row>
    <row r="95" spans="2:20" x14ac:dyDescent="0.25">
      <c r="F95" s="640">
        <v>23</v>
      </c>
      <c r="G95" s="1489" t="s">
        <v>223</v>
      </c>
      <c r="H95" s="1490"/>
      <c r="I95" s="1490"/>
      <c r="J95" s="1490"/>
      <c r="K95" s="1491"/>
      <c r="L95" s="322">
        <v>30082</v>
      </c>
      <c r="M95" s="324">
        <v>2863</v>
      </c>
      <c r="N95" s="322">
        <v>250</v>
      </c>
      <c r="O95" s="322">
        <v>0</v>
      </c>
      <c r="P95" s="324">
        <v>146</v>
      </c>
      <c r="Q95" s="322">
        <v>1445</v>
      </c>
      <c r="R95" s="322">
        <v>0</v>
      </c>
      <c r="S95" s="630">
        <f t="shared" si="4"/>
        <v>34786</v>
      </c>
      <c r="T95" s="632">
        <f t="shared" si="5"/>
        <v>3.8675949665451813E-2</v>
      </c>
    </row>
    <row r="96" spans="2:20" ht="15" customHeight="1" x14ac:dyDescent="0.25">
      <c r="F96" s="983">
        <v>24</v>
      </c>
      <c r="G96" s="1486" t="s">
        <v>224</v>
      </c>
      <c r="H96" s="1487"/>
      <c r="I96" s="1487"/>
      <c r="J96" s="1487"/>
      <c r="K96" s="1488"/>
      <c r="L96" s="980">
        <v>68800</v>
      </c>
      <c r="M96" s="979">
        <v>10589</v>
      </c>
      <c r="N96" s="980">
        <v>1300</v>
      </c>
      <c r="O96" s="980">
        <v>0</v>
      </c>
      <c r="P96" s="979">
        <v>677</v>
      </c>
      <c r="Q96" s="980">
        <v>3471</v>
      </c>
      <c r="R96" s="980">
        <v>0</v>
      </c>
      <c r="S96" s="984">
        <f t="shared" si="4"/>
        <v>84837</v>
      </c>
      <c r="T96" s="985">
        <f t="shared" si="5"/>
        <v>9.4323910244579298E-2</v>
      </c>
    </row>
    <row r="97" spans="6:25" x14ac:dyDescent="0.25">
      <c r="F97" s="640">
        <v>25</v>
      </c>
      <c r="G97" s="1489" t="s">
        <v>262</v>
      </c>
      <c r="H97" s="1490"/>
      <c r="I97" s="1490"/>
      <c r="J97" s="1490"/>
      <c r="K97" s="1491"/>
      <c r="L97" s="322">
        <v>11000</v>
      </c>
      <c r="M97" s="324">
        <v>1048</v>
      </c>
      <c r="N97" s="322">
        <v>121</v>
      </c>
      <c r="O97" s="322">
        <v>0</v>
      </c>
      <c r="P97" s="324">
        <v>48</v>
      </c>
      <c r="Q97" s="322">
        <v>454</v>
      </c>
      <c r="R97" s="322">
        <v>0</v>
      </c>
      <c r="S97" s="630">
        <f t="shared" si="4"/>
        <v>12671</v>
      </c>
      <c r="T97" s="632">
        <f t="shared" si="5"/>
        <v>1.4087936474758233E-2</v>
      </c>
    </row>
    <row r="98" spans="6:25" ht="15" customHeight="1" x14ac:dyDescent="0.25">
      <c r="F98" s="983">
        <v>26</v>
      </c>
      <c r="G98" s="1486" t="s">
        <v>226</v>
      </c>
      <c r="H98" s="1487"/>
      <c r="I98" s="1487"/>
      <c r="J98" s="1487"/>
      <c r="K98" s="1488"/>
      <c r="L98" s="980">
        <v>3846</v>
      </c>
      <c r="M98" s="979">
        <v>501</v>
      </c>
      <c r="N98" s="980">
        <v>22</v>
      </c>
      <c r="O98" s="980">
        <v>0</v>
      </c>
      <c r="P98" s="979">
        <v>13</v>
      </c>
      <c r="Q98" s="980">
        <v>205</v>
      </c>
      <c r="R98" s="980">
        <v>0</v>
      </c>
      <c r="S98" s="984">
        <f t="shared" si="4"/>
        <v>4587</v>
      </c>
      <c r="T98" s="985">
        <f t="shared" si="5"/>
        <v>5.0999419627271734E-3</v>
      </c>
    </row>
    <row r="99" spans="6:25" ht="15.75" customHeight="1" x14ac:dyDescent="0.25">
      <c r="F99" s="640">
        <v>27</v>
      </c>
      <c r="G99" s="1489" t="s">
        <v>227</v>
      </c>
      <c r="H99" s="1490"/>
      <c r="I99" s="1490"/>
      <c r="J99" s="1490"/>
      <c r="K99" s="1491"/>
      <c r="L99" s="322">
        <v>5517</v>
      </c>
      <c r="M99" s="324">
        <v>421</v>
      </c>
      <c r="N99" s="322">
        <v>27</v>
      </c>
      <c r="O99" s="322">
        <v>0</v>
      </c>
      <c r="P99" s="324">
        <v>10</v>
      </c>
      <c r="Q99" s="322">
        <v>179</v>
      </c>
      <c r="R99" s="322">
        <v>0</v>
      </c>
      <c r="S99" s="630">
        <f t="shared" si="4"/>
        <v>6154</v>
      </c>
      <c r="T99" s="632">
        <f t="shared" si="5"/>
        <v>6.8421719726668908E-3</v>
      </c>
    </row>
    <row r="100" spans="6:25" ht="15" customHeight="1" x14ac:dyDescent="0.25">
      <c r="F100" s="983">
        <v>28</v>
      </c>
      <c r="G100" s="1486" t="s">
        <v>228</v>
      </c>
      <c r="H100" s="1487"/>
      <c r="I100" s="1487"/>
      <c r="J100" s="1487"/>
      <c r="K100" s="1488"/>
      <c r="L100" s="980">
        <v>5452</v>
      </c>
      <c r="M100" s="979">
        <v>669</v>
      </c>
      <c r="N100" s="980">
        <v>47</v>
      </c>
      <c r="O100" s="980">
        <v>0</v>
      </c>
      <c r="P100" s="979">
        <v>7</v>
      </c>
      <c r="Q100" s="980">
        <v>316</v>
      </c>
      <c r="R100" s="980">
        <v>0</v>
      </c>
      <c r="S100" s="984">
        <f t="shared" si="4"/>
        <v>6491</v>
      </c>
      <c r="T100" s="985">
        <f t="shared" si="5"/>
        <v>7.2168570481931727E-3</v>
      </c>
    </row>
    <row r="101" spans="6:25" x14ac:dyDescent="0.25">
      <c r="F101" s="640">
        <v>29</v>
      </c>
      <c r="G101" s="1489" t="s">
        <v>276</v>
      </c>
      <c r="H101" s="1490"/>
      <c r="I101" s="1490"/>
      <c r="J101" s="1490"/>
      <c r="K101" s="1491"/>
      <c r="L101" s="322">
        <v>7600</v>
      </c>
      <c r="M101" s="324">
        <v>633</v>
      </c>
      <c r="N101" s="322">
        <v>59</v>
      </c>
      <c r="O101" s="322">
        <v>0</v>
      </c>
      <c r="P101" s="324">
        <v>11</v>
      </c>
      <c r="Q101" s="322">
        <v>273</v>
      </c>
      <c r="R101" s="322">
        <v>0</v>
      </c>
      <c r="S101" s="630">
        <f t="shared" si="4"/>
        <v>8576</v>
      </c>
      <c r="T101" s="632">
        <f t="shared" si="5"/>
        <v>9.5350124857964333E-3</v>
      </c>
    </row>
    <row r="102" spans="6:25" ht="15" customHeight="1" x14ac:dyDescent="0.25">
      <c r="F102" s="983">
        <v>30</v>
      </c>
      <c r="G102" s="1486" t="s">
        <v>230</v>
      </c>
      <c r="H102" s="1487"/>
      <c r="I102" s="1487"/>
      <c r="J102" s="1487"/>
      <c r="K102" s="1488"/>
      <c r="L102" s="980">
        <v>6889</v>
      </c>
      <c r="M102" s="979">
        <v>855</v>
      </c>
      <c r="N102" s="980">
        <v>65</v>
      </c>
      <c r="O102" s="980">
        <v>0</v>
      </c>
      <c r="P102" s="979">
        <v>19</v>
      </c>
      <c r="Q102" s="980">
        <v>498</v>
      </c>
      <c r="R102" s="980">
        <v>0</v>
      </c>
      <c r="S102" s="984">
        <f t="shared" si="4"/>
        <v>8326</v>
      </c>
      <c r="T102" s="985">
        <f t="shared" si="5"/>
        <v>9.257056198314028E-3</v>
      </c>
    </row>
    <row r="103" spans="6:25" x14ac:dyDescent="0.25">
      <c r="F103" s="640">
        <v>31</v>
      </c>
      <c r="G103" s="1489" t="s">
        <v>231</v>
      </c>
      <c r="H103" s="1490"/>
      <c r="I103" s="1490"/>
      <c r="J103" s="1490"/>
      <c r="K103" s="1491"/>
      <c r="L103" s="322">
        <v>2510</v>
      </c>
      <c r="M103" s="324">
        <v>176</v>
      </c>
      <c r="N103" s="322">
        <v>11</v>
      </c>
      <c r="O103" s="322">
        <v>0</v>
      </c>
      <c r="P103" s="324">
        <v>1</v>
      </c>
      <c r="Q103" s="322">
        <v>110</v>
      </c>
      <c r="R103" s="322">
        <v>0</v>
      </c>
      <c r="S103" s="630">
        <f t="shared" si="4"/>
        <v>2808</v>
      </c>
      <c r="T103" s="632">
        <f t="shared" si="5"/>
        <v>3.1220050210023771E-3</v>
      </c>
    </row>
    <row r="104" spans="6:25" ht="15" customHeight="1" x14ac:dyDescent="0.25">
      <c r="F104" s="983">
        <v>32</v>
      </c>
      <c r="G104" s="1486" t="s">
        <v>232</v>
      </c>
      <c r="H104" s="1487"/>
      <c r="I104" s="1487"/>
      <c r="J104" s="1487"/>
      <c r="K104" s="1488"/>
      <c r="L104" s="980">
        <v>3431</v>
      </c>
      <c r="M104" s="979">
        <v>300</v>
      </c>
      <c r="N104" s="980">
        <v>13</v>
      </c>
      <c r="O104" s="980">
        <v>0</v>
      </c>
      <c r="P104" s="979">
        <v>10</v>
      </c>
      <c r="Q104" s="980">
        <v>154</v>
      </c>
      <c r="R104" s="980">
        <v>0</v>
      </c>
      <c r="S104" s="984">
        <f t="shared" si="4"/>
        <v>3908</v>
      </c>
      <c r="T104" s="985">
        <f t="shared" si="5"/>
        <v>4.3450126859249606E-3</v>
      </c>
    </row>
    <row r="105" spans="6:25" x14ac:dyDescent="0.25">
      <c r="F105" s="640">
        <v>33</v>
      </c>
      <c r="G105" s="1489" t="s">
        <v>263</v>
      </c>
      <c r="H105" s="1490"/>
      <c r="I105" s="1490"/>
      <c r="J105" s="1490"/>
      <c r="K105" s="1491"/>
      <c r="L105" s="322">
        <v>21569</v>
      </c>
      <c r="M105" s="324">
        <v>2226</v>
      </c>
      <c r="N105" s="322">
        <v>251</v>
      </c>
      <c r="O105" s="322">
        <v>0</v>
      </c>
      <c r="P105" s="324">
        <v>78</v>
      </c>
      <c r="Q105" s="322">
        <v>1079</v>
      </c>
      <c r="R105" s="322">
        <v>1</v>
      </c>
      <c r="S105" s="630">
        <f t="shared" ref="S105:S125" si="6">SUM(L105:R105)</f>
        <v>25204</v>
      </c>
      <c r="T105" s="632">
        <f t="shared" ref="T105:T125" si="7">S105/$S$125</f>
        <v>2.802244107882618E-2</v>
      </c>
    </row>
    <row r="106" spans="6:25" ht="15" customHeight="1" x14ac:dyDescent="0.25">
      <c r="F106" s="983">
        <v>34</v>
      </c>
      <c r="G106" s="1486" t="s">
        <v>234</v>
      </c>
      <c r="H106" s="1487"/>
      <c r="I106" s="1487"/>
      <c r="J106" s="1487"/>
      <c r="K106" s="1488"/>
      <c r="L106" s="980">
        <v>1351</v>
      </c>
      <c r="M106" s="979">
        <v>146</v>
      </c>
      <c r="N106" s="980">
        <v>7</v>
      </c>
      <c r="O106" s="980">
        <v>0</v>
      </c>
      <c r="P106" s="979">
        <v>1</v>
      </c>
      <c r="Q106" s="980">
        <v>96</v>
      </c>
      <c r="R106" s="980">
        <v>0</v>
      </c>
      <c r="S106" s="984">
        <f t="shared" si="6"/>
        <v>1601</v>
      </c>
      <c r="T106" s="985">
        <f t="shared" si="7"/>
        <v>1.780032065037324E-3</v>
      </c>
    </row>
    <row r="107" spans="6:25" x14ac:dyDescent="0.25">
      <c r="F107" s="640">
        <v>35</v>
      </c>
      <c r="G107" s="1489" t="s">
        <v>235</v>
      </c>
      <c r="H107" s="1490"/>
      <c r="I107" s="1490"/>
      <c r="J107" s="1490"/>
      <c r="K107" s="1491"/>
      <c r="L107" s="322">
        <v>17285</v>
      </c>
      <c r="M107" s="324">
        <v>3274</v>
      </c>
      <c r="N107" s="322">
        <v>430</v>
      </c>
      <c r="O107" s="322">
        <v>0</v>
      </c>
      <c r="P107" s="324">
        <v>339</v>
      </c>
      <c r="Q107" s="322">
        <v>831</v>
      </c>
      <c r="R107" s="322">
        <v>0</v>
      </c>
      <c r="S107" s="630">
        <f t="shared" si="6"/>
        <v>22159</v>
      </c>
      <c r="T107" s="632">
        <f t="shared" si="7"/>
        <v>2.4636933497290483E-2</v>
      </c>
    </row>
    <row r="108" spans="6:25" ht="15" customHeight="1" x14ac:dyDescent="0.25">
      <c r="F108" s="983">
        <v>36</v>
      </c>
      <c r="G108" s="1486" t="s">
        <v>264</v>
      </c>
      <c r="H108" s="1487"/>
      <c r="I108" s="1487"/>
      <c r="J108" s="1487"/>
      <c r="K108" s="1488"/>
      <c r="L108" s="980">
        <v>325</v>
      </c>
      <c r="M108" s="979">
        <v>94</v>
      </c>
      <c r="N108" s="980">
        <v>6</v>
      </c>
      <c r="O108" s="980">
        <v>0</v>
      </c>
      <c r="P108" s="979">
        <v>4</v>
      </c>
      <c r="Q108" s="980">
        <v>36</v>
      </c>
      <c r="R108" s="980">
        <v>0</v>
      </c>
      <c r="S108" s="984">
        <f t="shared" si="6"/>
        <v>465</v>
      </c>
      <c r="T108" s="985">
        <f t="shared" si="7"/>
        <v>5.1699869471727401E-4</v>
      </c>
    </row>
    <row r="109" spans="6:25" x14ac:dyDescent="0.25">
      <c r="F109" s="640">
        <v>37</v>
      </c>
      <c r="G109" s="1489" t="s">
        <v>237</v>
      </c>
      <c r="H109" s="1490"/>
      <c r="I109" s="1490"/>
      <c r="J109" s="1490"/>
      <c r="K109" s="1491"/>
      <c r="L109" s="322">
        <v>205642</v>
      </c>
      <c r="M109" s="324">
        <v>28352</v>
      </c>
      <c r="N109" s="322">
        <v>7560</v>
      </c>
      <c r="O109" s="322">
        <v>0</v>
      </c>
      <c r="P109" s="324">
        <v>1305</v>
      </c>
      <c r="Q109" s="322">
        <v>12429</v>
      </c>
      <c r="R109" s="322">
        <v>0</v>
      </c>
      <c r="S109" s="630">
        <f t="shared" si="6"/>
        <v>255288</v>
      </c>
      <c r="T109" s="632">
        <f t="shared" si="7"/>
        <v>0.28383561887523323</v>
      </c>
    </row>
    <row r="110" spans="6:25" ht="15" customHeight="1" x14ac:dyDescent="0.25">
      <c r="F110" s="983">
        <v>38</v>
      </c>
      <c r="G110" s="1486" t="s">
        <v>238</v>
      </c>
      <c r="H110" s="1487"/>
      <c r="I110" s="1487"/>
      <c r="J110" s="1487"/>
      <c r="K110" s="1488"/>
      <c r="L110" s="980">
        <v>7754</v>
      </c>
      <c r="M110" s="979">
        <v>1380</v>
      </c>
      <c r="N110" s="980">
        <v>130</v>
      </c>
      <c r="O110" s="980">
        <v>0</v>
      </c>
      <c r="P110" s="979">
        <v>189</v>
      </c>
      <c r="Q110" s="980">
        <v>562</v>
      </c>
      <c r="R110" s="980">
        <v>0</v>
      </c>
      <c r="S110" s="984">
        <f t="shared" si="6"/>
        <v>10015</v>
      </c>
      <c r="T110" s="985">
        <f t="shared" si="7"/>
        <v>1.1134928876545158E-2</v>
      </c>
    </row>
    <row r="111" spans="6:25" x14ac:dyDescent="0.25">
      <c r="F111" s="640">
        <v>39</v>
      </c>
      <c r="G111" s="1489" t="s">
        <v>239</v>
      </c>
      <c r="H111" s="1490"/>
      <c r="I111" s="1490"/>
      <c r="J111" s="1490"/>
      <c r="K111" s="1491"/>
      <c r="L111" s="322">
        <v>1037</v>
      </c>
      <c r="M111" s="324">
        <v>129</v>
      </c>
      <c r="N111" s="322">
        <v>14</v>
      </c>
      <c r="O111" s="322">
        <v>0</v>
      </c>
      <c r="P111" s="324">
        <v>1</v>
      </c>
      <c r="Q111" s="322">
        <v>101</v>
      </c>
      <c r="R111" s="322">
        <v>0</v>
      </c>
      <c r="S111" s="630">
        <f t="shared" si="6"/>
        <v>1282</v>
      </c>
      <c r="T111" s="632">
        <f t="shared" si="7"/>
        <v>1.4253598422097748E-3</v>
      </c>
      <c r="Y111" s="494"/>
    </row>
    <row r="112" spans="6:25" ht="15" customHeight="1" x14ac:dyDescent="0.25">
      <c r="F112" s="983">
        <v>40</v>
      </c>
      <c r="G112" s="1486" t="s">
        <v>240</v>
      </c>
      <c r="H112" s="1487"/>
      <c r="I112" s="1487"/>
      <c r="J112" s="1487"/>
      <c r="K112" s="1488"/>
      <c r="L112" s="980">
        <v>765</v>
      </c>
      <c r="M112" s="979">
        <v>150</v>
      </c>
      <c r="N112" s="980">
        <v>6</v>
      </c>
      <c r="O112" s="980">
        <v>0</v>
      </c>
      <c r="P112" s="979">
        <v>10</v>
      </c>
      <c r="Q112" s="980">
        <v>74</v>
      </c>
      <c r="R112" s="980">
        <v>0</v>
      </c>
      <c r="S112" s="984">
        <f t="shared" si="6"/>
        <v>1005</v>
      </c>
      <c r="T112" s="985">
        <f t="shared" si="7"/>
        <v>1.1173842756792695E-3</v>
      </c>
      <c r="X112" s="494"/>
      <c r="Y112" s="494"/>
    </row>
    <row r="113" spans="5:20" x14ac:dyDescent="0.25">
      <c r="F113" s="640">
        <v>41</v>
      </c>
      <c r="G113" s="1489" t="s">
        <v>241</v>
      </c>
      <c r="H113" s="1490"/>
      <c r="I113" s="1490"/>
      <c r="J113" s="1490"/>
      <c r="K113" s="1491"/>
      <c r="L113" s="322">
        <v>32850</v>
      </c>
      <c r="M113" s="324">
        <v>3580</v>
      </c>
      <c r="N113" s="322">
        <v>397</v>
      </c>
      <c r="O113" s="322">
        <v>0</v>
      </c>
      <c r="P113" s="324">
        <v>240</v>
      </c>
      <c r="Q113" s="322">
        <v>1367</v>
      </c>
      <c r="R113" s="322">
        <v>1</v>
      </c>
      <c r="S113" s="630">
        <f t="shared" si="6"/>
        <v>38435</v>
      </c>
      <c r="T113" s="632">
        <f t="shared" si="7"/>
        <v>4.2732999637545004E-2</v>
      </c>
    </row>
    <row r="114" spans="5:20" ht="15" customHeight="1" x14ac:dyDescent="0.25">
      <c r="F114" s="983">
        <v>42</v>
      </c>
      <c r="G114" s="1486" t="s">
        <v>242</v>
      </c>
      <c r="H114" s="1487"/>
      <c r="I114" s="1487"/>
      <c r="J114" s="1487"/>
      <c r="K114" s="1488"/>
      <c r="L114" s="980">
        <v>3666</v>
      </c>
      <c r="M114" s="979">
        <v>484</v>
      </c>
      <c r="N114" s="980">
        <v>24</v>
      </c>
      <c r="O114" s="980">
        <v>0</v>
      </c>
      <c r="P114" s="979">
        <v>18</v>
      </c>
      <c r="Q114" s="980">
        <v>164</v>
      </c>
      <c r="R114" s="980">
        <v>0</v>
      </c>
      <c r="S114" s="984">
        <f t="shared" si="6"/>
        <v>4356</v>
      </c>
      <c r="T114" s="985">
        <f t="shared" si="7"/>
        <v>4.8431103530934315E-3</v>
      </c>
    </row>
    <row r="115" spans="5:20" x14ac:dyDescent="0.25">
      <c r="F115" s="640">
        <v>43</v>
      </c>
      <c r="G115" s="1489" t="s">
        <v>265</v>
      </c>
      <c r="H115" s="1490"/>
      <c r="I115" s="1490"/>
      <c r="J115" s="1490"/>
      <c r="K115" s="1491"/>
      <c r="L115" s="322">
        <v>2188</v>
      </c>
      <c r="M115" s="324">
        <v>226</v>
      </c>
      <c r="N115" s="322">
        <v>10</v>
      </c>
      <c r="O115" s="322">
        <v>0</v>
      </c>
      <c r="P115" s="324">
        <v>0</v>
      </c>
      <c r="Q115" s="322">
        <v>104</v>
      </c>
      <c r="R115" s="322">
        <v>0</v>
      </c>
      <c r="S115" s="630">
        <f t="shared" si="6"/>
        <v>2528</v>
      </c>
      <c r="T115" s="632">
        <f t="shared" si="7"/>
        <v>2.810693979022083E-3</v>
      </c>
    </row>
    <row r="116" spans="5:20" ht="15" customHeight="1" x14ac:dyDescent="0.25">
      <c r="F116" s="983">
        <v>44</v>
      </c>
      <c r="G116" s="1486" t="s">
        <v>244</v>
      </c>
      <c r="H116" s="1487"/>
      <c r="I116" s="1487"/>
      <c r="J116" s="1487"/>
      <c r="K116" s="1488"/>
      <c r="L116" s="980">
        <v>6070</v>
      </c>
      <c r="M116" s="979">
        <v>697</v>
      </c>
      <c r="N116" s="980">
        <v>49</v>
      </c>
      <c r="O116" s="980">
        <v>0</v>
      </c>
      <c r="P116" s="979">
        <v>21</v>
      </c>
      <c r="Q116" s="980">
        <v>401</v>
      </c>
      <c r="R116" s="980">
        <v>0</v>
      </c>
      <c r="S116" s="984">
        <f t="shared" si="6"/>
        <v>7238</v>
      </c>
      <c r="T116" s="985">
        <f t="shared" si="7"/>
        <v>8.0473904351906003E-3</v>
      </c>
    </row>
    <row r="117" spans="5:20" x14ac:dyDescent="0.25">
      <c r="F117" s="640">
        <v>45</v>
      </c>
      <c r="G117" s="1489" t="s">
        <v>245</v>
      </c>
      <c r="H117" s="1490"/>
      <c r="I117" s="1490"/>
      <c r="J117" s="1490"/>
      <c r="K117" s="1491"/>
      <c r="L117" s="322">
        <v>8029</v>
      </c>
      <c r="M117" s="324">
        <v>731</v>
      </c>
      <c r="N117" s="322">
        <v>57</v>
      </c>
      <c r="O117" s="322">
        <v>0</v>
      </c>
      <c r="P117" s="324">
        <v>14</v>
      </c>
      <c r="Q117" s="322">
        <v>298</v>
      </c>
      <c r="R117" s="322">
        <v>0</v>
      </c>
      <c r="S117" s="630">
        <f t="shared" si="6"/>
        <v>9129</v>
      </c>
      <c r="T117" s="632">
        <f t="shared" si="7"/>
        <v>1.0149851793707514E-2</v>
      </c>
    </row>
    <row r="118" spans="5:20" ht="15" customHeight="1" x14ac:dyDescent="0.25">
      <c r="F118" s="983">
        <v>46</v>
      </c>
      <c r="G118" s="1486" t="s">
        <v>246</v>
      </c>
      <c r="H118" s="1487"/>
      <c r="I118" s="1487"/>
      <c r="J118" s="1487"/>
      <c r="K118" s="1488"/>
      <c r="L118" s="980">
        <v>4381</v>
      </c>
      <c r="M118" s="979">
        <v>456</v>
      </c>
      <c r="N118" s="980">
        <v>33</v>
      </c>
      <c r="O118" s="980">
        <v>0</v>
      </c>
      <c r="P118" s="979">
        <v>25</v>
      </c>
      <c r="Q118" s="980">
        <v>190</v>
      </c>
      <c r="R118" s="980">
        <v>0</v>
      </c>
      <c r="S118" s="984">
        <f t="shared" si="6"/>
        <v>5085</v>
      </c>
      <c r="T118" s="985">
        <f t="shared" si="7"/>
        <v>5.6536308873921248E-3</v>
      </c>
    </row>
    <row r="119" spans="5:20" x14ac:dyDescent="0.25">
      <c r="F119" s="640">
        <v>47</v>
      </c>
      <c r="G119" s="1489" t="s">
        <v>247</v>
      </c>
      <c r="H119" s="1490"/>
      <c r="I119" s="1490"/>
      <c r="J119" s="1490"/>
      <c r="K119" s="1491"/>
      <c r="L119" s="322">
        <v>1876</v>
      </c>
      <c r="M119" s="324">
        <v>124</v>
      </c>
      <c r="N119" s="322">
        <v>6</v>
      </c>
      <c r="O119" s="322">
        <v>0</v>
      </c>
      <c r="P119" s="324">
        <v>4</v>
      </c>
      <c r="Q119" s="322">
        <v>81</v>
      </c>
      <c r="R119" s="322">
        <v>0</v>
      </c>
      <c r="S119" s="630">
        <f t="shared" si="6"/>
        <v>2091</v>
      </c>
      <c r="T119" s="632">
        <f t="shared" si="7"/>
        <v>2.3248263885028383E-3</v>
      </c>
    </row>
    <row r="120" spans="5:20" ht="15" customHeight="1" x14ac:dyDescent="0.25">
      <c r="F120" s="983">
        <v>48</v>
      </c>
      <c r="G120" s="1486" t="s">
        <v>248</v>
      </c>
      <c r="H120" s="1487"/>
      <c r="I120" s="1487"/>
      <c r="J120" s="1487"/>
      <c r="K120" s="1488"/>
      <c r="L120" s="980">
        <v>2775</v>
      </c>
      <c r="M120" s="979">
        <v>301</v>
      </c>
      <c r="N120" s="980">
        <v>19</v>
      </c>
      <c r="O120" s="980">
        <v>0</v>
      </c>
      <c r="P120" s="979">
        <v>3</v>
      </c>
      <c r="Q120" s="980">
        <v>156</v>
      </c>
      <c r="R120" s="980">
        <v>0</v>
      </c>
      <c r="S120" s="984">
        <f t="shared" si="6"/>
        <v>3254</v>
      </c>
      <c r="T120" s="985">
        <f t="shared" si="7"/>
        <v>3.6178790378709881E-3</v>
      </c>
    </row>
    <row r="121" spans="5:20" x14ac:dyDescent="0.25">
      <c r="F121" s="640">
        <v>49</v>
      </c>
      <c r="G121" s="1489" t="s">
        <v>249</v>
      </c>
      <c r="H121" s="1490"/>
      <c r="I121" s="1490"/>
      <c r="J121" s="1490"/>
      <c r="K121" s="1491"/>
      <c r="L121" s="322">
        <v>5897</v>
      </c>
      <c r="M121" s="324">
        <v>292</v>
      </c>
      <c r="N121" s="322">
        <v>15</v>
      </c>
      <c r="O121" s="322">
        <v>0</v>
      </c>
      <c r="P121" s="324">
        <v>4</v>
      </c>
      <c r="Q121" s="322">
        <v>231</v>
      </c>
      <c r="R121" s="322">
        <v>0</v>
      </c>
      <c r="S121" s="630">
        <f t="shared" si="6"/>
        <v>6439</v>
      </c>
      <c r="T121" s="632">
        <f t="shared" si="7"/>
        <v>7.1590421403968331E-3</v>
      </c>
    </row>
    <row r="122" spans="5:20" ht="15" customHeight="1" x14ac:dyDescent="0.25">
      <c r="F122" s="983">
        <v>50</v>
      </c>
      <c r="G122" s="1486" t="s">
        <v>250</v>
      </c>
      <c r="H122" s="1487"/>
      <c r="I122" s="1487"/>
      <c r="J122" s="1487"/>
      <c r="K122" s="1488"/>
      <c r="L122" s="980">
        <v>2493</v>
      </c>
      <c r="M122" s="979">
        <v>232</v>
      </c>
      <c r="N122" s="980">
        <v>18</v>
      </c>
      <c r="O122" s="980">
        <v>0</v>
      </c>
      <c r="P122" s="979">
        <v>0</v>
      </c>
      <c r="Q122" s="980">
        <v>104</v>
      </c>
      <c r="R122" s="980">
        <v>0</v>
      </c>
      <c r="S122" s="984">
        <f t="shared" si="6"/>
        <v>2847</v>
      </c>
      <c r="T122" s="985">
        <f t="shared" si="7"/>
        <v>3.1653662018496322E-3</v>
      </c>
    </row>
    <row r="123" spans="5:20" x14ac:dyDescent="0.25">
      <c r="F123" s="640">
        <v>51</v>
      </c>
      <c r="G123" s="1489" t="s">
        <v>266</v>
      </c>
      <c r="H123" s="1490"/>
      <c r="I123" s="1490"/>
      <c r="J123" s="1490"/>
      <c r="K123" s="1491"/>
      <c r="L123" s="322">
        <v>2780</v>
      </c>
      <c r="M123" s="324">
        <v>203</v>
      </c>
      <c r="N123" s="322">
        <v>7</v>
      </c>
      <c r="O123" s="322">
        <v>0</v>
      </c>
      <c r="P123" s="324">
        <v>1</v>
      </c>
      <c r="Q123" s="322">
        <v>151</v>
      </c>
      <c r="R123" s="322">
        <v>0</v>
      </c>
      <c r="S123" s="630">
        <f t="shared" si="6"/>
        <v>3142</v>
      </c>
      <c r="T123" s="632">
        <f t="shared" si="7"/>
        <v>3.4933546210788708E-3</v>
      </c>
    </row>
    <row r="124" spans="5:20" ht="15.75" customHeight="1" thickBot="1" x14ac:dyDescent="0.3">
      <c r="F124" s="983">
        <v>52</v>
      </c>
      <c r="G124" s="1486" t="s">
        <v>252</v>
      </c>
      <c r="H124" s="1487"/>
      <c r="I124" s="1487"/>
      <c r="J124" s="1487"/>
      <c r="K124" s="1488"/>
      <c r="L124" s="980">
        <v>40573</v>
      </c>
      <c r="M124" s="979">
        <v>8924</v>
      </c>
      <c r="N124" s="980">
        <v>1260</v>
      </c>
      <c r="O124" s="980">
        <v>2</v>
      </c>
      <c r="P124" s="979">
        <v>1506</v>
      </c>
      <c r="Q124" s="980">
        <v>2665</v>
      </c>
      <c r="R124" s="980">
        <v>0</v>
      </c>
      <c r="S124" s="984">
        <f t="shared" si="6"/>
        <v>54930</v>
      </c>
      <c r="T124" s="985">
        <f t="shared" si="7"/>
        <v>6.107255548563411E-2</v>
      </c>
    </row>
    <row r="125" spans="5:20" s="119" customFormat="1" ht="27" customHeight="1" thickTop="1" thickBot="1" x14ac:dyDescent="0.3">
      <c r="F125" s="1383">
        <v>53</v>
      </c>
      <c r="G125" s="1386" t="s">
        <v>330</v>
      </c>
      <c r="H125" s="1386"/>
      <c r="I125" s="1386"/>
      <c r="J125" s="1386"/>
      <c r="K125" s="1387"/>
      <c r="L125" s="857">
        <f t="shared" ref="L125:R125" si="8">SUM(L73:L124)</f>
        <v>738581</v>
      </c>
      <c r="M125" s="857">
        <f t="shared" si="8"/>
        <v>99130</v>
      </c>
      <c r="N125" s="858">
        <f t="shared" si="8"/>
        <v>15129</v>
      </c>
      <c r="O125" s="858">
        <f t="shared" si="8"/>
        <v>2</v>
      </c>
      <c r="P125" s="858">
        <f t="shared" si="8"/>
        <v>6123</v>
      </c>
      <c r="Q125" s="858">
        <f t="shared" si="8"/>
        <v>40452</v>
      </c>
      <c r="R125" s="858">
        <f t="shared" si="8"/>
        <v>5</v>
      </c>
      <c r="S125" s="857">
        <f t="shared" si="6"/>
        <v>899422</v>
      </c>
      <c r="T125" s="859">
        <f t="shared" si="7"/>
        <v>1</v>
      </c>
    </row>
    <row r="126" spans="5:20" ht="6" customHeight="1" thickTop="1" x14ac:dyDescent="0.25">
      <c r="F126" s="439"/>
      <c r="G126" s="439"/>
      <c r="H126" s="667"/>
      <c r="I126" s="618"/>
      <c r="J126" s="439"/>
      <c r="K126" s="439"/>
      <c r="L126" s="439"/>
      <c r="M126" s="439"/>
      <c r="N126" s="439"/>
      <c r="O126" s="439"/>
      <c r="P126" s="439"/>
      <c r="Q126" s="439"/>
      <c r="R126" s="439"/>
      <c r="S126" s="439"/>
      <c r="T126" s="439"/>
    </row>
    <row r="127" spans="5:20" x14ac:dyDescent="0.25">
      <c r="E127" s="667"/>
      <c r="F127" s="699" t="s">
        <v>518</v>
      </c>
      <c r="G127" s="1"/>
      <c r="H127" s="667"/>
      <c r="I127" s="618"/>
      <c r="J127" s="439"/>
      <c r="K127" s="439"/>
      <c r="L127" s="439"/>
      <c r="M127" s="439"/>
      <c r="N127" s="439"/>
      <c r="O127" s="439"/>
      <c r="P127" s="439"/>
      <c r="Q127" s="439"/>
      <c r="R127" s="439"/>
      <c r="S127" s="439"/>
      <c r="T127" s="439"/>
    </row>
    <row r="128" spans="5:20" s="439" customFormat="1" x14ac:dyDescent="0.25">
      <c r="E128" s="633"/>
      <c r="F128" s="1"/>
      <c r="G128" s="1"/>
      <c r="H128" s="633"/>
      <c r="I128" s="618"/>
    </row>
    <row r="129" spans="5:20" s="439" customFormat="1" ht="29.25" customHeight="1" x14ac:dyDescent="0.25">
      <c r="E129" s="633"/>
      <c r="F129" s="1500" t="s">
        <v>548</v>
      </c>
      <c r="G129" s="1500"/>
      <c r="H129" s="1500"/>
      <c r="I129" s="1500"/>
      <c r="J129" s="1500"/>
      <c r="K129" s="1500"/>
      <c r="L129" s="1500"/>
      <c r="M129" s="1500"/>
      <c r="N129" s="1500"/>
      <c r="O129" s="1500"/>
      <c r="P129" s="1500"/>
      <c r="Q129" s="1500"/>
      <c r="R129" s="1500"/>
      <c r="S129" s="1500"/>
      <c r="T129" s="1500"/>
    </row>
    <row r="130" spans="5:20" s="439" customFormat="1" ht="15.75" thickBot="1" x14ac:dyDescent="0.3">
      <c r="E130" s="633"/>
      <c r="F130" s="1"/>
      <c r="G130" s="1"/>
      <c r="H130" s="633"/>
      <c r="I130" s="618"/>
    </row>
    <row r="131" spans="5:20" s="439" customFormat="1" ht="87.75" thickTop="1" thickBot="1" x14ac:dyDescent="0.3">
      <c r="E131" s="633"/>
      <c r="F131" s="1497" t="s">
        <v>256</v>
      </c>
      <c r="G131" s="1498"/>
      <c r="H131" s="1498"/>
      <c r="I131" s="1498"/>
      <c r="J131" s="1498"/>
      <c r="K131" s="1499"/>
      <c r="L131" s="854" t="s">
        <v>382</v>
      </c>
      <c r="M131" s="850" t="s">
        <v>383</v>
      </c>
      <c r="N131" s="850" t="s">
        <v>384</v>
      </c>
      <c r="O131" s="850" t="s">
        <v>385</v>
      </c>
      <c r="P131" s="850" t="s">
        <v>413</v>
      </c>
      <c r="Q131" s="850" t="s">
        <v>388</v>
      </c>
      <c r="R131" s="850" t="s">
        <v>386</v>
      </c>
      <c r="S131" s="855" t="s">
        <v>387</v>
      </c>
      <c r="T131" s="856" t="s">
        <v>361</v>
      </c>
    </row>
    <row r="132" spans="5:20" ht="15.75" customHeight="1" thickTop="1" x14ac:dyDescent="0.25">
      <c r="F132" s="639">
        <v>1</v>
      </c>
      <c r="G132" s="1501" t="s">
        <v>257</v>
      </c>
      <c r="H132" s="1502"/>
      <c r="I132" s="1502"/>
      <c r="J132" s="1502"/>
      <c r="K132" s="1503"/>
      <c r="L132" s="627">
        <v>12360</v>
      </c>
      <c r="M132" s="479">
        <v>138</v>
      </c>
      <c r="N132" s="627">
        <v>556</v>
      </c>
      <c r="O132" s="627">
        <v>25</v>
      </c>
      <c r="P132" s="324">
        <v>0</v>
      </c>
      <c r="Q132" s="627">
        <v>0</v>
      </c>
      <c r="R132" s="631">
        <v>0</v>
      </c>
      <c r="S132" s="644">
        <v>0</v>
      </c>
      <c r="T132" s="861">
        <f>SUM(L132:S132)</f>
        <v>13079</v>
      </c>
    </row>
    <row r="133" spans="5:20" ht="15" customHeight="1" x14ac:dyDescent="0.25">
      <c r="F133" s="983">
        <v>2</v>
      </c>
      <c r="G133" s="1486" t="s">
        <v>202</v>
      </c>
      <c r="H133" s="1487"/>
      <c r="I133" s="1487"/>
      <c r="J133" s="1487"/>
      <c r="K133" s="1488"/>
      <c r="L133" s="986">
        <v>4183</v>
      </c>
      <c r="M133" s="987">
        <v>93</v>
      </c>
      <c r="N133" s="986">
        <v>186</v>
      </c>
      <c r="O133" s="986">
        <v>11</v>
      </c>
      <c r="P133" s="979">
        <v>0</v>
      </c>
      <c r="Q133" s="986">
        <v>0</v>
      </c>
      <c r="R133" s="986">
        <v>0</v>
      </c>
      <c r="S133" s="988">
        <v>0</v>
      </c>
      <c r="T133" s="861">
        <f t="shared" ref="T133:T184" si="9">SUM(L133:S133)</f>
        <v>4473</v>
      </c>
    </row>
    <row r="134" spans="5:20" s="439" customFormat="1" ht="15" customHeight="1" x14ac:dyDescent="0.25">
      <c r="F134" s="640">
        <v>3</v>
      </c>
      <c r="G134" s="1494" t="s">
        <v>258</v>
      </c>
      <c r="H134" s="1495"/>
      <c r="I134" s="1495"/>
      <c r="J134" s="1495"/>
      <c r="K134" s="1496"/>
      <c r="L134" s="627">
        <v>6548</v>
      </c>
      <c r="M134" s="479">
        <v>67</v>
      </c>
      <c r="N134" s="627">
        <v>430</v>
      </c>
      <c r="O134" s="627">
        <v>11</v>
      </c>
      <c r="P134" s="324">
        <v>0</v>
      </c>
      <c r="Q134" s="627">
        <v>0</v>
      </c>
      <c r="R134" s="627">
        <v>0</v>
      </c>
      <c r="S134" s="644">
        <v>0</v>
      </c>
      <c r="T134" s="861">
        <f t="shared" si="9"/>
        <v>7056</v>
      </c>
    </row>
    <row r="135" spans="5:20" ht="15" customHeight="1" x14ac:dyDescent="0.25">
      <c r="F135" s="983">
        <v>4</v>
      </c>
      <c r="G135" s="1486" t="s">
        <v>259</v>
      </c>
      <c r="H135" s="1487"/>
      <c r="I135" s="1487"/>
      <c r="J135" s="1487"/>
      <c r="K135" s="1488"/>
      <c r="L135" s="986">
        <v>6977</v>
      </c>
      <c r="M135" s="987">
        <v>87</v>
      </c>
      <c r="N135" s="986">
        <v>263</v>
      </c>
      <c r="O135" s="986">
        <v>14</v>
      </c>
      <c r="P135" s="979">
        <v>0</v>
      </c>
      <c r="Q135" s="986">
        <v>0</v>
      </c>
      <c r="R135" s="986">
        <v>0</v>
      </c>
      <c r="S135" s="988">
        <v>0</v>
      </c>
      <c r="T135" s="861">
        <f t="shared" si="9"/>
        <v>7341</v>
      </c>
    </row>
    <row r="136" spans="5:20" x14ac:dyDescent="0.25">
      <c r="F136" s="640">
        <v>5</v>
      </c>
      <c r="G136" s="1504" t="s">
        <v>205</v>
      </c>
      <c r="H136" s="1505"/>
      <c r="I136" s="1505"/>
      <c r="J136" s="1505"/>
      <c r="K136" s="1506"/>
      <c r="L136" s="641">
        <v>64943</v>
      </c>
      <c r="M136" s="479">
        <v>372</v>
      </c>
      <c r="N136" s="627">
        <v>1887</v>
      </c>
      <c r="O136" s="627">
        <v>78</v>
      </c>
      <c r="P136" s="324">
        <v>1</v>
      </c>
      <c r="Q136" s="627">
        <v>0</v>
      </c>
      <c r="R136" s="629">
        <v>0</v>
      </c>
      <c r="S136" s="644">
        <v>0</v>
      </c>
      <c r="T136" s="861">
        <f t="shared" si="9"/>
        <v>67281</v>
      </c>
    </row>
    <row r="137" spans="5:20" x14ac:dyDescent="0.25">
      <c r="F137" s="983">
        <v>6</v>
      </c>
      <c r="G137" s="1486" t="s">
        <v>206</v>
      </c>
      <c r="H137" s="1487"/>
      <c r="I137" s="1487"/>
      <c r="J137" s="1487"/>
      <c r="K137" s="1488"/>
      <c r="L137" s="986">
        <v>17738</v>
      </c>
      <c r="M137" s="987">
        <v>121</v>
      </c>
      <c r="N137" s="986">
        <v>348</v>
      </c>
      <c r="O137" s="986">
        <v>33</v>
      </c>
      <c r="P137" s="979">
        <v>0</v>
      </c>
      <c r="Q137" s="986">
        <v>0</v>
      </c>
      <c r="R137" s="986">
        <v>0</v>
      </c>
      <c r="S137" s="988">
        <v>1</v>
      </c>
      <c r="T137" s="861">
        <f t="shared" si="9"/>
        <v>18241</v>
      </c>
    </row>
    <row r="138" spans="5:20" x14ac:dyDescent="0.25">
      <c r="F138" s="640">
        <v>7</v>
      </c>
      <c r="G138" s="1494" t="s">
        <v>207</v>
      </c>
      <c r="H138" s="1495"/>
      <c r="I138" s="1495"/>
      <c r="J138" s="1495"/>
      <c r="K138" s="1496"/>
      <c r="L138" s="627">
        <v>2867</v>
      </c>
      <c r="M138" s="479">
        <v>68</v>
      </c>
      <c r="N138" s="627">
        <v>102</v>
      </c>
      <c r="O138" s="627">
        <v>4</v>
      </c>
      <c r="P138" s="324">
        <v>0</v>
      </c>
      <c r="Q138" s="627">
        <v>0</v>
      </c>
      <c r="R138" s="627">
        <v>0</v>
      </c>
      <c r="S138" s="644">
        <v>0</v>
      </c>
      <c r="T138" s="861">
        <f t="shared" si="9"/>
        <v>3041</v>
      </c>
    </row>
    <row r="139" spans="5:20" ht="15" customHeight="1" x14ac:dyDescent="0.25">
      <c r="F139" s="983">
        <v>8</v>
      </c>
      <c r="G139" s="1486" t="s">
        <v>208</v>
      </c>
      <c r="H139" s="1487"/>
      <c r="I139" s="1487"/>
      <c r="J139" s="1487"/>
      <c r="K139" s="1488"/>
      <c r="L139" s="986">
        <v>1775</v>
      </c>
      <c r="M139" s="987">
        <v>70</v>
      </c>
      <c r="N139" s="986">
        <v>72</v>
      </c>
      <c r="O139" s="986">
        <v>5</v>
      </c>
      <c r="P139" s="979">
        <v>0</v>
      </c>
      <c r="Q139" s="986">
        <v>0</v>
      </c>
      <c r="R139" s="986">
        <v>0</v>
      </c>
      <c r="S139" s="988">
        <v>0</v>
      </c>
      <c r="T139" s="861">
        <f t="shared" si="9"/>
        <v>1922</v>
      </c>
    </row>
    <row r="140" spans="5:20" x14ac:dyDescent="0.25">
      <c r="F140" s="640">
        <v>9</v>
      </c>
      <c r="G140" s="1489" t="s">
        <v>209</v>
      </c>
      <c r="H140" s="1490"/>
      <c r="I140" s="1490"/>
      <c r="J140" s="1490"/>
      <c r="K140" s="1491"/>
      <c r="L140" s="627">
        <v>57962</v>
      </c>
      <c r="M140" s="479">
        <v>410</v>
      </c>
      <c r="N140" s="627">
        <v>2262</v>
      </c>
      <c r="O140" s="627">
        <v>68</v>
      </c>
      <c r="P140" s="324">
        <v>0</v>
      </c>
      <c r="Q140" s="627">
        <v>0</v>
      </c>
      <c r="R140" s="627">
        <v>1</v>
      </c>
      <c r="S140" s="644">
        <v>0</v>
      </c>
      <c r="T140" s="861">
        <f t="shared" si="9"/>
        <v>60703</v>
      </c>
    </row>
    <row r="141" spans="5:20" ht="15" customHeight="1" x14ac:dyDescent="0.25">
      <c r="F141" s="983">
        <v>10</v>
      </c>
      <c r="G141" s="1486" t="s">
        <v>210</v>
      </c>
      <c r="H141" s="1487"/>
      <c r="I141" s="1487"/>
      <c r="J141" s="1487"/>
      <c r="K141" s="1488"/>
      <c r="L141" s="986">
        <v>2474</v>
      </c>
      <c r="M141" s="987">
        <v>43</v>
      </c>
      <c r="N141" s="986">
        <v>103</v>
      </c>
      <c r="O141" s="986">
        <v>9</v>
      </c>
      <c r="P141" s="979">
        <v>0</v>
      </c>
      <c r="Q141" s="986">
        <v>0</v>
      </c>
      <c r="R141" s="986">
        <v>0</v>
      </c>
      <c r="S141" s="988">
        <v>0</v>
      </c>
      <c r="T141" s="861">
        <f t="shared" si="9"/>
        <v>2629</v>
      </c>
    </row>
    <row r="142" spans="5:20" x14ac:dyDescent="0.25">
      <c r="F142" s="640">
        <v>11</v>
      </c>
      <c r="G142" s="1489" t="s">
        <v>211</v>
      </c>
      <c r="H142" s="1490"/>
      <c r="I142" s="1490"/>
      <c r="J142" s="1490"/>
      <c r="K142" s="1491"/>
      <c r="L142" s="627">
        <v>5002</v>
      </c>
      <c r="M142" s="479">
        <v>98</v>
      </c>
      <c r="N142" s="627">
        <v>394</v>
      </c>
      <c r="O142" s="627">
        <v>10</v>
      </c>
      <c r="P142" s="324">
        <v>0</v>
      </c>
      <c r="Q142" s="627">
        <v>0</v>
      </c>
      <c r="R142" s="627">
        <v>0</v>
      </c>
      <c r="S142" s="644">
        <v>0</v>
      </c>
      <c r="T142" s="861">
        <f t="shared" si="9"/>
        <v>5504</v>
      </c>
    </row>
    <row r="143" spans="5:20" ht="15" customHeight="1" x14ac:dyDescent="0.25">
      <c r="F143" s="983">
        <v>12</v>
      </c>
      <c r="G143" s="1486" t="s">
        <v>212</v>
      </c>
      <c r="H143" s="1487"/>
      <c r="I143" s="1487"/>
      <c r="J143" s="1487"/>
      <c r="K143" s="1488"/>
      <c r="L143" s="986">
        <v>969</v>
      </c>
      <c r="M143" s="987">
        <v>66</v>
      </c>
      <c r="N143" s="986">
        <v>31</v>
      </c>
      <c r="O143" s="986">
        <v>9</v>
      </c>
      <c r="P143" s="979">
        <v>0</v>
      </c>
      <c r="Q143" s="986">
        <v>0</v>
      </c>
      <c r="R143" s="986">
        <v>0</v>
      </c>
      <c r="S143" s="988">
        <v>0</v>
      </c>
      <c r="T143" s="861">
        <f t="shared" si="9"/>
        <v>1075</v>
      </c>
    </row>
    <row r="144" spans="5:20" x14ac:dyDescent="0.25">
      <c r="F144" s="640">
        <v>13</v>
      </c>
      <c r="G144" s="1489" t="s">
        <v>213</v>
      </c>
      <c r="H144" s="1490"/>
      <c r="I144" s="1490"/>
      <c r="J144" s="1490"/>
      <c r="K144" s="1491"/>
      <c r="L144" s="627">
        <v>10074</v>
      </c>
      <c r="M144" s="479">
        <v>82</v>
      </c>
      <c r="N144" s="627">
        <v>531</v>
      </c>
      <c r="O144" s="627">
        <v>27</v>
      </c>
      <c r="P144" s="324">
        <v>0</v>
      </c>
      <c r="Q144" s="627">
        <v>0</v>
      </c>
      <c r="R144" s="627">
        <v>0</v>
      </c>
      <c r="S144" s="644">
        <v>0</v>
      </c>
      <c r="T144" s="861">
        <f t="shared" si="9"/>
        <v>10714</v>
      </c>
    </row>
    <row r="145" spans="6:20" ht="15" customHeight="1" x14ac:dyDescent="0.25">
      <c r="F145" s="983">
        <v>14</v>
      </c>
      <c r="G145" s="1486" t="s">
        <v>214</v>
      </c>
      <c r="H145" s="1487"/>
      <c r="I145" s="1487"/>
      <c r="J145" s="1487"/>
      <c r="K145" s="1488"/>
      <c r="L145" s="986">
        <v>2614</v>
      </c>
      <c r="M145" s="987">
        <v>74</v>
      </c>
      <c r="N145" s="986">
        <v>180</v>
      </c>
      <c r="O145" s="986">
        <v>4</v>
      </c>
      <c r="P145" s="979">
        <v>0</v>
      </c>
      <c r="Q145" s="986">
        <v>0</v>
      </c>
      <c r="R145" s="986">
        <v>0</v>
      </c>
      <c r="S145" s="988">
        <v>0</v>
      </c>
      <c r="T145" s="861">
        <f t="shared" si="9"/>
        <v>2872</v>
      </c>
    </row>
    <row r="146" spans="6:20" x14ac:dyDescent="0.25">
      <c r="F146" s="640">
        <v>15</v>
      </c>
      <c r="G146" s="1489" t="s">
        <v>260</v>
      </c>
      <c r="H146" s="1490"/>
      <c r="I146" s="1490"/>
      <c r="J146" s="1490"/>
      <c r="K146" s="1491"/>
      <c r="L146" s="627">
        <v>10793</v>
      </c>
      <c r="M146" s="479">
        <v>105</v>
      </c>
      <c r="N146" s="627">
        <v>503</v>
      </c>
      <c r="O146" s="627">
        <v>13</v>
      </c>
      <c r="P146" s="324">
        <v>0</v>
      </c>
      <c r="Q146" s="627">
        <v>0</v>
      </c>
      <c r="R146" s="627">
        <v>0</v>
      </c>
      <c r="S146" s="644">
        <v>0</v>
      </c>
      <c r="T146" s="861">
        <f t="shared" si="9"/>
        <v>11414</v>
      </c>
    </row>
    <row r="147" spans="6:20" ht="15" customHeight="1" x14ac:dyDescent="0.25">
      <c r="F147" s="983">
        <v>16</v>
      </c>
      <c r="G147" s="1486" t="s">
        <v>216</v>
      </c>
      <c r="H147" s="1487"/>
      <c r="I147" s="1487"/>
      <c r="J147" s="1487"/>
      <c r="K147" s="1488"/>
      <c r="L147" s="986">
        <v>3185</v>
      </c>
      <c r="M147" s="987">
        <v>82</v>
      </c>
      <c r="N147" s="986">
        <v>74</v>
      </c>
      <c r="O147" s="986">
        <v>7</v>
      </c>
      <c r="P147" s="979">
        <v>0</v>
      </c>
      <c r="Q147" s="986">
        <v>0</v>
      </c>
      <c r="R147" s="986">
        <v>0</v>
      </c>
      <c r="S147" s="988">
        <v>0</v>
      </c>
      <c r="T147" s="861">
        <f t="shared" si="9"/>
        <v>3348</v>
      </c>
    </row>
    <row r="148" spans="6:20" x14ac:dyDescent="0.25">
      <c r="F148" s="640">
        <v>17</v>
      </c>
      <c r="G148" s="1489" t="s">
        <v>217</v>
      </c>
      <c r="H148" s="1490"/>
      <c r="I148" s="1490"/>
      <c r="J148" s="1490"/>
      <c r="K148" s="1491"/>
      <c r="L148" s="627">
        <v>3817</v>
      </c>
      <c r="M148" s="479">
        <v>51</v>
      </c>
      <c r="N148" s="627">
        <v>116</v>
      </c>
      <c r="O148" s="627">
        <v>13</v>
      </c>
      <c r="P148" s="324">
        <v>0</v>
      </c>
      <c r="Q148" s="627">
        <v>0</v>
      </c>
      <c r="R148" s="627">
        <v>0</v>
      </c>
      <c r="S148" s="644">
        <v>0</v>
      </c>
      <c r="T148" s="861">
        <f t="shared" si="9"/>
        <v>3997</v>
      </c>
    </row>
    <row r="149" spans="6:20" ht="15" customHeight="1" x14ac:dyDescent="0.25">
      <c r="F149" s="983">
        <v>18</v>
      </c>
      <c r="G149" s="1486" t="s">
        <v>218</v>
      </c>
      <c r="H149" s="1487"/>
      <c r="I149" s="1487"/>
      <c r="J149" s="1487"/>
      <c r="K149" s="1488"/>
      <c r="L149" s="986">
        <v>5303</v>
      </c>
      <c r="M149" s="987">
        <v>78</v>
      </c>
      <c r="N149" s="986">
        <v>204</v>
      </c>
      <c r="O149" s="986">
        <v>10</v>
      </c>
      <c r="P149" s="979">
        <v>0</v>
      </c>
      <c r="Q149" s="986">
        <v>0</v>
      </c>
      <c r="R149" s="986">
        <v>0</v>
      </c>
      <c r="S149" s="988">
        <v>0</v>
      </c>
      <c r="T149" s="861">
        <f t="shared" si="9"/>
        <v>5595</v>
      </c>
    </row>
    <row r="150" spans="6:20" x14ac:dyDescent="0.25">
      <c r="F150" s="640">
        <v>19</v>
      </c>
      <c r="G150" s="1489" t="s">
        <v>261</v>
      </c>
      <c r="H150" s="1490"/>
      <c r="I150" s="1490"/>
      <c r="J150" s="1490"/>
      <c r="K150" s="1491"/>
      <c r="L150" s="627">
        <v>15570</v>
      </c>
      <c r="M150" s="479">
        <v>147</v>
      </c>
      <c r="N150" s="627">
        <v>879</v>
      </c>
      <c r="O150" s="627">
        <v>18</v>
      </c>
      <c r="P150" s="324">
        <v>0</v>
      </c>
      <c r="Q150" s="627">
        <v>0</v>
      </c>
      <c r="R150" s="627">
        <v>0</v>
      </c>
      <c r="S150" s="644">
        <v>0</v>
      </c>
      <c r="T150" s="861">
        <f t="shared" si="9"/>
        <v>16614</v>
      </c>
    </row>
    <row r="151" spans="6:20" ht="15" customHeight="1" x14ac:dyDescent="0.25">
      <c r="F151" s="983">
        <v>20</v>
      </c>
      <c r="G151" s="1486" t="s">
        <v>220</v>
      </c>
      <c r="H151" s="1487"/>
      <c r="I151" s="1487"/>
      <c r="J151" s="1487"/>
      <c r="K151" s="1488"/>
      <c r="L151" s="986">
        <v>3558</v>
      </c>
      <c r="M151" s="987">
        <v>76</v>
      </c>
      <c r="N151" s="986">
        <v>68</v>
      </c>
      <c r="O151" s="986">
        <v>7</v>
      </c>
      <c r="P151" s="979">
        <v>0</v>
      </c>
      <c r="Q151" s="986">
        <v>0</v>
      </c>
      <c r="R151" s="986">
        <v>0</v>
      </c>
      <c r="S151" s="988">
        <v>0</v>
      </c>
      <c r="T151" s="861">
        <f t="shared" si="9"/>
        <v>3709</v>
      </c>
    </row>
    <row r="152" spans="6:20" x14ac:dyDescent="0.25">
      <c r="F152" s="640">
        <v>21</v>
      </c>
      <c r="G152" s="1489" t="s">
        <v>221</v>
      </c>
      <c r="H152" s="1490"/>
      <c r="I152" s="1490"/>
      <c r="J152" s="1490"/>
      <c r="K152" s="1491"/>
      <c r="L152" s="627">
        <v>14824</v>
      </c>
      <c r="M152" s="479">
        <v>127</v>
      </c>
      <c r="N152" s="627">
        <v>1495</v>
      </c>
      <c r="O152" s="627">
        <v>21</v>
      </c>
      <c r="P152" s="324">
        <v>0</v>
      </c>
      <c r="Q152" s="627">
        <v>0</v>
      </c>
      <c r="R152" s="627">
        <v>0</v>
      </c>
      <c r="S152" s="644">
        <v>0</v>
      </c>
      <c r="T152" s="861">
        <f t="shared" si="9"/>
        <v>16467</v>
      </c>
    </row>
    <row r="153" spans="6:20" ht="15" customHeight="1" x14ac:dyDescent="0.25">
      <c r="F153" s="983">
        <v>22</v>
      </c>
      <c r="G153" s="1486" t="s">
        <v>222</v>
      </c>
      <c r="H153" s="1487"/>
      <c r="I153" s="1487"/>
      <c r="J153" s="1487"/>
      <c r="K153" s="1488"/>
      <c r="L153" s="986">
        <v>2439</v>
      </c>
      <c r="M153" s="987">
        <v>62</v>
      </c>
      <c r="N153" s="986">
        <v>203</v>
      </c>
      <c r="O153" s="986">
        <v>6</v>
      </c>
      <c r="P153" s="979">
        <v>0</v>
      </c>
      <c r="Q153" s="986">
        <v>0</v>
      </c>
      <c r="R153" s="986">
        <v>0</v>
      </c>
      <c r="S153" s="988">
        <v>0</v>
      </c>
      <c r="T153" s="861">
        <f t="shared" si="9"/>
        <v>2710</v>
      </c>
    </row>
    <row r="154" spans="6:20" x14ac:dyDescent="0.25">
      <c r="F154" s="640">
        <v>23</v>
      </c>
      <c r="G154" s="1489" t="s">
        <v>223</v>
      </c>
      <c r="H154" s="1490"/>
      <c r="I154" s="1490"/>
      <c r="J154" s="1490"/>
      <c r="K154" s="1491"/>
      <c r="L154" s="627">
        <v>33207</v>
      </c>
      <c r="M154" s="479">
        <v>158</v>
      </c>
      <c r="N154" s="627">
        <v>1359</v>
      </c>
      <c r="O154" s="627">
        <v>61</v>
      </c>
      <c r="P154" s="324">
        <v>0</v>
      </c>
      <c r="Q154" s="627">
        <v>0</v>
      </c>
      <c r="R154" s="627">
        <v>1</v>
      </c>
      <c r="S154" s="644">
        <v>0</v>
      </c>
      <c r="T154" s="861">
        <f t="shared" si="9"/>
        <v>34786</v>
      </c>
    </row>
    <row r="155" spans="6:20" ht="15" customHeight="1" x14ac:dyDescent="0.25">
      <c r="F155" s="983">
        <v>24</v>
      </c>
      <c r="G155" s="1486" t="s">
        <v>224</v>
      </c>
      <c r="H155" s="1487"/>
      <c r="I155" s="1487"/>
      <c r="J155" s="1487"/>
      <c r="K155" s="1488"/>
      <c r="L155" s="986">
        <v>79774</v>
      </c>
      <c r="M155" s="987">
        <v>345</v>
      </c>
      <c r="N155" s="986">
        <v>4602</v>
      </c>
      <c r="O155" s="986">
        <v>116</v>
      </c>
      <c r="P155" s="979">
        <v>0</v>
      </c>
      <c r="Q155" s="986">
        <v>0</v>
      </c>
      <c r="R155" s="986">
        <v>0</v>
      </c>
      <c r="S155" s="988">
        <v>0</v>
      </c>
      <c r="T155" s="861">
        <f t="shared" si="9"/>
        <v>84837</v>
      </c>
    </row>
    <row r="156" spans="6:20" x14ac:dyDescent="0.25">
      <c r="F156" s="640">
        <v>25</v>
      </c>
      <c r="G156" s="1489" t="s">
        <v>262</v>
      </c>
      <c r="H156" s="1490"/>
      <c r="I156" s="1490"/>
      <c r="J156" s="1490"/>
      <c r="K156" s="1491"/>
      <c r="L156" s="627">
        <v>12119</v>
      </c>
      <c r="M156" s="479">
        <v>133</v>
      </c>
      <c r="N156" s="627">
        <v>389</v>
      </c>
      <c r="O156" s="627">
        <v>30</v>
      </c>
      <c r="P156" s="324">
        <v>0</v>
      </c>
      <c r="Q156" s="627">
        <v>0</v>
      </c>
      <c r="R156" s="627">
        <v>0</v>
      </c>
      <c r="S156" s="644">
        <v>0</v>
      </c>
      <c r="T156" s="861">
        <f t="shared" si="9"/>
        <v>12671</v>
      </c>
    </row>
    <row r="157" spans="6:20" ht="15" customHeight="1" x14ac:dyDescent="0.25">
      <c r="F157" s="983">
        <v>26</v>
      </c>
      <c r="G157" s="1486" t="s">
        <v>226</v>
      </c>
      <c r="H157" s="1487"/>
      <c r="I157" s="1487"/>
      <c r="J157" s="1487"/>
      <c r="K157" s="1488"/>
      <c r="L157" s="986">
        <v>4361</v>
      </c>
      <c r="M157" s="987">
        <v>61</v>
      </c>
      <c r="N157" s="986">
        <v>159</v>
      </c>
      <c r="O157" s="986">
        <v>6</v>
      </c>
      <c r="P157" s="979">
        <v>0</v>
      </c>
      <c r="Q157" s="986">
        <v>0</v>
      </c>
      <c r="R157" s="986">
        <v>0</v>
      </c>
      <c r="S157" s="988">
        <v>0</v>
      </c>
      <c r="T157" s="861">
        <f t="shared" si="9"/>
        <v>4587</v>
      </c>
    </row>
    <row r="158" spans="6:20" x14ac:dyDescent="0.25">
      <c r="F158" s="640">
        <v>27</v>
      </c>
      <c r="G158" s="1489" t="s">
        <v>227</v>
      </c>
      <c r="H158" s="1490"/>
      <c r="I158" s="1490"/>
      <c r="J158" s="1490"/>
      <c r="K158" s="1491"/>
      <c r="L158" s="627">
        <v>5917</v>
      </c>
      <c r="M158" s="479">
        <v>76</v>
      </c>
      <c r="N158" s="627">
        <v>151</v>
      </c>
      <c r="O158" s="627">
        <v>9</v>
      </c>
      <c r="P158" s="324">
        <v>1</v>
      </c>
      <c r="Q158" s="627">
        <v>0</v>
      </c>
      <c r="R158" s="627">
        <v>0</v>
      </c>
      <c r="S158" s="644">
        <v>0</v>
      </c>
      <c r="T158" s="861">
        <f t="shared" si="9"/>
        <v>6154</v>
      </c>
    </row>
    <row r="159" spans="6:20" ht="15" customHeight="1" x14ac:dyDescent="0.25">
      <c r="F159" s="983">
        <v>28</v>
      </c>
      <c r="G159" s="1486" t="s">
        <v>228</v>
      </c>
      <c r="H159" s="1487"/>
      <c r="I159" s="1487"/>
      <c r="J159" s="1487"/>
      <c r="K159" s="1488"/>
      <c r="L159" s="986">
        <v>6073</v>
      </c>
      <c r="M159" s="987">
        <v>61</v>
      </c>
      <c r="N159" s="986">
        <v>340</v>
      </c>
      <c r="O159" s="986">
        <v>17</v>
      </c>
      <c r="P159" s="979">
        <v>0</v>
      </c>
      <c r="Q159" s="986">
        <v>0</v>
      </c>
      <c r="R159" s="986">
        <v>0</v>
      </c>
      <c r="S159" s="988">
        <v>0</v>
      </c>
      <c r="T159" s="861">
        <f t="shared" si="9"/>
        <v>6491</v>
      </c>
    </row>
    <row r="160" spans="6:20" x14ac:dyDescent="0.25">
      <c r="F160" s="640">
        <v>29</v>
      </c>
      <c r="G160" s="1489" t="s">
        <v>276</v>
      </c>
      <c r="H160" s="1490"/>
      <c r="I160" s="1490"/>
      <c r="J160" s="1490"/>
      <c r="K160" s="1491"/>
      <c r="L160" s="627">
        <v>8191</v>
      </c>
      <c r="M160" s="479">
        <v>100</v>
      </c>
      <c r="N160" s="627">
        <v>274</v>
      </c>
      <c r="O160" s="627">
        <v>11</v>
      </c>
      <c r="P160" s="324">
        <v>0</v>
      </c>
      <c r="Q160" s="627">
        <v>0</v>
      </c>
      <c r="R160" s="627">
        <v>0</v>
      </c>
      <c r="S160" s="644">
        <v>0</v>
      </c>
      <c r="T160" s="861">
        <f t="shared" si="9"/>
        <v>8576</v>
      </c>
    </row>
    <row r="161" spans="6:20" ht="15" customHeight="1" x14ac:dyDescent="0.25">
      <c r="F161" s="983">
        <v>30</v>
      </c>
      <c r="G161" s="1486" t="s">
        <v>230</v>
      </c>
      <c r="H161" s="1487"/>
      <c r="I161" s="1487"/>
      <c r="J161" s="1487"/>
      <c r="K161" s="1488"/>
      <c r="L161" s="986">
        <v>7875</v>
      </c>
      <c r="M161" s="987">
        <v>83</v>
      </c>
      <c r="N161" s="986">
        <v>345</v>
      </c>
      <c r="O161" s="986">
        <v>23</v>
      </c>
      <c r="P161" s="979">
        <v>0</v>
      </c>
      <c r="Q161" s="986">
        <v>0</v>
      </c>
      <c r="R161" s="986">
        <v>0</v>
      </c>
      <c r="S161" s="988">
        <v>0</v>
      </c>
      <c r="T161" s="861">
        <f t="shared" si="9"/>
        <v>8326</v>
      </c>
    </row>
    <row r="162" spans="6:20" x14ac:dyDescent="0.25">
      <c r="F162" s="640">
        <v>31</v>
      </c>
      <c r="G162" s="1489" t="s">
        <v>231</v>
      </c>
      <c r="H162" s="1490"/>
      <c r="I162" s="1490"/>
      <c r="J162" s="1490"/>
      <c r="K162" s="1491"/>
      <c r="L162" s="627">
        <v>2679</v>
      </c>
      <c r="M162" s="479">
        <v>60</v>
      </c>
      <c r="N162" s="627">
        <v>60</v>
      </c>
      <c r="O162" s="627">
        <v>9</v>
      </c>
      <c r="P162" s="324">
        <v>0</v>
      </c>
      <c r="Q162" s="627">
        <v>0</v>
      </c>
      <c r="R162" s="627">
        <v>0</v>
      </c>
      <c r="S162" s="644">
        <v>0</v>
      </c>
      <c r="T162" s="861">
        <f t="shared" si="9"/>
        <v>2808</v>
      </c>
    </row>
    <row r="163" spans="6:20" ht="15" customHeight="1" x14ac:dyDescent="0.25">
      <c r="F163" s="983">
        <v>32</v>
      </c>
      <c r="G163" s="1486" t="s">
        <v>232</v>
      </c>
      <c r="H163" s="1487"/>
      <c r="I163" s="1487"/>
      <c r="J163" s="1487"/>
      <c r="K163" s="1488"/>
      <c r="L163" s="986">
        <v>3746</v>
      </c>
      <c r="M163" s="987">
        <v>51</v>
      </c>
      <c r="N163" s="986">
        <v>104</v>
      </c>
      <c r="O163" s="986">
        <v>7</v>
      </c>
      <c r="P163" s="979">
        <v>0</v>
      </c>
      <c r="Q163" s="986">
        <v>0</v>
      </c>
      <c r="R163" s="986">
        <v>0</v>
      </c>
      <c r="S163" s="988">
        <v>0</v>
      </c>
      <c r="T163" s="861">
        <f t="shared" si="9"/>
        <v>3908</v>
      </c>
    </row>
    <row r="164" spans="6:20" x14ac:dyDescent="0.25">
      <c r="F164" s="640">
        <v>33</v>
      </c>
      <c r="G164" s="1489" t="s">
        <v>263</v>
      </c>
      <c r="H164" s="1490"/>
      <c r="I164" s="1490"/>
      <c r="J164" s="1490"/>
      <c r="K164" s="1491"/>
      <c r="L164" s="627">
        <v>24104</v>
      </c>
      <c r="M164" s="479">
        <v>148</v>
      </c>
      <c r="N164" s="627">
        <v>918</v>
      </c>
      <c r="O164" s="627">
        <v>34</v>
      </c>
      <c r="P164" s="324">
        <v>0</v>
      </c>
      <c r="Q164" s="627">
        <v>0</v>
      </c>
      <c r="R164" s="627">
        <v>0</v>
      </c>
      <c r="S164" s="644">
        <v>0</v>
      </c>
      <c r="T164" s="861">
        <f t="shared" si="9"/>
        <v>25204</v>
      </c>
    </row>
    <row r="165" spans="6:20" ht="15" customHeight="1" x14ac:dyDescent="0.25">
      <c r="F165" s="983">
        <v>34</v>
      </c>
      <c r="G165" s="1486" t="s">
        <v>234</v>
      </c>
      <c r="H165" s="1487"/>
      <c r="I165" s="1487"/>
      <c r="J165" s="1487"/>
      <c r="K165" s="1488"/>
      <c r="L165" s="986">
        <v>1474</v>
      </c>
      <c r="M165" s="987">
        <v>66</v>
      </c>
      <c r="N165" s="986">
        <v>54</v>
      </c>
      <c r="O165" s="986">
        <v>7</v>
      </c>
      <c r="P165" s="979">
        <v>0</v>
      </c>
      <c r="Q165" s="986">
        <v>0</v>
      </c>
      <c r="R165" s="986">
        <v>0</v>
      </c>
      <c r="S165" s="988">
        <v>0</v>
      </c>
      <c r="T165" s="861">
        <f t="shared" si="9"/>
        <v>1601</v>
      </c>
    </row>
    <row r="166" spans="6:20" x14ac:dyDescent="0.25">
      <c r="F166" s="640">
        <v>35</v>
      </c>
      <c r="G166" s="1489" t="s">
        <v>235</v>
      </c>
      <c r="H166" s="1490"/>
      <c r="I166" s="1490"/>
      <c r="J166" s="1490"/>
      <c r="K166" s="1491"/>
      <c r="L166" s="627">
        <v>20052</v>
      </c>
      <c r="M166" s="479">
        <v>177</v>
      </c>
      <c r="N166" s="627">
        <v>1899</v>
      </c>
      <c r="O166" s="627">
        <v>31</v>
      </c>
      <c r="P166" s="324">
        <v>0</v>
      </c>
      <c r="Q166" s="627">
        <v>0</v>
      </c>
      <c r="R166" s="627">
        <v>0</v>
      </c>
      <c r="S166" s="644">
        <v>0</v>
      </c>
      <c r="T166" s="861">
        <f t="shared" si="9"/>
        <v>22159</v>
      </c>
    </row>
    <row r="167" spans="6:20" ht="15" customHeight="1" x14ac:dyDescent="0.25">
      <c r="F167" s="983">
        <v>36</v>
      </c>
      <c r="G167" s="1486" t="s">
        <v>264</v>
      </c>
      <c r="H167" s="1487"/>
      <c r="I167" s="1487"/>
      <c r="J167" s="1487"/>
      <c r="K167" s="1488"/>
      <c r="L167" s="986">
        <v>378</v>
      </c>
      <c r="M167" s="987">
        <v>36</v>
      </c>
      <c r="N167" s="986">
        <v>51</v>
      </c>
      <c r="O167" s="986">
        <v>0</v>
      </c>
      <c r="P167" s="979">
        <v>0</v>
      </c>
      <c r="Q167" s="986">
        <v>0</v>
      </c>
      <c r="R167" s="986">
        <v>0</v>
      </c>
      <c r="S167" s="988">
        <v>0</v>
      </c>
      <c r="T167" s="861">
        <f t="shared" si="9"/>
        <v>465</v>
      </c>
    </row>
    <row r="168" spans="6:20" x14ac:dyDescent="0.25">
      <c r="F168" s="640">
        <v>37</v>
      </c>
      <c r="G168" s="1489" t="s">
        <v>237</v>
      </c>
      <c r="H168" s="1490"/>
      <c r="I168" s="1490"/>
      <c r="J168" s="1490"/>
      <c r="K168" s="1491"/>
      <c r="L168" s="627">
        <v>236529</v>
      </c>
      <c r="M168" s="479">
        <v>9918</v>
      </c>
      <c r="N168" s="627">
        <v>8432</v>
      </c>
      <c r="O168" s="627">
        <v>404</v>
      </c>
      <c r="P168" s="324">
        <v>3</v>
      </c>
      <c r="Q168" s="627">
        <v>0</v>
      </c>
      <c r="R168" s="627">
        <v>1</v>
      </c>
      <c r="S168" s="644">
        <v>1</v>
      </c>
      <c r="T168" s="861">
        <f t="shared" si="9"/>
        <v>255288</v>
      </c>
    </row>
    <row r="169" spans="6:20" ht="15" customHeight="1" x14ac:dyDescent="0.25">
      <c r="F169" s="983">
        <v>38</v>
      </c>
      <c r="G169" s="1486" t="s">
        <v>238</v>
      </c>
      <c r="H169" s="1487"/>
      <c r="I169" s="1487"/>
      <c r="J169" s="1487"/>
      <c r="K169" s="1488"/>
      <c r="L169" s="986">
        <v>8984</v>
      </c>
      <c r="M169" s="987">
        <v>122</v>
      </c>
      <c r="N169" s="986">
        <v>890</v>
      </c>
      <c r="O169" s="986">
        <v>19</v>
      </c>
      <c r="P169" s="979">
        <v>0</v>
      </c>
      <c r="Q169" s="986">
        <v>0</v>
      </c>
      <c r="R169" s="986">
        <v>0</v>
      </c>
      <c r="S169" s="988">
        <v>0</v>
      </c>
      <c r="T169" s="861">
        <f t="shared" si="9"/>
        <v>10015</v>
      </c>
    </row>
    <row r="170" spans="6:20" x14ac:dyDescent="0.25">
      <c r="F170" s="640">
        <v>39</v>
      </c>
      <c r="G170" s="1489" t="s">
        <v>239</v>
      </c>
      <c r="H170" s="1490"/>
      <c r="I170" s="1490"/>
      <c r="J170" s="1490"/>
      <c r="K170" s="1491"/>
      <c r="L170" s="627">
        <v>1183</v>
      </c>
      <c r="M170" s="479">
        <v>47</v>
      </c>
      <c r="N170" s="627">
        <v>48</v>
      </c>
      <c r="O170" s="627">
        <v>4</v>
      </c>
      <c r="P170" s="324">
        <v>0</v>
      </c>
      <c r="Q170" s="627">
        <v>0</v>
      </c>
      <c r="R170" s="627">
        <v>0</v>
      </c>
      <c r="S170" s="644">
        <v>0</v>
      </c>
      <c r="T170" s="861">
        <f t="shared" si="9"/>
        <v>1282</v>
      </c>
    </row>
    <row r="171" spans="6:20" ht="15" customHeight="1" x14ac:dyDescent="0.25">
      <c r="F171" s="983">
        <v>40</v>
      </c>
      <c r="G171" s="1486" t="s">
        <v>240</v>
      </c>
      <c r="H171" s="1487"/>
      <c r="I171" s="1487"/>
      <c r="J171" s="1487"/>
      <c r="K171" s="1488"/>
      <c r="L171" s="986">
        <v>895</v>
      </c>
      <c r="M171" s="987">
        <v>44</v>
      </c>
      <c r="N171" s="986">
        <v>62</v>
      </c>
      <c r="O171" s="986">
        <v>4</v>
      </c>
      <c r="P171" s="979">
        <v>0</v>
      </c>
      <c r="Q171" s="986">
        <v>0</v>
      </c>
      <c r="R171" s="986">
        <v>0</v>
      </c>
      <c r="S171" s="988">
        <v>0</v>
      </c>
      <c r="T171" s="861">
        <f t="shared" si="9"/>
        <v>1005</v>
      </c>
    </row>
    <row r="172" spans="6:20" x14ac:dyDescent="0.25">
      <c r="F172" s="640">
        <v>41</v>
      </c>
      <c r="G172" s="1489" t="s">
        <v>241</v>
      </c>
      <c r="H172" s="1490"/>
      <c r="I172" s="1490"/>
      <c r="J172" s="1490"/>
      <c r="K172" s="1491"/>
      <c r="L172" s="627">
        <v>36618</v>
      </c>
      <c r="M172" s="479">
        <v>169</v>
      </c>
      <c r="N172" s="627">
        <v>1602</v>
      </c>
      <c r="O172" s="627">
        <v>45</v>
      </c>
      <c r="P172" s="324">
        <v>0</v>
      </c>
      <c r="Q172" s="627">
        <v>1</v>
      </c>
      <c r="R172" s="627">
        <v>0</v>
      </c>
      <c r="S172" s="644">
        <v>0</v>
      </c>
      <c r="T172" s="861">
        <f t="shared" si="9"/>
        <v>38435</v>
      </c>
    </row>
    <row r="173" spans="6:20" ht="15" customHeight="1" x14ac:dyDescent="0.25">
      <c r="F173" s="983">
        <v>42</v>
      </c>
      <c r="G173" s="1486" t="s">
        <v>242</v>
      </c>
      <c r="H173" s="1487"/>
      <c r="I173" s="1487"/>
      <c r="J173" s="1487"/>
      <c r="K173" s="1488"/>
      <c r="L173" s="986">
        <v>4095</v>
      </c>
      <c r="M173" s="987">
        <v>77</v>
      </c>
      <c r="N173" s="986">
        <v>177</v>
      </c>
      <c r="O173" s="986">
        <v>7</v>
      </c>
      <c r="P173" s="979">
        <v>0</v>
      </c>
      <c r="Q173" s="986">
        <v>0</v>
      </c>
      <c r="R173" s="986">
        <v>0</v>
      </c>
      <c r="S173" s="988">
        <v>0</v>
      </c>
      <c r="T173" s="861">
        <f t="shared" si="9"/>
        <v>4356</v>
      </c>
    </row>
    <row r="174" spans="6:20" x14ac:dyDescent="0.25">
      <c r="F174" s="640">
        <v>43</v>
      </c>
      <c r="G174" s="1489" t="s">
        <v>265</v>
      </c>
      <c r="H174" s="1490"/>
      <c r="I174" s="1490"/>
      <c r="J174" s="1490"/>
      <c r="K174" s="1491"/>
      <c r="L174" s="627">
        <v>2376</v>
      </c>
      <c r="M174" s="479">
        <v>64</v>
      </c>
      <c r="N174" s="627">
        <v>81</v>
      </c>
      <c r="O174" s="627">
        <v>7</v>
      </c>
      <c r="P174" s="324">
        <v>0</v>
      </c>
      <c r="Q174" s="627">
        <v>0</v>
      </c>
      <c r="R174" s="627">
        <v>0</v>
      </c>
      <c r="S174" s="644">
        <v>0</v>
      </c>
      <c r="T174" s="861">
        <f t="shared" si="9"/>
        <v>2528</v>
      </c>
    </row>
    <row r="175" spans="6:20" ht="15" customHeight="1" x14ac:dyDescent="0.25">
      <c r="F175" s="983">
        <v>44</v>
      </c>
      <c r="G175" s="1486" t="s">
        <v>244</v>
      </c>
      <c r="H175" s="1487"/>
      <c r="I175" s="1487"/>
      <c r="J175" s="1487"/>
      <c r="K175" s="1488"/>
      <c r="L175" s="986">
        <v>6848</v>
      </c>
      <c r="M175" s="987">
        <v>81</v>
      </c>
      <c r="N175" s="986">
        <v>286</v>
      </c>
      <c r="O175" s="986">
        <v>23</v>
      </c>
      <c r="P175" s="979">
        <v>0</v>
      </c>
      <c r="Q175" s="986">
        <v>0</v>
      </c>
      <c r="R175" s="986">
        <v>0</v>
      </c>
      <c r="S175" s="988">
        <v>0</v>
      </c>
      <c r="T175" s="861">
        <f t="shared" si="9"/>
        <v>7238</v>
      </c>
    </row>
    <row r="176" spans="6:20" x14ac:dyDescent="0.25">
      <c r="F176" s="640">
        <v>45</v>
      </c>
      <c r="G176" s="1489" t="s">
        <v>245</v>
      </c>
      <c r="H176" s="1490"/>
      <c r="I176" s="1490"/>
      <c r="J176" s="1490"/>
      <c r="K176" s="1491"/>
      <c r="L176" s="627">
        <v>8715</v>
      </c>
      <c r="M176" s="479">
        <v>117</v>
      </c>
      <c r="N176" s="627">
        <v>280</v>
      </c>
      <c r="O176" s="627">
        <v>17</v>
      </c>
      <c r="P176" s="324">
        <v>0</v>
      </c>
      <c r="Q176" s="627">
        <v>0</v>
      </c>
      <c r="R176" s="627">
        <v>0</v>
      </c>
      <c r="S176" s="644">
        <v>0</v>
      </c>
      <c r="T176" s="861">
        <f t="shared" si="9"/>
        <v>9129</v>
      </c>
    </row>
    <row r="177" spans="4:20" ht="15" customHeight="1" x14ac:dyDescent="0.25">
      <c r="F177" s="983">
        <v>46</v>
      </c>
      <c r="G177" s="1486" t="s">
        <v>246</v>
      </c>
      <c r="H177" s="1487"/>
      <c r="I177" s="1487"/>
      <c r="J177" s="1487"/>
      <c r="K177" s="1488"/>
      <c r="L177" s="986">
        <v>4782</v>
      </c>
      <c r="M177" s="987">
        <v>61</v>
      </c>
      <c r="N177" s="986">
        <v>230</v>
      </c>
      <c r="O177" s="986">
        <v>12</v>
      </c>
      <c r="P177" s="979">
        <v>0</v>
      </c>
      <c r="Q177" s="986">
        <v>0</v>
      </c>
      <c r="R177" s="986">
        <v>0</v>
      </c>
      <c r="S177" s="988">
        <v>0</v>
      </c>
      <c r="T177" s="861">
        <f t="shared" si="9"/>
        <v>5085</v>
      </c>
    </row>
    <row r="178" spans="4:20" x14ac:dyDescent="0.25">
      <c r="F178" s="640">
        <v>47</v>
      </c>
      <c r="G178" s="1489" t="s">
        <v>247</v>
      </c>
      <c r="H178" s="1490"/>
      <c r="I178" s="1490"/>
      <c r="J178" s="1490"/>
      <c r="K178" s="1491"/>
      <c r="L178" s="627">
        <v>1991</v>
      </c>
      <c r="M178" s="479">
        <v>66</v>
      </c>
      <c r="N178" s="627">
        <v>29</v>
      </c>
      <c r="O178" s="627">
        <v>5</v>
      </c>
      <c r="P178" s="324">
        <v>0</v>
      </c>
      <c r="Q178" s="627">
        <v>0</v>
      </c>
      <c r="R178" s="627">
        <v>0</v>
      </c>
      <c r="S178" s="644">
        <v>0</v>
      </c>
      <c r="T178" s="861">
        <f t="shared" si="9"/>
        <v>2091</v>
      </c>
    </row>
    <row r="179" spans="4:20" ht="15" customHeight="1" x14ac:dyDescent="0.25">
      <c r="F179" s="983">
        <v>48</v>
      </c>
      <c r="G179" s="1486" t="s">
        <v>248</v>
      </c>
      <c r="H179" s="1487"/>
      <c r="I179" s="1487"/>
      <c r="J179" s="1487"/>
      <c r="K179" s="1488"/>
      <c r="L179" s="986">
        <v>3093</v>
      </c>
      <c r="M179" s="987">
        <v>76</v>
      </c>
      <c r="N179" s="986">
        <v>77</v>
      </c>
      <c r="O179" s="986">
        <v>8</v>
      </c>
      <c r="P179" s="979">
        <v>0</v>
      </c>
      <c r="Q179" s="986">
        <v>0</v>
      </c>
      <c r="R179" s="986">
        <v>0</v>
      </c>
      <c r="S179" s="988">
        <v>0</v>
      </c>
      <c r="T179" s="861">
        <f t="shared" si="9"/>
        <v>3254</v>
      </c>
    </row>
    <row r="180" spans="4:20" x14ac:dyDescent="0.25">
      <c r="F180" s="640">
        <v>49</v>
      </c>
      <c r="G180" s="1489" t="s">
        <v>249</v>
      </c>
      <c r="H180" s="1490"/>
      <c r="I180" s="1490"/>
      <c r="J180" s="1490"/>
      <c r="K180" s="1491"/>
      <c r="L180" s="627">
        <v>6206</v>
      </c>
      <c r="M180" s="479">
        <v>66</v>
      </c>
      <c r="N180" s="627">
        <v>159</v>
      </c>
      <c r="O180" s="627">
        <v>8</v>
      </c>
      <c r="P180" s="324">
        <v>0</v>
      </c>
      <c r="Q180" s="627">
        <v>0</v>
      </c>
      <c r="R180" s="627">
        <v>0</v>
      </c>
      <c r="S180" s="644">
        <v>0</v>
      </c>
      <c r="T180" s="861">
        <f t="shared" si="9"/>
        <v>6439</v>
      </c>
    </row>
    <row r="181" spans="4:20" ht="15" customHeight="1" x14ac:dyDescent="0.25">
      <c r="F181" s="983">
        <v>50</v>
      </c>
      <c r="G181" s="1486" t="s">
        <v>250</v>
      </c>
      <c r="H181" s="1487"/>
      <c r="I181" s="1487"/>
      <c r="J181" s="1487"/>
      <c r="K181" s="1488"/>
      <c r="L181" s="986">
        <v>2663</v>
      </c>
      <c r="M181" s="987">
        <v>68</v>
      </c>
      <c r="N181" s="986">
        <v>104</v>
      </c>
      <c r="O181" s="986">
        <v>12</v>
      </c>
      <c r="P181" s="979">
        <v>0</v>
      </c>
      <c r="Q181" s="986">
        <v>0</v>
      </c>
      <c r="R181" s="986">
        <v>0</v>
      </c>
      <c r="S181" s="988">
        <v>0</v>
      </c>
      <c r="T181" s="861">
        <f t="shared" si="9"/>
        <v>2847</v>
      </c>
    </row>
    <row r="182" spans="4:20" x14ac:dyDescent="0.25">
      <c r="F182" s="640">
        <v>51</v>
      </c>
      <c r="G182" s="1489" t="s">
        <v>266</v>
      </c>
      <c r="H182" s="1490"/>
      <c r="I182" s="1490"/>
      <c r="J182" s="1490"/>
      <c r="K182" s="1491"/>
      <c r="L182" s="627">
        <v>3020</v>
      </c>
      <c r="M182" s="479">
        <v>49</v>
      </c>
      <c r="N182" s="627">
        <v>64</v>
      </c>
      <c r="O182" s="627">
        <v>9</v>
      </c>
      <c r="P182" s="324">
        <v>0</v>
      </c>
      <c r="Q182" s="627">
        <v>0</v>
      </c>
      <c r="R182" s="627">
        <v>0</v>
      </c>
      <c r="S182" s="644">
        <v>0</v>
      </c>
      <c r="T182" s="861">
        <f t="shared" si="9"/>
        <v>3142</v>
      </c>
    </row>
    <row r="183" spans="4:20" ht="15.75" customHeight="1" thickBot="1" x14ac:dyDescent="0.3">
      <c r="F183" s="983">
        <v>52</v>
      </c>
      <c r="G183" s="1486" t="s">
        <v>252</v>
      </c>
      <c r="H183" s="1487"/>
      <c r="I183" s="1487"/>
      <c r="J183" s="1487"/>
      <c r="K183" s="1488"/>
      <c r="L183" s="986">
        <v>48696</v>
      </c>
      <c r="M183" s="987">
        <v>230</v>
      </c>
      <c r="N183" s="986">
        <v>5940</v>
      </c>
      <c r="O183" s="986">
        <v>64</v>
      </c>
      <c r="P183" s="979">
        <v>0</v>
      </c>
      <c r="Q183" s="986">
        <v>0</v>
      </c>
      <c r="R183" s="986">
        <v>0</v>
      </c>
      <c r="S183" s="988">
        <v>0</v>
      </c>
      <c r="T183" s="861">
        <f t="shared" si="9"/>
        <v>54930</v>
      </c>
    </row>
    <row r="184" spans="4:20" ht="23.25" customHeight="1" thickTop="1" thickBot="1" x14ac:dyDescent="0.3">
      <c r="F184" s="1383">
        <v>53</v>
      </c>
      <c r="G184" s="1386" t="s">
        <v>330</v>
      </c>
      <c r="H184" s="1386"/>
      <c r="I184" s="1386"/>
      <c r="J184" s="1386"/>
      <c r="K184" s="1387"/>
      <c r="L184" s="860">
        <f t="shared" ref="L184:S184" si="10">SUM(L132:L183)</f>
        <v>842619</v>
      </c>
      <c r="M184" s="860">
        <f t="shared" si="10"/>
        <v>15327</v>
      </c>
      <c r="N184" s="860">
        <f t="shared" si="10"/>
        <v>40053</v>
      </c>
      <c r="O184" s="860">
        <f t="shared" si="10"/>
        <v>1412</v>
      </c>
      <c r="P184" s="860">
        <f t="shared" si="10"/>
        <v>5</v>
      </c>
      <c r="Q184" s="860">
        <f t="shared" si="10"/>
        <v>1</v>
      </c>
      <c r="R184" s="860">
        <f t="shared" si="10"/>
        <v>3</v>
      </c>
      <c r="S184" s="860">
        <f t="shared" si="10"/>
        <v>2</v>
      </c>
      <c r="T184" s="860">
        <f t="shared" si="9"/>
        <v>899422</v>
      </c>
    </row>
    <row r="185" spans="4:20" ht="15" customHeight="1" thickTop="1" x14ac:dyDescent="0.25">
      <c r="F185" s="699" t="s">
        <v>518</v>
      </c>
      <c r="G185" s="1"/>
      <c r="H185" s="633"/>
      <c r="I185" s="618"/>
      <c r="J185" s="439"/>
      <c r="K185" s="439"/>
      <c r="L185" s="439"/>
      <c r="M185" s="439"/>
      <c r="N185" s="439"/>
      <c r="O185" s="439"/>
      <c r="P185" s="439"/>
      <c r="Q185" s="439"/>
      <c r="R185" s="439"/>
      <c r="S185" s="76"/>
      <c r="T185" s="439"/>
    </row>
    <row r="186" spans="4:20" s="439" customFormat="1" ht="15" customHeight="1" x14ac:dyDescent="0.25">
      <c r="E186" s="633"/>
      <c r="F186" s="1"/>
      <c r="G186" s="1"/>
      <c r="H186" s="633"/>
      <c r="I186" s="618"/>
    </row>
    <row r="187" spans="4:20" s="439" customFormat="1" ht="15" customHeight="1" x14ac:dyDescent="0.25">
      <c r="E187" s="633"/>
      <c r="F187" s="1"/>
      <c r="G187" s="1"/>
      <c r="H187" s="633"/>
      <c r="I187" s="618"/>
    </row>
    <row r="188" spans="4:20" ht="54" customHeight="1" x14ac:dyDescent="0.25">
      <c r="F188" s="1500" t="s">
        <v>523</v>
      </c>
      <c r="G188" s="1500"/>
      <c r="H188" s="1500"/>
      <c r="I188" s="1500"/>
      <c r="J188" s="1500"/>
      <c r="K188" s="1500"/>
      <c r="L188" s="1500"/>
      <c r="M188" s="1500"/>
      <c r="N188" s="1500"/>
      <c r="O188" s="1500"/>
      <c r="P188" s="1500"/>
      <c r="Q188" s="1500"/>
      <c r="R188" s="1500"/>
      <c r="S188" s="1500"/>
      <c r="T188" s="1500"/>
    </row>
    <row r="189" spans="4:20" ht="15.75" customHeight="1" thickBot="1" x14ac:dyDescent="0.3">
      <c r="I189" s="75"/>
      <c r="J189" s="75"/>
      <c r="K189" s="439"/>
      <c r="L189" s="439"/>
      <c r="M189" s="439"/>
      <c r="N189" s="621"/>
      <c r="O189" s="75"/>
      <c r="P189" s="621"/>
      <c r="Q189" s="147"/>
      <c r="R189" s="147"/>
    </row>
    <row r="190" spans="4:20" ht="21" customHeight="1" thickTop="1" thickBot="1" x14ac:dyDescent="0.3">
      <c r="E190" s="624"/>
      <c r="F190" s="1509" t="s">
        <v>256</v>
      </c>
      <c r="G190" s="1510"/>
      <c r="H190" s="1510"/>
      <c r="I190" s="1510"/>
      <c r="J190" s="1510"/>
      <c r="K190" s="1511"/>
      <c r="L190" s="862">
        <v>2012</v>
      </c>
      <c r="M190" s="1507">
        <v>2013</v>
      </c>
      <c r="N190" s="1508"/>
      <c r="O190" s="1507">
        <v>2014</v>
      </c>
      <c r="P190" s="1508"/>
      <c r="Q190" s="1507">
        <v>2015</v>
      </c>
      <c r="R190" s="1508"/>
      <c r="S190" s="1507">
        <v>2016</v>
      </c>
      <c r="T190" s="1508"/>
    </row>
    <row r="191" spans="4:20" ht="18" customHeight="1" thickBot="1" x14ac:dyDescent="0.3">
      <c r="E191" s="624"/>
      <c r="F191" s="1512"/>
      <c r="G191" s="1513"/>
      <c r="H191" s="1513"/>
      <c r="I191" s="1513"/>
      <c r="J191" s="1513"/>
      <c r="K191" s="1514"/>
      <c r="L191" s="863" t="s">
        <v>380</v>
      </c>
      <c r="M191" s="864" t="s">
        <v>380</v>
      </c>
      <c r="N191" s="865" t="s">
        <v>391</v>
      </c>
      <c r="O191" s="866" t="s">
        <v>380</v>
      </c>
      <c r="P191" s="865" t="s">
        <v>391</v>
      </c>
      <c r="Q191" s="866" t="s">
        <v>380</v>
      </c>
      <c r="R191" s="865" t="s">
        <v>391</v>
      </c>
      <c r="S191" s="866" t="s">
        <v>380</v>
      </c>
      <c r="T191" s="865" t="s">
        <v>391</v>
      </c>
    </row>
    <row r="192" spans="4:20" ht="15" customHeight="1" thickTop="1" x14ac:dyDescent="0.25">
      <c r="D192" s="628"/>
      <c r="E192" s="628"/>
      <c r="F192" s="639">
        <v>1</v>
      </c>
      <c r="G192" s="1501" t="s">
        <v>257</v>
      </c>
      <c r="H192" s="1502"/>
      <c r="I192" s="1502"/>
      <c r="J192" s="1502"/>
      <c r="K192" s="1503"/>
      <c r="L192" s="327">
        <v>10636</v>
      </c>
      <c r="M192" s="657">
        <v>11374</v>
      </c>
      <c r="N192" s="658">
        <f>(M192-L192)/L192</f>
        <v>6.9386987589319299E-2</v>
      </c>
      <c r="O192" s="659">
        <v>12137</v>
      </c>
      <c r="P192" s="660">
        <f>(O192-M192)/M192</f>
        <v>6.7082820467733423E-2</v>
      </c>
      <c r="Q192" s="659">
        <v>12620</v>
      </c>
      <c r="R192" s="660">
        <f>(Q192-O192)/O192</f>
        <v>3.9795666144846337E-2</v>
      </c>
      <c r="S192" s="659">
        <v>13079</v>
      </c>
      <c r="T192" s="660">
        <f>(S192-Q192)/Q192</f>
        <v>3.6370839936608557E-2</v>
      </c>
    </row>
    <row r="193" spans="2:20" ht="15" customHeight="1" x14ac:dyDescent="0.25">
      <c r="F193" s="983">
        <v>2</v>
      </c>
      <c r="G193" s="1486" t="s">
        <v>202</v>
      </c>
      <c r="H193" s="1487"/>
      <c r="I193" s="1487"/>
      <c r="J193" s="1487"/>
      <c r="K193" s="1488"/>
      <c r="L193" s="989">
        <v>3182</v>
      </c>
      <c r="M193" s="990">
        <v>3560</v>
      </c>
      <c r="N193" s="991">
        <f>(M193-L193)/L193</f>
        <v>0.11879321181646763</v>
      </c>
      <c r="O193" s="992">
        <v>3935</v>
      </c>
      <c r="P193" s="993">
        <f>(O193-M193)/M193</f>
        <v>0.10533707865168539</v>
      </c>
      <c r="Q193" s="992">
        <v>4262</v>
      </c>
      <c r="R193" s="993">
        <f>(Q193-O193)/O193</f>
        <v>8.3100381194409143E-2</v>
      </c>
      <c r="S193" s="992">
        <v>4473</v>
      </c>
      <c r="T193" s="993">
        <f t="shared" ref="T193:T244" si="11">(S193-Q193)/Q193</f>
        <v>4.9507273580478649E-2</v>
      </c>
    </row>
    <row r="194" spans="2:20" ht="15" customHeight="1" x14ac:dyDescent="0.25">
      <c r="F194" s="640">
        <v>3</v>
      </c>
      <c r="G194" s="1494" t="s">
        <v>258</v>
      </c>
      <c r="H194" s="1495"/>
      <c r="I194" s="1495"/>
      <c r="J194" s="1495"/>
      <c r="K194" s="1496"/>
      <c r="L194" s="328">
        <v>4835</v>
      </c>
      <c r="M194" s="661">
        <v>5513</v>
      </c>
      <c r="N194" s="658">
        <f>(M194-L194)/L194</f>
        <v>0.14022750775594622</v>
      </c>
      <c r="O194" s="662">
        <v>6148</v>
      </c>
      <c r="P194" s="663">
        <f>(O194-M194)/M194</f>
        <v>0.11518229639035008</v>
      </c>
      <c r="Q194" s="662">
        <v>6669</v>
      </c>
      <c r="R194" s="663">
        <f>(Q194-O194)/O194</f>
        <v>8.4743005855562784E-2</v>
      </c>
      <c r="S194" s="662">
        <v>7056</v>
      </c>
      <c r="T194" s="663">
        <f t="shared" si="11"/>
        <v>5.8029689608636977E-2</v>
      </c>
    </row>
    <row r="195" spans="2:20" ht="15" customHeight="1" x14ac:dyDescent="0.25">
      <c r="F195" s="983">
        <v>4</v>
      </c>
      <c r="G195" s="1486" t="s">
        <v>259</v>
      </c>
      <c r="H195" s="1487"/>
      <c r="I195" s="1487"/>
      <c r="J195" s="1487"/>
      <c r="K195" s="1488"/>
      <c r="L195" s="989">
        <v>6067</v>
      </c>
      <c r="M195" s="990">
        <v>6492</v>
      </c>
      <c r="N195" s="991">
        <f>(M195-L195)/L195</f>
        <v>7.0051096093621229E-2</v>
      </c>
      <c r="O195" s="992">
        <v>6899</v>
      </c>
      <c r="P195" s="993">
        <f t="shared" ref="P195:P243" si="12">(O195-M195)/M195</f>
        <v>6.2692544670363518E-2</v>
      </c>
      <c r="Q195" s="992">
        <v>7176</v>
      </c>
      <c r="R195" s="993">
        <f t="shared" ref="R195:R243" si="13">(Q195-O195)/O195</f>
        <v>4.0150746484997828E-2</v>
      </c>
      <c r="S195" s="992">
        <v>7341</v>
      </c>
      <c r="T195" s="993">
        <f t="shared" si="11"/>
        <v>2.2993311036789296E-2</v>
      </c>
    </row>
    <row r="196" spans="2:20" ht="15" customHeight="1" x14ac:dyDescent="0.25">
      <c r="F196" s="640">
        <v>5</v>
      </c>
      <c r="G196" s="1504" t="s">
        <v>205</v>
      </c>
      <c r="H196" s="1505"/>
      <c r="I196" s="1505"/>
      <c r="J196" s="1505"/>
      <c r="K196" s="1506"/>
      <c r="L196" s="328">
        <v>53174</v>
      </c>
      <c r="M196" s="661">
        <v>57348</v>
      </c>
      <c r="N196" s="658">
        <f t="shared" ref="N196:N244" si="14">(M196-L196)/L196</f>
        <v>7.8497009816827779E-2</v>
      </c>
      <c r="O196" s="662">
        <v>60860</v>
      </c>
      <c r="P196" s="663">
        <f t="shared" si="12"/>
        <v>6.1240147869149754E-2</v>
      </c>
      <c r="Q196" s="662">
        <v>64274</v>
      </c>
      <c r="R196" s="663">
        <f t="shared" si="13"/>
        <v>5.6095957936247123E-2</v>
      </c>
      <c r="S196" s="662">
        <v>67281</v>
      </c>
      <c r="T196" s="663">
        <f t="shared" si="11"/>
        <v>4.678408065469708E-2</v>
      </c>
    </row>
    <row r="197" spans="2:20" ht="15" customHeight="1" x14ac:dyDescent="0.25">
      <c r="F197" s="983">
        <v>6</v>
      </c>
      <c r="G197" s="1486" t="s">
        <v>206</v>
      </c>
      <c r="H197" s="1487"/>
      <c r="I197" s="1487"/>
      <c r="J197" s="1487"/>
      <c r="K197" s="1488"/>
      <c r="L197" s="989">
        <v>12134</v>
      </c>
      <c r="M197" s="990">
        <v>13727</v>
      </c>
      <c r="N197" s="991">
        <f t="shared" si="14"/>
        <v>0.13128399538486896</v>
      </c>
      <c r="O197" s="992">
        <v>15592</v>
      </c>
      <c r="P197" s="993">
        <f t="shared" si="12"/>
        <v>0.13586362642966415</v>
      </c>
      <c r="Q197" s="992">
        <v>17002</v>
      </c>
      <c r="R197" s="993">
        <f t="shared" si="13"/>
        <v>9.0430990251410978E-2</v>
      </c>
      <c r="S197" s="992">
        <v>18241</v>
      </c>
      <c r="T197" s="993">
        <f t="shared" si="11"/>
        <v>7.2873779555346435E-2</v>
      </c>
    </row>
    <row r="198" spans="2:20" ht="15" customHeight="1" x14ac:dyDescent="0.25">
      <c r="F198" s="640">
        <v>7</v>
      </c>
      <c r="G198" s="1494" t="s">
        <v>207</v>
      </c>
      <c r="H198" s="1495"/>
      <c r="I198" s="1495"/>
      <c r="J198" s="1495"/>
      <c r="K198" s="1496"/>
      <c r="L198" s="328">
        <v>2311</v>
      </c>
      <c r="M198" s="661">
        <v>2537</v>
      </c>
      <c r="N198" s="658">
        <f t="shared" si="14"/>
        <v>9.779316313284292E-2</v>
      </c>
      <c r="O198" s="662">
        <v>2730</v>
      </c>
      <c r="P198" s="663">
        <f t="shared" si="12"/>
        <v>7.6074103271580609E-2</v>
      </c>
      <c r="Q198" s="662">
        <v>2882</v>
      </c>
      <c r="R198" s="663">
        <f t="shared" si="13"/>
        <v>5.5677655677655681E-2</v>
      </c>
      <c r="S198" s="662">
        <v>3041</v>
      </c>
      <c r="T198" s="663">
        <f>(S198-Q198)/Q198</f>
        <v>5.517002081887578E-2</v>
      </c>
    </row>
    <row r="199" spans="2:20" ht="15" customHeight="1" x14ac:dyDescent="0.25">
      <c r="F199" s="983">
        <v>8</v>
      </c>
      <c r="G199" s="1486" t="s">
        <v>208</v>
      </c>
      <c r="H199" s="1487"/>
      <c r="I199" s="1487"/>
      <c r="J199" s="1487"/>
      <c r="K199" s="1488"/>
      <c r="L199" s="989">
        <v>1351</v>
      </c>
      <c r="M199" s="990">
        <v>1559</v>
      </c>
      <c r="N199" s="991">
        <f t="shared" si="14"/>
        <v>0.153960029607698</v>
      </c>
      <c r="O199" s="992">
        <v>1733</v>
      </c>
      <c r="P199" s="993">
        <f t="shared" si="12"/>
        <v>0.11161000641436819</v>
      </c>
      <c r="Q199" s="992">
        <v>1878</v>
      </c>
      <c r="R199" s="993">
        <f t="shared" si="13"/>
        <v>8.3669936526255054E-2</v>
      </c>
      <c r="S199" s="992">
        <v>1922</v>
      </c>
      <c r="T199" s="993">
        <f t="shared" si="11"/>
        <v>2.3429179978700747E-2</v>
      </c>
    </row>
    <row r="200" spans="2:20" ht="15" customHeight="1" x14ac:dyDescent="0.25">
      <c r="B200" s="712"/>
      <c r="F200" s="640">
        <v>9</v>
      </c>
      <c r="G200" s="1489" t="s">
        <v>209</v>
      </c>
      <c r="H200" s="1490"/>
      <c r="I200" s="1490"/>
      <c r="J200" s="1490"/>
      <c r="K200" s="1491"/>
      <c r="L200" s="328">
        <v>46968</v>
      </c>
      <c r="M200" s="661">
        <v>50434</v>
      </c>
      <c r="N200" s="658">
        <f t="shared" si="14"/>
        <v>7.3794924203713169E-2</v>
      </c>
      <c r="O200" s="662">
        <v>54156</v>
      </c>
      <c r="P200" s="663">
        <f t="shared" si="12"/>
        <v>7.3799421025498677E-2</v>
      </c>
      <c r="Q200" s="662">
        <v>57477</v>
      </c>
      <c r="R200" s="663">
        <f t="shared" si="13"/>
        <v>6.1322845114114781E-2</v>
      </c>
      <c r="S200" s="662">
        <v>60703</v>
      </c>
      <c r="T200" s="663">
        <f t="shared" si="11"/>
        <v>5.612679854550516E-2</v>
      </c>
    </row>
    <row r="201" spans="2:20" ht="15" customHeight="1" x14ac:dyDescent="0.25">
      <c r="B201" s="712" t="s">
        <v>36</v>
      </c>
      <c r="F201" s="983">
        <v>10</v>
      </c>
      <c r="G201" s="1486" t="s">
        <v>210</v>
      </c>
      <c r="H201" s="1487"/>
      <c r="I201" s="1487"/>
      <c r="J201" s="1487"/>
      <c r="K201" s="1488"/>
      <c r="L201" s="989">
        <v>1688</v>
      </c>
      <c r="M201" s="990">
        <v>1962</v>
      </c>
      <c r="N201" s="991">
        <f t="shared" si="14"/>
        <v>0.1623222748815166</v>
      </c>
      <c r="O201" s="992">
        <v>2259</v>
      </c>
      <c r="P201" s="993">
        <f t="shared" si="12"/>
        <v>0.15137614678899083</v>
      </c>
      <c r="Q201" s="992">
        <v>2482</v>
      </c>
      <c r="R201" s="993">
        <f t="shared" si="13"/>
        <v>9.8716246126604693E-2</v>
      </c>
      <c r="S201" s="992">
        <v>2629</v>
      </c>
      <c r="T201" s="993">
        <f t="shared" si="11"/>
        <v>5.9226430298146657E-2</v>
      </c>
    </row>
    <row r="202" spans="2:20" ht="15" customHeight="1" x14ac:dyDescent="0.25">
      <c r="B202" s="712" t="s">
        <v>38</v>
      </c>
      <c r="F202" s="640">
        <v>11</v>
      </c>
      <c r="G202" s="1489" t="s">
        <v>211</v>
      </c>
      <c r="H202" s="1490"/>
      <c r="I202" s="1490"/>
      <c r="J202" s="1490"/>
      <c r="K202" s="1491"/>
      <c r="L202" s="328">
        <v>3709</v>
      </c>
      <c r="M202" s="661">
        <v>4151</v>
      </c>
      <c r="N202" s="658">
        <f t="shared" si="14"/>
        <v>0.11916958748988946</v>
      </c>
      <c r="O202" s="662">
        <v>4705</v>
      </c>
      <c r="P202" s="663">
        <f t="shared" si="12"/>
        <v>0.13346181642977595</v>
      </c>
      <c r="Q202" s="662">
        <v>5137</v>
      </c>
      <c r="R202" s="663">
        <f t="shared" si="13"/>
        <v>9.1817215727948986E-2</v>
      </c>
      <c r="S202" s="662">
        <v>5504</v>
      </c>
      <c r="T202" s="663">
        <f t="shared" si="11"/>
        <v>7.1442476153396925E-2</v>
      </c>
    </row>
    <row r="203" spans="2:20" ht="15" customHeight="1" x14ac:dyDescent="0.25">
      <c r="B203" s="712" t="s">
        <v>81</v>
      </c>
      <c r="F203" s="983">
        <v>12</v>
      </c>
      <c r="G203" s="1486" t="s">
        <v>212</v>
      </c>
      <c r="H203" s="1487"/>
      <c r="I203" s="1487"/>
      <c r="J203" s="1487"/>
      <c r="K203" s="1488"/>
      <c r="L203" s="989">
        <v>791</v>
      </c>
      <c r="M203" s="990">
        <v>860</v>
      </c>
      <c r="N203" s="991">
        <f t="shared" si="14"/>
        <v>8.7231352718078387E-2</v>
      </c>
      <c r="O203" s="992">
        <v>959</v>
      </c>
      <c r="P203" s="993">
        <f t="shared" si="12"/>
        <v>0.11511627906976744</v>
      </c>
      <c r="Q203" s="992">
        <v>1033</v>
      </c>
      <c r="R203" s="993">
        <f t="shared" si="13"/>
        <v>7.7163712200208553E-2</v>
      </c>
      <c r="S203" s="992">
        <v>1075</v>
      </c>
      <c r="T203" s="993">
        <f t="shared" si="11"/>
        <v>4.0658276863504358E-2</v>
      </c>
    </row>
    <row r="204" spans="2:20" ht="15" customHeight="1" x14ac:dyDescent="0.25">
      <c r="B204" s="712"/>
      <c r="F204" s="640">
        <v>13</v>
      </c>
      <c r="G204" s="1489" t="s">
        <v>213</v>
      </c>
      <c r="H204" s="1490"/>
      <c r="I204" s="1490"/>
      <c r="J204" s="1490"/>
      <c r="K204" s="1491"/>
      <c r="L204" s="328">
        <v>8384</v>
      </c>
      <c r="M204" s="661">
        <v>9037</v>
      </c>
      <c r="N204" s="658">
        <f t="shared" si="14"/>
        <v>7.7886450381679392E-2</v>
      </c>
      <c r="O204" s="662">
        <v>9759</v>
      </c>
      <c r="P204" s="663">
        <f t="shared" si="12"/>
        <v>7.9893770056434651E-2</v>
      </c>
      <c r="Q204" s="662">
        <v>10338</v>
      </c>
      <c r="R204" s="663">
        <f t="shared" si="13"/>
        <v>5.9329849369812483E-2</v>
      </c>
      <c r="S204" s="662">
        <v>10714</v>
      </c>
      <c r="T204" s="663">
        <f t="shared" si="11"/>
        <v>3.6370671309731088E-2</v>
      </c>
    </row>
    <row r="205" spans="2:20" ht="15" customHeight="1" x14ac:dyDescent="0.25">
      <c r="B205" s="712"/>
      <c r="F205" s="983">
        <v>14</v>
      </c>
      <c r="G205" s="1486" t="s">
        <v>214</v>
      </c>
      <c r="H205" s="1487"/>
      <c r="I205" s="1487"/>
      <c r="J205" s="1487"/>
      <c r="K205" s="1488"/>
      <c r="L205" s="989">
        <v>1933</v>
      </c>
      <c r="M205" s="990">
        <v>2190</v>
      </c>
      <c r="N205" s="991">
        <f t="shared" si="14"/>
        <v>0.13295395757889292</v>
      </c>
      <c r="O205" s="992">
        <v>2453</v>
      </c>
      <c r="P205" s="993">
        <f t="shared" si="12"/>
        <v>0.12009132420091324</v>
      </c>
      <c r="Q205" s="992">
        <v>2758</v>
      </c>
      <c r="R205" s="993">
        <f t="shared" si="13"/>
        <v>0.12433754586220953</v>
      </c>
      <c r="S205" s="992">
        <v>2872</v>
      </c>
      <c r="T205" s="993">
        <f t="shared" si="11"/>
        <v>4.1334300217548949E-2</v>
      </c>
    </row>
    <row r="206" spans="2:20" ht="15" customHeight="1" x14ac:dyDescent="0.25">
      <c r="F206" s="640">
        <v>15</v>
      </c>
      <c r="G206" s="1489" t="s">
        <v>260</v>
      </c>
      <c r="H206" s="1490"/>
      <c r="I206" s="1490"/>
      <c r="J206" s="1490"/>
      <c r="K206" s="1491"/>
      <c r="L206" s="328">
        <v>9079</v>
      </c>
      <c r="M206" s="661">
        <v>9827</v>
      </c>
      <c r="N206" s="658">
        <f t="shared" si="14"/>
        <v>8.2387928185923553E-2</v>
      </c>
      <c r="O206" s="662">
        <v>10516</v>
      </c>
      <c r="P206" s="663">
        <f t="shared" si="12"/>
        <v>7.0112954106034395E-2</v>
      </c>
      <c r="Q206" s="662">
        <v>11052</v>
      </c>
      <c r="R206" s="663">
        <f t="shared" si="13"/>
        <v>5.0969950551540508E-2</v>
      </c>
      <c r="S206" s="662">
        <v>11414</v>
      </c>
      <c r="T206" s="663">
        <f t="shared" si="11"/>
        <v>3.2754252623959465E-2</v>
      </c>
    </row>
    <row r="207" spans="2:20" ht="15" customHeight="1" x14ac:dyDescent="0.25">
      <c r="F207" s="983">
        <v>16</v>
      </c>
      <c r="G207" s="1486" t="s">
        <v>216</v>
      </c>
      <c r="H207" s="1487"/>
      <c r="I207" s="1487"/>
      <c r="J207" s="1487"/>
      <c r="K207" s="1488"/>
      <c r="L207" s="989">
        <v>2349</v>
      </c>
      <c r="M207" s="990">
        <v>2599</v>
      </c>
      <c r="N207" s="991">
        <f t="shared" si="14"/>
        <v>0.10642826734780758</v>
      </c>
      <c r="O207" s="992">
        <v>2905</v>
      </c>
      <c r="P207" s="993">
        <f t="shared" si="12"/>
        <v>0.11773759138130049</v>
      </c>
      <c r="Q207" s="992">
        <v>3126</v>
      </c>
      <c r="R207" s="993">
        <f t="shared" si="13"/>
        <v>7.6075731497418239E-2</v>
      </c>
      <c r="S207" s="992">
        <v>3348</v>
      </c>
      <c r="T207" s="993">
        <f t="shared" si="11"/>
        <v>7.1017274472168906E-2</v>
      </c>
    </row>
    <row r="208" spans="2:20" ht="15" customHeight="1" x14ac:dyDescent="0.25">
      <c r="F208" s="640">
        <v>17</v>
      </c>
      <c r="G208" s="1489" t="s">
        <v>217</v>
      </c>
      <c r="H208" s="1490"/>
      <c r="I208" s="1490"/>
      <c r="J208" s="1490"/>
      <c r="K208" s="1491"/>
      <c r="L208" s="328">
        <v>2578</v>
      </c>
      <c r="M208" s="661">
        <v>3003</v>
      </c>
      <c r="N208" s="658">
        <f t="shared" si="14"/>
        <v>0.16485647788983709</v>
      </c>
      <c r="O208" s="662">
        <v>3476</v>
      </c>
      <c r="P208" s="663">
        <f t="shared" si="12"/>
        <v>0.1575091575091575</v>
      </c>
      <c r="Q208" s="662">
        <v>3785</v>
      </c>
      <c r="R208" s="663">
        <f t="shared" si="13"/>
        <v>8.8895281933256617E-2</v>
      </c>
      <c r="S208" s="662">
        <v>3997</v>
      </c>
      <c r="T208" s="663">
        <f t="shared" si="11"/>
        <v>5.6010568031704094E-2</v>
      </c>
    </row>
    <row r="209" spans="6:20" ht="15" customHeight="1" x14ac:dyDescent="0.25">
      <c r="F209" s="983">
        <v>18</v>
      </c>
      <c r="G209" s="1486" t="s">
        <v>218</v>
      </c>
      <c r="H209" s="1487"/>
      <c r="I209" s="1487"/>
      <c r="J209" s="1487"/>
      <c r="K209" s="1488"/>
      <c r="L209" s="989">
        <v>3406</v>
      </c>
      <c r="M209" s="990">
        <v>4049</v>
      </c>
      <c r="N209" s="991">
        <f t="shared" si="14"/>
        <v>0.18878449794480329</v>
      </c>
      <c r="O209" s="992">
        <v>4722</v>
      </c>
      <c r="P209" s="993">
        <f t="shared" si="12"/>
        <v>0.16621387997036305</v>
      </c>
      <c r="Q209" s="992">
        <v>5241</v>
      </c>
      <c r="R209" s="993">
        <f t="shared" si="13"/>
        <v>0.10991105463786531</v>
      </c>
      <c r="S209" s="992">
        <v>5595</v>
      </c>
      <c r="T209" s="993">
        <f t="shared" si="11"/>
        <v>6.7544361763022323E-2</v>
      </c>
    </row>
    <row r="210" spans="6:20" ht="15" customHeight="1" x14ac:dyDescent="0.25">
      <c r="F210" s="640">
        <v>19</v>
      </c>
      <c r="G210" s="1489" t="s">
        <v>261</v>
      </c>
      <c r="H210" s="1490"/>
      <c r="I210" s="1490"/>
      <c r="J210" s="1490"/>
      <c r="K210" s="1491"/>
      <c r="L210" s="328">
        <v>12442</v>
      </c>
      <c r="M210" s="661">
        <v>13548</v>
      </c>
      <c r="N210" s="658">
        <f t="shared" si="14"/>
        <v>8.889246101912876E-2</v>
      </c>
      <c r="O210" s="662">
        <v>14739</v>
      </c>
      <c r="P210" s="663">
        <f t="shared" si="12"/>
        <v>8.79096545615589E-2</v>
      </c>
      <c r="Q210" s="662">
        <v>15804</v>
      </c>
      <c r="R210" s="663">
        <f t="shared" si="13"/>
        <v>7.225727661306737E-2</v>
      </c>
      <c r="S210" s="662">
        <v>16614</v>
      </c>
      <c r="T210" s="663">
        <f t="shared" si="11"/>
        <v>5.125284738041002E-2</v>
      </c>
    </row>
    <row r="211" spans="6:20" ht="15" customHeight="1" x14ac:dyDescent="0.25">
      <c r="F211" s="983">
        <v>20</v>
      </c>
      <c r="G211" s="1486" t="s">
        <v>220</v>
      </c>
      <c r="H211" s="1487"/>
      <c r="I211" s="1487"/>
      <c r="J211" s="1487"/>
      <c r="K211" s="1488"/>
      <c r="L211" s="989">
        <v>2621</v>
      </c>
      <c r="M211" s="990">
        <v>2939</v>
      </c>
      <c r="N211" s="991">
        <f t="shared" si="14"/>
        <v>0.12132773750476918</v>
      </c>
      <c r="O211" s="992">
        <v>3226</v>
      </c>
      <c r="P211" s="993">
        <f t="shared" si="12"/>
        <v>9.7652262674379042E-2</v>
      </c>
      <c r="Q211" s="992">
        <v>3512</v>
      </c>
      <c r="R211" s="993">
        <f t="shared" si="13"/>
        <v>8.8654680719156845E-2</v>
      </c>
      <c r="S211" s="992">
        <v>3709</v>
      </c>
      <c r="T211" s="993">
        <f t="shared" si="11"/>
        <v>5.6093394077448747E-2</v>
      </c>
    </row>
    <row r="212" spans="6:20" ht="15" customHeight="1" x14ac:dyDescent="0.25">
      <c r="F212" s="640">
        <v>21</v>
      </c>
      <c r="G212" s="1489" t="s">
        <v>221</v>
      </c>
      <c r="H212" s="1490"/>
      <c r="I212" s="1490"/>
      <c r="J212" s="1490"/>
      <c r="K212" s="1491"/>
      <c r="L212" s="328">
        <v>13265</v>
      </c>
      <c r="M212" s="661">
        <v>14470</v>
      </c>
      <c r="N212" s="658">
        <f t="shared" si="14"/>
        <v>9.0840557859027518E-2</v>
      </c>
      <c r="O212" s="662">
        <v>15326</v>
      </c>
      <c r="P212" s="663">
        <f t="shared" si="12"/>
        <v>5.915687629578438E-2</v>
      </c>
      <c r="Q212" s="662">
        <v>15974</v>
      </c>
      <c r="R212" s="663">
        <f t="shared" si="13"/>
        <v>4.2281090956544434E-2</v>
      </c>
      <c r="S212" s="662">
        <v>16467</v>
      </c>
      <c r="T212" s="663">
        <f t="shared" si="11"/>
        <v>3.0862651809189935E-2</v>
      </c>
    </row>
    <row r="213" spans="6:20" ht="15" customHeight="1" x14ac:dyDescent="0.25">
      <c r="F213" s="983">
        <v>22</v>
      </c>
      <c r="G213" s="1486" t="s">
        <v>222</v>
      </c>
      <c r="H213" s="1487"/>
      <c r="I213" s="1487"/>
      <c r="J213" s="1487"/>
      <c r="K213" s="1488"/>
      <c r="L213" s="989">
        <v>1774</v>
      </c>
      <c r="M213" s="990">
        <v>2004</v>
      </c>
      <c r="N213" s="991">
        <f t="shared" si="14"/>
        <v>0.12965050732807215</v>
      </c>
      <c r="O213" s="992">
        <v>2291</v>
      </c>
      <c r="P213" s="993">
        <f t="shared" si="12"/>
        <v>0.14321357285429143</v>
      </c>
      <c r="Q213" s="992">
        <v>2536</v>
      </c>
      <c r="R213" s="993">
        <f t="shared" si="13"/>
        <v>0.1069402007856831</v>
      </c>
      <c r="S213" s="992">
        <v>2710</v>
      </c>
      <c r="T213" s="993">
        <f t="shared" si="11"/>
        <v>6.8611987381703474E-2</v>
      </c>
    </row>
    <row r="214" spans="6:20" ht="15" customHeight="1" x14ac:dyDescent="0.25">
      <c r="F214" s="640">
        <v>23</v>
      </c>
      <c r="G214" s="1489" t="s">
        <v>223</v>
      </c>
      <c r="H214" s="1490"/>
      <c r="I214" s="1490"/>
      <c r="J214" s="1490"/>
      <c r="K214" s="1491"/>
      <c r="L214" s="328">
        <v>28267</v>
      </c>
      <c r="M214" s="661">
        <v>30347</v>
      </c>
      <c r="N214" s="658">
        <f t="shared" si="14"/>
        <v>7.358403792408108E-2</v>
      </c>
      <c r="O214" s="662">
        <v>32299</v>
      </c>
      <c r="P214" s="663">
        <f t="shared" si="12"/>
        <v>6.4322667809009124E-2</v>
      </c>
      <c r="Q214" s="662">
        <v>33720</v>
      </c>
      <c r="R214" s="663">
        <f t="shared" si="13"/>
        <v>4.3995170129106163E-2</v>
      </c>
      <c r="S214" s="662">
        <v>34786</v>
      </c>
      <c r="T214" s="663">
        <f t="shared" si="11"/>
        <v>3.1613285883748517E-2</v>
      </c>
    </row>
    <row r="215" spans="6:20" ht="15" customHeight="1" x14ac:dyDescent="0.25">
      <c r="F215" s="983">
        <v>24</v>
      </c>
      <c r="G215" s="1486" t="s">
        <v>224</v>
      </c>
      <c r="H215" s="1487"/>
      <c r="I215" s="1487"/>
      <c r="J215" s="1487"/>
      <c r="K215" s="1488"/>
      <c r="L215" s="989">
        <v>67296</v>
      </c>
      <c r="M215" s="990">
        <v>72220</v>
      </c>
      <c r="N215" s="991">
        <f t="shared" si="14"/>
        <v>7.3169281978126485E-2</v>
      </c>
      <c r="O215" s="992">
        <v>76796</v>
      </c>
      <c r="P215" s="993">
        <f t="shared" si="12"/>
        <v>6.336194959844918E-2</v>
      </c>
      <c r="Q215" s="992">
        <v>81098</v>
      </c>
      <c r="R215" s="993">
        <f t="shared" si="13"/>
        <v>5.6018542632428774E-2</v>
      </c>
      <c r="S215" s="992">
        <v>84837</v>
      </c>
      <c r="T215" s="993">
        <f t="shared" si="11"/>
        <v>4.6104712816592272E-2</v>
      </c>
    </row>
    <row r="216" spans="6:20" ht="15" customHeight="1" x14ac:dyDescent="0.25">
      <c r="F216" s="640">
        <v>25</v>
      </c>
      <c r="G216" s="1489" t="s">
        <v>262</v>
      </c>
      <c r="H216" s="1490"/>
      <c r="I216" s="1490"/>
      <c r="J216" s="1490"/>
      <c r="K216" s="1491"/>
      <c r="L216" s="328">
        <v>8525</v>
      </c>
      <c r="M216" s="661">
        <v>9720</v>
      </c>
      <c r="N216" s="658">
        <f t="shared" si="14"/>
        <v>0.14017595307917888</v>
      </c>
      <c r="O216" s="662">
        <v>11030</v>
      </c>
      <c r="P216" s="663">
        <f t="shared" si="12"/>
        <v>0.13477366255144033</v>
      </c>
      <c r="Q216" s="662">
        <v>11982</v>
      </c>
      <c r="R216" s="663">
        <f t="shared" si="13"/>
        <v>8.6310063463281961E-2</v>
      </c>
      <c r="S216" s="662">
        <v>12671</v>
      </c>
      <c r="T216" s="663">
        <f t="shared" si="11"/>
        <v>5.7502921048239022E-2</v>
      </c>
    </row>
    <row r="217" spans="6:20" ht="15" customHeight="1" x14ac:dyDescent="0.25">
      <c r="F217" s="983">
        <v>26</v>
      </c>
      <c r="G217" s="1486" t="s">
        <v>226</v>
      </c>
      <c r="H217" s="1487"/>
      <c r="I217" s="1487"/>
      <c r="J217" s="1487"/>
      <c r="K217" s="1488"/>
      <c r="L217" s="989">
        <v>3479</v>
      </c>
      <c r="M217" s="990">
        <v>3834</v>
      </c>
      <c r="N217" s="991">
        <f t="shared" si="14"/>
        <v>0.10204081632653061</v>
      </c>
      <c r="O217" s="992">
        <v>4184</v>
      </c>
      <c r="P217" s="993">
        <f t="shared" si="12"/>
        <v>9.1288471570161706E-2</v>
      </c>
      <c r="Q217" s="992">
        <v>4389</v>
      </c>
      <c r="R217" s="993">
        <f t="shared" si="13"/>
        <v>4.8996175908221799E-2</v>
      </c>
      <c r="S217" s="992">
        <v>4587</v>
      </c>
      <c r="T217" s="993">
        <f t="shared" si="11"/>
        <v>4.5112781954887216E-2</v>
      </c>
    </row>
    <row r="218" spans="6:20" ht="15" customHeight="1" x14ac:dyDescent="0.25">
      <c r="F218" s="640">
        <v>27</v>
      </c>
      <c r="G218" s="1489" t="s">
        <v>227</v>
      </c>
      <c r="H218" s="1490"/>
      <c r="I218" s="1490"/>
      <c r="J218" s="1490"/>
      <c r="K218" s="1491"/>
      <c r="L218" s="328">
        <v>5056</v>
      </c>
      <c r="M218" s="661">
        <v>5409</v>
      </c>
      <c r="N218" s="658">
        <f t="shared" si="14"/>
        <v>6.9818037974683542E-2</v>
      </c>
      <c r="O218" s="662">
        <v>5810</v>
      </c>
      <c r="P218" s="663">
        <f t="shared" si="12"/>
        <v>7.4135699759659821E-2</v>
      </c>
      <c r="Q218" s="662">
        <v>6057</v>
      </c>
      <c r="R218" s="663">
        <f t="shared" si="13"/>
        <v>4.2512908777969018E-2</v>
      </c>
      <c r="S218" s="662">
        <v>6154</v>
      </c>
      <c r="T218" s="663">
        <f t="shared" si="11"/>
        <v>1.6014528644543502E-2</v>
      </c>
    </row>
    <row r="219" spans="6:20" ht="15" customHeight="1" x14ac:dyDescent="0.25">
      <c r="F219" s="983">
        <v>28</v>
      </c>
      <c r="G219" s="1486" t="s">
        <v>228</v>
      </c>
      <c r="H219" s="1487"/>
      <c r="I219" s="1487"/>
      <c r="J219" s="1487"/>
      <c r="K219" s="1488"/>
      <c r="L219" s="989">
        <v>4768</v>
      </c>
      <c r="M219" s="990">
        <v>5337</v>
      </c>
      <c r="N219" s="991">
        <f t="shared" si="14"/>
        <v>0.11933724832214765</v>
      </c>
      <c r="O219" s="992">
        <v>5920</v>
      </c>
      <c r="P219" s="993">
        <f t="shared" si="12"/>
        <v>0.10923739928798951</v>
      </c>
      <c r="Q219" s="992">
        <v>6301</v>
      </c>
      <c r="R219" s="993">
        <f t="shared" si="13"/>
        <v>6.4358108108108103E-2</v>
      </c>
      <c r="S219" s="992">
        <v>6491</v>
      </c>
      <c r="T219" s="993">
        <f t="shared" si="11"/>
        <v>3.0153943818441518E-2</v>
      </c>
    </row>
    <row r="220" spans="6:20" ht="15" customHeight="1" x14ac:dyDescent="0.25">
      <c r="F220" s="640">
        <v>29</v>
      </c>
      <c r="G220" s="1489" t="s">
        <v>276</v>
      </c>
      <c r="H220" s="1490"/>
      <c r="I220" s="1490"/>
      <c r="J220" s="1490"/>
      <c r="K220" s="1491"/>
      <c r="L220" s="328">
        <v>6886</v>
      </c>
      <c r="M220" s="661">
        <v>7433</v>
      </c>
      <c r="N220" s="658">
        <f t="shared" si="14"/>
        <v>7.9436537902991572E-2</v>
      </c>
      <c r="O220" s="662">
        <v>7975</v>
      </c>
      <c r="P220" s="663">
        <f t="shared" si="12"/>
        <v>7.2918068074801556E-2</v>
      </c>
      <c r="Q220" s="662">
        <v>8346</v>
      </c>
      <c r="R220" s="663">
        <f t="shared" si="13"/>
        <v>4.6520376175548592E-2</v>
      </c>
      <c r="S220" s="662">
        <v>8576</v>
      </c>
      <c r="T220" s="663">
        <f t="shared" si="11"/>
        <v>2.7558111670261204E-2</v>
      </c>
    </row>
    <row r="221" spans="6:20" ht="15" customHeight="1" x14ac:dyDescent="0.25">
      <c r="F221" s="983">
        <v>30</v>
      </c>
      <c r="G221" s="1486" t="s">
        <v>230</v>
      </c>
      <c r="H221" s="1487"/>
      <c r="I221" s="1487"/>
      <c r="J221" s="1487"/>
      <c r="K221" s="1488"/>
      <c r="L221" s="989">
        <v>5465</v>
      </c>
      <c r="M221" s="990">
        <v>6133</v>
      </c>
      <c r="N221" s="991">
        <f t="shared" si="14"/>
        <v>0.12223238792314731</v>
      </c>
      <c r="O221" s="992">
        <v>6966</v>
      </c>
      <c r="P221" s="993">
        <f t="shared" si="12"/>
        <v>0.13582259905429642</v>
      </c>
      <c r="Q221" s="992">
        <v>7770</v>
      </c>
      <c r="R221" s="993">
        <f t="shared" si="13"/>
        <v>0.11541774332472007</v>
      </c>
      <c r="S221" s="992">
        <v>8326</v>
      </c>
      <c r="T221" s="993">
        <f t="shared" si="11"/>
        <v>7.1557271557271554E-2</v>
      </c>
    </row>
    <row r="222" spans="6:20" ht="15" customHeight="1" x14ac:dyDescent="0.25">
      <c r="F222" s="640">
        <v>31</v>
      </c>
      <c r="G222" s="1489" t="s">
        <v>231</v>
      </c>
      <c r="H222" s="1490"/>
      <c r="I222" s="1490"/>
      <c r="J222" s="1490"/>
      <c r="K222" s="1491"/>
      <c r="L222" s="328">
        <v>1872</v>
      </c>
      <c r="M222" s="661">
        <v>2123</v>
      </c>
      <c r="N222" s="658">
        <f t="shared" si="14"/>
        <v>0.13408119658119658</v>
      </c>
      <c r="O222" s="662">
        <v>2386</v>
      </c>
      <c r="P222" s="663">
        <f t="shared" si="12"/>
        <v>0.12388130004710315</v>
      </c>
      <c r="Q222" s="662">
        <v>2616</v>
      </c>
      <c r="R222" s="663">
        <f t="shared" si="13"/>
        <v>9.6395641240569985E-2</v>
      </c>
      <c r="S222" s="662">
        <v>2808</v>
      </c>
      <c r="T222" s="663">
        <f t="shared" si="11"/>
        <v>7.3394495412844041E-2</v>
      </c>
    </row>
    <row r="223" spans="6:20" ht="15" customHeight="1" x14ac:dyDescent="0.25">
      <c r="F223" s="983">
        <v>32</v>
      </c>
      <c r="G223" s="1486" t="s">
        <v>232</v>
      </c>
      <c r="H223" s="1487"/>
      <c r="I223" s="1487"/>
      <c r="J223" s="1487"/>
      <c r="K223" s="1488"/>
      <c r="L223" s="989">
        <v>2943</v>
      </c>
      <c r="M223" s="990">
        <v>3253</v>
      </c>
      <c r="N223" s="991">
        <f t="shared" si="14"/>
        <v>0.10533469249065579</v>
      </c>
      <c r="O223" s="992">
        <v>3552</v>
      </c>
      <c r="P223" s="993">
        <f t="shared" si="12"/>
        <v>9.1915155241315702E-2</v>
      </c>
      <c r="Q223" s="992">
        <v>3778</v>
      </c>
      <c r="R223" s="993">
        <f t="shared" si="13"/>
        <v>6.3626126126126129E-2</v>
      </c>
      <c r="S223" s="992">
        <v>3908</v>
      </c>
      <c r="T223" s="993">
        <f t="shared" si="11"/>
        <v>3.4409740603493909E-2</v>
      </c>
    </row>
    <row r="224" spans="6:20" ht="15" customHeight="1" x14ac:dyDescent="0.25">
      <c r="F224" s="640">
        <v>33</v>
      </c>
      <c r="G224" s="1489" t="s">
        <v>263</v>
      </c>
      <c r="H224" s="1490"/>
      <c r="I224" s="1490"/>
      <c r="J224" s="1490"/>
      <c r="K224" s="1491"/>
      <c r="L224" s="328">
        <v>20698</v>
      </c>
      <c r="M224" s="661">
        <v>22169</v>
      </c>
      <c r="N224" s="658">
        <f t="shared" si="14"/>
        <v>7.1069668567011302E-2</v>
      </c>
      <c r="O224" s="662">
        <v>23611</v>
      </c>
      <c r="P224" s="663">
        <f t="shared" si="12"/>
        <v>6.5045784654246916E-2</v>
      </c>
      <c r="Q224" s="662">
        <v>24494</v>
      </c>
      <c r="R224" s="663">
        <f t="shared" si="13"/>
        <v>3.7397823048579054E-2</v>
      </c>
      <c r="S224" s="662">
        <v>25204</v>
      </c>
      <c r="T224" s="663">
        <f t="shared" si="11"/>
        <v>2.8986690618110558E-2</v>
      </c>
    </row>
    <row r="225" spans="6:20" ht="15" customHeight="1" x14ac:dyDescent="0.25">
      <c r="F225" s="983">
        <v>34</v>
      </c>
      <c r="G225" s="1486" t="s">
        <v>234</v>
      </c>
      <c r="H225" s="1487"/>
      <c r="I225" s="1487"/>
      <c r="J225" s="1487"/>
      <c r="K225" s="1488"/>
      <c r="L225" s="989">
        <v>1014</v>
      </c>
      <c r="M225" s="990">
        <v>1182</v>
      </c>
      <c r="N225" s="991">
        <f t="shared" si="14"/>
        <v>0.16568047337278108</v>
      </c>
      <c r="O225" s="992">
        <v>1349</v>
      </c>
      <c r="P225" s="993">
        <f t="shared" si="12"/>
        <v>0.14128595600676819</v>
      </c>
      <c r="Q225" s="992">
        <v>1465</v>
      </c>
      <c r="R225" s="993">
        <f t="shared" si="13"/>
        <v>8.5989621942179392E-2</v>
      </c>
      <c r="S225" s="992">
        <v>1601</v>
      </c>
      <c r="T225" s="993">
        <f t="shared" si="11"/>
        <v>9.2832764505119458E-2</v>
      </c>
    </row>
    <row r="226" spans="6:20" ht="15" customHeight="1" x14ac:dyDescent="0.25">
      <c r="F226" s="640">
        <v>35</v>
      </c>
      <c r="G226" s="1489" t="s">
        <v>235</v>
      </c>
      <c r="H226" s="1490"/>
      <c r="I226" s="1490"/>
      <c r="J226" s="1490"/>
      <c r="K226" s="1491"/>
      <c r="L226" s="328">
        <v>17476</v>
      </c>
      <c r="M226" s="661">
        <v>18971</v>
      </c>
      <c r="N226" s="658">
        <f t="shared" si="14"/>
        <v>8.5545891508354316E-2</v>
      </c>
      <c r="O226" s="662">
        <v>20369</v>
      </c>
      <c r="P226" s="663">
        <f t="shared" si="12"/>
        <v>7.3691423752042587E-2</v>
      </c>
      <c r="Q226" s="662">
        <v>21398</v>
      </c>
      <c r="R226" s="663">
        <f t="shared" si="13"/>
        <v>5.0517943934410135E-2</v>
      </c>
      <c r="S226" s="662">
        <v>22159</v>
      </c>
      <c r="T226" s="663">
        <f t="shared" si="11"/>
        <v>3.5564071408542855E-2</v>
      </c>
    </row>
    <row r="227" spans="6:20" ht="15" customHeight="1" x14ac:dyDescent="0.25">
      <c r="F227" s="983">
        <v>36</v>
      </c>
      <c r="G227" s="1486" t="s">
        <v>264</v>
      </c>
      <c r="H227" s="1487"/>
      <c r="I227" s="1487"/>
      <c r="J227" s="1487"/>
      <c r="K227" s="1488"/>
      <c r="L227" s="989">
        <v>286</v>
      </c>
      <c r="M227" s="990">
        <v>336</v>
      </c>
      <c r="N227" s="991">
        <f t="shared" si="14"/>
        <v>0.17482517482517482</v>
      </c>
      <c r="O227" s="992">
        <v>403</v>
      </c>
      <c r="P227" s="993">
        <f t="shared" si="12"/>
        <v>0.19940476190476192</v>
      </c>
      <c r="Q227" s="992">
        <v>439</v>
      </c>
      <c r="R227" s="993">
        <f t="shared" si="13"/>
        <v>8.9330024813895778E-2</v>
      </c>
      <c r="S227" s="992">
        <v>465</v>
      </c>
      <c r="T227" s="993">
        <f t="shared" si="11"/>
        <v>5.9225512528473807E-2</v>
      </c>
    </row>
    <row r="228" spans="6:20" ht="15" customHeight="1" x14ac:dyDescent="0.25">
      <c r="F228" s="640">
        <v>37</v>
      </c>
      <c r="G228" s="1489" t="s">
        <v>237</v>
      </c>
      <c r="H228" s="1490"/>
      <c r="I228" s="1490"/>
      <c r="J228" s="1490"/>
      <c r="K228" s="1491"/>
      <c r="L228" s="328">
        <v>207069</v>
      </c>
      <c r="M228" s="661">
        <v>221908</v>
      </c>
      <c r="N228" s="658">
        <f t="shared" si="14"/>
        <v>7.1662102970507416E-2</v>
      </c>
      <c r="O228" s="662">
        <v>235309</v>
      </c>
      <c r="P228" s="663">
        <f t="shared" si="12"/>
        <v>6.038989130630712E-2</v>
      </c>
      <c r="Q228" s="662">
        <v>246571</v>
      </c>
      <c r="R228" s="663">
        <f t="shared" si="13"/>
        <v>4.7860472825093814E-2</v>
      </c>
      <c r="S228" s="662">
        <v>255288</v>
      </c>
      <c r="T228" s="663">
        <f t="shared" si="11"/>
        <v>3.5352900381634501E-2</v>
      </c>
    </row>
    <row r="229" spans="6:20" ht="15" customHeight="1" x14ac:dyDescent="0.25">
      <c r="F229" s="983">
        <v>38</v>
      </c>
      <c r="G229" s="1486" t="s">
        <v>238</v>
      </c>
      <c r="H229" s="1487"/>
      <c r="I229" s="1487"/>
      <c r="J229" s="1487"/>
      <c r="K229" s="1488"/>
      <c r="L229" s="989">
        <v>7452</v>
      </c>
      <c r="M229" s="990">
        <v>8157</v>
      </c>
      <c r="N229" s="991">
        <f t="shared" si="14"/>
        <v>9.4605475040257653E-2</v>
      </c>
      <c r="O229" s="992">
        <v>8921</v>
      </c>
      <c r="P229" s="993">
        <f t="shared" si="12"/>
        <v>9.3661885497119041E-2</v>
      </c>
      <c r="Q229" s="992">
        <v>9517</v>
      </c>
      <c r="R229" s="993">
        <f t="shared" si="13"/>
        <v>6.6808653738370138E-2</v>
      </c>
      <c r="S229" s="992">
        <v>10015</v>
      </c>
      <c r="T229" s="993">
        <f t="shared" si="11"/>
        <v>5.2327414101082277E-2</v>
      </c>
    </row>
    <row r="230" spans="6:20" ht="15" customHeight="1" x14ac:dyDescent="0.25">
      <c r="F230" s="640">
        <v>39</v>
      </c>
      <c r="G230" s="1489" t="s">
        <v>239</v>
      </c>
      <c r="H230" s="1490"/>
      <c r="I230" s="1490"/>
      <c r="J230" s="1490"/>
      <c r="K230" s="1491"/>
      <c r="L230" s="328">
        <v>819</v>
      </c>
      <c r="M230" s="661">
        <v>933</v>
      </c>
      <c r="N230" s="658">
        <f t="shared" si="14"/>
        <v>0.1391941391941392</v>
      </c>
      <c r="O230" s="662">
        <v>1061</v>
      </c>
      <c r="P230" s="663">
        <f t="shared" si="12"/>
        <v>0.13719185423365488</v>
      </c>
      <c r="Q230" s="662">
        <v>1166</v>
      </c>
      <c r="R230" s="663">
        <f t="shared" si="13"/>
        <v>9.8963242224316683E-2</v>
      </c>
      <c r="S230" s="662">
        <v>1282</v>
      </c>
      <c r="T230" s="663">
        <f t="shared" si="11"/>
        <v>9.9485420240137221E-2</v>
      </c>
    </row>
    <row r="231" spans="6:20" ht="15" customHeight="1" x14ac:dyDescent="0.25">
      <c r="F231" s="983">
        <v>40</v>
      </c>
      <c r="G231" s="1486" t="s">
        <v>240</v>
      </c>
      <c r="H231" s="1487"/>
      <c r="I231" s="1487"/>
      <c r="J231" s="1487"/>
      <c r="K231" s="1488"/>
      <c r="L231" s="989">
        <v>612</v>
      </c>
      <c r="M231" s="990">
        <v>704</v>
      </c>
      <c r="N231" s="991">
        <f t="shared" si="14"/>
        <v>0.15032679738562091</v>
      </c>
      <c r="O231" s="992">
        <v>803</v>
      </c>
      <c r="P231" s="993">
        <f t="shared" si="12"/>
        <v>0.140625</v>
      </c>
      <c r="Q231" s="992">
        <v>902</v>
      </c>
      <c r="R231" s="993">
        <f t="shared" si="13"/>
        <v>0.12328767123287671</v>
      </c>
      <c r="S231" s="992">
        <v>1005</v>
      </c>
      <c r="T231" s="993">
        <f t="shared" si="11"/>
        <v>0.11419068736141907</v>
      </c>
    </row>
    <row r="232" spans="6:20" ht="15" customHeight="1" x14ac:dyDescent="0.25">
      <c r="F232" s="640">
        <v>41</v>
      </c>
      <c r="G232" s="1489" t="s">
        <v>241</v>
      </c>
      <c r="H232" s="1490"/>
      <c r="I232" s="1490"/>
      <c r="J232" s="1490"/>
      <c r="K232" s="1491"/>
      <c r="L232" s="328">
        <v>28870</v>
      </c>
      <c r="M232" s="661">
        <v>31460</v>
      </c>
      <c r="N232" s="658">
        <f t="shared" si="14"/>
        <v>8.971250432975407E-2</v>
      </c>
      <c r="O232" s="662">
        <v>34219</v>
      </c>
      <c r="P232" s="663">
        <f t="shared" si="12"/>
        <v>8.769866497139224E-2</v>
      </c>
      <c r="Q232" s="662">
        <v>36521</v>
      </c>
      <c r="R232" s="663">
        <f t="shared" si="13"/>
        <v>6.7272567871650257E-2</v>
      </c>
      <c r="S232" s="662">
        <v>38435</v>
      </c>
      <c r="T232" s="663">
        <f t="shared" si="11"/>
        <v>5.2408203499356536E-2</v>
      </c>
    </row>
    <row r="233" spans="6:20" ht="15" customHeight="1" x14ac:dyDescent="0.25">
      <c r="F233" s="983">
        <v>42</v>
      </c>
      <c r="G233" s="1486" t="s">
        <v>242</v>
      </c>
      <c r="H233" s="1487"/>
      <c r="I233" s="1487"/>
      <c r="J233" s="1487"/>
      <c r="K233" s="1488"/>
      <c r="L233" s="989">
        <v>3478</v>
      </c>
      <c r="M233" s="990">
        <v>3732</v>
      </c>
      <c r="N233" s="991">
        <f t="shared" si="14"/>
        <v>7.3030477285796438E-2</v>
      </c>
      <c r="O233" s="992">
        <v>3999</v>
      </c>
      <c r="P233" s="993">
        <f t="shared" si="12"/>
        <v>7.1543408360128624E-2</v>
      </c>
      <c r="Q233" s="992">
        <v>4196</v>
      </c>
      <c r="R233" s="993">
        <f t="shared" si="13"/>
        <v>4.9262315578894725E-2</v>
      </c>
      <c r="S233" s="992">
        <v>4356</v>
      </c>
      <c r="T233" s="993">
        <f t="shared" si="11"/>
        <v>3.8131553860819831E-2</v>
      </c>
    </row>
    <row r="234" spans="6:20" ht="15" customHeight="1" x14ac:dyDescent="0.25">
      <c r="F234" s="640">
        <v>43</v>
      </c>
      <c r="G234" s="1489" t="s">
        <v>265</v>
      </c>
      <c r="H234" s="1490"/>
      <c r="I234" s="1490"/>
      <c r="J234" s="1490"/>
      <c r="K234" s="1491"/>
      <c r="L234" s="328">
        <v>1962</v>
      </c>
      <c r="M234" s="661">
        <v>2116</v>
      </c>
      <c r="N234" s="658">
        <f t="shared" si="14"/>
        <v>7.8491335372069315E-2</v>
      </c>
      <c r="O234" s="662">
        <v>2311</v>
      </c>
      <c r="P234" s="663">
        <f t="shared" si="12"/>
        <v>9.2155009451795847E-2</v>
      </c>
      <c r="Q234" s="662">
        <v>2422</v>
      </c>
      <c r="R234" s="663">
        <f t="shared" si="13"/>
        <v>4.8031155344006926E-2</v>
      </c>
      <c r="S234" s="662">
        <v>2528</v>
      </c>
      <c r="T234" s="663">
        <f t="shared" si="11"/>
        <v>4.376548307184145E-2</v>
      </c>
    </row>
    <row r="235" spans="6:20" ht="15" customHeight="1" x14ac:dyDescent="0.25">
      <c r="F235" s="983">
        <v>44</v>
      </c>
      <c r="G235" s="1486" t="s">
        <v>244</v>
      </c>
      <c r="H235" s="1487"/>
      <c r="I235" s="1487"/>
      <c r="J235" s="1487"/>
      <c r="K235" s="1488"/>
      <c r="L235" s="989">
        <v>4866</v>
      </c>
      <c r="M235" s="990">
        <v>5488</v>
      </c>
      <c r="N235" s="991">
        <f t="shared" si="14"/>
        <v>0.12782572955199342</v>
      </c>
      <c r="O235" s="992">
        <v>6262</v>
      </c>
      <c r="P235" s="993">
        <f t="shared" si="12"/>
        <v>0.14103498542274054</v>
      </c>
      <c r="Q235" s="992">
        <v>6819</v>
      </c>
      <c r="R235" s="993">
        <f t="shared" si="13"/>
        <v>8.89492175023954E-2</v>
      </c>
      <c r="S235" s="992">
        <v>7238</v>
      </c>
      <c r="T235" s="993">
        <f t="shared" si="11"/>
        <v>6.1445959818155156E-2</v>
      </c>
    </row>
    <row r="236" spans="6:20" ht="15" customHeight="1" x14ac:dyDescent="0.25">
      <c r="F236" s="640">
        <v>45</v>
      </c>
      <c r="G236" s="1489" t="s">
        <v>245</v>
      </c>
      <c r="H236" s="1490"/>
      <c r="I236" s="1490"/>
      <c r="J236" s="1490"/>
      <c r="K236" s="1491"/>
      <c r="L236" s="328">
        <v>6578</v>
      </c>
      <c r="M236" s="661">
        <v>7293</v>
      </c>
      <c r="N236" s="658">
        <f t="shared" si="14"/>
        <v>0.10869565217391304</v>
      </c>
      <c r="O236" s="662">
        <v>8069</v>
      </c>
      <c r="P236" s="663">
        <f t="shared" si="12"/>
        <v>0.10640340052104758</v>
      </c>
      <c r="Q236" s="662">
        <v>8654</v>
      </c>
      <c r="R236" s="663">
        <f t="shared" si="13"/>
        <v>7.2499690172264222E-2</v>
      </c>
      <c r="S236" s="662">
        <v>9129</v>
      </c>
      <c r="T236" s="663">
        <f t="shared" si="11"/>
        <v>5.4887913103767047E-2</v>
      </c>
    </row>
    <row r="237" spans="6:20" ht="15" customHeight="1" x14ac:dyDescent="0.25">
      <c r="F237" s="983">
        <v>46</v>
      </c>
      <c r="G237" s="1486" t="s">
        <v>246</v>
      </c>
      <c r="H237" s="1487"/>
      <c r="I237" s="1487"/>
      <c r="J237" s="1487"/>
      <c r="K237" s="1488"/>
      <c r="L237" s="989">
        <v>3762</v>
      </c>
      <c r="M237" s="990">
        <v>4145</v>
      </c>
      <c r="N237" s="991">
        <f t="shared" si="14"/>
        <v>0.10180754917597022</v>
      </c>
      <c r="O237" s="992">
        <v>4564</v>
      </c>
      <c r="P237" s="993">
        <f t="shared" si="12"/>
        <v>0.10108564535585042</v>
      </c>
      <c r="Q237" s="992">
        <v>4845</v>
      </c>
      <c r="R237" s="993">
        <f t="shared" si="13"/>
        <v>6.1568799298860652E-2</v>
      </c>
      <c r="S237" s="992">
        <v>5085</v>
      </c>
      <c r="T237" s="993">
        <f t="shared" si="11"/>
        <v>4.9535603715170282E-2</v>
      </c>
    </row>
    <row r="238" spans="6:20" ht="15" customHeight="1" x14ac:dyDescent="0.25">
      <c r="F238" s="640">
        <v>47</v>
      </c>
      <c r="G238" s="1489" t="s">
        <v>247</v>
      </c>
      <c r="H238" s="1490"/>
      <c r="I238" s="1490"/>
      <c r="J238" s="1490"/>
      <c r="K238" s="1491"/>
      <c r="L238" s="328">
        <v>1442</v>
      </c>
      <c r="M238" s="661">
        <v>1630</v>
      </c>
      <c r="N238" s="658">
        <f t="shared" si="14"/>
        <v>0.13037447988904299</v>
      </c>
      <c r="O238" s="662">
        <v>1805</v>
      </c>
      <c r="P238" s="663">
        <f t="shared" si="12"/>
        <v>0.10736196319018405</v>
      </c>
      <c r="Q238" s="662">
        <v>1933</v>
      </c>
      <c r="R238" s="663">
        <f t="shared" si="13"/>
        <v>7.091412742382272E-2</v>
      </c>
      <c r="S238" s="662">
        <v>2091</v>
      </c>
      <c r="T238" s="663">
        <f t="shared" si="11"/>
        <v>8.1738230729436104E-2</v>
      </c>
    </row>
    <row r="239" spans="6:20" ht="15" customHeight="1" x14ac:dyDescent="0.25">
      <c r="F239" s="983">
        <v>48</v>
      </c>
      <c r="G239" s="1486" t="s">
        <v>248</v>
      </c>
      <c r="H239" s="1487"/>
      <c r="I239" s="1487"/>
      <c r="J239" s="1487"/>
      <c r="K239" s="1488"/>
      <c r="L239" s="989">
        <v>2073</v>
      </c>
      <c r="M239" s="990">
        <v>2370</v>
      </c>
      <c r="N239" s="991">
        <f t="shared" si="14"/>
        <v>0.14327062228654125</v>
      </c>
      <c r="O239" s="992">
        <v>2684</v>
      </c>
      <c r="P239" s="993">
        <f t="shared" si="12"/>
        <v>0.13248945147679325</v>
      </c>
      <c r="Q239" s="992">
        <v>3005</v>
      </c>
      <c r="R239" s="993">
        <f t="shared" si="13"/>
        <v>0.11959761549925485</v>
      </c>
      <c r="S239" s="992">
        <v>3254</v>
      </c>
      <c r="T239" s="993">
        <f t="shared" si="11"/>
        <v>8.2861896838602331E-2</v>
      </c>
    </row>
    <row r="240" spans="6:20" ht="15" customHeight="1" x14ac:dyDescent="0.25">
      <c r="F240" s="640">
        <v>49</v>
      </c>
      <c r="G240" s="1489" t="s">
        <v>249</v>
      </c>
      <c r="H240" s="1490"/>
      <c r="I240" s="1490"/>
      <c r="J240" s="1490"/>
      <c r="K240" s="1491"/>
      <c r="L240" s="328">
        <v>4880</v>
      </c>
      <c r="M240" s="661">
        <v>5391</v>
      </c>
      <c r="N240" s="658">
        <f t="shared" si="14"/>
        <v>0.10471311475409836</v>
      </c>
      <c r="O240" s="662">
        <v>5843</v>
      </c>
      <c r="P240" s="663">
        <f t="shared" si="12"/>
        <v>8.3843442774995364E-2</v>
      </c>
      <c r="Q240" s="662">
        <v>6117</v>
      </c>
      <c r="R240" s="663">
        <f t="shared" si="13"/>
        <v>4.6893718979976039E-2</v>
      </c>
      <c r="S240" s="662">
        <v>6439</v>
      </c>
      <c r="T240" s="663">
        <f t="shared" si="11"/>
        <v>5.2640183096289032E-2</v>
      </c>
    </row>
    <row r="241" spans="6:20" ht="15" customHeight="1" x14ac:dyDescent="0.25">
      <c r="F241" s="983">
        <v>50</v>
      </c>
      <c r="G241" s="1486" t="s">
        <v>250</v>
      </c>
      <c r="H241" s="1487"/>
      <c r="I241" s="1487"/>
      <c r="J241" s="1487"/>
      <c r="K241" s="1488"/>
      <c r="L241" s="989">
        <v>1808</v>
      </c>
      <c r="M241" s="990">
        <v>2054</v>
      </c>
      <c r="N241" s="991">
        <f t="shared" si="14"/>
        <v>0.13606194690265486</v>
      </c>
      <c r="O241" s="992">
        <v>2326</v>
      </c>
      <c r="P241" s="993">
        <f t="shared" si="12"/>
        <v>0.13242453748782862</v>
      </c>
      <c r="Q241" s="992">
        <v>2552</v>
      </c>
      <c r="R241" s="993">
        <f t="shared" si="13"/>
        <v>9.7162510748065353E-2</v>
      </c>
      <c r="S241" s="992">
        <v>2847</v>
      </c>
      <c r="T241" s="993">
        <f t="shared" si="11"/>
        <v>0.11559561128526646</v>
      </c>
    </row>
    <row r="242" spans="6:20" ht="15" customHeight="1" x14ac:dyDescent="0.25">
      <c r="F242" s="640">
        <v>51</v>
      </c>
      <c r="G242" s="1489" t="s">
        <v>266</v>
      </c>
      <c r="H242" s="1490"/>
      <c r="I242" s="1490"/>
      <c r="J242" s="1490"/>
      <c r="K242" s="1491"/>
      <c r="L242" s="328">
        <v>2258</v>
      </c>
      <c r="M242" s="661">
        <v>2479</v>
      </c>
      <c r="N242" s="658">
        <f t="shared" si="14"/>
        <v>9.7874224977856514E-2</v>
      </c>
      <c r="O242" s="662">
        <v>2734</v>
      </c>
      <c r="P242" s="663">
        <f t="shared" si="12"/>
        <v>0.10286405808793868</v>
      </c>
      <c r="Q242" s="662">
        <v>2928</v>
      </c>
      <c r="R242" s="663">
        <f t="shared" si="13"/>
        <v>7.0958302852962687E-2</v>
      </c>
      <c r="S242" s="662">
        <v>3142</v>
      </c>
      <c r="T242" s="663">
        <f t="shared" si="11"/>
        <v>7.3087431693989069E-2</v>
      </c>
    </row>
    <row r="243" spans="6:20" ht="15" customHeight="1" thickBot="1" x14ac:dyDescent="0.3">
      <c r="F243" s="983">
        <v>52</v>
      </c>
      <c r="G243" s="1486" t="s">
        <v>252</v>
      </c>
      <c r="H243" s="1487"/>
      <c r="I243" s="1487"/>
      <c r="J243" s="1487"/>
      <c r="K243" s="1488"/>
      <c r="L243" s="989">
        <v>42147</v>
      </c>
      <c r="M243" s="990">
        <v>45698</v>
      </c>
      <c r="N243" s="991">
        <f t="shared" si="14"/>
        <v>8.4252734476949726E-2</v>
      </c>
      <c r="O243" s="992">
        <v>49314</v>
      </c>
      <c r="P243" s="993">
        <f t="shared" si="12"/>
        <v>7.9128189417479983E-2</v>
      </c>
      <c r="Q243" s="992">
        <v>52403</v>
      </c>
      <c r="R243" s="993">
        <f t="shared" si="13"/>
        <v>6.2639412742831649E-2</v>
      </c>
      <c r="S243" s="992">
        <v>54930</v>
      </c>
      <c r="T243" s="993">
        <f t="shared" si="11"/>
        <v>4.8222430013548839E-2</v>
      </c>
    </row>
    <row r="244" spans="6:20" ht="23.25" customHeight="1" thickTop="1" thickBot="1" x14ac:dyDescent="0.3">
      <c r="F244" s="1383">
        <v>53</v>
      </c>
      <c r="G244" s="1386" t="s">
        <v>330</v>
      </c>
      <c r="H244" s="1386"/>
      <c r="I244" s="1386"/>
      <c r="J244" s="1386"/>
      <c r="K244" s="1387"/>
      <c r="L244" s="867">
        <f>SUM(L192:L243)</f>
        <v>698784</v>
      </c>
      <c r="M244" s="853">
        <f>SUM(M192:M243)</f>
        <v>757208</v>
      </c>
      <c r="N244" s="868">
        <f t="shared" si="14"/>
        <v>8.3608096350231254E-2</v>
      </c>
      <c r="O244" s="853">
        <f>SUM(O192:O243)</f>
        <v>814400</v>
      </c>
      <c r="P244" s="868">
        <f>(O244-M244)/M244</f>
        <v>7.5530105334333505E-2</v>
      </c>
      <c r="Q244" s="853">
        <f>SUM(Q192:Q243)</f>
        <v>861422</v>
      </c>
      <c r="R244" s="868">
        <f>(Q244-O244)/O244</f>
        <v>5.7738212180746561E-2</v>
      </c>
      <c r="S244" s="853">
        <f>SUM(S192:S243)</f>
        <v>899422</v>
      </c>
      <c r="T244" s="868">
        <f t="shared" si="11"/>
        <v>4.4113106003793728E-2</v>
      </c>
    </row>
    <row r="245" spans="6:20" ht="15" customHeight="1" thickTop="1" x14ac:dyDescent="0.25">
      <c r="F245" s="699" t="s">
        <v>518</v>
      </c>
      <c r="G245" s="628"/>
      <c r="H245" s="628"/>
      <c r="I245" s="628"/>
      <c r="J245" s="628"/>
      <c r="K245" s="628"/>
      <c r="L245" s="494"/>
      <c r="M245" s="439"/>
      <c r="N245" s="119"/>
    </row>
    <row r="246" spans="6:20" ht="12.75" customHeight="1" x14ac:dyDescent="0.25">
      <c r="F246" s="700" t="s">
        <v>392</v>
      </c>
      <c r="G246" s="439"/>
      <c r="H246" s="494"/>
      <c r="I246" s="494"/>
      <c r="J246" s="494"/>
      <c r="K246" s="494"/>
      <c r="L246" s="494"/>
      <c r="M246" s="439"/>
      <c r="N246" s="119"/>
    </row>
    <row r="247" spans="6:20" x14ac:dyDescent="0.25">
      <c r="K247" s="494"/>
      <c r="L247" s="494"/>
      <c r="M247" s="494"/>
      <c r="N247" s="494"/>
      <c r="O247" s="494"/>
    </row>
    <row r="248" spans="6:20" x14ac:dyDescent="0.25">
      <c r="K248" s="494"/>
      <c r="L248" s="494"/>
      <c r="M248" s="494"/>
      <c r="N248" s="494"/>
      <c r="O248" s="494"/>
    </row>
    <row r="249" spans="6:20" x14ac:dyDescent="0.25">
      <c r="K249" s="494"/>
      <c r="L249" s="494"/>
      <c r="M249" s="494"/>
      <c r="N249" s="494"/>
      <c r="O249" s="494"/>
    </row>
    <row r="250" spans="6:20" x14ac:dyDescent="0.25">
      <c r="K250" s="494"/>
      <c r="L250" s="494"/>
      <c r="M250" s="494"/>
      <c r="N250" s="494"/>
      <c r="O250" s="494"/>
    </row>
    <row r="251" spans="6:20" x14ac:dyDescent="0.25">
      <c r="K251" s="494"/>
      <c r="L251" s="494"/>
      <c r="M251" s="494"/>
      <c r="N251" s="494"/>
      <c r="O251" s="494"/>
    </row>
    <row r="252" spans="6:20" x14ac:dyDescent="0.25">
      <c r="K252" s="494"/>
      <c r="L252" s="494"/>
      <c r="M252" s="494"/>
      <c r="N252" s="494"/>
      <c r="O252" s="494"/>
    </row>
    <row r="253" spans="6:20" x14ac:dyDescent="0.25">
      <c r="K253" s="494"/>
      <c r="L253" s="494"/>
      <c r="M253" s="494"/>
      <c r="N253" s="494"/>
      <c r="O253" s="494"/>
    </row>
    <row r="254" spans="6:20" x14ac:dyDescent="0.25">
      <c r="K254" s="494"/>
      <c r="L254" s="494"/>
      <c r="M254" s="494"/>
      <c r="N254" s="494"/>
      <c r="O254" s="494"/>
    </row>
    <row r="255" spans="6:20" x14ac:dyDescent="0.25">
      <c r="K255" s="494"/>
      <c r="L255" s="494"/>
      <c r="M255" s="494"/>
      <c r="N255" s="494"/>
      <c r="O255" s="494"/>
    </row>
    <row r="256" spans="6:20" x14ac:dyDescent="0.25">
      <c r="K256" s="494"/>
      <c r="L256" s="494"/>
      <c r="M256" s="494"/>
      <c r="N256" s="494"/>
      <c r="O256" s="494"/>
    </row>
    <row r="257" spans="6:15" x14ac:dyDescent="0.25">
      <c r="K257" s="494"/>
      <c r="L257" s="494"/>
      <c r="M257" s="494"/>
      <c r="N257" s="494"/>
      <c r="O257" s="494"/>
    </row>
    <row r="258" spans="6:15" x14ac:dyDescent="0.25">
      <c r="K258" s="494"/>
      <c r="L258" s="494"/>
      <c r="M258" s="494"/>
      <c r="N258" s="494"/>
      <c r="O258" s="494"/>
    </row>
    <row r="259" spans="6:15" x14ac:dyDescent="0.25">
      <c r="K259" s="494"/>
      <c r="L259" s="494"/>
      <c r="M259" s="494"/>
      <c r="N259" s="494"/>
      <c r="O259" s="494"/>
    </row>
    <row r="260" spans="6:15" x14ac:dyDescent="0.25">
      <c r="K260" s="494"/>
      <c r="L260" s="494"/>
      <c r="M260" s="494"/>
      <c r="N260" s="494"/>
      <c r="O260" s="494"/>
    </row>
    <row r="261" spans="6:15" x14ac:dyDescent="0.25">
      <c r="K261" s="494"/>
      <c r="L261" s="494"/>
      <c r="M261" s="494"/>
      <c r="N261" s="494"/>
      <c r="O261" s="494"/>
    </row>
    <row r="262" spans="6:15" x14ac:dyDescent="0.25">
      <c r="K262" s="494"/>
      <c r="L262" s="494"/>
      <c r="M262" s="494"/>
      <c r="N262" s="494"/>
      <c r="O262" s="494"/>
    </row>
    <row r="263" spans="6:15" x14ac:dyDescent="0.25">
      <c r="K263" s="494"/>
      <c r="L263" s="494"/>
      <c r="M263" s="494"/>
      <c r="N263" s="494"/>
      <c r="O263" s="494"/>
    </row>
    <row r="264" spans="6:15" x14ac:dyDescent="0.25">
      <c r="K264" s="494"/>
      <c r="L264" s="494"/>
      <c r="M264" s="494"/>
      <c r="N264" s="494"/>
      <c r="O264" s="494"/>
    </row>
    <row r="265" spans="6:15" x14ac:dyDescent="0.25">
      <c r="K265" s="494"/>
      <c r="L265" s="494"/>
      <c r="M265" s="494"/>
      <c r="N265" s="494"/>
      <c r="O265" s="494"/>
    </row>
    <row r="266" spans="6:15" x14ac:dyDescent="0.25">
      <c r="K266" s="494"/>
      <c r="L266" s="494"/>
      <c r="M266" s="494"/>
      <c r="N266" s="494"/>
      <c r="O266" s="494"/>
    </row>
    <row r="267" spans="6:15" x14ac:dyDescent="0.25">
      <c r="K267" s="494"/>
      <c r="L267" s="494"/>
      <c r="M267" s="494"/>
      <c r="N267" s="494"/>
      <c r="O267" s="494"/>
    </row>
    <row r="268" spans="6:15" x14ac:dyDescent="0.25">
      <c r="H268" s="45"/>
      <c r="I268" s="45"/>
      <c r="J268" s="45"/>
      <c r="K268" s="634"/>
      <c r="L268" s="634"/>
      <c r="M268" s="634"/>
      <c r="N268" s="634"/>
      <c r="O268" s="634"/>
    </row>
    <row r="269" spans="6:15" x14ac:dyDescent="0.25">
      <c r="F269" s="625"/>
      <c r="G269" s="625"/>
      <c r="H269" s="634"/>
      <c r="I269" s="634"/>
      <c r="J269" s="634"/>
      <c r="K269" s="634"/>
      <c r="L269" s="634"/>
      <c r="M269" s="634"/>
      <c r="N269" s="634"/>
      <c r="O269" s="634"/>
    </row>
    <row r="270" spans="6:15" x14ac:dyDescent="0.25">
      <c r="F270" s="625"/>
      <c r="G270" s="625"/>
      <c r="H270" s="634"/>
      <c r="I270" s="634"/>
      <c r="J270" s="634"/>
      <c r="K270" s="634"/>
      <c r="L270" s="634"/>
      <c r="M270" s="634"/>
      <c r="N270" s="634"/>
      <c r="O270" s="634"/>
    </row>
    <row r="271" spans="6:15" x14ac:dyDescent="0.25">
      <c r="F271" s="625"/>
      <c r="G271" s="625"/>
      <c r="H271" s="494"/>
      <c r="I271" s="634"/>
      <c r="J271" s="634"/>
      <c r="K271" s="634"/>
      <c r="L271" s="634"/>
      <c r="M271" s="634"/>
      <c r="N271" s="634"/>
      <c r="O271" s="494"/>
    </row>
    <row r="272" spans="6:15" x14ac:dyDescent="0.25">
      <c r="F272" s="625"/>
      <c r="G272" s="625"/>
      <c r="H272" s="494"/>
      <c r="I272" s="634"/>
      <c r="J272" s="634"/>
      <c r="K272" s="634"/>
      <c r="L272" s="634"/>
      <c r="M272" s="634"/>
      <c r="N272" s="634"/>
      <c r="O272" s="494"/>
    </row>
    <row r="273" spans="6:15" x14ac:dyDescent="0.25">
      <c r="F273" s="625"/>
      <c r="G273" s="625"/>
      <c r="H273" s="494"/>
      <c r="I273" s="494"/>
      <c r="J273" s="494"/>
      <c r="K273" s="494"/>
      <c r="L273" s="494"/>
      <c r="M273" s="494"/>
      <c r="N273" s="494"/>
      <c r="O273" s="494"/>
    </row>
    <row r="274" spans="6:15" x14ac:dyDescent="0.25">
      <c r="K274" s="494"/>
      <c r="L274" s="494"/>
      <c r="M274" s="494"/>
      <c r="N274" s="494"/>
      <c r="O274" s="494"/>
    </row>
    <row r="275" spans="6:15" x14ac:dyDescent="0.25">
      <c r="K275" s="494"/>
      <c r="L275" s="494"/>
      <c r="M275" s="494"/>
      <c r="N275" s="494"/>
      <c r="O275" s="494"/>
    </row>
    <row r="276" spans="6:15" x14ac:dyDescent="0.25">
      <c r="K276" s="494"/>
      <c r="L276" s="494"/>
      <c r="M276" s="494"/>
      <c r="N276" s="494"/>
      <c r="O276" s="494"/>
    </row>
    <row r="277" spans="6:15" x14ac:dyDescent="0.25">
      <c r="K277" s="494"/>
      <c r="L277" s="494"/>
      <c r="M277" s="494"/>
      <c r="N277" s="494"/>
      <c r="O277" s="494"/>
    </row>
    <row r="278" spans="6:15" x14ac:dyDescent="0.25">
      <c r="K278" s="494"/>
      <c r="L278" s="494"/>
      <c r="M278" s="494"/>
      <c r="N278" s="494"/>
      <c r="O278" s="494"/>
    </row>
    <row r="279" spans="6:15" x14ac:dyDescent="0.25">
      <c r="K279" s="494"/>
      <c r="L279" s="494"/>
      <c r="M279" s="494"/>
      <c r="N279" s="494"/>
      <c r="O279" s="494"/>
    </row>
    <row r="280" spans="6:15" x14ac:dyDescent="0.25">
      <c r="K280" s="494"/>
      <c r="L280" s="494"/>
      <c r="M280" s="494"/>
      <c r="N280" s="494"/>
      <c r="O280" s="494"/>
    </row>
    <row r="281" spans="6:15" x14ac:dyDescent="0.25">
      <c r="K281" s="494"/>
      <c r="L281" s="494"/>
      <c r="M281" s="494"/>
      <c r="N281" s="494"/>
      <c r="O281" s="494"/>
    </row>
    <row r="282" spans="6:15" x14ac:dyDescent="0.25">
      <c r="K282" s="494"/>
      <c r="L282" s="494"/>
      <c r="M282" s="494"/>
      <c r="N282" s="494"/>
      <c r="O282" s="494"/>
    </row>
    <row r="283" spans="6:15" x14ac:dyDescent="0.25">
      <c r="K283" s="494"/>
      <c r="L283" s="494"/>
      <c r="M283" s="494"/>
      <c r="N283" s="494"/>
      <c r="O283" s="494"/>
    </row>
    <row r="284" spans="6:15" x14ac:dyDescent="0.25">
      <c r="K284" s="494"/>
      <c r="L284" s="494"/>
      <c r="M284" s="494"/>
      <c r="N284" s="494"/>
      <c r="O284" s="494"/>
    </row>
    <row r="285" spans="6:15" x14ac:dyDescent="0.25">
      <c r="K285" s="494"/>
      <c r="L285" s="494"/>
      <c r="M285" s="494"/>
      <c r="N285" s="494"/>
      <c r="O285" s="494"/>
    </row>
    <row r="286" spans="6:15" x14ac:dyDescent="0.25">
      <c r="K286" s="494"/>
      <c r="L286" s="494"/>
      <c r="M286" s="494"/>
      <c r="N286" s="494"/>
      <c r="O286" s="494"/>
    </row>
    <row r="287" spans="6:15" x14ac:dyDescent="0.25">
      <c r="K287" s="494"/>
      <c r="L287" s="494"/>
      <c r="M287" s="494"/>
      <c r="N287" s="494"/>
      <c r="O287" s="494"/>
    </row>
    <row r="288" spans="6:15" x14ac:dyDescent="0.25">
      <c r="K288" s="494"/>
      <c r="L288" s="494"/>
      <c r="M288" s="494"/>
      <c r="N288" s="494"/>
      <c r="O288" s="494"/>
    </row>
    <row r="289" spans="11:15" x14ac:dyDescent="0.25">
      <c r="K289" s="494"/>
      <c r="L289" s="494"/>
      <c r="M289" s="494"/>
      <c r="N289" s="494"/>
      <c r="O289" s="494"/>
    </row>
    <row r="290" spans="11:15" x14ac:dyDescent="0.25">
      <c r="K290" s="494"/>
      <c r="L290" s="494"/>
      <c r="M290" s="494"/>
      <c r="N290" s="494"/>
      <c r="O290" s="494"/>
    </row>
    <row r="291" spans="11:15" x14ac:dyDescent="0.25">
      <c r="K291" s="494"/>
      <c r="L291" s="494"/>
      <c r="M291" s="494"/>
      <c r="N291" s="494"/>
      <c r="O291" s="494"/>
    </row>
    <row r="292" spans="11:15" x14ac:dyDescent="0.25">
      <c r="K292" s="494"/>
      <c r="L292" s="494"/>
      <c r="M292" s="494"/>
      <c r="N292" s="494"/>
      <c r="O292" s="494"/>
    </row>
    <row r="293" spans="11:15" x14ac:dyDescent="0.25">
      <c r="K293" s="494"/>
      <c r="L293" s="494"/>
      <c r="M293" s="494"/>
      <c r="N293" s="494"/>
      <c r="O293" s="494"/>
    </row>
    <row r="294" spans="11:15" x14ac:dyDescent="0.25">
      <c r="K294" s="494"/>
      <c r="L294" s="494"/>
      <c r="M294" s="494"/>
      <c r="N294" s="494"/>
      <c r="O294" s="494"/>
    </row>
    <row r="295" spans="11:15" x14ac:dyDescent="0.25">
      <c r="K295" s="494"/>
      <c r="L295" s="494"/>
      <c r="M295" s="494"/>
      <c r="N295" s="494"/>
      <c r="O295" s="494"/>
    </row>
    <row r="296" spans="11:15" x14ac:dyDescent="0.25">
      <c r="K296" s="494"/>
      <c r="L296" s="494"/>
      <c r="M296" s="494"/>
      <c r="N296" s="494"/>
      <c r="O296" s="494"/>
    </row>
    <row r="297" spans="11:15" x14ac:dyDescent="0.25">
      <c r="K297" s="494"/>
      <c r="L297" s="494"/>
      <c r="M297" s="494"/>
      <c r="N297" s="494"/>
      <c r="O297" s="494"/>
    </row>
    <row r="298" spans="11:15" x14ac:dyDescent="0.25">
      <c r="K298" s="494"/>
      <c r="L298" s="494"/>
      <c r="M298" s="494"/>
      <c r="N298" s="494"/>
      <c r="O298" s="494"/>
    </row>
    <row r="299" spans="11:15" x14ac:dyDescent="0.25">
      <c r="K299" s="494"/>
      <c r="L299" s="494"/>
      <c r="M299" s="494"/>
      <c r="N299" s="494"/>
      <c r="O299" s="494"/>
    </row>
    <row r="300" spans="11:15" x14ac:dyDescent="0.25">
      <c r="K300" s="494"/>
      <c r="L300" s="494"/>
      <c r="M300" s="494"/>
      <c r="N300" s="494"/>
      <c r="O300" s="494"/>
    </row>
    <row r="301" spans="11:15" x14ac:dyDescent="0.25">
      <c r="K301" s="494"/>
      <c r="L301" s="494"/>
      <c r="M301" s="494"/>
      <c r="N301" s="494"/>
      <c r="O301" s="494"/>
    </row>
    <row r="302" spans="11:15" x14ac:dyDescent="0.25">
      <c r="K302" s="712"/>
      <c r="L302" s="712"/>
      <c r="M302" s="712"/>
      <c r="N302" s="494"/>
      <c r="O302" s="494"/>
    </row>
    <row r="303" spans="11:15" x14ac:dyDescent="0.25">
      <c r="K303" s="712"/>
      <c r="L303" s="712" t="s">
        <v>36</v>
      </c>
      <c r="M303" s="712"/>
      <c r="N303" s="494"/>
      <c r="O303" s="494"/>
    </row>
    <row r="304" spans="11:15" x14ac:dyDescent="0.25">
      <c r="K304" s="712"/>
      <c r="L304" s="712" t="s">
        <v>38</v>
      </c>
      <c r="M304" s="712"/>
      <c r="N304" s="494"/>
      <c r="O304" s="712"/>
    </row>
    <row r="305" spans="11:15" x14ac:dyDescent="0.25">
      <c r="K305" s="712"/>
      <c r="L305" s="712" t="s">
        <v>81</v>
      </c>
      <c r="M305" s="712"/>
      <c r="N305" s="494"/>
      <c r="O305" s="712"/>
    </row>
    <row r="306" spans="11:15" x14ac:dyDescent="0.25">
      <c r="K306" s="712"/>
      <c r="L306" s="712"/>
      <c r="M306" s="712"/>
      <c r="N306" s="494"/>
      <c r="O306" s="712"/>
    </row>
    <row r="307" spans="11:15" x14ac:dyDescent="0.25">
      <c r="K307" s="494"/>
      <c r="L307" s="494"/>
      <c r="M307" s="494"/>
      <c r="N307" s="494"/>
      <c r="O307" s="494"/>
    </row>
    <row r="308" spans="11:15" x14ac:dyDescent="0.25">
      <c r="K308" s="494"/>
      <c r="L308" s="494"/>
      <c r="M308" s="494"/>
      <c r="N308" s="494"/>
      <c r="O308" s="494"/>
    </row>
    <row r="309" spans="11:15" x14ac:dyDescent="0.25">
      <c r="K309" s="494"/>
      <c r="L309" s="494"/>
      <c r="M309" s="494"/>
      <c r="N309" s="494"/>
      <c r="O309" s="494"/>
    </row>
    <row r="310" spans="11:15" x14ac:dyDescent="0.25">
      <c r="K310" s="494"/>
      <c r="L310" s="494"/>
      <c r="M310" s="494"/>
      <c r="N310" s="494"/>
      <c r="O310" s="494"/>
    </row>
    <row r="311" spans="11:15" x14ac:dyDescent="0.25">
      <c r="K311" s="494"/>
      <c r="L311" s="494"/>
      <c r="M311" s="494"/>
      <c r="N311" s="494"/>
      <c r="O311" s="494"/>
    </row>
    <row r="312" spans="11:15" x14ac:dyDescent="0.25">
      <c r="K312" s="494"/>
      <c r="L312" s="494"/>
      <c r="M312" s="494"/>
      <c r="N312" s="494"/>
      <c r="O312" s="494"/>
    </row>
    <row r="313" spans="11:15" x14ac:dyDescent="0.25">
      <c r="K313" s="494"/>
      <c r="L313" s="494"/>
      <c r="M313" s="494"/>
      <c r="N313" s="494"/>
      <c r="O313" s="494"/>
    </row>
    <row r="314" spans="11:15" x14ac:dyDescent="0.25">
      <c r="K314" s="494"/>
      <c r="L314" s="494"/>
      <c r="M314" s="494"/>
      <c r="N314" s="494"/>
      <c r="O314" s="494"/>
    </row>
    <row r="315" spans="11:15" x14ac:dyDescent="0.25">
      <c r="K315" s="494"/>
      <c r="L315" s="494"/>
      <c r="M315" s="494"/>
      <c r="N315" s="494"/>
      <c r="O315" s="494"/>
    </row>
    <row r="316" spans="11:15" x14ac:dyDescent="0.25">
      <c r="K316" s="494"/>
      <c r="L316" s="494"/>
      <c r="M316" s="494"/>
      <c r="N316" s="494"/>
      <c r="O316" s="494"/>
    </row>
    <row r="317" spans="11:15" x14ac:dyDescent="0.25">
      <c r="K317" s="494"/>
      <c r="L317" s="494"/>
      <c r="M317" s="494"/>
      <c r="N317" s="494"/>
      <c r="O317" s="494"/>
    </row>
    <row r="318" spans="11:15" x14ac:dyDescent="0.25">
      <c r="K318" s="494"/>
      <c r="L318" s="494"/>
      <c r="M318" s="494"/>
      <c r="N318" s="494"/>
      <c r="O318" s="494"/>
    </row>
    <row r="319" spans="11:15" x14ac:dyDescent="0.25">
      <c r="K319" s="494"/>
      <c r="L319" s="494"/>
      <c r="M319" s="494"/>
      <c r="N319" s="494"/>
      <c r="O319" s="494"/>
    </row>
    <row r="320" spans="11:15" x14ac:dyDescent="0.25">
      <c r="K320" s="494"/>
      <c r="L320" s="494"/>
      <c r="M320" s="494"/>
      <c r="N320" s="494"/>
      <c r="O320" s="494"/>
    </row>
    <row r="321" spans="11:15" x14ac:dyDescent="0.25">
      <c r="K321" s="494"/>
      <c r="L321" s="494"/>
      <c r="M321" s="494"/>
      <c r="N321" s="494"/>
      <c r="O321" s="494"/>
    </row>
    <row r="322" spans="11:15" x14ac:dyDescent="0.25">
      <c r="K322" s="494"/>
      <c r="L322" s="494"/>
      <c r="M322" s="494"/>
      <c r="N322" s="494"/>
      <c r="O322" s="494"/>
    </row>
    <row r="323" spans="11:15" x14ac:dyDescent="0.25">
      <c r="K323" s="494"/>
      <c r="L323" s="494"/>
      <c r="M323" s="494"/>
      <c r="N323" s="494"/>
      <c r="O323" s="494"/>
    </row>
    <row r="324" spans="11:15" x14ac:dyDescent="0.25">
      <c r="K324" s="494"/>
      <c r="L324" s="494"/>
      <c r="M324" s="494"/>
      <c r="N324" s="494"/>
      <c r="O324" s="494"/>
    </row>
    <row r="325" spans="11:15" x14ac:dyDescent="0.25">
      <c r="K325" s="494"/>
      <c r="L325" s="494"/>
      <c r="M325" s="494"/>
      <c r="N325" s="494"/>
      <c r="O325" s="494"/>
    </row>
  </sheetData>
  <sheetProtection algorithmName="SHA-512" hashValue="5pfQfZzy8ciIuKI1eQe0O17HGcOqfGMcy++xDJh9wtCXdqCBLCkYJURbZQ0l/u4FLTVTUVojsZTPAjJBMqUrGA==" saltValue="kKTG5cZAQwUQ70yEH4D9Tw==" spinCount="100000" sheet="1" objects="1" scenarios="1"/>
  <mergeCells count="168">
    <mergeCell ref="G192:K192"/>
    <mergeCell ref="G193:K193"/>
    <mergeCell ref="G194:K194"/>
    <mergeCell ref="G219:K219"/>
    <mergeCell ref="G195:K195"/>
    <mergeCell ref="G196:K196"/>
    <mergeCell ref="G197:K197"/>
    <mergeCell ref="G198:K198"/>
    <mergeCell ref="G199:K199"/>
    <mergeCell ref="G200:K200"/>
    <mergeCell ref="G201:K201"/>
    <mergeCell ref="G202:K202"/>
    <mergeCell ref="G203:K203"/>
    <mergeCell ref="G204:K204"/>
    <mergeCell ref="G205:K205"/>
    <mergeCell ref="G206:K206"/>
    <mergeCell ref="G207:K207"/>
    <mergeCell ref="G208:K208"/>
    <mergeCell ref="G209:K209"/>
    <mergeCell ref="G210:K210"/>
    <mergeCell ref="G211:K211"/>
    <mergeCell ref="G212:K212"/>
    <mergeCell ref="Q190:R190"/>
    <mergeCell ref="G178:K178"/>
    <mergeCell ref="G179:K179"/>
    <mergeCell ref="G180:K180"/>
    <mergeCell ref="G181:K181"/>
    <mergeCell ref="G182:K182"/>
    <mergeCell ref="G183:K183"/>
    <mergeCell ref="F190:K191"/>
    <mergeCell ref="F188:T188"/>
    <mergeCell ref="S190:T190"/>
    <mergeCell ref="M190:N190"/>
    <mergeCell ref="G170:K170"/>
    <mergeCell ref="G171:K171"/>
    <mergeCell ref="G172:K172"/>
    <mergeCell ref="G173:K173"/>
    <mergeCell ref="G174:K174"/>
    <mergeCell ref="G175:K175"/>
    <mergeCell ref="G176:K176"/>
    <mergeCell ref="G177:K177"/>
    <mergeCell ref="O190:P190"/>
    <mergeCell ref="G161:K161"/>
    <mergeCell ref="G162:K162"/>
    <mergeCell ref="G163:K163"/>
    <mergeCell ref="G164:K164"/>
    <mergeCell ref="G165:K165"/>
    <mergeCell ref="G166:K166"/>
    <mergeCell ref="G167:K167"/>
    <mergeCell ref="G168:K168"/>
    <mergeCell ref="G169:K169"/>
    <mergeCell ref="G152:K152"/>
    <mergeCell ref="G153:K153"/>
    <mergeCell ref="G154:K154"/>
    <mergeCell ref="G155:K155"/>
    <mergeCell ref="G156:K156"/>
    <mergeCell ref="G157:K157"/>
    <mergeCell ref="G158:K158"/>
    <mergeCell ref="G159:K159"/>
    <mergeCell ref="G160:K160"/>
    <mergeCell ref="G143:K143"/>
    <mergeCell ref="G144:K144"/>
    <mergeCell ref="G145:K145"/>
    <mergeCell ref="G146:K146"/>
    <mergeCell ref="G147:K147"/>
    <mergeCell ref="G148:K148"/>
    <mergeCell ref="G149:K149"/>
    <mergeCell ref="G150:K150"/>
    <mergeCell ref="G151:K151"/>
    <mergeCell ref="G136:K136"/>
    <mergeCell ref="G139:K139"/>
    <mergeCell ref="G140:K140"/>
    <mergeCell ref="F129:T129"/>
    <mergeCell ref="G137:K137"/>
    <mergeCell ref="G138:K138"/>
    <mergeCell ref="G141:K141"/>
    <mergeCell ref="F131:K131"/>
    <mergeCell ref="G142:K142"/>
    <mergeCell ref="G120:K120"/>
    <mergeCell ref="G121:K121"/>
    <mergeCell ref="G122:K122"/>
    <mergeCell ref="G123:K123"/>
    <mergeCell ref="G124:K124"/>
    <mergeCell ref="G132:K132"/>
    <mergeCell ref="G133:K133"/>
    <mergeCell ref="G134:K134"/>
    <mergeCell ref="G135:K135"/>
    <mergeCell ref="G111:K111"/>
    <mergeCell ref="G112:K112"/>
    <mergeCell ref="G113:K113"/>
    <mergeCell ref="G114:K114"/>
    <mergeCell ref="G115:K115"/>
    <mergeCell ref="G116:K116"/>
    <mergeCell ref="G117:K117"/>
    <mergeCell ref="G118:K118"/>
    <mergeCell ref="G119:K119"/>
    <mergeCell ref="G228:K228"/>
    <mergeCell ref="D12:Y12"/>
    <mergeCell ref="D14:E14"/>
    <mergeCell ref="G213:K213"/>
    <mergeCell ref="G214:K214"/>
    <mergeCell ref="G215:K215"/>
    <mergeCell ref="G216:K216"/>
    <mergeCell ref="G217:K217"/>
    <mergeCell ref="G218:K218"/>
    <mergeCell ref="G82:K82"/>
    <mergeCell ref="G81:K81"/>
    <mergeCell ref="G80:K80"/>
    <mergeCell ref="G79:K79"/>
    <mergeCell ref="F72:K72"/>
    <mergeCell ref="F70:T70"/>
    <mergeCell ref="G73:K73"/>
    <mergeCell ref="G74:K74"/>
    <mergeCell ref="G75:K75"/>
    <mergeCell ref="G76:K76"/>
    <mergeCell ref="G77:K77"/>
    <mergeCell ref="G78:K78"/>
    <mergeCell ref="G104:K104"/>
    <mergeCell ref="G105:K105"/>
    <mergeCell ref="G83:K83"/>
    <mergeCell ref="G226:K226"/>
    <mergeCell ref="G88:K88"/>
    <mergeCell ref="G87:K87"/>
    <mergeCell ref="G86:K86"/>
    <mergeCell ref="G85:K85"/>
    <mergeCell ref="G98:K98"/>
    <mergeCell ref="G99:K99"/>
    <mergeCell ref="G100:K100"/>
    <mergeCell ref="G101:K101"/>
    <mergeCell ref="G102:K102"/>
    <mergeCell ref="G94:K94"/>
    <mergeCell ref="G95:K95"/>
    <mergeCell ref="G96:K96"/>
    <mergeCell ref="G97:K97"/>
    <mergeCell ref="G93:K93"/>
    <mergeCell ref="G92:K92"/>
    <mergeCell ref="G91:K91"/>
    <mergeCell ref="G90:K90"/>
    <mergeCell ref="G89:K89"/>
    <mergeCell ref="G106:K106"/>
    <mergeCell ref="G107:K107"/>
    <mergeCell ref="G108:K108"/>
    <mergeCell ref="G109:K109"/>
    <mergeCell ref="G110:K110"/>
    <mergeCell ref="G227:K227"/>
    <mergeCell ref="G103:K103"/>
    <mergeCell ref="G238:K238"/>
    <mergeCell ref="G239:K239"/>
    <mergeCell ref="G240:K240"/>
    <mergeCell ref="G241:K241"/>
    <mergeCell ref="G242:K242"/>
    <mergeCell ref="G243:K243"/>
    <mergeCell ref="G84:K84"/>
    <mergeCell ref="G229:K229"/>
    <mergeCell ref="G230:K230"/>
    <mergeCell ref="G231:K231"/>
    <mergeCell ref="G232:K232"/>
    <mergeCell ref="G233:K233"/>
    <mergeCell ref="G234:K234"/>
    <mergeCell ref="G235:K235"/>
    <mergeCell ref="G236:K236"/>
    <mergeCell ref="G237:K237"/>
    <mergeCell ref="G220:K220"/>
    <mergeCell ref="G221:K221"/>
    <mergeCell ref="G222:K222"/>
    <mergeCell ref="G223:K223"/>
    <mergeCell ref="G224:K224"/>
    <mergeCell ref="G225:K225"/>
  </mergeCells>
  <hyperlinks>
    <hyperlink ref="B17" location="'FROTA SEGUNDO TIPO'!A1" display="&lt;&lt; VOLTAR" xr:uid="{00000000-0004-0000-0600-000000000000}"/>
    <hyperlink ref="B15" location="'INÍCIO '!A1" display="INÍCIO" xr:uid="{00000000-0004-0000-0600-000001000000}"/>
    <hyperlink ref="B16" location="'ACIDENTES COM VÍTIMAS'!A1" display="AVANÇAR &gt;&gt;" xr:uid="{00000000-0004-0000-0600-000002000000}"/>
    <hyperlink ref="B80" location="'FROTA SEGUNDO TIPO'!A1" display="&lt;&lt; VOLTAR" xr:uid="{00000000-0004-0000-0600-000003000000}"/>
    <hyperlink ref="B78" location="'INÍCIO '!A1" display="INÍCIO" xr:uid="{00000000-0004-0000-0600-000004000000}"/>
    <hyperlink ref="B79" location="'ACIDENTES COM VÍTIMAS'!A1" display="AVANÇAR &gt;&gt;" xr:uid="{00000000-0004-0000-0600-000005000000}"/>
    <hyperlink ref="B203" location="'FROTA SEGUNDO TIPO'!A1" display="&lt;&lt; VOLTAR" xr:uid="{00000000-0004-0000-0600-000006000000}"/>
    <hyperlink ref="B201" location="'INÍCIO '!A1" display="INÍCIO" xr:uid="{00000000-0004-0000-0600-000007000000}"/>
    <hyperlink ref="B202" location="'ACIDENTES COM VÍTIMAS'!A1" display="AVANÇAR &gt;&gt;" xr:uid="{00000000-0004-0000-0600-000008000000}"/>
    <hyperlink ref="L305" location="'FROTA SEGUNDO TIPO'!A1" display="&lt;&lt; VOLTAR" xr:uid="{00000000-0004-0000-0600-000009000000}"/>
    <hyperlink ref="L303" location="'INÍCIO '!A1" display="INÍCIO" xr:uid="{00000000-0004-0000-0600-00000A000000}"/>
    <hyperlink ref="L304" location="'ACIDENTES COM VÍTIMAS'!A1" display="AVANÇAR &gt;&gt;" xr:uid="{00000000-0004-0000-0600-00000B000000}"/>
  </hyperlinks>
  <pageMargins left="0.51181102362204722" right="0.51181102362204722" top="0.19685039370078741" bottom="0.19685039370078741" header="0.31496062992125984" footer="0.31496062992125984"/>
  <pageSetup paperSize="9" scale="78" orientation="landscape" r:id="rId1"/>
  <ignoredErrors>
    <ignoredError sqref="P244 N244" formula="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6">
    <tabColor rgb="FF00B0F0"/>
  </sheetPr>
  <dimension ref="A1:W258"/>
  <sheetViews>
    <sheetView showGridLines="0" showRowColHeaders="0" zoomScaleNormal="100" zoomScaleSheetLayoutView="100" workbookViewId="0">
      <selection activeCell="B13" sqref="B13:C13"/>
    </sheetView>
  </sheetViews>
  <sheetFormatPr baseColWidth="10" defaultColWidth="9.140625" defaultRowHeight="15" x14ac:dyDescent="0.25"/>
  <cols>
    <col min="1" max="1" width="25" customWidth="1"/>
    <col min="2" max="2" width="14.7109375" customWidth="1"/>
    <col min="3" max="3" width="5.7109375" customWidth="1"/>
    <col min="4" max="4" width="25.28515625" customWidth="1"/>
    <col min="5" max="5" width="7.140625" bestFit="1" customWidth="1"/>
    <col min="6" max="6" width="6.85546875" customWidth="1"/>
    <col min="7" max="7" width="6.7109375" customWidth="1"/>
    <col min="8" max="10" width="7.140625" bestFit="1" customWidth="1"/>
    <col min="11" max="12" width="6.5703125" customWidth="1"/>
    <col min="13" max="13" width="6.85546875" customWidth="1"/>
    <col min="14" max="14" width="7" customWidth="1"/>
    <col min="15" max="15" width="6.5703125" style="424" customWidth="1"/>
    <col min="16" max="16" width="4.42578125" customWidth="1"/>
    <col min="17" max="17" width="5.140625" customWidth="1"/>
    <col min="18" max="19" width="9.85546875" customWidth="1"/>
  </cols>
  <sheetData>
    <row r="1" spans="1:19" ht="15.75" thickBot="1" x14ac:dyDescent="0.3"/>
    <row r="2" spans="1:19" ht="16.5" thickTop="1" x14ac:dyDescent="0.25">
      <c r="D2" s="520"/>
      <c r="E2" s="521"/>
      <c r="F2" s="521"/>
      <c r="G2" s="521"/>
      <c r="H2" s="521"/>
      <c r="I2" s="521"/>
      <c r="J2" s="521"/>
      <c r="K2" s="521"/>
      <c r="L2" s="521"/>
      <c r="M2" s="521"/>
      <c r="N2" s="521"/>
      <c r="O2" s="522"/>
    </row>
    <row r="3" spans="1:19" ht="15.75" x14ac:dyDescent="0.25">
      <c r="D3" s="1560" t="s">
        <v>34</v>
      </c>
      <c r="E3" s="1561"/>
      <c r="F3" s="1561"/>
      <c r="G3" s="1561"/>
      <c r="H3" s="1561"/>
      <c r="I3" s="1561"/>
      <c r="J3" s="1561"/>
      <c r="K3" s="1561"/>
      <c r="L3" s="1561"/>
      <c r="M3" s="1561"/>
      <c r="N3" s="1561"/>
      <c r="O3" s="1562"/>
    </row>
    <row r="4" spans="1:19" ht="15.75" x14ac:dyDescent="0.25">
      <c r="D4" s="1560" t="s">
        <v>35</v>
      </c>
      <c r="E4" s="1561"/>
      <c r="F4" s="1561"/>
      <c r="G4" s="1561"/>
      <c r="H4" s="1561"/>
      <c r="I4" s="1561"/>
      <c r="J4" s="1561"/>
      <c r="K4" s="1561"/>
      <c r="L4" s="1561"/>
      <c r="M4" s="1561"/>
      <c r="N4" s="1561"/>
      <c r="O4" s="1562"/>
    </row>
    <row r="5" spans="1:19" ht="15.75" x14ac:dyDescent="0.25">
      <c r="D5" s="1560" t="s">
        <v>394</v>
      </c>
      <c r="E5" s="1561"/>
      <c r="F5" s="1561"/>
      <c r="G5" s="1561"/>
      <c r="H5" s="1561"/>
      <c r="I5" s="1561"/>
      <c r="J5" s="1561"/>
      <c r="K5" s="1561"/>
      <c r="L5" s="1561"/>
      <c r="M5" s="1561"/>
      <c r="N5" s="1561"/>
      <c r="O5" s="1562"/>
    </row>
    <row r="6" spans="1:19" s="439" customFormat="1" ht="15.75" x14ac:dyDescent="0.25">
      <c r="D6" s="1560" t="s">
        <v>37</v>
      </c>
      <c r="E6" s="1561"/>
      <c r="F6" s="1561"/>
      <c r="G6" s="1561"/>
      <c r="H6" s="1561"/>
      <c r="I6" s="1561"/>
      <c r="J6" s="1561"/>
      <c r="K6" s="1561"/>
      <c r="L6" s="1561"/>
      <c r="M6" s="1561"/>
      <c r="N6" s="1561"/>
      <c r="O6" s="1562"/>
    </row>
    <row r="7" spans="1:19" ht="10.5" customHeight="1" x14ac:dyDescent="0.25">
      <c r="D7" s="1569"/>
      <c r="E7" s="1570"/>
      <c r="F7" s="1570"/>
      <c r="G7" s="1570"/>
      <c r="H7" s="1570"/>
      <c r="I7" s="1570"/>
      <c r="J7" s="1570"/>
      <c r="K7" s="1570"/>
      <c r="L7" s="1570"/>
      <c r="M7" s="1570"/>
      <c r="N7" s="1570"/>
      <c r="O7" s="1571"/>
    </row>
    <row r="8" spans="1:19" ht="17.25" customHeight="1" x14ac:dyDescent="0.3">
      <c r="D8" s="1563" t="s">
        <v>39</v>
      </c>
      <c r="E8" s="1564"/>
      <c r="F8" s="1564"/>
      <c r="G8" s="1564"/>
      <c r="H8" s="1564"/>
      <c r="I8" s="1564"/>
      <c r="J8" s="1564"/>
      <c r="K8" s="1564"/>
      <c r="L8" s="1564"/>
      <c r="M8" s="1564"/>
      <c r="N8" s="1564"/>
      <c r="O8" s="1565"/>
    </row>
    <row r="9" spans="1:19" ht="18.75" customHeight="1" thickBot="1" x14ac:dyDescent="0.3">
      <c r="D9" s="1566" t="s">
        <v>41</v>
      </c>
      <c r="E9" s="1567"/>
      <c r="F9" s="1567"/>
      <c r="G9" s="1567"/>
      <c r="H9" s="1567"/>
      <c r="I9" s="1567"/>
      <c r="J9" s="1567"/>
      <c r="K9" s="1567"/>
      <c r="L9" s="1567"/>
      <c r="M9" s="1567"/>
      <c r="N9" s="1567"/>
      <c r="O9" s="1568"/>
    </row>
    <row r="10" spans="1:19" ht="6.75" customHeight="1" thickTop="1" thickBot="1" x14ac:dyDescent="0.3"/>
    <row r="11" spans="1:19" ht="15" customHeight="1" thickTop="1" x14ac:dyDescent="0.25">
      <c r="C11" s="425"/>
      <c r="D11" s="1522" t="s">
        <v>42</v>
      </c>
      <c r="E11" s="869" t="s">
        <v>43</v>
      </c>
      <c r="F11" s="869" t="s">
        <v>43</v>
      </c>
      <c r="G11" s="869" t="s">
        <v>43</v>
      </c>
      <c r="H11" s="869" t="s">
        <v>43</v>
      </c>
      <c r="I11" s="869" t="s">
        <v>43</v>
      </c>
      <c r="J11" s="869" t="s">
        <v>43</v>
      </c>
      <c r="K11" s="869" t="s">
        <v>43</v>
      </c>
      <c r="L11" s="869" t="s">
        <v>43</v>
      </c>
      <c r="M11" s="869" t="s">
        <v>43</v>
      </c>
      <c r="N11" s="869" t="s">
        <v>43</v>
      </c>
      <c r="O11" s="870" t="s">
        <v>43</v>
      </c>
      <c r="P11" s="3"/>
      <c r="Q11" s="3"/>
      <c r="R11" s="3"/>
      <c r="S11" s="3"/>
    </row>
    <row r="12" spans="1:19" ht="16.5" thickBot="1" x14ac:dyDescent="0.3">
      <c r="A12" s="472"/>
      <c r="B12" s="1518" t="s">
        <v>36</v>
      </c>
      <c r="C12" s="1519"/>
      <c r="D12" s="1523"/>
      <c r="E12" s="871">
        <v>2006</v>
      </c>
      <c r="F12" s="871">
        <v>2007</v>
      </c>
      <c r="G12" s="871">
        <v>2008</v>
      </c>
      <c r="H12" s="871">
        <v>2009</v>
      </c>
      <c r="I12" s="871">
        <v>2010</v>
      </c>
      <c r="J12" s="871">
        <v>2011</v>
      </c>
      <c r="K12" s="871">
        <v>2012</v>
      </c>
      <c r="L12" s="871">
        <v>2013</v>
      </c>
      <c r="M12" s="871">
        <v>2014</v>
      </c>
      <c r="N12" s="871">
        <v>2015</v>
      </c>
      <c r="O12" s="872">
        <v>2016</v>
      </c>
      <c r="P12" s="3"/>
      <c r="Q12" s="3"/>
      <c r="R12" s="3"/>
      <c r="S12" s="3"/>
    </row>
    <row r="13" spans="1:19" ht="15.75" customHeight="1" x14ac:dyDescent="0.25">
      <c r="A13" s="472"/>
      <c r="B13" s="1520" t="s">
        <v>38</v>
      </c>
      <c r="C13" s="1521"/>
      <c r="D13" s="247" t="s">
        <v>414</v>
      </c>
      <c r="E13" s="251">
        <v>2988</v>
      </c>
      <c r="F13" s="251">
        <v>4553</v>
      </c>
      <c r="G13" s="251">
        <v>6325</v>
      </c>
      <c r="H13" s="251">
        <v>8174</v>
      </c>
      <c r="I13" s="251">
        <v>9205</v>
      </c>
      <c r="J13" s="251">
        <v>9836</v>
      </c>
      <c r="K13" s="251">
        <v>9863</v>
      </c>
      <c r="L13" s="251">
        <v>9226</v>
      </c>
      <c r="M13" s="251">
        <v>8633</v>
      </c>
      <c r="N13" s="251">
        <v>6994</v>
      </c>
      <c r="O13" s="254">
        <v>6417</v>
      </c>
      <c r="P13" s="5"/>
      <c r="Q13" s="5"/>
      <c r="R13" s="5"/>
      <c r="S13" s="5"/>
    </row>
    <row r="14" spans="1:19" ht="15.75" customHeight="1" x14ac:dyDescent="0.25">
      <c r="A14" s="472"/>
      <c r="B14" s="1520" t="s">
        <v>40</v>
      </c>
      <c r="C14" s="1521"/>
      <c r="D14" s="994" t="s">
        <v>415</v>
      </c>
      <c r="E14" s="818">
        <v>269</v>
      </c>
      <c r="F14" s="817">
        <v>473</v>
      </c>
      <c r="G14" s="818">
        <v>1405</v>
      </c>
      <c r="H14" s="817">
        <v>1844</v>
      </c>
      <c r="I14" s="818">
        <v>2035</v>
      </c>
      <c r="J14" s="818">
        <v>2357</v>
      </c>
      <c r="K14" s="818">
        <v>2375</v>
      </c>
      <c r="L14" s="818">
        <v>2246</v>
      </c>
      <c r="M14" s="818">
        <v>2058</v>
      </c>
      <c r="N14" s="818">
        <v>1479</v>
      </c>
      <c r="O14" s="819">
        <v>1452</v>
      </c>
      <c r="P14" s="5"/>
      <c r="Q14" s="5"/>
      <c r="R14" s="5"/>
      <c r="S14" s="5"/>
    </row>
    <row r="15" spans="1:19" ht="15.75" customHeight="1" x14ac:dyDescent="0.25">
      <c r="A15" s="472"/>
      <c r="B15" s="472"/>
      <c r="C15" s="751"/>
      <c r="D15" s="248" t="s">
        <v>46</v>
      </c>
      <c r="E15" s="252">
        <v>483</v>
      </c>
      <c r="F15" s="252">
        <v>663</v>
      </c>
      <c r="G15" s="252">
        <v>865</v>
      </c>
      <c r="H15" s="252">
        <v>1078</v>
      </c>
      <c r="I15" s="252">
        <v>1242</v>
      </c>
      <c r="J15" s="253">
        <v>1288</v>
      </c>
      <c r="K15" s="253">
        <v>1244</v>
      </c>
      <c r="L15" s="253">
        <v>1193</v>
      </c>
      <c r="M15" s="253">
        <v>995</v>
      </c>
      <c r="N15" s="253">
        <v>759</v>
      </c>
      <c r="O15" s="255">
        <v>619</v>
      </c>
      <c r="P15" s="5"/>
      <c r="Q15" s="5"/>
      <c r="R15" s="5"/>
      <c r="S15" s="5"/>
    </row>
    <row r="16" spans="1:19" ht="15.75" customHeight="1" x14ac:dyDescent="0.25">
      <c r="C16" s="425"/>
      <c r="D16" s="994" t="s">
        <v>47</v>
      </c>
      <c r="E16" s="818">
        <v>185</v>
      </c>
      <c r="F16" s="817">
        <v>279</v>
      </c>
      <c r="G16" s="818">
        <v>376</v>
      </c>
      <c r="H16" s="817">
        <v>610</v>
      </c>
      <c r="I16" s="818">
        <v>674</v>
      </c>
      <c r="J16" s="818">
        <v>697</v>
      </c>
      <c r="K16" s="818">
        <v>680</v>
      </c>
      <c r="L16" s="818">
        <v>550</v>
      </c>
      <c r="M16" s="818">
        <v>488</v>
      </c>
      <c r="N16" s="818">
        <v>421</v>
      </c>
      <c r="O16" s="819">
        <v>425</v>
      </c>
      <c r="P16" s="5"/>
      <c r="Q16" s="5"/>
      <c r="R16" s="5"/>
      <c r="S16" s="5"/>
    </row>
    <row r="17" spans="3:19" ht="15.75" customHeight="1" x14ac:dyDescent="0.25">
      <c r="C17" s="425"/>
      <c r="D17" s="248" t="s">
        <v>48</v>
      </c>
      <c r="E17" s="252">
        <v>554</v>
      </c>
      <c r="F17" s="252">
        <v>990</v>
      </c>
      <c r="G17" s="252">
        <v>503</v>
      </c>
      <c r="H17" s="252">
        <v>452</v>
      </c>
      <c r="I17" s="252">
        <v>387</v>
      </c>
      <c r="J17" s="253">
        <v>372</v>
      </c>
      <c r="K17" s="253">
        <v>262</v>
      </c>
      <c r="L17" s="253">
        <v>385</v>
      </c>
      <c r="M17" s="253">
        <v>390</v>
      </c>
      <c r="N17" s="253">
        <v>343</v>
      </c>
      <c r="O17" s="255">
        <v>282</v>
      </c>
      <c r="P17" s="5"/>
      <c r="Q17" s="5"/>
      <c r="R17" s="5"/>
      <c r="S17" s="5"/>
    </row>
    <row r="18" spans="3:19" ht="15.75" customHeight="1" thickBot="1" x14ac:dyDescent="0.3">
      <c r="C18" s="425"/>
      <c r="D18" s="1073" t="s">
        <v>49</v>
      </c>
      <c r="E18" s="1074">
        <v>120</v>
      </c>
      <c r="F18" s="1074">
        <v>1026</v>
      </c>
      <c r="G18" s="1074">
        <v>467</v>
      </c>
      <c r="H18" s="1075">
        <v>96</v>
      </c>
      <c r="I18" s="1074">
        <v>103</v>
      </c>
      <c r="J18" s="1074">
        <v>155</v>
      </c>
      <c r="K18" s="1074">
        <v>75</v>
      </c>
      <c r="L18" s="1074">
        <v>159</v>
      </c>
      <c r="M18" s="1074">
        <v>120</v>
      </c>
      <c r="N18" s="1074">
        <v>78</v>
      </c>
      <c r="O18" s="1076">
        <v>78</v>
      </c>
      <c r="P18" s="5"/>
      <c r="Q18" s="5"/>
      <c r="R18" s="5"/>
      <c r="S18" s="5"/>
    </row>
    <row r="19" spans="3:19" ht="21.75" customHeight="1" thickBot="1" x14ac:dyDescent="0.3">
      <c r="C19" s="425"/>
      <c r="D19" s="820" t="s">
        <v>7</v>
      </c>
      <c r="E19" s="821">
        <f>SUM(E13:E18)</f>
        <v>4599</v>
      </c>
      <c r="F19" s="821">
        <f>SUM(F13:F18)</f>
        <v>7984</v>
      </c>
      <c r="G19" s="821">
        <f>SUM(G13:G18)</f>
        <v>9941</v>
      </c>
      <c r="H19" s="821">
        <f t="shared" ref="H19:M19" si="0">SUM(H13:H18)</f>
        <v>12254</v>
      </c>
      <c r="I19" s="821">
        <f t="shared" si="0"/>
        <v>13646</v>
      </c>
      <c r="J19" s="821">
        <f t="shared" si="0"/>
        <v>14705</v>
      </c>
      <c r="K19" s="821">
        <f>SUM(K13:K18)</f>
        <v>14499</v>
      </c>
      <c r="L19" s="821">
        <f t="shared" si="0"/>
        <v>13759</v>
      </c>
      <c r="M19" s="821">
        <f t="shared" si="0"/>
        <v>12684</v>
      </c>
      <c r="N19" s="821">
        <f>SUM(N13:N18)</f>
        <v>10074</v>
      </c>
      <c r="O19" s="823">
        <f>SUM(O13:O18)</f>
        <v>9273</v>
      </c>
      <c r="P19" s="6"/>
      <c r="Q19" s="6"/>
      <c r="R19" s="6"/>
      <c r="S19" s="6"/>
    </row>
    <row r="20" spans="3:19" ht="9.75" customHeight="1" thickTop="1" thickBot="1" x14ac:dyDescent="0.3">
      <c r="C20" s="10"/>
      <c r="D20" s="749"/>
      <c r="E20" s="750"/>
      <c r="F20" s="750"/>
      <c r="G20" s="750"/>
      <c r="H20" s="750"/>
      <c r="I20" s="750"/>
      <c r="J20" s="750"/>
      <c r="K20" s="750"/>
      <c r="L20" s="750"/>
      <c r="M20" s="750"/>
      <c r="N20" s="750"/>
      <c r="O20" s="750"/>
      <c r="P20" s="6"/>
      <c r="Q20" s="6"/>
      <c r="R20" s="6"/>
      <c r="S20" s="6"/>
    </row>
    <row r="21" spans="3:19" ht="15.75" customHeight="1" thickTop="1" x14ac:dyDescent="0.25">
      <c r="D21" s="249" t="s">
        <v>50</v>
      </c>
      <c r="E21" s="256">
        <v>2787</v>
      </c>
      <c r="F21" s="256">
        <v>4802</v>
      </c>
      <c r="G21" s="256">
        <v>5995</v>
      </c>
      <c r="H21" s="256">
        <v>7725</v>
      </c>
      <c r="I21" s="256">
        <v>8613</v>
      </c>
      <c r="J21" s="256">
        <v>9046</v>
      </c>
      <c r="K21" s="256">
        <v>9082</v>
      </c>
      <c r="L21" s="256">
        <v>8995</v>
      </c>
      <c r="M21" s="256">
        <v>8364</v>
      </c>
      <c r="N21" s="256">
        <v>6270</v>
      </c>
      <c r="O21" s="258">
        <v>5732</v>
      </c>
      <c r="P21" s="5"/>
      <c r="Q21" s="5"/>
      <c r="R21" s="5"/>
      <c r="S21" s="5"/>
    </row>
    <row r="22" spans="3:19" ht="15.75" customHeight="1" x14ac:dyDescent="0.25">
      <c r="D22" s="994" t="s">
        <v>51</v>
      </c>
      <c r="E22" s="818">
        <v>1704</v>
      </c>
      <c r="F22" s="817">
        <v>2829</v>
      </c>
      <c r="G22" s="818">
        <v>3692</v>
      </c>
      <c r="H22" s="817">
        <v>4492</v>
      </c>
      <c r="I22" s="818">
        <v>4994</v>
      </c>
      <c r="J22" s="818">
        <v>5515</v>
      </c>
      <c r="K22" s="818">
        <v>5266</v>
      </c>
      <c r="L22" s="818">
        <v>4639</v>
      </c>
      <c r="M22" s="818">
        <v>4171</v>
      </c>
      <c r="N22" s="818">
        <v>3639</v>
      </c>
      <c r="O22" s="819">
        <v>3328</v>
      </c>
      <c r="P22" s="5"/>
      <c r="Q22" s="5"/>
      <c r="R22" s="5"/>
      <c r="S22" s="5"/>
    </row>
    <row r="23" spans="3:19" ht="15.75" customHeight="1" thickBot="1" x14ac:dyDescent="0.3">
      <c r="D23" s="250" t="s">
        <v>49</v>
      </c>
      <c r="E23" s="257">
        <v>108</v>
      </c>
      <c r="F23" s="257">
        <v>353</v>
      </c>
      <c r="G23" s="257">
        <v>254</v>
      </c>
      <c r="H23" s="257">
        <v>37</v>
      </c>
      <c r="I23" s="436">
        <v>39</v>
      </c>
      <c r="J23" s="436">
        <v>144</v>
      </c>
      <c r="K23" s="436">
        <v>151</v>
      </c>
      <c r="L23" s="436">
        <v>125</v>
      </c>
      <c r="M23" s="436">
        <v>149</v>
      </c>
      <c r="N23" s="436">
        <v>165</v>
      </c>
      <c r="O23" s="437">
        <v>213</v>
      </c>
      <c r="P23" s="5"/>
      <c r="Q23" s="5"/>
      <c r="R23" s="5"/>
      <c r="S23" s="5"/>
    </row>
    <row r="24" spans="3:19" ht="21.75" customHeight="1" thickBot="1" x14ac:dyDescent="0.3">
      <c r="D24" s="820" t="s">
        <v>7</v>
      </c>
      <c r="E24" s="821">
        <f t="shared" ref="E24:N24" si="1">SUM(E21:E23)</f>
        <v>4599</v>
      </c>
      <c r="F24" s="821">
        <f t="shared" si="1"/>
        <v>7984</v>
      </c>
      <c r="G24" s="821">
        <f t="shared" si="1"/>
        <v>9941</v>
      </c>
      <c r="H24" s="821">
        <f t="shared" si="1"/>
        <v>12254</v>
      </c>
      <c r="I24" s="821">
        <f t="shared" si="1"/>
        <v>13646</v>
      </c>
      <c r="J24" s="821">
        <f t="shared" si="1"/>
        <v>14705</v>
      </c>
      <c r="K24" s="821">
        <f t="shared" si="1"/>
        <v>14499</v>
      </c>
      <c r="L24" s="821">
        <f t="shared" si="1"/>
        <v>13759</v>
      </c>
      <c r="M24" s="821">
        <f t="shared" si="1"/>
        <v>12684</v>
      </c>
      <c r="N24" s="821">
        <f t="shared" si="1"/>
        <v>10074</v>
      </c>
      <c r="O24" s="823">
        <f>SUM(O21:O23)</f>
        <v>9273</v>
      </c>
      <c r="P24" s="7"/>
      <c r="Q24" s="7"/>
      <c r="R24" s="7"/>
      <c r="S24" s="7"/>
    </row>
    <row r="25" spans="3:19" ht="9" customHeight="1" thickTop="1" thickBot="1" x14ac:dyDescent="0.3">
      <c r="D25" s="433"/>
      <c r="E25" s="432"/>
      <c r="F25" s="432"/>
      <c r="G25" s="432"/>
      <c r="H25" s="432"/>
      <c r="I25" s="432"/>
      <c r="J25" s="432"/>
      <c r="K25" s="432"/>
      <c r="L25" s="432"/>
      <c r="M25" s="432"/>
      <c r="N25" s="432"/>
      <c r="O25" s="432"/>
      <c r="P25" s="7"/>
      <c r="Q25" s="7"/>
      <c r="R25" s="7"/>
      <c r="S25" s="7"/>
    </row>
    <row r="26" spans="3:19" ht="15.75" customHeight="1" thickTop="1" x14ac:dyDescent="0.25">
      <c r="D26" s="249" t="s">
        <v>52</v>
      </c>
      <c r="E26" s="256">
        <v>3733</v>
      </c>
      <c r="F26" s="256">
        <v>5637</v>
      </c>
      <c r="G26" s="256">
        <v>7278</v>
      </c>
      <c r="H26" s="256">
        <v>9376</v>
      </c>
      <c r="I26" s="256">
        <v>10367</v>
      </c>
      <c r="J26" s="256">
        <v>10436</v>
      </c>
      <c r="K26" s="256">
        <v>12338</v>
      </c>
      <c r="L26" s="256">
        <v>11530</v>
      </c>
      <c r="M26" s="256">
        <v>10528</v>
      </c>
      <c r="N26" s="256">
        <v>8483</v>
      </c>
      <c r="O26" s="258">
        <v>7571</v>
      </c>
      <c r="P26" s="5"/>
      <c r="Q26" s="5"/>
      <c r="R26" s="5"/>
      <c r="S26" s="5"/>
    </row>
    <row r="27" spans="3:19" ht="15.75" customHeight="1" x14ac:dyDescent="0.25">
      <c r="D27" s="994" t="s">
        <v>53</v>
      </c>
      <c r="E27" s="818">
        <v>779</v>
      </c>
      <c r="F27" s="817">
        <v>855</v>
      </c>
      <c r="G27" s="818">
        <v>1267</v>
      </c>
      <c r="H27" s="817">
        <v>1274</v>
      </c>
      <c r="I27" s="818">
        <v>1615</v>
      </c>
      <c r="J27" s="818">
        <v>2267</v>
      </c>
      <c r="K27" s="818">
        <v>2063</v>
      </c>
      <c r="L27" s="818">
        <v>2159</v>
      </c>
      <c r="M27" s="818">
        <v>1915</v>
      </c>
      <c r="N27" s="818">
        <v>1558</v>
      </c>
      <c r="O27" s="819">
        <v>1478</v>
      </c>
      <c r="P27" s="5"/>
      <c r="Q27" s="5"/>
      <c r="R27" s="5"/>
      <c r="S27" s="5"/>
    </row>
    <row r="28" spans="3:19" ht="15.75" customHeight="1" thickBot="1" x14ac:dyDescent="0.3">
      <c r="D28" s="250" t="s">
        <v>49</v>
      </c>
      <c r="E28" s="257">
        <v>87</v>
      </c>
      <c r="F28" s="257">
        <v>1492</v>
      </c>
      <c r="G28" s="257">
        <v>1396</v>
      </c>
      <c r="H28" s="257">
        <v>1604</v>
      </c>
      <c r="I28" s="436">
        <v>1664</v>
      </c>
      <c r="J28" s="436">
        <v>2002</v>
      </c>
      <c r="K28" s="436">
        <v>98</v>
      </c>
      <c r="L28" s="436">
        <v>70</v>
      </c>
      <c r="M28" s="436">
        <v>241</v>
      </c>
      <c r="N28" s="436">
        <v>33</v>
      </c>
      <c r="O28" s="437">
        <v>224</v>
      </c>
      <c r="P28" s="5"/>
      <c r="Q28" s="5"/>
      <c r="R28" s="5"/>
      <c r="S28" s="5"/>
    </row>
    <row r="29" spans="3:19" ht="21.75" customHeight="1" thickBot="1" x14ac:dyDescent="0.3">
      <c r="D29" s="820" t="s">
        <v>7</v>
      </c>
      <c r="E29" s="821">
        <f>SUM(E26:E28)</f>
        <v>4599</v>
      </c>
      <c r="F29" s="821">
        <f t="shared" ref="F29:N29" si="2">SUM(F26:F28)</f>
        <v>7984</v>
      </c>
      <c r="G29" s="821">
        <f t="shared" si="2"/>
        <v>9941</v>
      </c>
      <c r="H29" s="821">
        <f t="shared" si="2"/>
        <v>12254</v>
      </c>
      <c r="I29" s="821">
        <f t="shared" si="2"/>
        <v>13646</v>
      </c>
      <c r="J29" s="821">
        <f t="shared" si="2"/>
        <v>14705</v>
      </c>
      <c r="K29" s="821">
        <f t="shared" si="2"/>
        <v>14499</v>
      </c>
      <c r="L29" s="821">
        <f t="shared" si="2"/>
        <v>13759</v>
      </c>
      <c r="M29" s="821">
        <f t="shared" si="2"/>
        <v>12684</v>
      </c>
      <c r="N29" s="821">
        <f t="shared" si="2"/>
        <v>10074</v>
      </c>
      <c r="O29" s="823">
        <f>SUM(O26:O28)</f>
        <v>9273</v>
      </c>
      <c r="P29" s="6"/>
      <c r="Q29" s="6"/>
      <c r="R29" s="6"/>
      <c r="S29" s="6"/>
    </row>
    <row r="30" spans="3:19" ht="13.5" customHeight="1" thickTop="1" x14ac:dyDescent="0.25">
      <c r="D30" s="8" t="s">
        <v>405</v>
      </c>
      <c r="E30" s="9"/>
      <c r="F30" s="9"/>
      <c r="G30" s="9"/>
      <c r="H30" s="9"/>
    </row>
    <row r="31" spans="3:19" s="424" customFormat="1" ht="13.5" customHeight="1" x14ac:dyDescent="0.25">
      <c r="D31" s="8"/>
      <c r="E31" s="9"/>
      <c r="F31" s="9"/>
      <c r="G31" s="9"/>
      <c r="H31" s="9"/>
    </row>
    <row r="32" spans="3:19" s="424" customFormat="1" ht="13.5" customHeight="1" x14ac:dyDescent="0.25">
      <c r="D32" s="8"/>
      <c r="E32" s="9"/>
      <c r="F32" s="9"/>
      <c r="G32" s="9"/>
      <c r="H32" s="9"/>
    </row>
    <row r="33" spans="2:23" s="424" customFormat="1" ht="27.75" customHeight="1" x14ac:dyDescent="0.25">
      <c r="D33" s="1515" t="s">
        <v>536</v>
      </c>
      <c r="E33" s="1515"/>
      <c r="F33" s="1515"/>
      <c r="G33" s="1515"/>
      <c r="H33" s="1515"/>
      <c r="I33" s="1515"/>
      <c r="J33" s="1515"/>
      <c r="K33" s="1515"/>
      <c r="L33" s="1515"/>
      <c r="M33" s="1515"/>
      <c r="N33" s="1515"/>
      <c r="O33" s="434"/>
    </row>
    <row r="34" spans="2:23" s="424" customFormat="1" ht="6" customHeight="1" thickBot="1" x14ac:dyDescent="0.3">
      <c r="D34" s="8"/>
      <c r="E34" s="9"/>
      <c r="F34" s="9"/>
      <c r="G34" s="9"/>
      <c r="H34" s="9"/>
    </row>
    <row r="35" spans="2:23" s="424" customFormat="1" ht="13.5" customHeight="1" thickTop="1" x14ac:dyDescent="0.25">
      <c r="D35" s="1535" t="s">
        <v>42</v>
      </c>
      <c r="E35" s="1572" t="s">
        <v>309</v>
      </c>
      <c r="F35" s="1573"/>
      <c r="G35" s="1576" t="s">
        <v>310</v>
      </c>
      <c r="H35" s="1573"/>
      <c r="I35" s="1578" t="s">
        <v>311</v>
      </c>
      <c r="J35" s="1573"/>
      <c r="K35" s="1578" t="s">
        <v>312</v>
      </c>
      <c r="L35" s="1573"/>
      <c r="M35" s="1578" t="s">
        <v>7</v>
      </c>
      <c r="N35" s="1580"/>
    </row>
    <row r="36" spans="2:23" s="424" customFormat="1" ht="16.5" customHeight="1" thickBot="1" x14ac:dyDescent="0.3">
      <c r="D36" s="1536"/>
      <c r="E36" s="1574"/>
      <c r="F36" s="1575"/>
      <c r="G36" s="1577"/>
      <c r="H36" s="1575"/>
      <c r="I36" s="1579"/>
      <c r="J36" s="1575"/>
      <c r="K36" s="1579"/>
      <c r="L36" s="1575"/>
      <c r="M36" s="1579"/>
      <c r="N36" s="1581"/>
      <c r="R36" s="398" t="str">
        <f>E35</f>
        <v>INTERIOR</v>
      </c>
      <c r="S36" s="398" t="str">
        <f>G35</f>
        <v>CAPITAL</v>
      </c>
      <c r="T36" s="398" t="str">
        <f>I35</f>
        <v>RODOVIAS ESTADUAIS</v>
      </c>
      <c r="U36" s="398" t="str">
        <f>K35</f>
        <v>RODOVIAS FEDERAIS</v>
      </c>
      <c r="V36" s="398"/>
      <c r="W36" s="412"/>
    </row>
    <row r="37" spans="2:23" s="424" customFormat="1" ht="13.5" customHeight="1" x14ac:dyDescent="0.25">
      <c r="D37" s="247" t="s">
        <v>414</v>
      </c>
      <c r="E37" s="1586">
        <v>3444</v>
      </c>
      <c r="F37" s="1585"/>
      <c r="G37" s="1582">
        <v>1965</v>
      </c>
      <c r="H37" s="1585"/>
      <c r="I37" s="1582">
        <v>186</v>
      </c>
      <c r="J37" s="1585"/>
      <c r="K37" s="1582">
        <v>822</v>
      </c>
      <c r="L37" s="1585"/>
      <c r="M37" s="1582">
        <f>SUM(E37:L37)</f>
        <v>6417</v>
      </c>
      <c r="N37" s="1583"/>
      <c r="R37" s="396"/>
      <c r="S37" s="396"/>
      <c r="T37" s="396"/>
      <c r="U37" s="396"/>
      <c r="V37" s="398"/>
      <c r="W37" s="412"/>
    </row>
    <row r="38" spans="2:23" s="424" customFormat="1" ht="13.5" customHeight="1" x14ac:dyDescent="0.25">
      <c r="D38" s="994" t="s">
        <v>415</v>
      </c>
      <c r="E38" s="1528">
        <v>770</v>
      </c>
      <c r="F38" s="1529"/>
      <c r="G38" s="1533">
        <v>202</v>
      </c>
      <c r="H38" s="1534"/>
      <c r="I38" s="1533">
        <v>198</v>
      </c>
      <c r="J38" s="1534"/>
      <c r="K38" s="1533">
        <v>282</v>
      </c>
      <c r="L38" s="1534"/>
      <c r="M38" s="1533">
        <f t="shared" ref="M38:M42" si="3">SUM(E38:L38)</f>
        <v>1452</v>
      </c>
      <c r="N38" s="1548"/>
      <c r="O38" s="439"/>
      <c r="R38" s="396"/>
      <c r="S38" s="396"/>
      <c r="T38" s="396"/>
      <c r="U38" s="396"/>
      <c r="V38" s="398"/>
      <c r="W38" s="412"/>
    </row>
    <row r="39" spans="2:23" s="424" customFormat="1" ht="13.5" customHeight="1" x14ac:dyDescent="0.25">
      <c r="B39" s="1299"/>
      <c r="D39" s="248" t="s">
        <v>46</v>
      </c>
      <c r="E39" s="1526">
        <v>324</v>
      </c>
      <c r="F39" s="1527"/>
      <c r="G39" s="1532">
        <v>158</v>
      </c>
      <c r="H39" s="1527"/>
      <c r="I39" s="1532">
        <v>42</v>
      </c>
      <c r="J39" s="1527"/>
      <c r="K39" s="1532">
        <v>95</v>
      </c>
      <c r="L39" s="1527"/>
      <c r="M39" s="1532">
        <f t="shared" si="3"/>
        <v>619</v>
      </c>
      <c r="N39" s="1584"/>
      <c r="R39" s="396"/>
      <c r="S39" s="396"/>
      <c r="T39" s="396"/>
      <c r="U39" s="396"/>
      <c r="V39" s="398"/>
      <c r="W39" s="412"/>
    </row>
    <row r="40" spans="2:23" s="424" customFormat="1" ht="13.5" customHeight="1" x14ac:dyDescent="0.25">
      <c r="D40" s="994" t="s">
        <v>47</v>
      </c>
      <c r="E40" s="1528">
        <v>235</v>
      </c>
      <c r="F40" s="1529"/>
      <c r="G40" s="1533">
        <v>110</v>
      </c>
      <c r="H40" s="1534"/>
      <c r="I40" s="1533">
        <v>21</v>
      </c>
      <c r="J40" s="1534"/>
      <c r="K40" s="1533">
        <v>59</v>
      </c>
      <c r="L40" s="1534"/>
      <c r="M40" s="1533">
        <f t="shared" si="3"/>
        <v>425</v>
      </c>
      <c r="N40" s="1548"/>
      <c r="O40" s="439"/>
      <c r="R40" s="396"/>
      <c r="S40" s="396"/>
      <c r="T40" s="396"/>
      <c r="U40" s="396"/>
      <c r="V40" s="398"/>
      <c r="W40" s="412"/>
    </row>
    <row r="41" spans="2:23" s="424" customFormat="1" ht="13.5" customHeight="1" x14ac:dyDescent="0.25">
      <c r="D41" s="248" t="s">
        <v>48</v>
      </c>
      <c r="E41" s="1530">
        <v>66</v>
      </c>
      <c r="F41" s="1531"/>
      <c r="G41" s="1532">
        <v>56</v>
      </c>
      <c r="H41" s="1527"/>
      <c r="I41" s="1532">
        <v>20</v>
      </c>
      <c r="J41" s="1527"/>
      <c r="K41" s="1532">
        <v>140</v>
      </c>
      <c r="L41" s="1527"/>
      <c r="M41" s="1532">
        <f t="shared" si="3"/>
        <v>282</v>
      </c>
      <c r="N41" s="1584"/>
      <c r="R41" s="396"/>
      <c r="S41" s="396"/>
      <c r="T41" s="396"/>
      <c r="U41" s="396"/>
      <c r="V41" s="398"/>
      <c r="W41" s="412"/>
    </row>
    <row r="42" spans="2:23" s="424" customFormat="1" ht="13.5" customHeight="1" thickBot="1" x14ac:dyDescent="0.3">
      <c r="D42" s="1077" t="s">
        <v>49</v>
      </c>
      <c r="E42" s="1556">
        <v>43</v>
      </c>
      <c r="F42" s="1557"/>
      <c r="G42" s="1537">
        <v>28</v>
      </c>
      <c r="H42" s="1538"/>
      <c r="I42" s="1537">
        <v>6</v>
      </c>
      <c r="J42" s="1538"/>
      <c r="K42" s="1537">
        <v>1</v>
      </c>
      <c r="L42" s="1538"/>
      <c r="M42" s="1537">
        <f t="shared" si="3"/>
        <v>78</v>
      </c>
      <c r="N42" s="1559"/>
      <c r="R42" s="396"/>
      <c r="S42" s="396"/>
      <c r="T42" s="396"/>
      <c r="U42" s="396"/>
      <c r="V42" s="398"/>
      <c r="W42" s="412"/>
    </row>
    <row r="43" spans="2:23" s="424" customFormat="1" ht="18.75" customHeight="1" thickBot="1" x14ac:dyDescent="0.3">
      <c r="D43" s="887" t="s">
        <v>7</v>
      </c>
      <c r="E43" s="1546">
        <f>SUM(E37:F42)</f>
        <v>4882</v>
      </c>
      <c r="F43" s="1540"/>
      <c r="G43" s="1539">
        <f>SUM(G37:G42)</f>
        <v>2519</v>
      </c>
      <c r="H43" s="1540"/>
      <c r="I43" s="1539">
        <f>SUM(I37:I42)</f>
        <v>473</v>
      </c>
      <c r="J43" s="1540"/>
      <c r="K43" s="1539">
        <f>SUM(K37:K42)</f>
        <v>1399</v>
      </c>
      <c r="L43" s="1540"/>
      <c r="M43" s="1551">
        <f>SUM(M37:N42)</f>
        <v>9273</v>
      </c>
      <c r="N43" s="1552"/>
      <c r="R43" s="396"/>
      <c r="S43" s="396"/>
      <c r="T43" s="396"/>
      <c r="U43" s="396"/>
      <c r="V43" s="398"/>
      <c r="W43" s="412"/>
    </row>
    <row r="44" spans="2:23" s="424" customFormat="1" ht="6.75" customHeight="1" thickTop="1" thickBot="1" x14ac:dyDescent="0.3">
      <c r="D44" s="195"/>
      <c r="E44" s="196"/>
      <c r="F44" s="439"/>
      <c r="G44" s="196"/>
      <c r="H44" s="439"/>
      <c r="I44" s="196"/>
      <c r="J44" s="439"/>
      <c r="K44" s="196"/>
      <c r="L44" s="439"/>
      <c r="M44" s="196"/>
      <c r="N44" s="439"/>
      <c r="R44" s="396"/>
      <c r="S44" s="396"/>
      <c r="T44" s="396"/>
      <c r="U44" s="396"/>
      <c r="V44" s="398"/>
      <c r="W44" s="412"/>
    </row>
    <row r="45" spans="2:23" s="424" customFormat="1" ht="13.5" customHeight="1" thickTop="1" x14ac:dyDescent="0.25">
      <c r="D45" s="249" t="s">
        <v>50</v>
      </c>
      <c r="E45" s="1554">
        <v>3102</v>
      </c>
      <c r="F45" s="1542"/>
      <c r="G45" s="1541">
        <v>1553</v>
      </c>
      <c r="H45" s="1542"/>
      <c r="I45" s="1541">
        <v>233</v>
      </c>
      <c r="J45" s="1542"/>
      <c r="K45" s="1541">
        <v>844</v>
      </c>
      <c r="L45" s="1542"/>
      <c r="M45" s="1541">
        <f t="shared" ref="M45:M47" si="4">SUM(E45:L45)</f>
        <v>5732</v>
      </c>
      <c r="N45" s="1558"/>
      <c r="R45" s="396"/>
      <c r="S45" s="396"/>
      <c r="T45" s="396"/>
      <c r="U45" s="396"/>
      <c r="V45" s="398"/>
      <c r="W45" s="412"/>
    </row>
    <row r="46" spans="2:23" s="424" customFormat="1" ht="13.5" customHeight="1" x14ac:dyDescent="0.25">
      <c r="D46" s="994" t="s">
        <v>51</v>
      </c>
      <c r="E46" s="1553">
        <v>1674</v>
      </c>
      <c r="F46" s="1534"/>
      <c r="G46" s="1533">
        <v>891</v>
      </c>
      <c r="H46" s="1534"/>
      <c r="I46" s="1533">
        <v>219</v>
      </c>
      <c r="J46" s="1534"/>
      <c r="K46" s="1533">
        <v>544</v>
      </c>
      <c r="L46" s="1534"/>
      <c r="M46" s="1533">
        <f t="shared" si="4"/>
        <v>3328</v>
      </c>
      <c r="N46" s="1548"/>
      <c r="R46" s="396"/>
      <c r="S46" s="396"/>
      <c r="T46" s="396"/>
      <c r="U46" s="396"/>
      <c r="V46" s="398"/>
      <c r="W46" s="412"/>
    </row>
    <row r="47" spans="2:23" s="424" customFormat="1" ht="13.5" customHeight="1" thickBot="1" x14ac:dyDescent="0.3">
      <c r="D47" s="570" t="s">
        <v>49</v>
      </c>
      <c r="E47" s="1545">
        <v>106</v>
      </c>
      <c r="F47" s="1544"/>
      <c r="G47" s="1543">
        <v>75</v>
      </c>
      <c r="H47" s="1544"/>
      <c r="I47" s="1543">
        <v>21</v>
      </c>
      <c r="J47" s="1544"/>
      <c r="K47" s="1543">
        <v>11</v>
      </c>
      <c r="L47" s="1544"/>
      <c r="M47" s="1543">
        <f t="shared" si="4"/>
        <v>213</v>
      </c>
      <c r="N47" s="1550"/>
      <c r="R47" s="396"/>
      <c r="S47" s="396"/>
      <c r="T47" s="396"/>
      <c r="U47" s="396"/>
      <c r="V47" s="398"/>
      <c r="W47" s="412"/>
    </row>
    <row r="48" spans="2:23" s="424" customFormat="1" ht="18.75" customHeight="1" thickBot="1" x14ac:dyDescent="0.3">
      <c r="D48" s="887" t="s">
        <v>7</v>
      </c>
      <c r="E48" s="1546">
        <f>SUM(E45:E47)</f>
        <v>4882</v>
      </c>
      <c r="F48" s="1540"/>
      <c r="G48" s="1539">
        <f>SUM(G45:G47)</f>
        <v>2519</v>
      </c>
      <c r="H48" s="1540"/>
      <c r="I48" s="1539">
        <f>SUM(I45:I47)</f>
        <v>473</v>
      </c>
      <c r="J48" s="1540"/>
      <c r="K48" s="1539">
        <f>SUM(K45:K47)</f>
        <v>1399</v>
      </c>
      <c r="L48" s="1540"/>
      <c r="M48" s="1551">
        <f>SUM(M45:M47)</f>
        <v>9273</v>
      </c>
      <c r="N48" s="1552"/>
      <c r="R48" s="396"/>
      <c r="S48" s="396"/>
      <c r="T48" s="396"/>
      <c r="U48" s="396"/>
      <c r="V48" s="398"/>
      <c r="W48" s="412"/>
    </row>
    <row r="49" spans="4:23" s="424" customFormat="1" ht="7.5" customHeight="1" thickTop="1" thickBot="1" x14ac:dyDescent="0.3">
      <c r="D49" s="195"/>
      <c r="E49" s="196"/>
      <c r="G49" s="196"/>
      <c r="I49" s="196"/>
      <c r="K49" s="196"/>
      <c r="M49" s="196"/>
      <c r="R49" s="396"/>
      <c r="S49" s="396"/>
      <c r="T49" s="396"/>
      <c r="U49" s="396"/>
      <c r="V49" s="398"/>
      <c r="W49" s="412"/>
    </row>
    <row r="50" spans="4:23" s="424" customFormat="1" ht="13.5" customHeight="1" thickTop="1" x14ac:dyDescent="0.25">
      <c r="D50" s="249" t="s">
        <v>52</v>
      </c>
      <c r="E50" s="1554">
        <v>4236</v>
      </c>
      <c r="F50" s="1542"/>
      <c r="G50" s="1555">
        <v>2417</v>
      </c>
      <c r="H50" s="1542"/>
      <c r="I50" s="1541">
        <v>117</v>
      </c>
      <c r="J50" s="1542"/>
      <c r="K50" s="1541">
        <v>801</v>
      </c>
      <c r="L50" s="1542"/>
      <c r="M50" s="1555">
        <f t="shared" ref="M50:M52" si="5">SUM(E50:L50)</f>
        <v>7571</v>
      </c>
      <c r="N50" s="1558"/>
      <c r="R50" s="396"/>
      <c r="S50" s="396"/>
      <c r="T50" s="396"/>
      <c r="U50" s="396"/>
      <c r="V50" s="398"/>
      <c r="W50" s="412"/>
    </row>
    <row r="51" spans="4:23" s="424" customFormat="1" ht="13.5" customHeight="1" x14ac:dyDescent="0.25">
      <c r="D51" s="994" t="s">
        <v>53</v>
      </c>
      <c r="E51" s="1553">
        <v>509</v>
      </c>
      <c r="F51" s="1534"/>
      <c r="G51" s="1547">
        <v>31</v>
      </c>
      <c r="H51" s="1534"/>
      <c r="I51" s="1533">
        <v>345</v>
      </c>
      <c r="J51" s="1534"/>
      <c r="K51" s="1533">
        <v>593</v>
      </c>
      <c r="L51" s="1534"/>
      <c r="M51" s="1547">
        <f t="shared" si="5"/>
        <v>1478</v>
      </c>
      <c r="N51" s="1548"/>
      <c r="R51" s="396"/>
      <c r="S51" s="396"/>
      <c r="T51" s="396"/>
      <c r="U51" s="396"/>
      <c r="V51" s="398"/>
      <c r="W51" s="412"/>
    </row>
    <row r="52" spans="4:23" s="424" customFormat="1" ht="13.5" customHeight="1" thickBot="1" x14ac:dyDescent="0.3">
      <c r="D52" s="570" t="s">
        <v>49</v>
      </c>
      <c r="E52" s="1545">
        <v>137</v>
      </c>
      <c r="F52" s="1544"/>
      <c r="G52" s="1549">
        <v>71</v>
      </c>
      <c r="H52" s="1544"/>
      <c r="I52" s="1543">
        <v>11</v>
      </c>
      <c r="J52" s="1544"/>
      <c r="K52" s="1543">
        <v>5</v>
      </c>
      <c r="L52" s="1544"/>
      <c r="M52" s="1549">
        <f t="shared" si="5"/>
        <v>224</v>
      </c>
      <c r="N52" s="1550"/>
      <c r="R52" s="396"/>
      <c r="S52" s="396"/>
      <c r="T52" s="396"/>
      <c r="U52" s="396"/>
      <c r="V52" s="398"/>
      <c r="W52" s="412"/>
    </row>
    <row r="53" spans="4:23" ht="20.25" customHeight="1" thickBot="1" x14ac:dyDescent="0.3">
      <c r="D53" s="887" t="s">
        <v>7</v>
      </c>
      <c r="E53" s="1546">
        <f>SUM(E50:E52)</f>
        <v>4882</v>
      </c>
      <c r="F53" s="1540"/>
      <c r="G53" s="1539">
        <f>SUM(G50:G52)</f>
        <v>2519</v>
      </c>
      <c r="H53" s="1540"/>
      <c r="I53" s="1539">
        <f>SUM(I50:I52)</f>
        <v>473</v>
      </c>
      <c r="J53" s="1540"/>
      <c r="K53" s="1539">
        <f>SUM(K50:K52)</f>
        <v>1399</v>
      </c>
      <c r="L53" s="1540"/>
      <c r="M53" s="1551">
        <f>SUM(M50:M52)</f>
        <v>9273</v>
      </c>
      <c r="N53" s="1552"/>
      <c r="Q53" s="424"/>
      <c r="R53" s="396">
        <f>E53</f>
        <v>4882</v>
      </c>
      <c r="S53" s="396">
        <f>G53</f>
        <v>2519</v>
      </c>
      <c r="T53" s="396">
        <f>I53</f>
        <v>473</v>
      </c>
      <c r="U53" s="396">
        <f>K53</f>
        <v>1399</v>
      </c>
      <c r="V53" s="398"/>
      <c r="W53" s="412"/>
    </row>
    <row r="54" spans="4:23" ht="15" customHeight="1" thickTop="1" x14ac:dyDescent="0.25">
      <c r="D54" s="8" t="s">
        <v>405</v>
      </c>
      <c r="E54" s="9"/>
      <c r="F54" s="9"/>
      <c r="G54" s="9"/>
      <c r="H54" s="9"/>
    </row>
    <row r="55" spans="4:23" s="424" customFormat="1" ht="15" customHeight="1" x14ac:dyDescent="0.25">
      <c r="D55" s="8"/>
      <c r="E55" s="9"/>
      <c r="F55" s="9"/>
      <c r="G55" s="9"/>
      <c r="H55" s="9"/>
    </row>
    <row r="56" spans="4:23" s="424" customFormat="1" ht="15" customHeight="1" x14ac:dyDescent="0.25">
      <c r="D56" s="8"/>
      <c r="E56" s="9"/>
      <c r="F56" s="9"/>
      <c r="G56" s="9"/>
      <c r="H56" s="9"/>
    </row>
    <row r="57" spans="4:23" s="424" customFormat="1" ht="15" customHeight="1" x14ac:dyDescent="0.25">
      <c r="D57" s="8"/>
      <c r="E57" s="9"/>
      <c r="F57" s="9"/>
      <c r="G57" s="9"/>
      <c r="H57" s="9"/>
    </row>
    <row r="58" spans="4:23" s="424" customFormat="1" ht="15" customHeight="1" x14ac:dyDescent="0.25">
      <c r="D58" s="8"/>
      <c r="E58" s="9"/>
      <c r="F58" s="9"/>
      <c r="G58" s="9"/>
      <c r="H58" s="9"/>
    </row>
    <row r="59" spans="4:23" s="424" customFormat="1" ht="15" customHeight="1" x14ac:dyDescent="0.25">
      <c r="D59" s="8"/>
      <c r="E59" s="9"/>
      <c r="F59" s="9"/>
      <c r="G59" s="9"/>
      <c r="H59" s="9"/>
    </row>
    <row r="60" spans="4:23" s="424" customFormat="1" ht="15" customHeight="1" x14ac:dyDescent="0.25">
      <c r="D60" s="8"/>
      <c r="E60" s="9"/>
      <c r="F60" s="9"/>
      <c r="G60" s="9"/>
      <c r="H60" s="9"/>
    </row>
    <row r="61" spans="4:23" s="424" customFormat="1" ht="15" customHeight="1" x14ac:dyDescent="0.25">
      <c r="D61" s="8"/>
      <c r="E61" s="9"/>
      <c r="F61" s="9"/>
      <c r="G61" s="9"/>
      <c r="H61" s="9"/>
    </row>
    <row r="62" spans="4:23" s="424" customFormat="1" ht="15" customHeight="1" x14ac:dyDescent="0.25">
      <c r="D62" s="8"/>
      <c r="E62" s="9"/>
      <c r="F62" s="9"/>
      <c r="G62" s="9"/>
      <c r="H62" s="9"/>
    </row>
    <row r="63" spans="4:23" s="424" customFormat="1" ht="15" customHeight="1" x14ac:dyDescent="0.25">
      <c r="D63" s="8"/>
      <c r="E63" s="9"/>
      <c r="F63" s="9"/>
      <c r="G63" s="9"/>
      <c r="H63" s="9"/>
    </row>
    <row r="64" spans="4:23" s="424" customFormat="1" ht="15" customHeight="1" x14ac:dyDescent="0.25">
      <c r="D64" s="8"/>
      <c r="E64" s="9"/>
      <c r="F64" s="9"/>
      <c r="G64" s="9"/>
      <c r="H64" s="9"/>
    </row>
    <row r="65" spans="2:15" s="424" customFormat="1" ht="15" customHeight="1" x14ac:dyDescent="0.25">
      <c r="D65" s="8"/>
      <c r="E65" s="9"/>
      <c r="F65" s="9"/>
      <c r="G65" s="9"/>
      <c r="H65" s="9"/>
    </row>
    <row r="66" spans="2:15" s="424" customFormat="1" ht="15" customHeight="1" x14ac:dyDescent="0.25">
      <c r="D66" s="8"/>
      <c r="E66" s="9"/>
      <c r="F66" s="9"/>
      <c r="G66" s="9"/>
      <c r="H66" s="9"/>
    </row>
    <row r="67" spans="2:15" s="424" customFormat="1" ht="15" customHeight="1" x14ac:dyDescent="0.25">
      <c r="D67" s="8"/>
      <c r="E67" s="9"/>
      <c r="F67" s="9"/>
      <c r="G67" s="9"/>
      <c r="H67" s="9"/>
    </row>
    <row r="68" spans="2:15" s="424" customFormat="1" ht="15" customHeight="1" x14ac:dyDescent="0.25">
      <c r="D68" s="8"/>
      <c r="E68" s="9"/>
      <c r="F68" s="9"/>
      <c r="G68" s="9"/>
      <c r="H68" s="9"/>
    </row>
    <row r="69" spans="2:15" s="424" customFormat="1" ht="15" customHeight="1" x14ac:dyDescent="0.25">
      <c r="D69" s="8"/>
      <c r="E69" s="9"/>
      <c r="F69" s="9"/>
      <c r="G69" s="9"/>
      <c r="H69" s="9"/>
    </row>
    <row r="70" spans="2:15" s="424" customFormat="1" ht="15" customHeight="1" x14ac:dyDescent="0.25">
      <c r="D70" s="8"/>
      <c r="E70" s="9"/>
      <c r="F70" s="9"/>
      <c r="G70" s="9"/>
      <c r="H70" s="9"/>
    </row>
    <row r="71" spans="2:15" s="424" customFormat="1" ht="15" customHeight="1" x14ac:dyDescent="0.25">
      <c r="D71" s="8"/>
      <c r="E71" s="9"/>
      <c r="F71" s="9"/>
      <c r="G71" s="9"/>
      <c r="H71" s="9"/>
    </row>
    <row r="72" spans="2:15" ht="15" customHeight="1" x14ac:dyDescent="0.25">
      <c r="D72" s="9"/>
      <c r="E72" s="9"/>
      <c r="F72" s="9"/>
      <c r="G72" s="9"/>
      <c r="H72" s="9"/>
    </row>
    <row r="73" spans="2:15" ht="27.75" customHeight="1" x14ac:dyDescent="0.25">
      <c r="D73" s="1515" t="s">
        <v>268</v>
      </c>
      <c r="E73" s="1515"/>
      <c r="F73" s="1515"/>
      <c r="G73" s="1515"/>
      <c r="H73" s="1515"/>
      <c r="I73" s="1515"/>
      <c r="J73" s="1515"/>
      <c r="K73" s="1515"/>
      <c r="L73" s="1515"/>
      <c r="M73" s="1515"/>
      <c r="N73" s="1515"/>
      <c r="O73" s="1515"/>
    </row>
    <row r="74" spans="2:15" ht="5.25" customHeight="1" x14ac:dyDescent="0.25">
      <c r="D74" s="9"/>
      <c r="E74" s="9"/>
      <c r="F74" s="9"/>
      <c r="G74" s="9"/>
      <c r="H74" s="9"/>
    </row>
    <row r="75" spans="2:15" ht="158.25" customHeight="1" x14ac:dyDescent="0.25">
      <c r="B75" s="10"/>
      <c r="D75" s="9"/>
      <c r="E75" s="9"/>
      <c r="F75" s="9"/>
      <c r="G75" s="9"/>
      <c r="H75" s="9"/>
    </row>
    <row r="76" spans="2:15" ht="18.75" customHeight="1" x14ac:dyDescent="0.25">
      <c r="D76" s="9"/>
      <c r="E76" s="9"/>
      <c r="F76" s="9"/>
      <c r="G76" s="9"/>
      <c r="H76" s="9"/>
    </row>
    <row r="77" spans="2:15" ht="15" customHeight="1" x14ac:dyDescent="0.25">
      <c r="D77" s="9"/>
      <c r="E77" s="9"/>
      <c r="F77" s="9"/>
      <c r="G77" s="9"/>
      <c r="H77" s="9"/>
    </row>
    <row r="78" spans="2:15" ht="27" customHeight="1" x14ac:dyDescent="0.25">
      <c r="D78" s="1516" t="s">
        <v>54</v>
      </c>
      <c r="E78" s="1516"/>
      <c r="F78" s="1516"/>
      <c r="G78" s="1516"/>
      <c r="H78" s="1516"/>
      <c r="I78" s="1516"/>
      <c r="J78" s="1516"/>
      <c r="K78" s="1516"/>
      <c r="L78" s="1516"/>
      <c r="M78" s="1516"/>
      <c r="N78" s="1516"/>
      <c r="O78" s="1516"/>
    </row>
    <row r="79" spans="2:15" ht="6" customHeight="1" thickBot="1" x14ac:dyDescent="0.3">
      <c r="D79" s="9"/>
      <c r="E79" s="9"/>
      <c r="F79" s="9"/>
      <c r="G79" s="9"/>
      <c r="H79" s="9"/>
    </row>
    <row r="80" spans="2:15" ht="15" customHeight="1" thickTop="1" x14ac:dyDescent="0.25">
      <c r="D80" s="1522" t="s">
        <v>42</v>
      </c>
      <c r="E80" s="869" t="s">
        <v>43</v>
      </c>
      <c r="F80" s="869" t="s">
        <v>43</v>
      </c>
      <c r="G80" s="869" t="s">
        <v>43</v>
      </c>
      <c r="H80" s="869" t="s">
        <v>43</v>
      </c>
      <c r="I80" s="869" t="s">
        <v>43</v>
      </c>
      <c r="J80" s="869" t="s">
        <v>43</v>
      </c>
      <c r="K80" s="869" t="s">
        <v>43</v>
      </c>
      <c r="L80" s="869" t="s">
        <v>43</v>
      </c>
      <c r="M80" s="869" t="s">
        <v>43</v>
      </c>
      <c r="N80" s="869" t="s">
        <v>43</v>
      </c>
      <c r="O80" s="870" t="s">
        <v>43</v>
      </c>
    </row>
    <row r="81" spans="4:19" ht="15" customHeight="1" thickBot="1" x14ac:dyDescent="0.3">
      <c r="D81" s="1523"/>
      <c r="E81" s="871">
        <v>2006</v>
      </c>
      <c r="F81" s="871">
        <v>2007</v>
      </c>
      <c r="G81" s="871">
        <v>2008</v>
      </c>
      <c r="H81" s="871">
        <v>2009</v>
      </c>
      <c r="I81" s="871">
        <v>2010</v>
      </c>
      <c r="J81" s="871">
        <v>2011</v>
      </c>
      <c r="K81" s="871">
        <v>2012</v>
      </c>
      <c r="L81" s="871">
        <v>2013</v>
      </c>
      <c r="M81" s="871">
        <v>2014</v>
      </c>
      <c r="N81" s="871">
        <v>2015</v>
      </c>
      <c r="O81" s="872">
        <v>2016</v>
      </c>
    </row>
    <row r="82" spans="4:19" ht="15" customHeight="1" x14ac:dyDescent="0.25">
      <c r="D82" s="247" t="s">
        <v>414</v>
      </c>
      <c r="E82" s="251">
        <v>2988</v>
      </c>
      <c r="F82" s="251">
        <v>4553</v>
      </c>
      <c r="G82" s="251">
        <v>6325</v>
      </c>
      <c r="H82" s="251">
        <v>8174</v>
      </c>
      <c r="I82" s="251">
        <v>9205</v>
      </c>
      <c r="J82" s="251">
        <v>9836</v>
      </c>
      <c r="K82" s="251">
        <v>9863</v>
      </c>
      <c r="L82" s="251">
        <v>9226</v>
      </c>
      <c r="M82" s="251">
        <v>8633</v>
      </c>
      <c r="N82" s="251">
        <v>6994</v>
      </c>
      <c r="O82" s="254">
        <v>6417</v>
      </c>
    </row>
    <row r="83" spans="4:19" ht="15" customHeight="1" x14ac:dyDescent="0.25">
      <c r="D83" s="995" t="s">
        <v>415</v>
      </c>
      <c r="E83" s="996">
        <v>269</v>
      </c>
      <c r="F83" s="996">
        <v>473</v>
      </c>
      <c r="G83" s="996">
        <v>1405</v>
      </c>
      <c r="H83" s="996">
        <v>1844</v>
      </c>
      <c r="I83" s="996">
        <v>2035</v>
      </c>
      <c r="J83" s="996">
        <v>2357</v>
      </c>
      <c r="K83" s="996">
        <v>2375</v>
      </c>
      <c r="L83" s="996">
        <v>2246</v>
      </c>
      <c r="M83" s="996">
        <v>2058</v>
      </c>
      <c r="N83" s="996">
        <v>1479</v>
      </c>
      <c r="O83" s="997">
        <v>1452</v>
      </c>
    </row>
    <row r="84" spans="4:19" ht="15" customHeight="1" x14ac:dyDescent="0.25">
      <c r="D84" s="248" t="s">
        <v>46</v>
      </c>
      <c r="E84" s="252">
        <v>483</v>
      </c>
      <c r="F84" s="252">
        <v>663</v>
      </c>
      <c r="G84" s="252">
        <v>865</v>
      </c>
      <c r="H84" s="252">
        <v>1078</v>
      </c>
      <c r="I84" s="253">
        <v>1242</v>
      </c>
      <c r="J84" s="253">
        <v>1288</v>
      </c>
      <c r="K84" s="253">
        <v>1244</v>
      </c>
      <c r="L84" s="253">
        <v>1193</v>
      </c>
      <c r="M84" s="253">
        <v>995</v>
      </c>
      <c r="N84" s="253">
        <v>759</v>
      </c>
      <c r="O84" s="255">
        <v>619</v>
      </c>
    </row>
    <row r="85" spans="4:19" ht="15" customHeight="1" x14ac:dyDescent="0.25">
      <c r="D85" s="995" t="s">
        <v>47</v>
      </c>
      <c r="E85" s="996">
        <v>185</v>
      </c>
      <c r="F85" s="996">
        <v>279</v>
      </c>
      <c r="G85" s="996">
        <v>376</v>
      </c>
      <c r="H85" s="996">
        <v>610</v>
      </c>
      <c r="I85" s="996">
        <v>674</v>
      </c>
      <c r="J85" s="996">
        <v>697</v>
      </c>
      <c r="K85" s="996">
        <v>680</v>
      </c>
      <c r="L85" s="996">
        <v>550</v>
      </c>
      <c r="M85" s="996">
        <v>488</v>
      </c>
      <c r="N85" s="996">
        <v>421</v>
      </c>
      <c r="O85" s="997">
        <v>425</v>
      </c>
    </row>
    <row r="86" spans="4:19" ht="15" customHeight="1" x14ac:dyDescent="0.25">
      <c r="D86" s="248" t="s">
        <v>48</v>
      </c>
      <c r="E86" s="252">
        <v>554</v>
      </c>
      <c r="F86" s="252">
        <v>990</v>
      </c>
      <c r="G86" s="252">
        <v>503</v>
      </c>
      <c r="H86" s="252">
        <v>452</v>
      </c>
      <c r="I86" s="253">
        <v>387</v>
      </c>
      <c r="J86" s="253">
        <v>372</v>
      </c>
      <c r="K86" s="253">
        <v>262</v>
      </c>
      <c r="L86" s="253">
        <v>385</v>
      </c>
      <c r="M86" s="253">
        <v>390</v>
      </c>
      <c r="N86" s="253">
        <v>343</v>
      </c>
      <c r="O86" s="255">
        <v>282</v>
      </c>
    </row>
    <row r="87" spans="4:19" ht="15" customHeight="1" thickBot="1" x14ac:dyDescent="0.3">
      <c r="D87" s="1078" t="s">
        <v>49</v>
      </c>
      <c r="E87" s="1080">
        <v>120</v>
      </c>
      <c r="F87" s="1080">
        <v>1026</v>
      </c>
      <c r="G87" s="1080">
        <v>467</v>
      </c>
      <c r="H87" s="1080">
        <v>96</v>
      </c>
      <c r="I87" s="1080">
        <v>103</v>
      </c>
      <c r="J87" s="1080">
        <v>155</v>
      </c>
      <c r="K87" s="1080">
        <v>75</v>
      </c>
      <c r="L87" s="1080">
        <v>159</v>
      </c>
      <c r="M87" s="1080">
        <v>120</v>
      </c>
      <c r="N87" s="1080">
        <v>78</v>
      </c>
      <c r="O87" s="1081">
        <v>78</v>
      </c>
    </row>
    <row r="88" spans="4:19" ht="21.75" customHeight="1" thickBot="1" x14ac:dyDescent="0.3">
      <c r="D88" s="820" t="s">
        <v>7</v>
      </c>
      <c r="E88" s="821">
        <f>SUM(E82:E87)</f>
        <v>4599</v>
      </c>
      <c r="F88" s="821">
        <f t="shared" ref="F88:N88" si="6">SUM(F82:F87)</f>
        <v>7984</v>
      </c>
      <c r="G88" s="821">
        <f t="shared" si="6"/>
        <v>9941</v>
      </c>
      <c r="H88" s="821">
        <f t="shared" si="6"/>
        <v>12254</v>
      </c>
      <c r="I88" s="821">
        <f t="shared" si="6"/>
        <v>13646</v>
      </c>
      <c r="J88" s="821">
        <f t="shared" si="6"/>
        <v>14705</v>
      </c>
      <c r="K88" s="821">
        <f t="shared" si="6"/>
        <v>14499</v>
      </c>
      <c r="L88" s="821">
        <f t="shared" si="6"/>
        <v>13759</v>
      </c>
      <c r="M88" s="821">
        <f>SUM(M82:M87)</f>
        <v>12684</v>
      </c>
      <c r="N88" s="821">
        <f t="shared" si="6"/>
        <v>10074</v>
      </c>
      <c r="O88" s="823">
        <f>SUM(O82:O87)</f>
        <v>9273</v>
      </c>
    </row>
    <row r="89" spans="4:19" ht="15.75" thickTop="1" x14ac:dyDescent="0.25">
      <c r="D89" s="8" t="s">
        <v>405</v>
      </c>
      <c r="E89" s="12"/>
      <c r="F89" s="12"/>
      <c r="G89" s="12"/>
      <c r="H89" s="12"/>
      <c r="I89" s="12"/>
      <c r="J89" s="12"/>
      <c r="K89" s="12"/>
      <c r="L89" s="12"/>
      <c r="M89" s="12"/>
      <c r="N89" s="12"/>
      <c r="O89" s="12"/>
    </row>
    <row r="91" spans="4:19" ht="30.75" customHeight="1" x14ac:dyDescent="0.25">
      <c r="D91" s="1515" t="s">
        <v>133</v>
      </c>
      <c r="E91" s="1515"/>
      <c r="F91" s="1515"/>
      <c r="G91" s="1515"/>
      <c r="H91" s="1515"/>
      <c r="I91" s="1515"/>
      <c r="J91" s="1515"/>
      <c r="K91" s="1515"/>
      <c r="L91" s="1515"/>
      <c r="M91" s="1515"/>
      <c r="N91" s="1515"/>
      <c r="O91" s="1515"/>
      <c r="P91" s="13"/>
      <c r="Q91" s="13"/>
      <c r="R91" s="13"/>
    </row>
    <row r="92" spans="4:19" ht="3" customHeight="1" x14ac:dyDescent="0.25">
      <c r="D92" s="1524"/>
      <c r="E92" s="1524"/>
      <c r="F92" s="1524"/>
      <c r="G92" s="1524"/>
      <c r="H92" s="1524"/>
      <c r="I92" s="1524"/>
      <c r="J92" s="1524"/>
      <c r="K92" s="197"/>
      <c r="L92" s="197"/>
      <c r="M92" s="197"/>
      <c r="N92" s="197"/>
      <c r="O92" s="197"/>
    </row>
    <row r="93" spans="4:19" ht="2.25" customHeight="1" thickBot="1" x14ac:dyDescent="0.3"/>
    <row r="94" spans="4:19" ht="46.5" customHeight="1" thickTop="1" thickBot="1" x14ac:dyDescent="0.3">
      <c r="D94" s="1438" t="s">
        <v>55</v>
      </c>
      <c r="E94" s="875" t="s">
        <v>324</v>
      </c>
      <c r="F94" s="875" t="s">
        <v>325</v>
      </c>
      <c r="G94" s="875" t="s">
        <v>326</v>
      </c>
      <c r="H94" s="876" t="s">
        <v>327</v>
      </c>
      <c r="I94" s="875" t="s">
        <v>299</v>
      </c>
      <c r="J94" s="875" t="s">
        <v>313</v>
      </c>
      <c r="K94" s="875" t="s">
        <v>328</v>
      </c>
      <c r="L94" s="875" t="s">
        <v>340</v>
      </c>
      <c r="M94" s="875" t="s">
        <v>452</v>
      </c>
      <c r="N94" s="888" t="s">
        <v>537</v>
      </c>
      <c r="O94" s="14"/>
      <c r="P94" s="14"/>
      <c r="Q94" s="14"/>
      <c r="R94" s="14"/>
      <c r="S94" s="15"/>
    </row>
    <row r="95" spans="4:19" ht="15" customHeight="1" x14ac:dyDescent="0.25">
      <c r="D95" s="260" t="s">
        <v>414</v>
      </c>
      <c r="E95" s="261">
        <f t="shared" ref="E95:E100" si="7">(F13-E13)/E13</f>
        <v>0.52376171352074963</v>
      </c>
      <c r="F95" s="261">
        <f t="shared" ref="F95:F101" si="8">(G13-F13)/F13</f>
        <v>0.38919393806281571</v>
      </c>
      <c r="G95" s="264">
        <f t="shared" ref="G95:G100" si="9">(H13-G13)/G13</f>
        <v>0.29233201581027668</v>
      </c>
      <c r="H95" s="261">
        <f t="shared" ref="H95:H100" si="10">(I13-H13)/H13</f>
        <v>0.1261316368974798</v>
      </c>
      <c r="I95" s="261">
        <f t="shared" ref="I95:N95" si="11">(J13-I13)/I13</f>
        <v>6.8549701249321027E-2</v>
      </c>
      <c r="J95" s="261">
        <f t="shared" si="11"/>
        <v>2.7450183001220007E-3</v>
      </c>
      <c r="K95" s="261">
        <f t="shared" si="11"/>
        <v>-6.4584811923349889E-2</v>
      </c>
      <c r="L95" s="261">
        <f t="shared" si="11"/>
        <v>-6.4274875352265337E-2</v>
      </c>
      <c r="M95" s="261">
        <f t="shared" si="11"/>
        <v>-0.18985289007297579</v>
      </c>
      <c r="N95" s="265">
        <f t="shared" si="11"/>
        <v>-8.2499285101515579E-2</v>
      </c>
      <c r="O95" s="16"/>
      <c r="P95" s="16"/>
      <c r="Q95" s="16"/>
      <c r="R95" s="16"/>
    </row>
    <row r="96" spans="4:19" ht="15" customHeight="1" x14ac:dyDescent="0.25">
      <c r="D96" s="995" t="s">
        <v>415</v>
      </c>
      <c r="E96" s="998">
        <f t="shared" si="7"/>
        <v>0.75836431226765799</v>
      </c>
      <c r="F96" s="998">
        <f t="shared" si="8"/>
        <v>1.970401691331924</v>
      </c>
      <c r="G96" s="999">
        <f t="shared" si="9"/>
        <v>0.31245551601423488</v>
      </c>
      <c r="H96" s="998">
        <f t="shared" si="10"/>
        <v>0.10357917570498916</v>
      </c>
      <c r="I96" s="998">
        <f t="shared" ref="I96:N101" si="12">(J14-I14)/I14</f>
        <v>0.15823095823095823</v>
      </c>
      <c r="J96" s="998">
        <f t="shared" si="12"/>
        <v>7.6368264743317781E-3</v>
      </c>
      <c r="K96" s="998">
        <f t="shared" si="12"/>
        <v>-5.4315789473684213E-2</v>
      </c>
      <c r="L96" s="998">
        <f t="shared" si="12"/>
        <v>-8.3704363312555652E-2</v>
      </c>
      <c r="M96" s="998">
        <f t="shared" si="12"/>
        <v>-0.28134110787172012</v>
      </c>
      <c r="N96" s="1000">
        <f t="shared" si="12"/>
        <v>-1.8255578093306288E-2</v>
      </c>
      <c r="O96" s="16"/>
      <c r="P96" s="16"/>
      <c r="Q96" s="16"/>
      <c r="R96" s="16"/>
    </row>
    <row r="97" spans="4:19" ht="15" customHeight="1" x14ac:dyDescent="0.25">
      <c r="D97" s="266" t="s">
        <v>46</v>
      </c>
      <c r="E97" s="262">
        <f t="shared" si="7"/>
        <v>0.37267080745341613</v>
      </c>
      <c r="F97" s="262">
        <f t="shared" si="8"/>
        <v>0.3046757164404223</v>
      </c>
      <c r="G97" s="262">
        <f t="shared" si="9"/>
        <v>0.24624277456647398</v>
      </c>
      <c r="H97" s="262">
        <f t="shared" si="10"/>
        <v>0.15213358070500926</v>
      </c>
      <c r="I97" s="262">
        <f t="shared" si="12"/>
        <v>3.7037037037037035E-2</v>
      </c>
      <c r="J97" s="262">
        <f t="shared" si="12"/>
        <v>-3.4161490683229816E-2</v>
      </c>
      <c r="K97" s="262">
        <f t="shared" si="12"/>
        <v>-4.0996784565916398E-2</v>
      </c>
      <c r="L97" s="262">
        <f t="shared" si="12"/>
        <v>-0.16596814752724226</v>
      </c>
      <c r="M97" s="262">
        <f t="shared" si="12"/>
        <v>-0.2371859296482412</v>
      </c>
      <c r="N97" s="267">
        <f t="shared" si="12"/>
        <v>-0.1844532279314888</v>
      </c>
      <c r="O97" s="16"/>
      <c r="P97" s="16"/>
      <c r="Q97" s="16"/>
      <c r="R97" s="16"/>
    </row>
    <row r="98" spans="4:19" ht="15" customHeight="1" x14ac:dyDescent="0.25">
      <c r="D98" s="995" t="s">
        <v>47</v>
      </c>
      <c r="E98" s="998">
        <f t="shared" si="7"/>
        <v>0.50810810810810814</v>
      </c>
      <c r="F98" s="998">
        <f t="shared" si="8"/>
        <v>0.34767025089605735</v>
      </c>
      <c r="G98" s="999">
        <f t="shared" si="9"/>
        <v>0.62234042553191493</v>
      </c>
      <c r="H98" s="998">
        <f t="shared" si="10"/>
        <v>0.10491803278688525</v>
      </c>
      <c r="I98" s="998">
        <f t="shared" si="12"/>
        <v>3.4124629080118693E-2</v>
      </c>
      <c r="J98" s="998">
        <f t="shared" si="12"/>
        <v>-2.4390243902439025E-2</v>
      </c>
      <c r="K98" s="998">
        <f t="shared" si="12"/>
        <v>-0.19117647058823528</v>
      </c>
      <c r="L98" s="998">
        <f t="shared" si="12"/>
        <v>-0.11272727272727273</v>
      </c>
      <c r="M98" s="998">
        <f t="shared" si="12"/>
        <v>-0.13729508196721313</v>
      </c>
      <c r="N98" s="1000">
        <f t="shared" si="12"/>
        <v>9.5011876484560574E-3</v>
      </c>
      <c r="O98" s="16"/>
      <c r="P98" s="16"/>
      <c r="Q98" s="16"/>
      <c r="R98" s="16"/>
    </row>
    <row r="99" spans="4:19" ht="15" customHeight="1" x14ac:dyDescent="0.25">
      <c r="D99" s="266" t="s">
        <v>48</v>
      </c>
      <c r="E99" s="262">
        <f t="shared" si="7"/>
        <v>0.78700361010830322</v>
      </c>
      <c r="F99" s="262">
        <f t="shared" si="8"/>
        <v>-0.49191919191919192</v>
      </c>
      <c r="G99" s="263">
        <f t="shared" si="9"/>
        <v>-0.10139165009940358</v>
      </c>
      <c r="H99" s="262">
        <f t="shared" si="10"/>
        <v>-0.14380530973451328</v>
      </c>
      <c r="I99" s="262">
        <f t="shared" si="12"/>
        <v>-3.875968992248062E-2</v>
      </c>
      <c r="J99" s="262">
        <f t="shared" si="12"/>
        <v>-0.29569892473118281</v>
      </c>
      <c r="K99" s="262">
        <f t="shared" si="12"/>
        <v>0.46946564885496184</v>
      </c>
      <c r="L99" s="262">
        <f t="shared" si="12"/>
        <v>1.2987012987012988E-2</v>
      </c>
      <c r="M99" s="262">
        <f t="shared" si="12"/>
        <v>-0.12051282051282051</v>
      </c>
      <c r="N99" s="267">
        <f t="shared" si="12"/>
        <v>-0.17784256559766765</v>
      </c>
      <c r="O99" s="16"/>
      <c r="P99" s="16"/>
      <c r="Q99" s="16"/>
      <c r="R99" s="16"/>
    </row>
    <row r="100" spans="4:19" ht="15" customHeight="1" thickBot="1" x14ac:dyDescent="0.3">
      <c r="D100" s="1078" t="s">
        <v>49</v>
      </c>
      <c r="E100" s="998">
        <f t="shared" si="7"/>
        <v>7.55</v>
      </c>
      <c r="F100" s="998">
        <f t="shared" si="8"/>
        <v>-0.54483430799220278</v>
      </c>
      <c r="G100" s="999">
        <f t="shared" si="9"/>
        <v>-0.79443254817987152</v>
      </c>
      <c r="H100" s="998">
        <f t="shared" si="10"/>
        <v>7.2916666666666671E-2</v>
      </c>
      <c r="I100" s="998">
        <f t="shared" si="12"/>
        <v>0.50485436893203883</v>
      </c>
      <c r="J100" s="998">
        <f t="shared" si="12"/>
        <v>-0.5161290322580645</v>
      </c>
      <c r="K100" s="998">
        <f t="shared" si="12"/>
        <v>1.1200000000000001</v>
      </c>
      <c r="L100" s="1450">
        <f t="shared" si="12"/>
        <v>-0.24528301886792453</v>
      </c>
      <c r="M100" s="1450">
        <f t="shared" si="12"/>
        <v>-0.35</v>
      </c>
      <c r="N100" s="1079">
        <f t="shared" si="12"/>
        <v>0</v>
      </c>
      <c r="O100" s="16"/>
      <c r="P100" s="16"/>
      <c r="Q100" s="16"/>
      <c r="R100" s="16"/>
    </row>
    <row r="101" spans="4:19" ht="21.75" customHeight="1" thickBot="1" x14ac:dyDescent="0.3">
      <c r="D101" s="879" t="s">
        <v>56</v>
      </c>
      <c r="E101" s="880">
        <f>(F19-E19)/E19</f>
        <v>0.73602957164601002</v>
      </c>
      <c r="F101" s="881">
        <f t="shared" si="8"/>
        <v>0.24511523046092185</v>
      </c>
      <c r="G101" s="880">
        <f>(H19-G19)/G19</f>
        <v>0.23267276933910069</v>
      </c>
      <c r="H101" s="880">
        <f>(I19-H19)/H19</f>
        <v>0.11359556063326261</v>
      </c>
      <c r="I101" s="880">
        <f t="shared" si="12"/>
        <v>7.760515902095852E-2</v>
      </c>
      <c r="J101" s="880">
        <f t="shared" si="12"/>
        <v>-1.4008840530431827E-2</v>
      </c>
      <c r="K101" s="880">
        <f t="shared" si="12"/>
        <v>-5.1038002620870403E-2</v>
      </c>
      <c r="L101" s="882">
        <f t="shared" si="12"/>
        <v>-7.8130678101606219E-2</v>
      </c>
      <c r="M101" s="882">
        <f t="shared" si="12"/>
        <v>-0.20577105014191108</v>
      </c>
      <c r="N101" s="883">
        <f>(O19-N19)/N19</f>
        <v>-7.951161405598571E-2</v>
      </c>
      <c r="O101" s="16"/>
      <c r="P101" s="16"/>
      <c r="Q101" s="16"/>
      <c r="R101" s="16"/>
    </row>
    <row r="102" spans="4:19" ht="15.75" thickTop="1" x14ac:dyDescent="0.25">
      <c r="D102" s="8" t="s">
        <v>405</v>
      </c>
      <c r="E102" s="9"/>
      <c r="F102" s="9"/>
      <c r="G102" s="9"/>
      <c r="H102" s="9"/>
    </row>
    <row r="103" spans="4:19" x14ac:dyDescent="0.25">
      <c r="D103" s="9"/>
      <c r="E103" s="9"/>
      <c r="F103" s="9"/>
      <c r="G103" s="9"/>
      <c r="H103" s="9"/>
    </row>
    <row r="104" spans="4:19" ht="25.5" customHeight="1" x14ac:dyDescent="0.35">
      <c r="D104" s="1515" t="s">
        <v>134</v>
      </c>
      <c r="E104" s="1515"/>
      <c r="F104" s="1515"/>
      <c r="G104" s="1515"/>
      <c r="H104" s="1515"/>
      <c r="I104" s="1515"/>
      <c r="J104" s="1515"/>
      <c r="K104" s="1515"/>
      <c r="L104" s="1515"/>
      <c r="M104" s="1515"/>
      <c r="N104" s="1515"/>
      <c r="O104" s="1515"/>
      <c r="P104" s="17"/>
      <c r="Q104" s="17"/>
      <c r="R104" s="17"/>
    </row>
    <row r="105" spans="4:19" ht="3" customHeight="1" x14ac:dyDescent="0.25"/>
    <row r="106" spans="4:19" ht="3.75" customHeight="1" thickBot="1" x14ac:dyDescent="0.3">
      <c r="D106" s="9"/>
      <c r="E106" s="9"/>
      <c r="F106" s="9"/>
      <c r="G106" s="9"/>
      <c r="H106" s="9"/>
    </row>
    <row r="107" spans="4:19" ht="15.75" customHeight="1" thickTop="1" x14ac:dyDescent="0.25">
      <c r="D107" s="1522" t="s">
        <v>42</v>
      </c>
      <c r="E107" s="869" t="s">
        <v>43</v>
      </c>
      <c r="F107" s="869" t="s">
        <v>43</v>
      </c>
      <c r="G107" s="869" t="s">
        <v>43</v>
      </c>
      <c r="H107" s="869" t="s">
        <v>43</v>
      </c>
      <c r="I107" s="869" t="s">
        <v>43</v>
      </c>
      <c r="J107" s="869" t="s">
        <v>43</v>
      </c>
      <c r="K107" s="869" t="s">
        <v>43</v>
      </c>
      <c r="L107" s="869" t="s">
        <v>43</v>
      </c>
      <c r="M107" s="869" t="s">
        <v>43</v>
      </c>
      <c r="N107" s="869" t="s">
        <v>43</v>
      </c>
      <c r="O107" s="870" t="s">
        <v>43</v>
      </c>
      <c r="P107" s="3"/>
      <c r="Q107" s="3"/>
      <c r="R107" s="3"/>
      <c r="S107" s="3"/>
    </row>
    <row r="108" spans="4:19" ht="16.5" thickBot="1" x14ac:dyDescent="0.3">
      <c r="D108" s="1523"/>
      <c r="E108" s="871">
        <v>2006</v>
      </c>
      <c r="F108" s="871">
        <v>2007</v>
      </c>
      <c r="G108" s="871">
        <v>2008</v>
      </c>
      <c r="H108" s="871">
        <v>2009</v>
      </c>
      <c r="I108" s="871">
        <v>2010</v>
      </c>
      <c r="J108" s="871">
        <v>2011</v>
      </c>
      <c r="K108" s="871">
        <v>2012</v>
      </c>
      <c r="L108" s="871">
        <v>2013</v>
      </c>
      <c r="M108" s="871">
        <v>2014</v>
      </c>
      <c r="N108" s="871">
        <v>2015</v>
      </c>
      <c r="O108" s="872">
        <v>2016</v>
      </c>
      <c r="P108" s="3"/>
      <c r="Q108" s="3"/>
      <c r="R108" s="3"/>
      <c r="S108" s="3"/>
    </row>
    <row r="109" spans="4:19" ht="15" customHeight="1" x14ac:dyDescent="0.25">
      <c r="D109" s="260" t="s">
        <v>44</v>
      </c>
      <c r="E109" s="261">
        <f t="shared" ref="E109:E114" si="13">E13/$E$19</f>
        <v>0.64970645792563597</v>
      </c>
      <c r="F109" s="261">
        <f t="shared" ref="F109:F114" si="14">F13/$F$19</f>
        <v>0.5702655310621243</v>
      </c>
      <c r="G109" s="264">
        <f t="shared" ref="G109:G114" si="15">G13/$G$19</f>
        <v>0.63625389799818932</v>
      </c>
      <c r="H109" s="261">
        <f t="shared" ref="H109:H114" si="16">H13/$H$19</f>
        <v>0.66704749469560964</v>
      </c>
      <c r="I109" s="261">
        <f t="shared" ref="I109:I114" si="17">I13/$I$19</f>
        <v>0.67455664663637693</v>
      </c>
      <c r="J109" s="261">
        <f t="shared" ref="J109:J114" si="18">J13/$J$19</f>
        <v>0.66888813328799723</v>
      </c>
      <c r="K109" s="261">
        <f t="shared" ref="K109:K114" si="19">K13/$K$19</f>
        <v>0.68025381060762813</v>
      </c>
      <c r="L109" s="261">
        <f t="shared" ref="L109:L114" si="20">L13/$L$19</f>
        <v>0.6705429173631805</v>
      </c>
      <c r="M109" s="261">
        <f t="shared" ref="M109:M114" si="21">M13/$M$19</f>
        <v>0.68062125512456639</v>
      </c>
      <c r="N109" s="261">
        <f t="shared" ref="N109:N114" si="22">N13/$N$19</f>
        <v>0.69426245781218976</v>
      </c>
      <c r="O109" s="586">
        <f t="shared" ref="O109:O114" si="23">O13/$O$19</f>
        <v>0.69200905855710126</v>
      </c>
      <c r="P109" s="18"/>
      <c r="Q109" s="18"/>
      <c r="R109" s="18"/>
      <c r="S109" s="18"/>
    </row>
    <row r="110" spans="4:19" x14ac:dyDescent="0.25">
      <c r="D110" s="995" t="s">
        <v>45</v>
      </c>
      <c r="E110" s="998">
        <f t="shared" si="13"/>
        <v>5.8490976299195474E-2</v>
      </c>
      <c r="F110" s="998">
        <f t="shared" si="14"/>
        <v>5.9243486973947893E-2</v>
      </c>
      <c r="G110" s="999">
        <f t="shared" si="15"/>
        <v>0.14133386983200885</v>
      </c>
      <c r="H110" s="998">
        <f t="shared" si="16"/>
        <v>0.15048147543659213</v>
      </c>
      <c r="I110" s="998">
        <f t="shared" si="17"/>
        <v>0.14912794958229517</v>
      </c>
      <c r="J110" s="998">
        <f t="shared" si="18"/>
        <v>0.16028561713702821</v>
      </c>
      <c r="K110" s="998">
        <f t="shared" si="19"/>
        <v>0.16380440030346921</v>
      </c>
      <c r="L110" s="998">
        <f t="shared" si="20"/>
        <v>0.16323860745693727</v>
      </c>
      <c r="M110" s="998">
        <f t="shared" si="21"/>
        <v>0.16225165562913907</v>
      </c>
      <c r="N110" s="998">
        <f t="shared" si="22"/>
        <v>0.14681357951161406</v>
      </c>
      <c r="O110" s="1001">
        <f t="shared" si="23"/>
        <v>0.15658362989323843</v>
      </c>
      <c r="P110" s="18"/>
      <c r="Q110" s="18"/>
      <c r="R110" s="18"/>
      <c r="S110" s="18"/>
    </row>
    <row r="111" spans="4:19" x14ac:dyDescent="0.25">
      <c r="D111" s="266" t="s">
        <v>46</v>
      </c>
      <c r="E111" s="262">
        <f t="shared" si="13"/>
        <v>0.1050228310502283</v>
      </c>
      <c r="F111" s="262">
        <f t="shared" si="14"/>
        <v>8.3041082164328664E-2</v>
      </c>
      <c r="G111" s="262">
        <f t="shared" si="15"/>
        <v>8.7013378935720753E-2</v>
      </c>
      <c r="H111" s="262">
        <f t="shared" si="16"/>
        <v>8.7971274685816878E-2</v>
      </c>
      <c r="I111" s="262">
        <f t="shared" si="17"/>
        <v>9.1015682251209151E-2</v>
      </c>
      <c r="J111" s="262">
        <f t="shared" si="18"/>
        <v>8.7589255355321319E-2</v>
      </c>
      <c r="K111" s="262">
        <f t="shared" si="19"/>
        <v>8.5799020622111866E-2</v>
      </c>
      <c r="L111" s="262">
        <f t="shared" si="20"/>
        <v>8.6706882767643004E-2</v>
      </c>
      <c r="M111" s="262">
        <f t="shared" si="21"/>
        <v>7.8445285398927783E-2</v>
      </c>
      <c r="N111" s="262">
        <f t="shared" si="22"/>
        <v>7.5342465753424653E-2</v>
      </c>
      <c r="O111" s="587">
        <f t="shared" si="23"/>
        <v>6.6752938639059636E-2</v>
      </c>
      <c r="P111" s="18"/>
      <c r="Q111" s="18"/>
      <c r="R111" s="18"/>
      <c r="S111" s="18"/>
    </row>
    <row r="112" spans="4:19" x14ac:dyDescent="0.25">
      <c r="D112" s="995" t="s">
        <v>47</v>
      </c>
      <c r="E112" s="998">
        <f t="shared" si="13"/>
        <v>4.0226136116547073E-2</v>
      </c>
      <c r="F112" s="998">
        <f t="shared" si="14"/>
        <v>3.4944889779559118E-2</v>
      </c>
      <c r="G112" s="999">
        <f t="shared" si="15"/>
        <v>3.7823156624082081E-2</v>
      </c>
      <c r="H112" s="998">
        <f t="shared" si="16"/>
        <v>4.9779663783254449E-2</v>
      </c>
      <c r="I112" s="998">
        <f t="shared" si="17"/>
        <v>4.9391763154037815E-2</v>
      </c>
      <c r="J112" s="998">
        <f t="shared" si="18"/>
        <v>4.7398843930635835E-2</v>
      </c>
      <c r="K112" s="998">
        <f t="shared" si="19"/>
        <v>4.6899786192151183E-2</v>
      </c>
      <c r="L112" s="998">
        <f t="shared" si="20"/>
        <v>3.9973835307798529E-2</v>
      </c>
      <c r="M112" s="998">
        <f t="shared" si="21"/>
        <v>3.8473667612740459E-2</v>
      </c>
      <c r="N112" s="998">
        <f t="shared" si="22"/>
        <v>4.1790748461385745E-2</v>
      </c>
      <c r="O112" s="1001">
        <f t="shared" si="23"/>
        <v>4.5831985333764695E-2</v>
      </c>
      <c r="P112" s="18"/>
      <c r="Q112" s="18"/>
      <c r="R112" s="18"/>
      <c r="S112" s="18"/>
    </row>
    <row r="113" spans="3:19" x14ac:dyDescent="0.25">
      <c r="D113" s="266" t="s">
        <v>48</v>
      </c>
      <c r="E113" s="262">
        <f t="shared" si="13"/>
        <v>0.12046096977603826</v>
      </c>
      <c r="F113" s="262">
        <f t="shared" si="14"/>
        <v>0.12399799599198397</v>
      </c>
      <c r="G113" s="263">
        <f t="shared" si="15"/>
        <v>5.0598531334875768E-2</v>
      </c>
      <c r="H113" s="262">
        <f t="shared" si="16"/>
        <v>3.6885914803329527E-2</v>
      </c>
      <c r="I113" s="262">
        <f t="shared" si="17"/>
        <v>2.8359958962333284E-2</v>
      </c>
      <c r="J113" s="262">
        <f t="shared" si="18"/>
        <v>2.5297517851071063E-2</v>
      </c>
      <c r="K113" s="262">
        <f t="shared" si="19"/>
        <v>1.8070211738740603E-2</v>
      </c>
      <c r="L113" s="262">
        <f t="shared" si="20"/>
        <v>2.7981684715458973E-2</v>
      </c>
      <c r="M113" s="262">
        <f t="shared" si="21"/>
        <v>3.0747398297067172E-2</v>
      </c>
      <c r="N113" s="262">
        <f t="shared" si="22"/>
        <v>3.404804447091523E-2</v>
      </c>
      <c r="O113" s="587">
        <f t="shared" si="23"/>
        <v>3.0410870268521514E-2</v>
      </c>
      <c r="P113" s="18"/>
      <c r="Q113" s="18"/>
      <c r="R113" s="18"/>
      <c r="S113" s="18"/>
    </row>
    <row r="114" spans="3:19" ht="15.75" thickBot="1" x14ac:dyDescent="0.3">
      <c r="D114" s="1078" t="s">
        <v>49</v>
      </c>
      <c r="E114" s="998">
        <f t="shared" si="13"/>
        <v>2.6092628832354858E-2</v>
      </c>
      <c r="F114" s="998">
        <f t="shared" si="14"/>
        <v>0.12850701402805612</v>
      </c>
      <c r="G114" s="999">
        <f t="shared" si="15"/>
        <v>4.6977165275123224E-2</v>
      </c>
      <c r="H114" s="998">
        <f t="shared" si="16"/>
        <v>7.8341765953974206E-3</v>
      </c>
      <c r="I114" s="998">
        <f t="shared" si="17"/>
        <v>7.5479994137476183E-3</v>
      </c>
      <c r="J114" s="998">
        <f t="shared" si="18"/>
        <v>1.0540632437946278E-2</v>
      </c>
      <c r="K114" s="998">
        <f t="shared" si="19"/>
        <v>5.1727705358990276E-3</v>
      </c>
      <c r="L114" s="998">
        <f t="shared" si="20"/>
        <v>1.1556072388981757E-2</v>
      </c>
      <c r="M114" s="998">
        <f t="shared" si="21"/>
        <v>9.4607379375591296E-3</v>
      </c>
      <c r="N114" s="998">
        <f t="shared" si="22"/>
        <v>7.7427039904705182E-3</v>
      </c>
      <c r="O114" s="1079">
        <f t="shared" si="23"/>
        <v>8.4115173083144611E-3</v>
      </c>
      <c r="P114" s="18"/>
      <c r="Q114" s="18"/>
      <c r="R114" s="18"/>
      <c r="S114" s="18"/>
    </row>
    <row r="115" spans="3:19" ht="22.5" customHeight="1" thickBot="1" x14ac:dyDescent="0.3">
      <c r="D115" s="879" t="s">
        <v>7</v>
      </c>
      <c r="E115" s="884">
        <f t="shared" ref="E115:J115" si="24">SUM(E109:E114)</f>
        <v>0.99999999999999989</v>
      </c>
      <c r="F115" s="885">
        <f t="shared" si="24"/>
        <v>1.0000000000000002</v>
      </c>
      <c r="G115" s="884">
        <f t="shared" si="24"/>
        <v>1</v>
      </c>
      <c r="H115" s="884">
        <f t="shared" si="24"/>
        <v>1</v>
      </c>
      <c r="I115" s="884">
        <f t="shared" si="24"/>
        <v>0.99999999999999989</v>
      </c>
      <c r="J115" s="884">
        <f t="shared" si="24"/>
        <v>0.99999999999999989</v>
      </c>
      <c r="K115" s="884">
        <f>SUM(K109:K114)</f>
        <v>1</v>
      </c>
      <c r="L115" s="884">
        <f>SUM(L109:L114)</f>
        <v>1</v>
      </c>
      <c r="M115" s="884">
        <f>SUM(M109:M114)</f>
        <v>1</v>
      </c>
      <c r="N115" s="884">
        <f>SUM(N109:N114)</f>
        <v>0.99999999999999989</v>
      </c>
      <c r="O115" s="886">
        <f>SUM(O109:O114)</f>
        <v>0.99999999999999989</v>
      </c>
      <c r="P115" s="19"/>
      <c r="Q115" s="19"/>
      <c r="R115" s="19"/>
      <c r="S115" s="19"/>
    </row>
    <row r="116" spans="3:19" ht="15.75" thickTop="1" x14ac:dyDescent="0.25">
      <c r="D116" s="8" t="s">
        <v>405</v>
      </c>
      <c r="E116" s="9"/>
      <c r="F116" s="20"/>
      <c r="G116" s="9"/>
      <c r="H116" s="9"/>
    </row>
    <row r="117" spans="3:19" ht="34.5" customHeight="1" x14ac:dyDescent="0.25">
      <c r="D117" s="9"/>
      <c r="E117" s="9"/>
      <c r="F117" s="9"/>
      <c r="G117" s="9"/>
      <c r="H117" s="9"/>
    </row>
    <row r="118" spans="3:19" ht="26.25" customHeight="1" x14ac:dyDescent="0.35">
      <c r="C118" s="21"/>
      <c r="D118" s="1515" t="s">
        <v>129</v>
      </c>
      <c r="E118" s="1515"/>
      <c r="F118" s="1515"/>
      <c r="G118" s="1515"/>
      <c r="H118" s="1515"/>
      <c r="I118" s="1515"/>
      <c r="J118" s="1515"/>
      <c r="K118" s="1515"/>
      <c r="L118" s="1515"/>
      <c r="M118" s="1515"/>
      <c r="N118" s="1515"/>
      <c r="O118" s="1515"/>
      <c r="P118" s="17"/>
      <c r="Q118" s="17"/>
      <c r="R118" s="17"/>
    </row>
    <row r="119" spans="3:19" ht="2.25" customHeight="1" x14ac:dyDescent="0.25"/>
    <row r="125" spans="3:19" x14ac:dyDescent="0.25">
      <c r="D125" s="1525"/>
      <c r="E125" s="1525"/>
      <c r="F125" s="1525"/>
      <c r="G125" s="1525"/>
      <c r="H125" s="1525"/>
    </row>
    <row r="130" spans="3:19" ht="16.5" customHeight="1" x14ac:dyDescent="0.25"/>
    <row r="131" spans="3:19" ht="12.75" customHeight="1" x14ac:dyDescent="0.25"/>
    <row r="132" spans="3:19" ht="27.75" customHeight="1" x14ac:dyDescent="0.35">
      <c r="C132" s="17"/>
      <c r="D132" s="1515" t="s">
        <v>129</v>
      </c>
      <c r="E132" s="1515"/>
      <c r="F132" s="1515"/>
      <c r="G132" s="1515"/>
      <c r="H132" s="1515"/>
      <c r="I132" s="1515"/>
      <c r="J132" s="1515"/>
      <c r="K132" s="1515"/>
      <c r="L132" s="1515"/>
      <c r="M132" s="1515"/>
      <c r="N132" s="1515"/>
      <c r="O132" s="1515"/>
      <c r="P132" s="17"/>
      <c r="Q132" s="17"/>
      <c r="R132" s="17"/>
      <c r="S132" s="3"/>
    </row>
    <row r="133" spans="3:19" ht="3.75" customHeight="1" x14ac:dyDescent="0.25">
      <c r="D133" s="22"/>
      <c r="E133" s="3"/>
      <c r="F133" s="3"/>
      <c r="G133" s="3"/>
      <c r="H133" s="3"/>
      <c r="I133" s="3"/>
      <c r="J133" s="3"/>
      <c r="K133" s="3"/>
      <c r="L133" s="3"/>
      <c r="M133" s="3"/>
      <c r="N133" s="3"/>
      <c r="O133" s="3"/>
      <c r="P133" s="3"/>
      <c r="Q133" s="3"/>
      <c r="R133" s="3"/>
      <c r="S133" s="3"/>
    </row>
    <row r="134" spans="3:19" ht="15.75" x14ac:dyDescent="0.25">
      <c r="D134" s="23"/>
      <c r="E134" s="24"/>
      <c r="F134" s="3"/>
      <c r="G134" s="24"/>
      <c r="H134" s="24"/>
      <c r="I134" s="24"/>
      <c r="J134" s="24"/>
      <c r="K134" s="5"/>
      <c r="L134" s="5"/>
      <c r="M134" s="5"/>
      <c r="N134" s="5"/>
      <c r="O134" s="5"/>
      <c r="P134" s="5"/>
      <c r="Q134" s="5"/>
      <c r="R134" s="5"/>
      <c r="S134" s="5"/>
    </row>
    <row r="135" spans="3:19" ht="15.75" x14ac:dyDescent="0.25">
      <c r="D135" s="23"/>
      <c r="E135" s="3"/>
      <c r="F135" s="3"/>
      <c r="G135" s="3"/>
      <c r="H135" s="3"/>
      <c r="I135" s="3"/>
      <c r="J135" s="24"/>
      <c r="K135" s="5"/>
      <c r="L135" s="5"/>
      <c r="M135" s="5"/>
      <c r="N135" s="5"/>
      <c r="O135" s="5"/>
      <c r="P135" s="5"/>
      <c r="Q135" s="5"/>
      <c r="R135" s="5"/>
      <c r="S135" s="5"/>
    </row>
    <row r="136" spans="3:19" ht="15.75" x14ac:dyDescent="0.25">
      <c r="D136" s="23"/>
      <c r="E136" s="3"/>
      <c r="F136" s="3"/>
      <c r="G136" s="3"/>
      <c r="H136" s="3"/>
      <c r="I136" s="3"/>
      <c r="J136" s="3"/>
      <c r="K136" s="5"/>
      <c r="L136" s="5"/>
      <c r="M136" s="5"/>
      <c r="N136" s="5"/>
      <c r="O136" s="5"/>
      <c r="P136" s="5"/>
      <c r="Q136" s="5"/>
      <c r="R136" s="5"/>
      <c r="S136" s="5"/>
    </row>
    <row r="137" spans="3:19" ht="15.75" x14ac:dyDescent="0.25">
      <c r="D137" s="23"/>
      <c r="E137" s="3"/>
      <c r="F137" s="3"/>
      <c r="G137" s="3"/>
      <c r="H137" s="3"/>
      <c r="I137" s="3"/>
      <c r="J137" s="3"/>
      <c r="K137" s="5"/>
      <c r="L137" s="5"/>
      <c r="M137" s="5"/>
      <c r="N137" s="5"/>
      <c r="O137" s="5"/>
      <c r="P137" s="5"/>
      <c r="Q137" s="5"/>
      <c r="R137" s="5"/>
      <c r="S137" s="5"/>
    </row>
    <row r="138" spans="3:19" ht="15.75" x14ac:dyDescent="0.25">
      <c r="D138" s="23"/>
      <c r="E138" s="24"/>
      <c r="F138" s="24"/>
      <c r="G138" s="24"/>
      <c r="H138" s="24"/>
      <c r="I138" s="24"/>
      <c r="J138" s="24"/>
      <c r="K138" s="5"/>
      <c r="L138" s="5"/>
      <c r="M138" s="5"/>
      <c r="N138" s="5"/>
      <c r="O138" s="5"/>
      <c r="P138" s="5"/>
      <c r="Q138" s="5"/>
      <c r="R138" s="5"/>
      <c r="S138" s="5"/>
    </row>
    <row r="139" spans="3:19" ht="15.75" x14ac:dyDescent="0.25">
      <c r="D139" s="25"/>
      <c r="E139" s="26"/>
      <c r="F139" s="26"/>
      <c r="G139" s="26"/>
      <c r="H139" s="26"/>
      <c r="I139" s="26"/>
      <c r="J139" s="26"/>
      <c r="K139" s="26"/>
      <c r="L139" s="26"/>
      <c r="M139" s="26"/>
      <c r="N139" s="26"/>
      <c r="O139" s="26"/>
      <c r="P139" s="26"/>
      <c r="Q139" s="26"/>
      <c r="R139" s="26"/>
      <c r="S139" s="26"/>
    </row>
    <row r="140" spans="3:19" ht="15.75" x14ac:dyDescent="0.25">
      <c r="D140" s="23"/>
      <c r="E140" s="3"/>
      <c r="F140" s="3"/>
      <c r="G140" s="3"/>
      <c r="H140" s="3"/>
      <c r="I140" s="3"/>
      <c r="J140" s="3"/>
      <c r="K140" s="5"/>
      <c r="L140" s="5"/>
      <c r="M140" s="5"/>
      <c r="N140" s="5"/>
      <c r="O140" s="5"/>
      <c r="P140" s="5"/>
      <c r="Q140" s="5"/>
      <c r="R140" s="5"/>
      <c r="S140" s="5"/>
    </row>
    <row r="141" spans="3:19" ht="15.75" x14ac:dyDescent="0.25">
      <c r="D141" s="23"/>
      <c r="E141" s="24"/>
      <c r="F141" s="24"/>
      <c r="G141" s="24"/>
      <c r="H141" s="24"/>
      <c r="I141" s="24"/>
      <c r="J141" s="24"/>
      <c r="K141" s="5"/>
      <c r="L141" s="5"/>
      <c r="M141" s="5"/>
      <c r="N141" s="5"/>
      <c r="O141" s="5"/>
      <c r="P141" s="5"/>
      <c r="Q141" s="5"/>
      <c r="R141" s="5"/>
      <c r="S141" s="5"/>
    </row>
    <row r="142" spans="3:19" ht="15.75" x14ac:dyDescent="0.25">
      <c r="D142" s="23"/>
      <c r="E142" s="24"/>
      <c r="F142" s="24"/>
      <c r="G142" s="24"/>
      <c r="H142" s="24"/>
      <c r="I142" s="24"/>
      <c r="J142" s="24"/>
      <c r="K142" s="5"/>
      <c r="L142" s="5"/>
      <c r="M142" s="5"/>
      <c r="N142" s="5"/>
      <c r="O142" s="5"/>
      <c r="P142" s="5"/>
      <c r="Q142" s="5"/>
      <c r="R142" s="5"/>
      <c r="S142" s="5"/>
    </row>
    <row r="143" spans="3:19" ht="15.75" x14ac:dyDescent="0.25">
      <c r="D143" s="23"/>
      <c r="E143" s="3"/>
      <c r="F143" s="3"/>
      <c r="G143" s="3"/>
      <c r="H143" s="3"/>
      <c r="I143" s="3"/>
      <c r="J143" s="3"/>
      <c r="K143" s="5"/>
      <c r="L143" s="5"/>
      <c r="M143" s="5"/>
      <c r="N143" s="5"/>
      <c r="O143" s="5"/>
      <c r="P143" s="5"/>
      <c r="Q143" s="5"/>
      <c r="R143" s="5"/>
      <c r="S143" s="5"/>
    </row>
    <row r="144" spans="3:19" ht="15.75" x14ac:dyDescent="0.25">
      <c r="D144" s="23"/>
      <c r="E144" s="24"/>
      <c r="F144" s="24"/>
      <c r="G144" s="24"/>
      <c r="H144" s="24"/>
      <c r="I144" s="24"/>
      <c r="J144" s="24"/>
      <c r="K144" s="5"/>
      <c r="L144" s="5"/>
      <c r="M144" s="5"/>
      <c r="N144" s="5"/>
      <c r="O144" s="5"/>
      <c r="P144" s="5"/>
      <c r="Q144" s="5"/>
      <c r="R144" s="5"/>
      <c r="S144" s="5"/>
    </row>
    <row r="145" spans="3:19" x14ac:dyDescent="0.25">
      <c r="D145" s="27"/>
      <c r="E145" s="27"/>
      <c r="F145" s="27"/>
      <c r="G145" s="27"/>
      <c r="H145" s="27"/>
      <c r="I145" s="28"/>
      <c r="J145" s="28"/>
      <c r="K145" s="28"/>
      <c r="L145" s="28"/>
      <c r="M145" s="28"/>
      <c r="N145" s="28"/>
      <c r="O145" s="426"/>
      <c r="P145" s="28"/>
      <c r="Q145" s="28"/>
      <c r="R145" s="28"/>
      <c r="S145" s="28"/>
    </row>
    <row r="146" spans="3:19" ht="27" customHeight="1" x14ac:dyDescent="0.35">
      <c r="C146" s="17"/>
      <c r="D146" s="1515" t="s">
        <v>129</v>
      </c>
      <c r="E146" s="1515"/>
      <c r="F146" s="1515"/>
      <c r="G146" s="1515"/>
      <c r="H146" s="1515"/>
      <c r="I146" s="1515"/>
      <c r="J146" s="1515"/>
      <c r="K146" s="1515"/>
      <c r="L146" s="1515"/>
      <c r="M146" s="1515"/>
      <c r="N146" s="1515"/>
      <c r="O146" s="1515"/>
      <c r="P146" s="17"/>
      <c r="Q146" s="17"/>
      <c r="R146" s="17"/>
    </row>
    <row r="147" spans="3:19" ht="2.25" customHeight="1" x14ac:dyDescent="0.25"/>
    <row r="158" spans="3:19" ht="5.25" customHeight="1" x14ac:dyDescent="0.25"/>
    <row r="159" spans="3:19" x14ac:dyDescent="0.25">
      <c r="E159" s="9"/>
      <c r="F159" s="9"/>
      <c r="G159" s="9"/>
      <c r="H159" s="9"/>
      <c r="I159" s="9"/>
    </row>
    <row r="160" spans="3:19" ht="16.5" hidden="1" customHeight="1" x14ac:dyDescent="0.25">
      <c r="E160" s="9"/>
      <c r="F160" s="9"/>
      <c r="G160" s="9"/>
      <c r="H160" s="9"/>
      <c r="I160" s="9"/>
    </row>
    <row r="161" spans="4:19" ht="12.75" customHeight="1" x14ac:dyDescent="0.25">
      <c r="E161" s="9"/>
      <c r="F161" s="9"/>
      <c r="G161" s="9"/>
      <c r="H161" s="9"/>
      <c r="I161" s="9"/>
    </row>
    <row r="162" spans="4:19" ht="27.6" customHeight="1" x14ac:dyDescent="0.25">
      <c r="D162" s="1515" t="s">
        <v>57</v>
      </c>
      <c r="E162" s="1515"/>
      <c r="F162" s="1515"/>
      <c r="G162" s="1515"/>
      <c r="H162" s="1515"/>
      <c r="I162" s="1515"/>
      <c r="J162" s="1515"/>
      <c r="K162" s="1515"/>
      <c r="L162" s="1515"/>
      <c r="M162" s="1515"/>
      <c r="N162" s="1515"/>
      <c r="O162" s="1515"/>
    </row>
    <row r="163" spans="4:19" ht="6" customHeight="1" thickBot="1" x14ac:dyDescent="0.3">
      <c r="E163" s="9"/>
      <c r="F163" s="9"/>
      <c r="G163" s="9"/>
      <c r="H163" s="9"/>
      <c r="I163" s="9"/>
    </row>
    <row r="164" spans="4:19" ht="15.75" customHeight="1" thickTop="1" x14ac:dyDescent="0.25">
      <c r="D164" s="1522" t="s">
        <v>42</v>
      </c>
      <c r="E164" s="869" t="s">
        <v>43</v>
      </c>
      <c r="F164" s="869" t="s">
        <v>43</v>
      </c>
      <c r="G164" s="869" t="s">
        <v>43</v>
      </c>
      <c r="H164" s="869" t="s">
        <v>43</v>
      </c>
      <c r="I164" s="869" t="s">
        <v>43</v>
      </c>
      <c r="J164" s="869" t="s">
        <v>43</v>
      </c>
      <c r="K164" s="869" t="s">
        <v>43</v>
      </c>
      <c r="L164" s="869" t="s">
        <v>43</v>
      </c>
      <c r="M164" s="869" t="s">
        <v>43</v>
      </c>
      <c r="N164" s="869" t="s">
        <v>43</v>
      </c>
      <c r="O164" s="870" t="s">
        <v>43</v>
      </c>
    </row>
    <row r="165" spans="4:19" ht="15.75" customHeight="1" thickBot="1" x14ac:dyDescent="0.3">
      <c r="D165" s="1523"/>
      <c r="E165" s="871">
        <v>2006</v>
      </c>
      <c r="F165" s="871">
        <v>2007</v>
      </c>
      <c r="G165" s="871">
        <v>2008</v>
      </c>
      <c r="H165" s="871">
        <v>2009</v>
      </c>
      <c r="I165" s="871">
        <v>2010</v>
      </c>
      <c r="J165" s="871">
        <v>2011</v>
      </c>
      <c r="K165" s="871">
        <v>2012</v>
      </c>
      <c r="L165" s="871">
        <v>2013</v>
      </c>
      <c r="M165" s="871">
        <v>2014</v>
      </c>
      <c r="N165" s="871">
        <v>2015</v>
      </c>
      <c r="O165" s="872">
        <v>2016</v>
      </c>
    </row>
    <row r="166" spans="4:19" ht="15" customHeight="1" x14ac:dyDescent="0.25">
      <c r="D166" s="457" t="s">
        <v>50</v>
      </c>
      <c r="E166" s="251">
        <v>2787</v>
      </c>
      <c r="F166" s="251">
        <v>4802</v>
      </c>
      <c r="G166" s="251">
        <v>5995</v>
      </c>
      <c r="H166" s="251">
        <v>7725</v>
      </c>
      <c r="I166" s="251">
        <v>8613</v>
      </c>
      <c r="J166" s="251">
        <v>9046</v>
      </c>
      <c r="K166" s="251">
        <v>9082</v>
      </c>
      <c r="L166" s="251">
        <v>8995</v>
      </c>
      <c r="M166" s="251">
        <v>8364</v>
      </c>
      <c r="N166" s="251">
        <v>6270</v>
      </c>
      <c r="O166" s="254">
        <v>5732</v>
      </c>
    </row>
    <row r="167" spans="4:19" x14ac:dyDescent="0.25">
      <c r="D167" s="1002" t="s">
        <v>51</v>
      </c>
      <c r="E167" s="996">
        <v>1704</v>
      </c>
      <c r="F167" s="996">
        <v>2829</v>
      </c>
      <c r="G167" s="996">
        <v>3692</v>
      </c>
      <c r="H167" s="996">
        <v>4492</v>
      </c>
      <c r="I167" s="996">
        <v>4994</v>
      </c>
      <c r="J167" s="996">
        <v>5515</v>
      </c>
      <c r="K167" s="996">
        <v>5266</v>
      </c>
      <c r="L167" s="996">
        <v>4639</v>
      </c>
      <c r="M167" s="996">
        <v>4171</v>
      </c>
      <c r="N167" s="996">
        <v>3639</v>
      </c>
      <c r="O167" s="997">
        <v>3328</v>
      </c>
    </row>
    <row r="168" spans="4:19" ht="15.75" thickBot="1" x14ac:dyDescent="0.3">
      <c r="D168" s="458" t="s">
        <v>49</v>
      </c>
      <c r="E168" s="257">
        <v>108</v>
      </c>
      <c r="F168" s="257">
        <v>353</v>
      </c>
      <c r="G168" s="257">
        <v>254</v>
      </c>
      <c r="H168" s="257">
        <v>37</v>
      </c>
      <c r="I168" s="257">
        <v>39</v>
      </c>
      <c r="J168" s="436">
        <v>144</v>
      </c>
      <c r="K168" s="436">
        <v>151</v>
      </c>
      <c r="L168" s="436">
        <v>125</v>
      </c>
      <c r="M168" s="436">
        <v>149</v>
      </c>
      <c r="N168" s="436">
        <v>165</v>
      </c>
      <c r="O168" s="437">
        <v>213</v>
      </c>
    </row>
    <row r="169" spans="4:19" ht="21.75" customHeight="1" thickBot="1" x14ac:dyDescent="0.3">
      <c r="D169" s="820" t="s">
        <v>7</v>
      </c>
      <c r="E169" s="821">
        <f t="shared" ref="E169:N169" si="25">SUM(E166:E168)</f>
        <v>4599</v>
      </c>
      <c r="F169" s="821">
        <f t="shared" si="25"/>
        <v>7984</v>
      </c>
      <c r="G169" s="821">
        <f t="shared" si="25"/>
        <v>9941</v>
      </c>
      <c r="H169" s="821">
        <f t="shared" si="25"/>
        <v>12254</v>
      </c>
      <c r="I169" s="821">
        <f t="shared" si="25"/>
        <v>13646</v>
      </c>
      <c r="J169" s="821">
        <f t="shared" si="25"/>
        <v>14705</v>
      </c>
      <c r="K169" s="821">
        <f t="shared" si="25"/>
        <v>14499</v>
      </c>
      <c r="L169" s="821">
        <f t="shared" si="25"/>
        <v>13759</v>
      </c>
      <c r="M169" s="821">
        <f t="shared" si="25"/>
        <v>12684</v>
      </c>
      <c r="N169" s="821">
        <f t="shared" si="25"/>
        <v>10074</v>
      </c>
      <c r="O169" s="823">
        <f>SUM(O166:O168)</f>
        <v>9273</v>
      </c>
    </row>
    <row r="170" spans="4:19" ht="15.75" thickTop="1" x14ac:dyDescent="0.25">
      <c r="D170" s="8" t="s">
        <v>405</v>
      </c>
      <c r="E170" s="9"/>
      <c r="F170" s="9"/>
      <c r="G170" s="9"/>
      <c r="H170" s="9"/>
      <c r="I170" s="9"/>
    </row>
    <row r="171" spans="4:19" x14ac:dyDescent="0.25">
      <c r="D171" s="9"/>
      <c r="E171" s="9"/>
      <c r="F171" s="9"/>
      <c r="G171" s="9"/>
      <c r="H171" s="9"/>
      <c r="I171" s="9"/>
    </row>
    <row r="172" spans="4:19" ht="22.9" customHeight="1" x14ac:dyDescent="0.35">
      <c r="D172" s="1515" t="s">
        <v>130</v>
      </c>
      <c r="E172" s="1515"/>
      <c r="F172" s="1515"/>
      <c r="G172" s="1515"/>
      <c r="H172" s="1515"/>
      <c r="I172" s="1515"/>
      <c r="J172" s="1515"/>
      <c r="K172" s="1515"/>
      <c r="L172" s="1515"/>
      <c r="M172" s="1515"/>
      <c r="N172" s="1515"/>
      <c r="O172" s="1515"/>
      <c r="P172" s="17"/>
      <c r="Q172" s="17"/>
      <c r="R172" s="17"/>
      <c r="S172" s="17"/>
    </row>
    <row r="173" spans="4:19" ht="3" customHeight="1" thickBot="1" x14ac:dyDescent="0.3">
      <c r="P173" s="508"/>
      <c r="Q173" s="494"/>
    </row>
    <row r="174" spans="4:19" ht="43.5" customHeight="1" thickTop="1" thickBot="1" x14ac:dyDescent="0.3">
      <c r="D174" s="1438" t="s">
        <v>55</v>
      </c>
      <c r="E174" s="875" t="s">
        <v>324</v>
      </c>
      <c r="F174" s="875" t="s">
        <v>325</v>
      </c>
      <c r="G174" s="875" t="s">
        <v>326</v>
      </c>
      <c r="H174" s="876" t="s">
        <v>327</v>
      </c>
      <c r="I174" s="875" t="s">
        <v>299</v>
      </c>
      <c r="J174" s="875" t="s">
        <v>313</v>
      </c>
      <c r="K174" s="875" t="s">
        <v>328</v>
      </c>
      <c r="L174" s="875" t="s">
        <v>340</v>
      </c>
      <c r="M174" s="875" t="s">
        <v>452</v>
      </c>
      <c r="N174" s="888" t="s">
        <v>537</v>
      </c>
      <c r="O174" s="828"/>
      <c r="P174" s="1153"/>
      <c r="Q174" s="14"/>
      <c r="R174" s="14"/>
    </row>
    <row r="175" spans="4:19" ht="15.75" customHeight="1" x14ac:dyDescent="0.25">
      <c r="D175" s="513" t="s">
        <v>50</v>
      </c>
      <c r="E175" s="261">
        <f>(F166-E166)/E166</f>
        <v>0.72299964119124505</v>
      </c>
      <c r="F175" s="261">
        <f t="shared" ref="F175:N175" si="26">(G166-F166)/F166</f>
        <v>0.24843815077051229</v>
      </c>
      <c r="G175" s="261">
        <f t="shared" si="26"/>
        <v>0.28857381150959133</v>
      </c>
      <c r="H175" s="264">
        <f t="shared" si="26"/>
        <v>0.11495145631067961</v>
      </c>
      <c r="I175" s="261">
        <f t="shared" si="26"/>
        <v>5.0272843376291655E-2</v>
      </c>
      <c r="J175" s="261">
        <f t="shared" si="26"/>
        <v>3.9796595180190139E-3</v>
      </c>
      <c r="K175" s="261">
        <f t="shared" si="26"/>
        <v>-9.5793878000440431E-3</v>
      </c>
      <c r="L175" s="261">
        <f t="shared" si="26"/>
        <v>-7.0150083379655365E-2</v>
      </c>
      <c r="M175" s="261">
        <f t="shared" si="26"/>
        <v>-0.25035868005738882</v>
      </c>
      <c r="N175" s="265">
        <f t="shared" si="26"/>
        <v>-8.5805422647527912E-2</v>
      </c>
      <c r="O175" s="29"/>
      <c r="P175" s="29"/>
      <c r="Q175" s="29"/>
      <c r="R175" s="29"/>
      <c r="S175" s="829" t="s">
        <v>8</v>
      </c>
    </row>
    <row r="176" spans="4:19" ht="15.75" x14ac:dyDescent="0.25">
      <c r="D176" s="1002" t="s">
        <v>51</v>
      </c>
      <c r="E176" s="998">
        <f t="shared" ref="E176:N176" si="27">(F167-E167)/E167</f>
        <v>0.66021126760563376</v>
      </c>
      <c r="F176" s="998">
        <f t="shared" si="27"/>
        <v>0.30505478967833155</v>
      </c>
      <c r="G176" s="998">
        <f t="shared" si="27"/>
        <v>0.21668472372697725</v>
      </c>
      <c r="H176" s="999">
        <f t="shared" si="27"/>
        <v>0.11175422974176313</v>
      </c>
      <c r="I176" s="998">
        <f t="shared" si="27"/>
        <v>0.10432519022827393</v>
      </c>
      <c r="J176" s="998">
        <f t="shared" si="27"/>
        <v>-4.514959202175884E-2</v>
      </c>
      <c r="K176" s="998">
        <f t="shared" si="27"/>
        <v>-0.11906570451955943</v>
      </c>
      <c r="L176" s="998">
        <f t="shared" si="27"/>
        <v>-0.10088381116619961</v>
      </c>
      <c r="M176" s="998">
        <f t="shared" si="27"/>
        <v>-0.12754735075521459</v>
      </c>
      <c r="N176" s="1000">
        <f t="shared" si="27"/>
        <v>-8.5463039296510029E-2</v>
      </c>
      <c r="O176" s="29"/>
      <c r="P176" s="29"/>
      <c r="Q176" s="29"/>
      <c r="R176" s="29"/>
      <c r="S176" s="5"/>
    </row>
    <row r="177" spans="4:20" ht="16.5" thickBot="1" x14ac:dyDescent="0.3">
      <c r="D177" s="459" t="s">
        <v>49</v>
      </c>
      <c r="E177" s="696">
        <f t="shared" ref="E177:N177" si="28">(F168-E168)/E168</f>
        <v>2.2685185185185186</v>
      </c>
      <c r="F177" s="262">
        <f t="shared" si="28"/>
        <v>-0.28045325779036828</v>
      </c>
      <c r="G177" s="262">
        <f>(H168-G168)/G168</f>
        <v>-0.85433070866141736</v>
      </c>
      <c r="H177" s="262">
        <f t="shared" si="28"/>
        <v>5.4054054054054057E-2</v>
      </c>
      <c r="I177" s="834">
        <f t="shared" si="28"/>
        <v>2.6923076923076925</v>
      </c>
      <c r="J177" s="262">
        <f t="shared" si="28"/>
        <v>4.8611111111111112E-2</v>
      </c>
      <c r="K177" s="262">
        <f t="shared" si="28"/>
        <v>-0.17218543046357615</v>
      </c>
      <c r="L177" s="435">
        <f t="shared" si="28"/>
        <v>0.192</v>
      </c>
      <c r="M177" s="435">
        <f t="shared" si="28"/>
        <v>0.10738255033557047</v>
      </c>
      <c r="N177" s="665">
        <f t="shared" si="28"/>
        <v>0.29090909090909089</v>
      </c>
      <c r="O177" s="29"/>
      <c r="P177" s="29"/>
      <c r="Q177" s="29"/>
      <c r="R177" s="29"/>
      <c r="S177" s="5"/>
    </row>
    <row r="178" spans="4:20" ht="21.75" customHeight="1" thickBot="1" x14ac:dyDescent="0.3">
      <c r="D178" s="879" t="s">
        <v>111</v>
      </c>
      <c r="E178" s="880">
        <f t="shared" ref="E178:N178" si="29">(F24-E24)/E24</f>
        <v>0.73602957164601002</v>
      </c>
      <c r="F178" s="881">
        <f t="shared" si="29"/>
        <v>0.24511523046092185</v>
      </c>
      <c r="G178" s="880">
        <f t="shared" si="29"/>
        <v>0.23267276933910069</v>
      </c>
      <c r="H178" s="880">
        <f t="shared" si="29"/>
        <v>0.11359556063326261</v>
      </c>
      <c r="I178" s="880">
        <f t="shared" si="29"/>
        <v>7.760515902095852E-2</v>
      </c>
      <c r="J178" s="880">
        <f t="shared" si="29"/>
        <v>-1.4008840530431827E-2</v>
      </c>
      <c r="K178" s="880">
        <f t="shared" si="29"/>
        <v>-5.1038002620870403E-2</v>
      </c>
      <c r="L178" s="882">
        <f t="shared" si="29"/>
        <v>-7.8130678101606219E-2</v>
      </c>
      <c r="M178" s="882">
        <f t="shared" si="29"/>
        <v>-0.20577105014191108</v>
      </c>
      <c r="N178" s="883">
        <f t="shared" si="29"/>
        <v>-7.951161405598571E-2</v>
      </c>
      <c r="O178" s="30"/>
      <c r="P178" s="30"/>
      <c r="Q178" s="30"/>
      <c r="R178" s="30"/>
      <c r="S178" s="31"/>
    </row>
    <row r="179" spans="4:20" ht="15.75" thickTop="1" x14ac:dyDescent="0.25">
      <c r="D179" s="8" t="s">
        <v>405</v>
      </c>
    </row>
    <row r="181" spans="4:20" ht="24.6" customHeight="1" x14ac:dyDescent="0.35">
      <c r="D181" s="1515" t="s">
        <v>295</v>
      </c>
      <c r="E181" s="1515"/>
      <c r="F181" s="1515"/>
      <c r="G181" s="1515"/>
      <c r="H181" s="1515"/>
      <c r="I181" s="1515"/>
      <c r="J181" s="1515"/>
      <c r="K181" s="1515"/>
      <c r="L181" s="1515"/>
      <c r="M181" s="1515"/>
      <c r="N181" s="1515"/>
      <c r="O181" s="1515"/>
      <c r="P181" s="17"/>
      <c r="Q181" s="17"/>
      <c r="R181" s="17"/>
      <c r="S181" s="17"/>
      <c r="T181" s="17"/>
    </row>
    <row r="182" spans="4:20" ht="3" customHeight="1" thickBot="1" x14ac:dyDescent="0.3">
      <c r="J182" s="32"/>
    </row>
    <row r="183" spans="4:20" ht="19.5" customHeight="1" thickTop="1" x14ac:dyDescent="0.25">
      <c r="D183" s="1522" t="s">
        <v>42</v>
      </c>
      <c r="E183" s="869" t="s">
        <v>43</v>
      </c>
      <c r="F183" s="869" t="s">
        <v>43</v>
      </c>
      <c r="G183" s="869" t="s">
        <v>43</v>
      </c>
      <c r="H183" s="869" t="s">
        <v>43</v>
      </c>
      <c r="I183" s="869" t="s">
        <v>43</v>
      </c>
      <c r="J183" s="869" t="s">
        <v>43</v>
      </c>
      <c r="K183" s="869" t="s">
        <v>43</v>
      </c>
      <c r="L183" s="869" t="s">
        <v>43</v>
      </c>
      <c r="M183" s="869" t="s">
        <v>43</v>
      </c>
      <c r="N183" s="869" t="s">
        <v>43</v>
      </c>
      <c r="O183" s="870" t="s">
        <v>43</v>
      </c>
      <c r="P183" s="3"/>
      <c r="Q183" s="3"/>
      <c r="R183" s="3"/>
      <c r="S183" s="3"/>
    </row>
    <row r="184" spans="4:20" ht="16.5" thickBot="1" x14ac:dyDescent="0.3">
      <c r="D184" s="1523"/>
      <c r="E184" s="871">
        <v>2006</v>
      </c>
      <c r="F184" s="871">
        <v>2007</v>
      </c>
      <c r="G184" s="871">
        <v>2008</v>
      </c>
      <c r="H184" s="871">
        <v>2009</v>
      </c>
      <c r="I184" s="871">
        <v>2010</v>
      </c>
      <c r="J184" s="871">
        <v>2011</v>
      </c>
      <c r="K184" s="871">
        <v>2012</v>
      </c>
      <c r="L184" s="871">
        <v>2013</v>
      </c>
      <c r="M184" s="871">
        <v>2014</v>
      </c>
      <c r="N184" s="871">
        <v>2015</v>
      </c>
      <c r="O184" s="872">
        <v>2016</v>
      </c>
      <c r="P184" s="3"/>
      <c r="Q184" s="3"/>
      <c r="R184" s="3"/>
      <c r="S184" s="3"/>
    </row>
    <row r="185" spans="4:20" ht="15" customHeight="1" x14ac:dyDescent="0.25">
      <c r="D185" s="513" t="s">
        <v>50</v>
      </c>
      <c r="E185" s="261">
        <f>E166/E169</f>
        <v>0.60600130463144164</v>
      </c>
      <c r="F185" s="261">
        <f t="shared" ref="F185:O185" si="30">F166/F169</f>
        <v>0.60145290581162325</v>
      </c>
      <c r="G185" s="261">
        <f t="shared" si="30"/>
        <v>0.60305804245045769</v>
      </c>
      <c r="H185" s="261">
        <f t="shared" si="30"/>
        <v>0.63040639791088626</v>
      </c>
      <c r="I185" s="261">
        <f t="shared" si="30"/>
        <v>0.63117397039425471</v>
      </c>
      <c r="J185" s="261">
        <f t="shared" si="30"/>
        <v>0.61516490989459371</v>
      </c>
      <c r="K185" s="261">
        <f t="shared" si="30"/>
        <v>0.62638802676046623</v>
      </c>
      <c r="L185" s="261">
        <f t="shared" si="30"/>
        <v>0.65375390653390508</v>
      </c>
      <c r="M185" s="261">
        <f t="shared" si="30"/>
        <v>0.65941343424787136</v>
      </c>
      <c r="N185" s="261">
        <f t="shared" si="30"/>
        <v>0.62239428231089933</v>
      </c>
      <c r="O185" s="586">
        <f t="shared" si="30"/>
        <v>0.61813868219562174</v>
      </c>
      <c r="P185" s="18"/>
      <c r="Q185" s="18"/>
      <c r="R185" s="18"/>
      <c r="S185" s="18"/>
    </row>
    <row r="186" spans="4:20" x14ac:dyDescent="0.25">
      <c r="D186" s="1002" t="s">
        <v>51</v>
      </c>
      <c r="E186" s="998">
        <f>E167/E169</f>
        <v>0.37051532941943899</v>
      </c>
      <c r="F186" s="998">
        <f t="shared" ref="F186:O186" si="31">F167/F169</f>
        <v>0.35433366733466931</v>
      </c>
      <c r="G186" s="998">
        <f t="shared" si="31"/>
        <v>0.37139120812795495</v>
      </c>
      <c r="H186" s="998">
        <f t="shared" si="31"/>
        <v>0.36657417985963769</v>
      </c>
      <c r="I186" s="998">
        <f t="shared" si="31"/>
        <v>0.36596804924520004</v>
      </c>
      <c r="J186" s="998">
        <f t="shared" si="31"/>
        <v>0.37504250255015303</v>
      </c>
      <c r="K186" s="998">
        <f t="shared" si="31"/>
        <v>0.36319746189392371</v>
      </c>
      <c r="L186" s="998">
        <f t="shared" si="31"/>
        <v>0.33716113089614069</v>
      </c>
      <c r="M186" s="998">
        <f t="shared" si="31"/>
        <v>0.32883948281299274</v>
      </c>
      <c r="N186" s="998">
        <f t="shared" si="31"/>
        <v>0.36122692078618224</v>
      </c>
      <c r="O186" s="1000">
        <f t="shared" si="31"/>
        <v>0.35889140515475038</v>
      </c>
      <c r="P186" s="18"/>
      <c r="Q186" s="18"/>
      <c r="R186" s="18"/>
      <c r="S186" s="18"/>
    </row>
    <row r="187" spans="4:20" ht="15.75" thickBot="1" x14ac:dyDescent="0.3">
      <c r="D187" s="459" t="s">
        <v>49</v>
      </c>
      <c r="E187" s="263">
        <f>E168/E169</f>
        <v>2.3483365949119372E-2</v>
      </c>
      <c r="F187" s="263">
        <f t="shared" ref="F187:O187" si="32">F168/F169</f>
        <v>4.4213426853707417E-2</v>
      </c>
      <c r="G187" s="263">
        <f t="shared" si="32"/>
        <v>2.5550749421587367E-2</v>
      </c>
      <c r="H187" s="263">
        <f t="shared" si="32"/>
        <v>3.0194222294760895E-3</v>
      </c>
      <c r="I187" s="263">
        <f t="shared" si="32"/>
        <v>2.8579803605452148E-3</v>
      </c>
      <c r="J187" s="263">
        <f t="shared" si="32"/>
        <v>9.7925875552533157E-3</v>
      </c>
      <c r="K187" s="263">
        <f t="shared" si="32"/>
        <v>1.0414511345610042E-2</v>
      </c>
      <c r="L187" s="263">
        <f t="shared" si="32"/>
        <v>9.0849625699542125E-3</v>
      </c>
      <c r="M187" s="263">
        <f t="shared" si="32"/>
        <v>1.1747082939135919E-2</v>
      </c>
      <c r="N187" s="263">
        <f t="shared" si="32"/>
        <v>1.6378796902918404E-2</v>
      </c>
      <c r="O187" s="665">
        <f t="shared" si="32"/>
        <v>2.2969912649627951E-2</v>
      </c>
      <c r="P187" s="18"/>
      <c r="Q187" s="18"/>
      <c r="R187" s="18"/>
      <c r="S187" s="18"/>
    </row>
    <row r="188" spans="4:20" ht="21.75" customHeight="1" thickBot="1" x14ac:dyDescent="0.3">
      <c r="D188" s="879" t="s">
        <v>7</v>
      </c>
      <c r="E188" s="884">
        <f t="shared" ref="E188:M188" si="33">SUM(E185:E187)</f>
        <v>1</v>
      </c>
      <c r="F188" s="885">
        <f t="shared" si="33"/>
        <v>1</v>
      </c>
      <c r="G188" s="884">
        <f t="shared" si="33"/>
        <v>1</v>
      </c>
      <c r="H188" s="884">
        <f t="shared" si="33"/>
        <v>1</v>
      </c>
      <c r="I188" s="884">
        <f t="shared" si="33"/>
        <v>0.99999999999999989</v>
      </c>
      <c r="J188" s="884">
        <f t="shared" si="33"/>
        <v>1</v>
      </c>
      <c r="K188" s="884">
        <f t="shared" si="33"/>
        <v>1</v>
      </c>
      <c r="L188" s="884">
        <f t="shared" si="33"/>
        <v>0.99999999999999989</v>
      </c>
      <c r="M188" s="884">
        <f t="shared" si="33"/>
        <v>1</v>
      </c>
      <c r="N188" s="884">
        <f>SUM(N185:N187)</f>
        <v>1</v>
      </c>
      <c r="O188" s="886">
        <f>SUM(O185:O187)</f>
        <v>1</v>
      </c>
      <c r="P188" s="19"/>
      <c r="Q188" s="19"/>
      <c r="R188" s="19"/>
      <c r="S188" s="19"/>
    </row>
    <row r="189" spans="4:20" ht="15.75" thickTop="1" x14ac:dyDescent="0.25">
      <c r="D189" s="8" t="s">
        <v>405</v>
      </c>
    </row>
    <row r="192" spans="4:20" ht="21.75" customHeight="1" x14ac:dyDescent="0.25">
      <c r="D192" s="1515" t="s">
        <v>58</v>
      </c>
      <c r="E192" s="1515"/>
      <c r="F192" s="1515"/>
      <c r="G192" s="1515"/>
      <c r="H192" s="1515"/>
      <c r="I192" s="1515"/>
      <c r="J192" s="1515"/>
      <c r="K192" s="1515"/>
      <c r="L192" s="1515"/>
      <c r="M192" s="1515"/>
      <c r="N192" s="1515"/>
      <c r="O192" s="1515"/>
    </row>
    <row r="193" spans="4:15" ht="14.25" customHeight="1" x14ac:dyDescent="0.25"/>
    <row r="205" spans="4:15" ht="19.5" customHeight="1" x14ac:dyDescent="0.25"/>
    <row r="206" spans="4:15" ht="7.5" customHeight="1" x14ac:dyDescent="0.25"/>
    <row r="207" spans="4:15" ht="27.6" customHeight="1" x14ac:dyDescent="0.25">
      <c r="D207" s="1515" t="s">
        <v>59</v>
      </c>
      <c r="E207" s="1515"/>
      <c r="F207" s="1515"/>
      <c r="G207" s="1515"/>
      <c r="H207" s="1515"/>
      <c r="I207" s="1515"/>
      <c r="J207" s="1515"/>
      <c r="K207" s="1515"/>
      <c r="L207" s="1515"/>
      <c r="M207" s="1515"/>
      <c r="N207" s="1515"/>
      <c r="O207" s="1515"/>
    </row>
    <row r="208" spans="4:15" ht="6" customHeight="1" thickBot="1" x14ac:dyDescent="0.3"/>
    <row r="209" spans="4:19" ht="15.75" customHeight="1" thickTop="1" x14ac:dyDescent="0.25">
      <c r="D209" s="1535" t="s">
        <v>42</v>
      </c>
      <c r="E209" s="869" t="s">
        <v>43</v>
      </c>
      <c r="F209" s="869" t="s">
        <v>43</v>
      </c>
      <c r="G209" s="869" t="s">
        <v>43</v>
      </c>
      <c r="H209" s="869" t="s">
        <v>43</v>
      </c>
      <c r="I209" s="869" t="s">
        <v>43</v>
      </c>
      <c r="J209" s="869" t="s">
        <v>43</v>
      </c>
      <c r="K209" s="869" t="s">
        <v>43</v>
      </c>
      <c r="L209" s="869" t="s">
        <v>43</v>
      </c>
      <c r="M209" s="869" t="s">
        <v>43</v>
      </c>
      <c r="N209" s="869" t="s">
        <v>43</v>
      </c>
      <c r="O209" s="870" t="s">
        <v>43</v>
      </c>
    </row>
    <row r="210" spans="4:19" ht="15.75" customHeight="1" thickBot="1" x14ac:dyDescent="0.3">
      <c r="D210" s="1536"/>
      <c r="E210" s="871">
        <v>2006</v>
      </c>
      <c r="F210" s="871">
        <v>2007</v>
      </c>
      <c r="G210" s="871">
        <v>2008</v>
      </c>
      <c r="H210" s="871">
        <v>2009</v>
      </c>
      <c r="I210" s="871">
        <v>2010</v>
      </c>
      <c r="J210" s="871">
        <v>2011</v>
      </c>
      <c r="K210" s="871">
        <v>2012</v>
      </c>
      <c r="L210" s="871">
        <v>2013</v>
      </c>
      <c r="M210" s="871">
        <v>2014</v>
      </c>
      <c r="N210" s="871">
        <v>2015</v>
      </c>
      <c r="O210" s="872">
        <v>2016</v>
      </c>
    </row>
    <row r="211" spans="4:19" ht="15" customHeight="1" x14ac:dyDescent="0.25">
      <c r="D211" s="457" t="s">
        <v>52</v>
      </c>
      <c r="E211" s="251">
        <v>3733</v>
      </c>
      <c r="F211" s="251">
        <v>5637</v>
      </c>
      <c r="G211" s="251">
        <v>7278</v>
      </c>
      <c r="H211" s="251">
        <v>9376</v>
      </c>
      <c r="I211" s="251">
        <v>10367</v>
      </c>
      <c r="J211" s="251">
        <v>10436</v>
      </c>
      <c r="K211" s="251">
        <v>12338</v>
      </c>
      <c r="L211" s="251">
        <v>11530</v>
      </c>
      <c r="M211" s="251">
        <v>10528</v>
      </c>
      <c r="N211" s="251">
        <v>8483</v>
      </c>
      <c r="O211" s="254">
        <v>7571</v>
      </c>
    </row>
    <row r="212" spans="4:19" x14ac:dyDescent="0.25">
      <c r="D212" s="1002" t="s">
        <v>53</v>
      </c>
      <c r="E212" s="996">
        <v>779</v>
      </c>
      <c r="F212" s="996">
        <v>855</v>
      </c>
      <c r="G212" s="996">
        <v>1267</v>
      </c>
      <c r="H212" s="996">
        <v>1274</v>
      </c>
      <c r="I212" s="996">
        <v>1615</v>
      </c>
      <c r="J212" s="996">
        <v>2267</v>
      </c>
      <c r="K212" s="996">
        <v>2063</v>
      </c>
      <c r="L212" s="996">
        <v>2159</v>
      </c>
      <c r="M212" s="996">
        <v>1915</v>
      </c>
      <c r="N212" s="996">
        <v>1558</v>
      </c>
      <c r="O212" s="997">
        <v>1478</v>
      </c>
    </row>
    <row r="213" spans="4:19" ht="15.75" thickBot="1" x14ac:dyDescent="0.3">
      <c r="D213" s="458" t="s">
        <v>49</v>
      </c>
      <c r="E213" s="257">
        <v>87</v>
      </c>
      <c r="F213" s="257">
        <v>1492</v>
      </c>
      <c r="G213" s="257">
        <v>1396</v>
      </c>
      <c r="H213" s="257">
        <v>1604</v>
      </c>
      <c r="I213" s="257">
        <v>1664</v>
      </c>
      <c r="J213" s="436">
        <v>2002</v>
      </c>
      <c r="K213" s="436">
        <v>98</v>
      </c>
      <c r="L213" s="436">
        <v>70</v>
      </c>
      <c r="M213" s="436">
        <v>241</v>
      </c>
      <c r="N213" s="436">
        <v>33</v>
      </c>
      <c r="O213" s="437">
        <v>224</v>
      </c>
    </row>
    <row r="214" spans="4:19" ht="21.75" customHeight="1" thickBot="1" x14ac:dyDescent="0.3">
      <c r="D214" s="820" t="s">
        <v>7</v>
      </c>
      <c r="E214" s="821">
        <f>SUM(E211:E213)</f>
        <v>4599</v>
      </c>
      <c r="F214" s="873">
        <f t="shared" ref="F214:N214" si="34">SUM(F211:F213)</f>
        <v>7984</v>
      </c>
      <c r="G214" s="821">
        <f t="shared" si="34"/>
        <v>9941</v>
      </c>
      <c r="H214" s="821">
        <f t="shared" si="34"/>
        <v>12254</v>
      </c>
      <c r="I214" s="821">
        <f t="shared" si="34"/>
        <v>13646</v>
      </c>
      <c r="J214" s="821">
        <f t="shared" si="34"/>
        <v>14705</v>
      </c>
      <c r="K214" s="821">
        <f t="shared" si="34"/>
        <v>14499</v>
      </c>
      <c r="L214" s="821">
        <f t="shared" si="34"/>
        <v>13759</v>
      </c>
      <c r="M214" s="821">
        <f t="shared" si="34"/>
        <v>12684</v>
      </c>
      <c r="N214" s="821">
        <f t="shared" si="34"/>
        <v>10074</v>
      </c>
      <c r="O214" s="823">
        <f>SUM(O211:O213)</f>
        <v>9273</v>
      </c>
    </row>
    <row r="215" spans="4:19" ht="15.75" thickTop="1" x14ac:dyDescent="0.25">
      <c r="D215" s="8" t="s">
        <v>405</v>
      </c>
      <c r="E215" s="12"/>
      <c r="F215" s="12"/>
      <c r="G215" s="12"/>
      <c r="H215" s="12"/>
      <c r="I215" s="12"/>
      <c r="J215" s="12"/>
      <c r="K215" s="12"/>
      <c r="L215" s="12"/>
      <c r="M215" s="12"/>
      <c r="N215" s="12"/>
      <c r="O215" s="12"/>
    </row>
    <row r="216" spans="4:19" ht="9.75" customHeight="1" x14ac:dyDescent="0.25">
      <c r="D216" s="11"/>
      <c r="E216" s="12"/>
      <c r="F216" s="12"/>
      <c r="G216" s="12"/>
      <c r="H216" s="12"/>
      <c r="I216" s="12"/>
      <c r="J216" s="12"/>
      <c r="K216" s="12"/>
      <c r="L216" s="12"/>
      <c r="M216" s="12"/>
      <c r="N216" s="12"/>
      <c r="O216" s="12"/>
    </row>
    <row r="217" spans="4:19" ht="10.5" customHeight="1" x14ac:dyDescent="0.25"/>
    <row r="218" spans="4:19" ht="24.6" customHeight="1" x14ac:dyDescent="0.35">
      <c r="D218" s="1515" t="s">
        <v>131</v>
      </c>
      <c r="E218" s="1515"/>
      <c r="F218" s="1515"/>
      <c r="G218" s="1515"/>
      <c r="H218" s="1515"/>
      <c r="I218" s="1515"/>
      <c r="J218" s="1515"/>
      <c r="K218" s="1515"/>
      <c r="L218" s="1515"/>
      <c r="M218" s="1515"/>
      <c r="N218" s="1515"/>
      <c r="O218" s="1515"/>
      <c r="P218" s="17"/>
      <c r="Q218" s="17"/>
      <c r="R218" s="17"/>
      <c r="S218" s="17"/>
    </row>
    <row r="219" spans="4:19" ht="3" customHeight="1" thickBot="1" x14ac:dyDescent="0.3">
      <c r="N219" s="508"/>
      <c r="O219" s="508"/>
    </row>
    <row r="220" spans="4:19" ht="41.25" thickTop="1" thickBot="1" x14ac:dyDescent="0.3">
      <c r="D220" s="874" t="s">
        <v>55</v>
      </c>
      <c r="E220" s="875" t="s">
        <v>324</v>
      </c>
      <c r="F220" s="875" t="s">
        <v>325</v>
      </c>
      <c r="G220" s="876" t="s">
        <v>326</v>
      </c>
      <c r="H220" s="875" t="s">
        <v>327</v>
      </c>
      <c r="I220" s="875" t="s">
        <v>299</v>
      </c>
      <c r="J220" s="875" t="s">
        <v>313</v>
      </c>
      <c r="K220" s="875" t="s">
        <v>328</v>
      </c>
      <c r="L220" s="875" t="s">
        <v>340</v>
      </c>
      <c r="M220" s="877" t="s">
        <v>452</v>
      </c>
      <c r="N220" s="878" t="s">
        <v>537</v>
      </c>
      <c r="O220" s="14"/>
      <c r="P220" s="14"/>
      <c r="Q220" s="14"/>
      <c r="R220" s="14"/>
    </row>
    <row r="221" spans="4:19" ht="15.75" customHeight="1" x14ac:dyDescent="0.25">
      <c r="D221" s="513" t="s">
        <v>52</v>
      </c>
      <c r="E221" s="261">
        <f>(F211-E211)/E211</f>
        <v>0.51004553978033751</v>
      </c>
      <c r="F221" s="261">
        <f t="shared" ref="F221:N221" si="35">(G211-F211)/F211</f>
        <v>0.29111229377328368</v>
      </c>
      <c r="G221" s="261">
        <f t="shared" si="35"/>
        <v>0.28826600714481998</v>
      </c>
      <c r="H221" s="261">
        <f t="shared" si="35"/>
        <v>0.10569539249146757</v>
      </c>
      <c r="I221" s="261">
        <f t="shared" si="35"/>
        <v>6.6557345422976755E-3</v>
      </c>
      <c r="J221" s="261">
        <f t="shared" si="35"/>
        <v>0.18225373706400919</v>
      </c>
      <c r="K221" s="261">
        <f t="shared" si="35"/>
        <v>-6.548873399254336E-2</v>
      </c>
      <c r="L221" s="261">
        <f t="shared" si="35"/>
        <v>-8.6903729401561144E-2</v>
      </c>
      <c r="M221" s="261">
        <f t="shared" si="35"/>
        <v>-0.19424392097264437</v>
      </c>
      <c r="N221" s="265">
        <f t="shared" si="35"/>
        <v>-0.10750913591889662</v>
      </c>
      <c r="O221" s="16"/>
      <c r="P221" s="16"/>
      <c r="Q221" s="16"/>
      <c r="R221" s="16"/>
      <c r="S221" s="5"/>
    </row>
    <row r="222" spans="4:19" ht="15.75" x14ac:dyDescent="0.25">
      <c r="D222" s="1002" t="s">
        <v>53</v>
      </c>
      <c r="E222" s="998">
        <f>(F212-E212)/E212</f>
        <v>9.7560975609756101E-2</v>
      </c>
      <c r="F222" s="998">
        <f t="shared" ref="F222:N222" si="36">(G212-F212)/F212</f>
        <v>0.48187134502923978</v>
      </c>
      <c r="G222" s="998">
        <f t="shared" si="36"/>
        <v>5.5248618784530384E-3</v>
      </c>
      <c r="H222" s="998">
        <f t="shared" si="36"/>
        <v>0.26766091051805335</v>
      </c>
      <c r="I222" s="998">
        <f t="shared" si="36"/>
        <v>0.40371517027863779</v>
      </c>
      <c r="J222" s="998">
        <f t="shared" si="36"/>
        <v>-8.9986766651962952E-2</v>
      </c>
      <c r="K222" s="998">
        <f t="shared" si="36"/>
        <v>4.65341735336888E-2</v>
      </c>
      <c r="L222" s="998">
        <f t="shared" si="36"/>
        <v>-0.11301528485409912</v>
      </c>
      <c r="M222" s="998">
        <f t="shared" si="36"/>
        <v>-0.18642297650130549</v>
      </c>
      <c r="N222" s="1000">
        <f t="shared" si="36"/>
        <v>-5.1347881899871634E-2</v>
      </c>
      <c r="O222" s="16"/>
      <c r="P222" s="16"/>
      <c r="Q222" s="16"/>
      <c r="R222" s="16"/>
      <c r="S222" s="5"/>
    </row>
    <row r="223" spans="4:19" ht="16.5" thickBot="1" x14ac:dyDescent="0.3">
      <c r="D223" s="459" t="s">
        <v>49</v>
      </c>
      <c r="E223" s="696">
        <f>(F213-E213)/E213</f>
        <v>16.149425287356323</v>
      </c>
      <c r="F223" s="696">
        <f t="shared" ref="F223:N223" si="37">(G213-F213)/F213</f>
        <v>-6.4343163538873996E-2</v>
      </c>
      <c r="G223" s="263">
        <f t="shared" si="37"/>
        <v>0.14899713467048711</v>
      </c>
      <c r="H223" s="263">
        <f t="shared" si="37"/>
        <v>3.7406483790523692E-2</v>
      </c>
      <c r="I223" s="263">
        <f t="shared" si="37"/>
        <v>0.203125</v>
      </c>
      <c r="J223" s="263">
        <f t="shared" si="37"/>
        <v>-0.95104895104895104</v>
      </c>
      <c r="K223" s="263">
        <f t="shared" si="37"/>
        <v>-0.2857142857142857</v>
      </c>
      <c r="L223" s="435">
        <f t="shared" si="37"/>
        <v>2.4428571428571431</v>
      </c>
      <c r="M223" s="664">
        <f t="shared" si="37"/>
        <v>-0.86307053941908718</v>
      </c>
      <c r="N223" s="665">
        <f t="shared" si="37"/>
        <v>5.7878787878787881</v>
      </c>
      <c r="O223" s="16"/>
      <c r="P223" s="16"/>
      <c r="Q223" s="16"/>
      <c r="R223" s="16"/>
      <c r="S223" s="5"/>
    </row>
    <row r="224" spans="4:19" ht="21.75" customHeight="1" thickBot="1" x14ac:dyDescent="0.3">
      <c r="D224" s="879" t="s">
        <v>56</v>
      </c>
      <c r="E224" s="880">
        <f t="shared" ref="E224:N224" si="38">(F29-E29)/E29</f>
        <v>0.73602957164601002</v>
      </c>
      <c r="F224" s="881">
        <f t="shared" si="38"/>
        <v>0.24511523046092185</v>
      </c>
      <c r="G224" s="880">
        <f t="shared" si="38"/>
        <v>0.23267276933910069</v>
      </c>
      <c r="H224" s="880">
        <f t="shared" si="38"/>
        <v>0.11359556063326261</v>
      </c>
      <c r="I224" s="880">
        <f t="shared" si="38"/>
        <v>7.760515902095852E-2</v>
      </c>
      <c r="J224" s="880">
        <f t="shared" si="38"/>
        <v>-1.4008840530431827E-2</v>
      </c>
      <c r="K224" s="880">
        <f t="shared" si="38"/>
        <v>-5.1038002620870403E-2</v>
      </c>
      <c r="L224" s="882">
        <f t="shared" si="38"/>
        <v>-7.8130678101606219E-2</v>
      </c>
      <c r="M224" s="882">
        <f t="shared" si="38"/>
        <v>-0.20577105014191108</v>
      </c>
      <c r="N224" s="883">
        <f t="shared" si="38"/>
        <v>-7.951161405598571E-2</v>
      </c>
      <c r="O224" s="33"/>
      <c r="P224" s="33"/>
      <c r="Q224" s="33"/>
      <c r="R224" s="33"/>
      <c r="S224" s="26"/>
    </row>
    <row r="225" spans="4:20" ht="15.75" thickTop="1" x14ac:dyDescent="0.25">
      <c r="D225" s="8" t="s">
        <v>405</v>
      </c>
      <c r="E225" s="9"/>
      <c r="F225" s="9"/>
      <c r="G225" s="9"/>
      <c r="H225" s="9"/>
    </row>
    <row r="228" spans="4:20" ht="24" customHeight="1" x14ac:dyDescent="0.35">
      <c r="D228" s="1515" t="s">
        <v>132</v>
      </c>
      <c r="E228" s="1515"/>
      <c r="F228" s="1515"/>
      <c r="G228" s="1515"/>
      <c r="H228" s="1515"/>
      <c r="I228" s="1515"/>
      <c r="J228" s="1515"/>
      <c r="K228" s="1515"/>
      <c r="L228" s="1515"/>
      <c r="M228" s="1515"/>
      <c r="N228" s="1515"/>
      <c r="O228" s="1515"/>
      <c r="P228" s="17"/>
      <c r="Q228" s="17"/>
      <c r="R228" s="17"/>
      <c r="S228" s="17"/>
      <c r="T228" s="17"/>
    </row>
    <row r="229" spans="4:20" ht="3.75" customHeight="1" thickBot="1" x14ac:dyDescent="0.3">
      <c r="D229" s="4"/>
      <c r="R229" s="4"/>
    </row>
    <row r="230" spans="4:20" ht="16.5" thickTop="1" x14ac:dyDescent="0.25">
      <c r="D230" s="1535" t="s">
        <v>42</v>
      </c>
      <c r="E230" s="869" t="s">
        <v>43</v>
      </c>
      <c r="F230" s="869" t="s">
        <v>43</v>
      </c>
      <c r="G230" s="869" t="s">
        <v>43</v>
      </c>
      <c r="H230" s="869" t="s">
        <v>43</v>
      </c>
      <c r="I230" s="869" t="s">
        <v>43</v>
      </c>
      <c r="J230" s="869" t="s">
        <v>43</v>
      </c>
      <c r="K230" s="869" t="s">
        <v>43</v>
      </c>
      <c r="L230" s="869" t="s">
        <v>43</v>
      </c>
      <c r="M230" s="869" t="s">
        <v>43</v>
      </c>
      <c r="N230" s="869" t="s">
        <v>43</v>
      </c>
      <c r="O230" s="870" t="s">
        <v>43</v>
      </c>
      <c r="P230" s="3"/>
      <c r="Q230" s="3"/>
      <c r="R230" s="3"/>
      <c r="S230" s="3"/>
    </row>
    <row r="231" spans="4:20" ht="16.5" thickBot="1" x14ac:dyDescent="0.3">
      <c r="D231" s="1536"/>
      <c r="E231" s="871">
        <v>2006</v>
      </c>
      <c r="F231" s="871">
        <v>2007</v>
      </c>
      <c r="G231" s="871">
        <v>2008</v>
      </c>
      <c r="H231" s="871">
        <v>2009</v>
      </c>
      <c r="I231" s="871">
        <v>2010</v>
      </c>
      <c r="J231" s="871">
        <v>2011</v>
      </c>
      <c r="K231" s="871">
        <v>2012</v>
      </c>
      <c r="L231" s="871">
        <v>2013</v>
      </c>
      <c r="M231" s="871">
        <v>2014</v>
      </c>
      <c r="N231" s="871">
        <v>2015</v>
      </c>
      <c r="O231" s="872">
        <v>2016</v>
      </c>
      <c r="P231" s="3"/>
      <c r="Q231" s="3"/>
      <c r="R231" s="3"/>
      <c r="S231" s="3"/>
    </row>
    <row r="232" spans="4:20" ht="15" customHeight="1" x14ac:dyDescent="0.25">
      <c r="D232" s="513" t="s">
        <v>52</v>
      </c>
      <c r="E232" s="261">
        <f>E211/E214</f>
        <v>0.81169819525983911</v>
      </c>
      <c r="F232" s="261">
        <f t="shared" ref="F232:O232" si="39">F211/F214</f>
        <v>0.70603707414829664</v>
      </c>
      <c r="G232" s="261">
        <f t="shared" si="39"/>
        <v>0.73211950507997181</v>
      </c>
      <c r="H232" s="261">
        <f t="shared" si="39"/>
        <v>0.76513791415048149</v>
      </c>
      <c r="I232" s="261">
        <f t="shared" si="39"/>
        <v>0.7597098050710831</v>
      </c>
      <c r="J232" s="261">
        <f t="shared" si="39"/>
        <v>0.70969058143488606</v>
      </c>
      <c r="K232" s="261">
        <f t="shared" si="39"/>
        <v>0.85095523829229602</v>
      </c>
      <c r="L232" s="261">
        <f t="shared" si="39"/>
        <v>0.83799694745257647</v>
      </c>
      <c r="M232" s="261">
        <f t="shared" si="39"/>
        <v>0.83002207505518766</v>
      </c>
      <c r="N232" s="261">
        <f t="shared" si="39"/>
        <v>0.84206869168155651</v>
      </c>
      <c r="O232" s="265">
        <f t="shared" si="39"/>
        <v>0.81645637873395882</v>
      </c>
      <c r="P232" s="18"/>
      <c r="Q232" s="18"/>
      <c r="R232" s="18"/>
      <c r="S232" s="18"/>
    </row>
    <row r="233" spans="4:20" x14ac:dyDescent="0.25">
      <c r="D233" s="1002" t="s">
        <v>53</v>
      </c>
      <c r="E233" s="998">
        <f>E212/E214</f>
        <v>0.16938464883670362</v>
      </c>
      <c r="F233" s="998">
        <f t="shared" ref="F233:O233" si="40">F212/F214</f>
        <v>0.10708917835671343</v>
      </c>
      <c r="G233" s="998">
        <f t="shared" si="40"/>
        <v>0.12745196660295746</v>
      </c>
      <c r="H233" s="998">
        <f t="shared" si="40"/>
        <v>0.10396605190141994</v>
      </c>
      <c r="I233" s="998">
        <f t="shared" si="40"/>
        <v>0.1183496995456544</v>
      </c>
      <c r="J233" s="998">
        <f t="shared" si="40"/>
        <v>0.15416524991499489</v>
      </c>
      <c r="K233" s="998">
        <f t="shared" si="40"/>
        <v>0.14228567487412924</v>
      </c>
      <c r="L233" s="998">
        <f t="shared" si="40"/>
        <v>0.15691547350824914</v>
      </c>
      <c r="M233" s="998">
        <f t="shared" si="40"/>
        <v>0.15097760958688111</v>
      </c>
      <c r="N233" s="998">
        <f t="shared" si="40"/>
        <v>0.15465554893785985</v>
      </c>
      <c r="O233" s="1000">
        <f t="shared" si="40"/>
        <v>0.15938746899600992</v>
      </c>
      <c r="P233" s="18"/>
      <c r="Q233" s="18"/>
      <c r="R233" s="18"/>
      <c r="S233" s="18"/>
    </row>
    <row r="234" spans="4:20" ht="15.75" thickBot="1" x14ac:dyDescent="0.3">
      <c r="D234" s="459" t="s">
        <v>49</v>
      </c>
      <c r="E234" s="263">
        <f>E213/E214</f>
        <v>1.8917155903457272E-2</v>
      </c>
      <c r="F234" s="263">
        <f t="shared" ref="F234:O234" si="41">F213/F214</f>
        <v>0.18687374749498997</v>
      </c>
      <c r="G234" s="263">
        <f t="shared" si="41"/>
        <v>0.14042852831707073</v>
      </c>
      <c r="H234" s="263">
        <f t="shared" si="41"/>
        <v>0.13089603394809857</v>
      </c>
      <c r="I234" s="263">
        <f t="shared" si="41"/>
        <v>0.1219404953832625</v>
      </c>
      <c r="J234" s="263">
        <f t="shared" si="41"/>
        <v>0.136144168650119</v>
      </c>
      <c r="K234" s="263">
        <f t="shared" si="41"/>
        <v>6.7590868335747293E-3</v>
      </c>
      <c r="L234" s="263">
        <f t="shared" si="41"/>
        <v>5.0875790391743583E-3</v>
      </c>
      <c r="M234" s="263">
        <f t="shared" si="41"/>
        <v>1.9000315357931251E-2</v>
      </c>
      <c r="N234" s="263">
        <f t="shared" si="41"/>
        <v>3.2757593805836809E-3</v>
      </c>
      <c r="O234" s="665">
        <f t="shared" si="41"/>
        <v>2.4156152270031275E-2</v>
      </c>
      <c r="P234" s="18"/>
      <c r="Q234" s="18"/>
      <c r="R234" s="18"/>
      <c r="S234" s="18"/>
    </row>
    <row r="235" spans="4:20" ht="21.75" customHeight="1" thickBot="1" x14ac:dyDescent="0.3">
      <c r="D235" s="879" t="s">
        <v>7</v>
      </c>
      <c r="E235" s="884">
        <f>SUM(E232:E234)</f>
        <v>1</v>
      </c>
      <c r="F235" s="885">
        <f t="shared" ref="F235:M235" si="42">SUM(F232:F234)</f>
        <v>1</v>
      </c>
      <c r="G235" s="884">
        <f t="shared" si="42"/>
        <v>1</v>
      </c>
      <c r="H235" s="884">
        <f t="shared" si="42"/>
        <v>1</v>
      </c>
      <c r="I235" s="884">
        <f t="shared" si="42"/>
        <v>1</v>
      </c>
      <c r="J235" s="884">
        <f t="shared" si="42"/>
        <v>1</v>
      </c>
      <c r="K235" s="884">
        <f t="shared" si="42"/>
        <v>1</v>
      </c>
      <c r="L235" s="884">
        <f t="shared" si="42"/>
        <v>0.99999999999999989</v>
      </c>
      <c r="M235" s="884">
        <f t="shared" si="42"/>
        <v>1</v>
      </c>
      <c r="N235" s="884">
        <f>SUM(N232:N234)</f>
        <v>1</v>
      </c>
      <c r="O235" s="886">
        <f>SUM(O232:O234)</f>
        <v>1</v>
      </c>
      <c r="P235" s="19"/>
      <c r="Q235" s="19"/>
      <c r="R235" s="19"/>
      <c r="S235" s="19"/>
    </row>
    <row r="236" spans="4:20" ht="15.75" thickTop="1" x14ac:dyDescent="0.25">
      <c r="D236" s="8" t="s">
        <v>405</v>
      </c>
    </row>
    <row r="239" spans="4:20" ht="23.25" customHeight="1" x14ac:dyDescent="0.25">
      <c r="D239" s="1515" t="s">
        <v>60</v>
      </c>
      <c r="E239" s="1515"/>
      <c r="F239" s="1515"/>
      <c r="G239" s="1515"/>
      <c r="H239" s="1515"/>
      <c r="I239" s="1515"/>
      <c r="J239" s="1515"/>
      <c r="K239" s="1515"/>
      <c r="L239" s="1515"/>
      <c r="M239" s="1515"/>
      <c r="N239" s="1515"/>
      <c r="O239" s="1515"/>
    </row>
    <row r="240" spans="4:20" ht="5.25" customHeight="1" x14ac:dyDescent="0.25"/>
    <row r="252" spans="4:15" ht="18" customHeight="1" x14ac:dyDescent="0.25">
      <c r="D252" s="669"/>
      <c r="E252" s="669"/>
      <c r="F252" s="669"/>
      <c r="G252" s="669"/>
      <c r="H252" s="669"/>
      <c r="I252" s="669"/>
      <c r="J252" s="669"/>
      <c r="K252" s="669"/>
      <c r="L252" s="669"/>
      <c r="M252" s="669"/>
      <c r="N252" s="669"/>
      <c r="O252" s="669"/>
    </row>
    <row r="253" spans="4:15" x14ac:dyDescent="0.25">
      <c r="D253" s="1588"/>
      <c r="E253" s="1588"/>
      <c r="F253" s="1588"/>
      <c r="G253" s="1588"/>
      <c r="H253" s="1518" t="s">
        <v>36</v>
      </c>
      <c r="I253" s="1518"/>
      <c r="J253" s="1588"/>
      <c r="K253" s="1588"/>
      <c r="L253" s="1588"/>
      <c r="M253" s="1588"/>
      <c r="N253" s="1588"/>
      <c r="O253" s="1588"/>
    </row>
    <row r="254" spans="4:15" x14ac:dyDescent="0.25">
      <c r="D254" s="1587"/>
      <c r="E254" s="1520"/>
      <c r="F254" s="1587"/>
      <c r="G254" s="1520"/>
      <c r="H254" s="1520" t="s">
        <v>38</v>
      </c>
      <c r="I254" s="1520"/>
      <c r="J254" s="1587"/>
      <c r="K254" s="1520"/>
      <c r="L254" s="1587"/>
      <c r="M254" s="1520"/>
      <c r="N254" s="1587"/>
      <c r="O254" s="1520"/>
    </row>
    <row r="255" spans="4:15" x14ac:dyDescent="0.25">
      <c r="D255" s="1587"/>
      <c r="E255" s="1520"/>
      <c r="F255" s="1587"/>
      <c r="G255" s="1520"/>
      <c r="H255" s="1520" t="s">
        <v>40</v>
      </c>
      <c r="I255" s="1520"/>
      <c r="J255" s="1587"/>
      <c r="K255" s="1520"/>
      <c r="L255" s="1587"/>
      <c r="M255" s="1520"/>
      <c r="N255" s="1587"/>
      <c r="O255" s="1520"/>
    </row>
    <row r="256" spans="4:15" x14ac:dyDescent="0.25">
      <c r="D256" s="472"/>
      <c r="E256" s="472"/>
      <c r="F256" s="472"/>
      <c r="G256" s="472"/>
      <c r="H256" s="472"/>
      <c r="I256" s="679"/>
      <c r="J256" s="472"/>
      <c r="K256" s="472"/>
      <c r="L256" s="472"/>
      <c r="M256" s="472"/>
      <c r="N256" s="472"/>
      <c r="O256" s="472"/>
    </row>
    <row r="258" spans="8:9" x14ac:dyDescent="0.25">
      <c r="H258" s="1517"/>
      <c r="I258" s="1517"/>
    </row>
  </sheetData>
  <sheetProtection algorithmName="SHA-512" hashValue="sAcB5kR14cSqeQmckNuePRKy/H/1qQRkYvmLHQc/IUZUTBtB5zazMxh6f+nn+vjwwU0k4uBEjfjpXNWKmTlnEA==" saltValue="PveFfniDRjLEKS+pOoflTg==" spinCount="100000" sheet="1" objects="1" scenarios="1"/>
  <mergeCells count="135">
    <mergeCell ref="D255:E255"/>
    <mergeCell ref="F255:G255"/>
    <mergeCell ref="H255:I255"/>
    <mergeCell ref="J255:K255"/>
    <mergeCell ref="L255:M255"/>
    <mergeCell ref="N255:O255"/>
    <mergeCell ref="D253:E253"/>
    <mergeCell ref="F253:G253"/>
    <mergeCell ref="H253:I253"/>
    <mergeCell ref="J253:K253"/>
    <mergeCell ref="L253:M253"/>
    <mergeCell ref="N253:O253"/>
    <mergeCell ref="D254:E254"/>
    <mergeCell ref="F254:G254"/>
    <mergeCell ref="H254:I254"/>
    <mergeCell ref="J254:K254"/>
    <mergeCell ref="L254:M254"/>
    <mergeCell ref="N254:O254"/>
    <mergeCell ref="D132:O132"/>
    <mergeCell ref="D104:O104"/>
    <mergeCell ref="D118:O118"/>
    <mergeCell ref="M37:N37"/>
    <mergeCell ref="M38:N38"/>
    <mergeCell ref="M39:N39"/>
    <mergeCell ref="M40:N40"/>
    <mergeCell ref="M41:N41"/>
    <mergeCell ref="K37:L37"/>
    <mergeCell ref="K38:L38"/>
    <mergeCell ref="K39:L39"/>
    <mergeCell ref="K40:L40"/>
    <mergeCell ref="K41:L41"/>
    <mergeCell ref="I37:J37"/>
    <mergeCell ref="I38:J38"/>
    <mergeCell ref="I39:J39"/>
    <mergeCell ref="I40:J40"/>
    <mergeCell ref="I41:J41"/>
    <mergeCell ref="K45:L45"/>
    <mergeCell ref="K46:L46"/>
    <mergeCell ref="E37:F37"/>
    <mergeCell ref="E38:F38"/>
    <mergeCell ref="G37:H37"/>
    <mergeCell ref="G38:H38"/>
    <mergeCell ref="D3:O3"/>
    <mergeCell ref="D4:O4"/>
    <mergeCell ref="D5:O5"/>
    <mergeCell ref="D8:O8"/>
    <mergeCell ref="D9:O9"/>
    <mergeCell ref="D7:O7"/>
    <mergeCell ref="E35:F36"/>
    <mergeCell ref="G35:H36"/>
    <mergeCell ref="I35:J36"/>
    <mergeCell ref="K35:L36"/>
    <mergeCell ref="D35:D36"/>
    <mergeCell ref="M35:N36"/>
    <mergeCell ref="D6:O6"/>
    <mergeCell ref="D33:N33"/>
    <mergeCell ref="M45:N45"/>
    <mergeCell ref="M46:N46"/>
    <mergeCell ref="M47:N47"/>
    <mergeCell ref="M48:N48"/>
    <mergeCell ref="M50:N50"/>
    <mergeCell ref="K42:L42"/>
    <mergeCell ref="K43:L43"/>
    <mergeCell ref="M42:N42"/>
    <mergeCell ref="M43:N43"/>
    <mergeCell ref="G41:H41"/>
    <mergeCell ref="G43:H43"/>
    <mergeCell ref="G45:H45"/>
    <mergeCell ref="K52:L52"/>
    <mergeCell ref="K53:L53"/>
    <mergeCell ref="E50:F50"/>
    <mergeCell ref="E51:F51"/>
    <mergeCell ref="G50:H50"/>
    <mergeCell ref="G51:H51"/>
    <mergeCell ref="I50:J50"/>
    <mergeCell ref="I51:J51"/>
    <mergeCell ref="K51:L51"/>
    <mergeCell ref="G53:H53"/>
    <mergeCell ref="I52:J52"/>
    <mergeCell ref="I53:J53"/>
    <mergeCell ref="G52:H52"/>
    <mergeCell ref="E42:F42"/>
    <mergeCell ref="E43:F43"/>
    <mergeCell ref="E45:F45"/>
    <mergeCell ref="K47:L47"/>
    <mergeCell ref="K48:L48"/>
    <mergeCell ref="K50:L50"/>
    <mergeCell ref="D209:D210"/>
    <mergeCell ref="I42:J42"/>
    <mergeCell ref="I43:J43"/>
    <mergeCell ref="I45:J45"/>
    <mergeCell ref="D230:D231"/>
    <mergeCell ref="I46:J46"/>
    <mergeCell ref="I47:J47"/>
    <mergeCell ref="I48:J48"/>
    <mergeCell ref="E52:F52"/>
    <mergeCell ref="E53:F53"/>
    <mergeCell ref="D91:O91"/>
    <mergeCell ref="D172:O172"/>
    <mergeCell ref="D181:O181"/>
    <mergeCell ref="D218:O218"/>
    <mergeCell ref="M51:N51"/>
    <mergeCell ref="M52:N52"/>
    <mergeCell ref="M53:N53"/>
    <mergeCell ref="E46:F46"/>
    <mergeCell ref="E47:F47"/>
    <mergeCell ref="E48:F48"/>
    <mergeCell ref="G46:H46"/>
    <mergeCell ref="G47:H47"/>
    <mergeCell ref="G48:H48"/>
    <mergeCell ref="G42:H42"/>
    <mergeCell ref="D73:O73"/>
    <mergeCell ref="D239:O239"/>
    <mergeCell ref="D207:O207"/>
    <mergeCell ref="D192:O192"/>
    <mergeCell ref="D78:O78"/>
    <mergeCell ref="H258:I258"/>
    <mergeCell ref="D228:O228"/>
    <mergeCell ref="B12:C12"/>
    <mergeCell ref="B14:C14"/>
    <mergeCell ref="B13:C13"/>
    <mergeCell ref="D11:D12"/>
    <mergeCell ref="D183:D184"/>
    <mergeCell ref="D80:D81"/>
    <mergeCell ref="D92:J92"/>
    <mergeCell ref="D107:D108"/>
    <mergeCell ref="D125:H125"/>
    <mergeCell ref="D164:D165"/>
    <mergeCell ref="D146:O146"/>
    <mergeCell ref="D162:O162"/>
    <mergeCell ref="E39:F39"/>
    <mergeCell ref="E40:F40"/>
    <mergeCell ref="E41:F41"/>
    <mergeCell ref="G39:H39"/>
    <mergeCell ref="G40:H40"/>
  </mergeCells>
  <hyperlinks>
    <hyperlink ref="B12" location="INÍCIO!A1" display="INÍCIO" xr:uid="{00000000-0004-0000-0700-000000000000}"/>
    <hyperlink ref="B13" location="'COND. ENV. EM ACID. COM VÍTIMAS'!A1" display="AVANÇAR &gt;&gt;" xr:uid="{00000000-0004-0000-0700-000001000000}"/>
    <hyperlink ref="B14:C14" location="'FROTA MUNICÍPIOS (2)'!A1" display="&lt;&lt; VOLTAR " xr:uid="{00000000-0004-0000-0700-000002000000}"/>
    <hyperlink ref="B13:C13" location="'VÍTIMAS NÃO FATAIS'!A1" display="AVANÇAR &gt;&gt;" xr:uid="{00000000-0004-0000-0700-000003000000}"/>
    <hyperlink ref="B12:C12" location="'INÍCIO '!A1" display="INÍCIO" xr:uid="{00000000-0004-0000-0700-000004000000}"/>
    <hyperlink ref="H253" location="INÍCIO!A1" display="INÍCIO" xr:uid="{00000000-0004-0000-0700-000005000000}"/>
    <hyperlink ref="H254" location="'COND. ENV. EM ACID. COM VÍTIMAS'!A1" display="AVANÇAR &gt;&gt;" xr:uid="{00000000-0004-0000-0700-000006000000}"/>
    <hyperlink ref="H255:I255" location="'FROTA MUNICÍPIOS (2)'!A1" display="&lt;&lt; VOLTAR " xr:uid="{00000000-0004-0000-0700-000007000000}"/>
    <hyperlink ref="H254:I254" location="'VÍTIMAS NÃO FATAIS'!A1" display="AVANÇAR &gt;&gt;" xr:uid="{00000000-0004-0000-0700-000008000000}"/>
    <hyperlink ref="H253:I253" location="'INÍCIO '!A1" display="INÍCIO" xr:uid="{00000000-0004-0000-0700-000009000000}"/>
  </hyperlinks>
  <printOptions horizontalCentered="1"/>
  <pageMargins left="0.51181102362204722" right="0" top="0.78740157480314965" bottom="0.35433070866141736" header="0.31496062992125984" footer="0.31496062992125984"/>
  <pageSetup paperSize="9" scale="87" orientation="portrait" r:id="rId1"/>
  <rowBreaks count="4" manualBreakCount="4">
    <brk id="55" min="3" max="16" man="1"/>
    <brk id="102" min="3" max="16" man="1"/>
    <brk id="158" min="3" max="16" man="1"/>
    <brk id="205" min="3" max="16" man="1"/>
  </rowBreaks>
  <ignoredErrors>
    <ignoredError sqref="E88 G88:L88 O88 E169:H169 O169 E214:I214 O214 H19:J19" formulaRange="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7">
    <tabColor rgb="FF00B0F0"/>
  </sheetPr>
  <dimension ref="B2:Z338"/>
  <sheetViews>
    <sheetView showGridLines="0" showRowColHeaders="0" zoomScaleNormal="100" zoomScaleSheetLayoutView="100" workbookViewId="0">
      <selection activeCell="B14" sqref="B14"/>
    </sheetView>
  </sheetViews>
  <sheetFormatPr baseColWidth="10" defaultColWidth="9.140625" defaultRowHeight="15" x14ac:dyDescent="0.25"/>
  <cols>
    <col min="1" max="1" width="27.140625" customWidth="1"/>
    <col min="2" max="2" width="16.140625" customWidth="1"/>
    <col min="3" max="3" width="22.28515625" customWidth="1"/>
    <col min="4" max="4" width="6.85546875" customWidth="1"/>
    <col min="5" max="6" width="6.85546875" bestFit="1" customWidth="1"/>
    <col min="7" max="7" width="7" customWidth="1"/>
    <col min="8" max="8" width="6.85546875" bestFit="1" customWidth="1"/>
    <col min="9" max="9" width="6.5703125" customWidth="1"/>
    <col min="10" max="10" width="6.85546875" customWidth="1"/>
    <col min="11" max="11" width="6.7109375" customWidth="1"/>
    <col min="12" max="12" width="6.5703125" bestFit="1" customWidth="1"/>
    <col min="13" max="14" width="7.28515625" customWidth="1"/>
    <col min="15" max="15" width="8" customWidth="1"/>
    <col min="16" max="17" width="9.85546875" customWidth="1"/>
  </cols>
  <sheetData>
    <row r="2" spans="2:18" ht="15.75" thickBot="1" x14ac:dyDescent="0.3"/>
    <row r="3" spans="2:18" ht="16.5" thickTop="1" x14ac:dyDescent="0.25">
      <c r="C3" s="520"/>
      <c r="D3" s="521"/>
      <c r="E3" s="521"/>
      <c r="F3" s="521"/>
      <c r="G3" s="521"/>
      <c r="H3" s="521"/>
      <c r="I3" s="521"/>
      <c r="J3" s="521"/>
      <c r="K3" s="521"/>
      <c r="L3" s="521"/>
      <c r="M3" s="521"/>
      <c r="N3" s="522"/>
    </row>
    <row r="4" spans="2:18" ht="15.75" x14ac:dyDescent="0.25">
      <c r="C4" s="1560" t="s">
        <v>34</v>
      </c>
      <c r="D4" s="1561"/>
      <c r="E4" s="1561"/>
      <c r="F4" s="1561"/>
      <c r="G4" s="1561"/>
      <c r="H4" s="1561"/>
      <c r="I4" s="1561"/>
      <c r="J4" s="1561"/>
      <c r="K4" s="1561"/>
      <c r="L4" s="1561"/>
      <c r="M4" s="1561"/>
      <c r="N4" s="1562"/>
    </row>
    <row r="5" spans="2:18" ht="15.75" x14ac:dyDescent="0.25">
      <c r="C5" s="1560" t="s">
        <v>35</v>
      </c>
      <c r="D5" s="1561"/>
      <c r="E5" s="1561"/>
      <c r="F5" s="1561"/>
      <c r="G5" s="1561"/>
      <c r="H5" s="1561"/>
      <c r="I5" s="1561"/>
      <c r="J5" s="1561"/>
      <c r="K5" s="1561"/>
      <c r="L5" s="1561"/>
      <c r="M5" s="1561"/>
      <c r="N5" s="1562"/>
    </row>
    <row r="6" spans="2:18" ht="15.75" x14ac:dyDescent="0.25">
      <c r="C6" s="1560" t="s">
        <v>394</v>
      </c>
      <c r="D6" s="1561"/>
      <c r="E6" s="1561"/>
      <c r="F6" s="1561"/>
      <c r="G6" s="1561"/>
      <c r="H6" s="1561"/>
      <c r="I6" s="1561"/>
      <c r="J6" s="1561"/>
      <c r="K6" s="1561"/>
      <c r="L6" s="1561"/>
      <c r="M6" s="1561"/>
      <c r="N6" s="1562"/>
    </row>
    <row r="7" spans="2:18" s="439" customFormat="1" ht="15.75" x14ac:dyDescent="0.25">
      <c r="C7" s="1560" t="s">
        <v>37</v>
      </c>
      <c r="D7" s="1561"/>
      <c r="E7" s="1561"/>
      <c r="F7" s="1561"/>
      <c r="G7" s="1561"/>
      <c r="H7" s="1561"/>
      <c r="I7" s="1561"/>
      <c r="J7" s="1561"/>
      <c r="K7" s="1561"/>
      <c r="L7" s="1561"/>
      <c r="M7" s="1561"/>
      <c r="N7" s="1562"/>
    </row>
    <row r="8" spans="2:18" ht="15.75" customHeight="1" x14ac:dyDescent="0.25">
      <c r="C8" s="1569"/>
      <c r="D8" s="1570"/>
      <c r="E8" s="1570"/>
      <c r="F8" s="1570"/>
      <c r="G8" s="1570"/>
      <c r="H8" s="1570"/>
      <c r="I8" s="1570"/>
      <c r="J8" s="1570"/>
      <c r="K8" s="1570"/>
      <c r="L8" s="1570"/>
      <c r="M8" s="1570"/>
      <c r="N8" s="1571"/>
    </row>
    <row r="9" spans="2:18" ht="19.5" customHeight="1" x14ac:dyDescent="0.3">
      <c r="C9" s="1563" t="s">
        <v>398</v>
      </c>
      <c r="D9" s="1564"/>
      <c r="E9" s="1564"/>
      <c r="F9" s="1564"/>
      <c r="G9" s="1564"/>
      <c r="H9" s="1564"/>
      <c r="I9" s="1564"/>
      <c r="J9" s="1564"/>
      <c r="K9" s="1564"/>
      <c r="L9" s="1564"/>
      <c r="M9" s="1564"/>
      <c r="N9" s="1565"/>
    </row>
    <row r="10" spans="2:18" ht="26.25" customHeight="1" thickBot="1" x14ac:dyDescent="0.3">
      <c r="C10" s="1566" t="s">
        <v>399</v>
      </c>
      <c r="D10" s="1567"/>
      <c r="E10" s="1567"/>
      <c r="F10" s="1567"/>
      <c r="G10" s="1567"/>
      <c r="H10" s="1567"/>
      <c r="I10" s="1567"/>
      <c r="J10" s="1567"/>
      <c r="K10" s="1567"/>
      <c r="L10" s="1567"/>
      <c r="M10" s="1567"/>
      <c r="N10" s="1568"/>
    </row>
    <row r="11" spans="2:18" ht="9.75" customHeight="1" thickTop="1" thickBot="1" x14ac:dyDescent="0.3"/>
    <row r="12" spans="2:18" ht="15" customHeight="1" thickTop="1" x14ac:dyDescent="0.25">
      <c r="C12" s="1522" t="s">
        <v>42</v>
      </c>
      <c r="D12" s="869" t="s">
        <v>43</v>
      </c>
      <c r="E12" s="869" t="s">
        <v>43</v>
      </c>
      <c r="F12" s="869" t="s">
        <v>43</v>
      </c>
      <c r="G12" s="869" t="s">
        <v>43</v>
      </c>
      <c r="H12" s="869" t="s">
        <v>43</v>
      </c>
      <c r="I12" s="869" t="s">
        <v>43</v>
      </c>
      <c r="J12" s="869" t="s">
        <v>43</v>
      </c>
      <c r="K12" s="869" t="s">
        <v>43</v>
      </c>
      <c r="L12" s="869" t="s">
        <v>43</v>
      </c>
      <c r="M12" s="869" t="s">
        <v>43</v>
      </c>
      <c r="N12" s="870" t="s">
        <v>43</v>
      </c>
      <c r="O12" s="3"/>
      <c r="P12" s="3"/>
      <c r="Q12" s="3"/>
      <c r="R12" s="49"/>
    </row>
    <row r="13" spans="2:18" ht="14.25" customHeight="1" thickBot="1" x14ac:dyDescent="0.3">
      <c r="B13" s="697" t="s">
        <v>36</v>
      </c>
      <c r="C13" s="1523"/>
      <c r="D13" s="871">
        <v>2006</v>
      </c>
      <c r="E13" s="871">
        <v>2007</v>
      </c>
      <c r="F13" s="871">
        <v>2008</v>
      </c>
      <c r="G13" s="871">
        <v>2009</v>
      </c>
      <c r="H13" s="871">
        <v>2010</v>
      </c>
      <c r="I13" s="871">
        <v>2011</v>
      </c>
      <c r="J13" s="871">
        <v>2012</v>
      </c>
      <c r="K13" s="871">
        <v>2013</v>
      </c>
      <c r="L13" s="871">
        <v>2014</v>
      </c>
      <c r="M13" s="871">
        <v>2015</v>
      </c>
      <c r="N13" s="872">
        <v>2016</v>
      </c>
      <c r="O13" s="3"/>
      <c r="P13" s="3"/>
      <c r="Q13" s="3"/>
      <c r="R13" s="49"/>
    </row>
    <row r="14" spans="2:18" ht="15.75" x14ac:dyDescent="0.25">
      <c r="B14" s="698" t="s">
        <v>38</v>
      </c>
      <c r="C14" s="457" t="s">
        <v>74</v>
      </c>
      <c r="D14" s="251">
        <v>4717</v>
      </c>
      <c r="E14" s="251">
        <v>8059</v>
      </c>
      <c r="F14" s="251">
        <v>9996</v>
      </c>
      <c r="G14" s="251">
        <v>12023</v>
      </c>
      <c r="H14" s="251">
        <v>13585</v>
      </c>
      <c r="I14" s="251">
        <v>14361</v>
      </c>
      <c r="J14" s="251">
        <v>14258</v>
      </c>
      <c r="K14" s="251">
        <v>13362</v>
      </c>
      <c r="L14" s="251">
        <v>12767</v>
      </c>
      <c r="M14" s="251">
        <v>9931</v>
      </c>
      <c r="N14" s="254">
        <v>8725</v>
      </c>
      <c r="O14" s="3"/>
      <c r="P14" s="3"/>
      <c r="Q14" s="3"/>
      <c r="R14" s="50"/>
    </row>
    <row r="15" spans="2:18" ht="15.75" x14ac:dyDescent="0.25">
      <c r="B15" s="702" t="s">
        <v>81</v>
      </c>
      <c r="C15" s="1002" t="s">
        <v>75</v>
      </c>
      <c r="D15" s="996">
        <v>1862</v>
      </c>
      <c r="E15" s="996">
        <v>3299</v>
      </c>
      <c r="F15" s="996">
        <v>3964</v>
      </c>
      <c r="G15" s="996">
        <v>4919</v>
      </c>
      <c r="H15" s="996">
        <v>5490</v>
      </c>
      <c r="I15" s="996">
        <v>6039</v>
      </c>
      <c r="J15" s="996">
        <v>6252</v>
      </c>
      <c r="K15" s="996">
        <v>6041</v>
      </c>
      <c r="L15" s="996">
        <v>5512</v>
      </c>
      <c r="M15" s="996">
        <v>4450</v>
      </c>
      <c r="N15" s="997">
        <v>4325</v>
      </c>
      <c r="O15" s="3"/>
      <c r="P15" s="3"/>
      <c r="Q15" s="3"/>
      <c r="R15" s="50"/>
    </row>
    <row r="16" spans="2:18" ht="16.5" thickBot="1" x14ac:dyDescent="0.3">
      <c r="B16" s="246"/>
      <c r="C16" s="458" t="s">
        <v>69</v>
      </c>
      <c r="D16" s="257">
        <v>89</v>
      </c>
      <c r="E16" s="257">
        <v>151</v>
      </c>
      <c r="F16" s="257">
        <v>586</v>
      </c>
      <c r="G16" s="257">
        <v>1357</v>
      </c>
      <c r="H16" s="436">
        <v>1302</v>
      </c>
      <c r="I16" s="436">
        <v>1382</v>
      </c>
      <c r="J16" s="436">
        <v>898</v>
      </c>
      <c r="K16" s="436">
        <v>954</v>
      </c>
      <c r="L16" s="436">
        <v>758</v>
      </c>
      <c r="M16" s="436">
        <v>694</v>
      </c>
      <c r="N16" s="437">
        <v>657</v>
      </c>
      <c r="O16" s="3"/>
      <c r="P16" s="3"/>
      <c r="Q16" s="3"/>
      <c r="R16" s="50"/>
    </row>
    <row r="17" spans="3:26" ht="21.75" customHeight="1" thickBot="1" x14ac:dyDescent="0.3">
      <c r="C17" s="820" t="s">
        <v>7</v>
      </c>
      <c r="D17" s="821">
        <f t="shared" ref="D17:M17" si="0">SUM(D14:D16)</f>
        <v>6668</v>
      </c>
      <c r="E17" s="821">
        <f t="shared" si="0"/>
        <v>11509</v>
      </c>
      <c r="F17" s="821">
        <f t="shared" si="0"/>
        <v>14546</v>
      </c>
      <c r="G17" s="821">
        <f t="shared" si="0"/>
        <v>18299</v>
      </c>
      <c r="H17" s="821">
        <f t="shared" si="0"/>
        <v>20377</v>
      </c>
      <c r="I17" s="821">
        <f t="shared" si="0"/>
        <v>21782</v>
      </c>
      <c r="J17" s="821">
        <f t="shared" si="0"/>
        <v>21408</v>
      </c>
      <c r="K17" s="821">
        <f t="shared" si="0"/>
        <v>20357</v>
      </c>
      <c r="L17" s="821">
        <f t="shared" si="0"/>
        <v>19037</v>
      </c>
      <c r="M17" s="821">
        <f t="shared" si="0"/>
        <v>15075</v>
      </c>
      <c r="N17" s="823">
        <f>SUM(N14:N16)</f>
        <v>13707</v>
      </c>
      <c r="O17" s="26"/>
      <c r="P17" s="26"/>
      <c r="Q17" s="3"/>
      <c r="R17" s="51"/>
    </row>
    <row r="18" spans="3:26" ht="10.5" customHeight="1" thickTop="1" thickBot="1" x14ac:dyDescent="0.3">
      <c r="C18" s="195"/>
      <c r="D18" s="196"/>
      <c r="E18" s="198"/>
      <c r="F18" s="196"/>
      <c r="G18" s="196"/>
      <c r="H18" s="196"/>
      <c r="I18" s="196"/>
      <c r="J18" s="196"/>
      <c r="K18" s="196"/>
      <c r="L18" s="196"/>
      <c r="M18" s="196"/>
      <c r="N18" s="196"/>
      <c r="O18" s="26"/>
      <c r="P18" s="26"/>
      <c r="Q18" s="3"/>
      <c r="R18" s="51"/>
    </row>
    <row r="19" spans="3:26" ht="14.25" customHeight="1" thickTop="1" x14ac:dyDescent="0.25">
      <c r="C19" s="304" t="s">
        <v>94</v>
      </c>
      <c r="D19" s="279">
        <v>119</v>
      </c>
      <c r="E19" s="273">
        <v>191</v>
      </c>
      <c r="F19" s="279">
        <v>309</v>
      </c>
      <c r="G19" s="273">
        <v>551</v>
      </c>
      <c r="H19" s="279">
        <v>587</v>
      </c>
      <c r="I19" s="273">
        <v>622</v>
      </c>
      <c r="J19" s="279">
        <v>592</v>
      </c>
      <c r="K19" s="279">
        <v>556</v>
      </c>
      <c r="L19" s="279">
        <v>548</v>
      </c>
      <c r="M19" s="279">
        <v>393</v>
      </c>
      <c r="N19" s="277">
        <v>367</v>
      </c>
      <c r="O19" s="3"/>
      <c r="P19" s="3"/>
      <c r="Q19" s="3"/>
      <c r="R19" s="50"/>
    </row>
    <row r="20" spans="3:26" ht="15.75" x14ac:dyDescent="0.25">
      <c r="C20" s="1002" t="s">
        <v>95</v>
      </c>
      <c r="D20" s="996">
        <v>446</v>
      </c>
      <c r="E20" s="996">
        <v>653</v>
      </c>
      <c r="F20" s="996">
        <v>546</v>
      </c>
      <c r="G20" s="996">
        <v>217</v>
      </c>
      <c r="H20" s="996">
        <v>281</v>
      </c>
      <c r="I20" s="996">
        <v>250</v>
      </c>
      <c r="J20" s="996">
        <v>265</v>
      </c>
      <c r="K20" s="996">
        <v>244</v>
      </c>
      <c r="L20" s="996">
        <v>249</v>
      </c>
      <c r="M20" s="996">
        <v>175</v>
      </c>
      <c r="N20" s="997">
        <v>162</v>
      </c>
      <c r="O20" s="3"/>
      <c r="P20" s="3"/>
      <c r="Q20" s="3"/>
      <c r="R20" s="50"/>
    </row>
    <row r="21" spans="3:26" ht="15.75" x14ac:dyDescent="0.25">
      <c r="C21" s="299" t="s">
        <v>96</v>
      </c>
      <c r="D21" s="276">
        <v>1573</v>
      </c>
      <c r="E21" s="274">
        <v>2754</v>
      </c>
      <c r="F21" s="276">
        <v>1887</v>
      </c>
      <c r="G21" s="274">
        <v>799</v>
      </c>
      <c r="H21" s="276">
        <v>891</v>
      </c>
      <c r="I21" s="274">
        <v>1030</v>
      </c>
      <c r="J21" s="276">
        <v>1016</v>
      </c>
      <c r="K21" s="276">
        <v>901</v>
      </c>
      <c r="L21" s="276">
        <v>883</v>
      </c>
      <c r="M21" s="276">
        <v>780</v>
      </c>
      <c r="N21" s="278">
        <v>656</v>
      </c>
      <c r="O21" s="3"/>
      <c r="P21" s="3"/>
      <c r="Q21" s="3"/>
      <c r="R21" s="50"/>
    </row>
    <row r="22" spans="3:26" ht="15.75" x14ac:dyDescent="0.25">
      <c r="C22" s="1002" t="s">
        <v>71</v>
      </c>
      <c r="D22" s="996">
        <v>1777</v>
      </c>
      <c r="E22" s="996">
        <v>2629</v>
      </c>
      <c r="F22" s="996">
        <v>4781</v>
      </c>
      <c r="G22" s="996">
        <v>6957</v>
      </c>
      <c r="H22" s="996">
        <v>7970</v>
      </c>
      <c r="I22" s="996">
        <v>8643</v>
      </c>
      <c r="J22" s="996">
        <v>8299</v>
      </c>
      <c r="K22" s="996">
        <v>7615</v>
      </c>
      <c r="L22" s="996">
        <v>6863</v>
      </c>
      <c r="M22" s="996">
        <v>5514</v>
      </c>
      <c r="N22" s="997">
        <v>4872</v>
      </c>
      <c r="O22" s="3"/>
      <c r="P22" s="3"/>
      <c r="Q22" s="23"/>
      <c r="R22" s="23"/>
      <c r="S22" s="23"/>
      <c r="T22" s="23"/>
    </row>
    <row r="23" spans="3:26" ht="15.75" x14ac:dyDescent="0.25">
      <c r="C23" s="299" t="s">
        <v>72</v>
      </c>
      <c r="D23" s="272">
        <v>1592</v>
      </c>
      <c r="E23" s="274">
        <v>2366</v>
      </c>
      <c r="F23" s="276">
        <v>4468</v>
      </c>
      <c r="G23" s="274">
        <v>6362</v>
      </c>
      <c r="H23" s="276">
        <v>7233</v>
      </c>
      <c r="I23" s="274">
        <v>7793</v>
      </c>
      <c r="J23" s="276">
        <v>7966</v>
      </c>
      <c r="K23" s="276">
        <v>7399</v>
      </c>
      <c r="L23" s="276">
        <v>7201</v>
      </c>
      <c r="M23" s="276">
        <v>5597</v>
      </c>
      <c r="N23" s="278">
        <v>5233</v>
      </c>
      <c r="O23" s="3"/>
      <c r="P23" s="3"/>
      <c r="Q23" s="23"/>
      <c r="R23" s="23"/>
      <c r="S23" s="23"/>
      <c r="T23" s="23"/>
    </row>
    <row r="24" spans="3:26" ht="15.75" x14ac:dyDescent="0.25">
      <c r="C24" s="1002" t="s">
        <v>73</v>
      </c>
      <c r="D24" s="996">
        <v>188</v>
      </c>
      <c r="E24" s="996">
        <v>368</v>
      </c>
      <c r="F24" s="996">
        <v>504</v>
      </c>
      <c r="G24" s="996">
        <v>603</v>
      </c>
      <c r="H24" s="996">
        <v>614</v>
      </c>
      <c r="I24" s="996">
        <v>621</v>
      </c>
      <c r="J24" s="996">
        <v>738</v>
      </c>
      <c r="K24" s="996">
        <v>777</v>
      </c>
      <c r="L24" s="996">
        <v>946</v>
      </c>
      <c r="M24" s="996">
        <v>638</v>
      </c>
      <c r="N24" s="997">
        <v>645</v>
      </c>
      <c r="O24" s="3"/>
      <c r="P24" s="3"/>
      <c r="Q24" s="23"/>
      <c r="R24" s="23"/>
      <c r="S24" s="23"/>
      <c r="T24" s="23"/>
    </row>
    <row r="25" spans="3:26" ht="16.5" thickBot="1" x14ac:dyDescent="0.3">
      <c r="C25" s="459" t="s">
        <v>69</v>
      </c>
      <c r="D25" s="436">
        <v>973</v>
      </c>
      <c r="E25" s="436">
        <v>2548</v>
      </c>
      <c r="F25" s="436">
        <v>2051</v>
      </c>
      <c r="G25" s="436">
        <v>2810</v>
      </c>
      <c r="H25" s="436">
        <v>2801</v>
      </c>
      <c r="I25" s="436">
        <v>2823</v>
      </c>
      <c r="J25" s="436">
        <v>2532</v>
      </c>
      <c r="K25" s="436">
        <v>2865</v>
      </c>
      <c r="L25" s="436">
        <v>2347</v>
      </c>
      <c r="M25" s="436">
        <v>1978</v>
      </c>
      <c r="N25" s="437">
        <v>1772</v>
      </c>
      <c r="O25" s="3"/>
      <c r="P25" s="3"/>
      <c r="Q25" s="23"/>
      <c r="R25" s="23"/>
      <c r="S25" s="23"/>
      <c r="T25" s="23"/>
    </row>
    <row r="26" spans="3:26" ht="21.75" customHeight="1" thickBot="1" x14ac:dyDescent="0.3">
      <c r="C26" s="820" t="s">
        <v>7</v>
      </c>
      <c r="D26" s="821">
        <f t="shared" ref="D26:N26" si="1">SUM(D19:D25)</f>
        <v>6668</v>
      </c>
      <c r="E26" s="821">
        <f t="shared" si="1"/>
        <v>11509</v>
      </c>
      <c r="F26" s="821">
        <f t="shared" si="1"/>
        <v>14546</v>
      </c>
      <c r="G26" s="821">
        <f t="shared" si="1"/>
        <v>18299</v>
      </c>
      <c r="H26" s="821">
        <f t="shared" si="1"/>
        <v>20377</v>
      </c>
      <c r="I26" s="821">
        <f t="shared" si="1"/>
        <v>21782</v>
      </c>
      <c r="J26" s="821">
        <f t="shared" si="1"/>
        <v>21408</v>
      </c>
      <c r="K26" s="821">
        <f t="shared" si="1"/>
        <v>20357</v>
      </c>
      <c r="L26" s="821">
        <f t="shared" si="1"/>
        <v>19037</v>
      </c>
      <c r="M26" s="821">
        <f t="shared" si="1"/>
        <v>15075</v>
      </c>
      <c r="N26" s="823">
        <f t="shared" si="1"/>
        <v>13707</v>
      </c>
      <c r="O26" s="26"/>
      <c r="P26" s="26"/>
      <c r="Q26" s="26"/>
      <c r="R26" s="26"/>
      <c r="S26" s="26"/>
      <c r="T26" s="26"/>
      <c r="U26" s="26"/>
      <c r="V26" s="26"/>
      <c r="W26" s="26"/>
      <c r="X26" s="26"/>
      <c r="Y26" s="26"/>
      <c r="Z26" s="26"/>
    </row>
    <row r="27" spans="3:26" ht="10.5" customHeight="1" thickTop="1" thickBot="1" x14ac:dyDescent="0.3">
      <c r="C27" s="199"/>
      <c r="D27" s="196"/>
      <c r="E27" s="196"/>
      <c r="F27" s="196"/>
      <c r="G27" s="196"/>
      <c r="H27" s="196"/>
      <c r="I27" s="196"/>
      <c r="J27" s="196"/>
      <c r="K27" s="196"/>
      <c r="L27" s="196"/>
      <c r="M27" s="196"/>
      <c r="N27" s="196"/>
      <c r="O27" s="26"/>
      <c r="P27" s="26"/>
      <c r="Q27" s="23"/>
      <c r="R27" s="23"/>
      <c r="S27" s="23"/>
      <c r="T27" s="23"/>
    </row>
    <row r="28" spans="3:26" ht="19.5" customHeight="1" thickTop="1" x14ac:dyDescent="0.25">
      <c r="C28" s="304" t="s">
        <v>402</v>
      </c>
      <c r="D28" s="1300">
        <v>4350</v>
      </c>
      <c r="E28" s="1301">
        <v>7885</v>
      </c>
      <c r="F28" s="1300">
        <v>9940</v>
      </c>
      <c r="G28" s="1301">
        <v>3275</v>
      </c>
      <c r="H28" s="1300">
        <v>3525</v>
      </c>
      <c r="I28" s="1301">
        <v>3551</v>
      </c>
      <c r="J28" s="1300">
        <v>2891</v>
      </c>
      <c r="K28" s="1300">
        <v>2473</v>
      </c>
      <c r="L28" s="1300">
        <v>2244</v>
      </c>
      <c r="M28" s="1300">
        <v>1774</v>
      </c>
      <c r="N28" s="1302">
        <v>1676</v>
      </c>
      <c r="O28" s="3"/>
      <c r="P28" s="3"/>
      <c r="Q28" s="23"/>
      <c r="R28" s="23"/>
      <c r="S28" s="23"/>
      <c r="T28" s="23"/>
    </row>
    <row r="29" spans="3:26" ht="15.75" x14ac:dyDescent="0.25">
      <c r="C29" s="1002" t="s">
        <v>98</v>
      </c>
      <c r="D29" s="996">
        <v>1682</v>
      </c>
      <c r="E29" s="996">
        <v>2499</v>
      </c>
      <c r="F29" s="996">
        <v>3177</v>
      </c>
      <c r="G29" s="996">
        <v>3933</v>
      </c>
      <c r="H29" s="996">
        <v>4341</v>
      </c>
      <c r="I29" s="996">
        <v>4664</v>
      </c>
      <c r="J29" s="996">
        <v>4749</v>
      </c>
      <c r="K29" s="996">
        <v>4320</v>
      </c>
      <c r="L29" s="996">
        <v>4172</v>
      </c>
      <c r="M29" s="996">
        <v>3217</v>
      </c>
      <c r="N29" s="997">
        <v>2970</v>
      </c>
      <c r="O29" s="3"/>
      <c r="P29" s="3"/>
      <c r="Q29" s="23"/>
      <c r="R29" s="23"/>
      <c r="S29" s="23"/>
      <c r="T29" s="23"/>
    </row>
    <row r="30" spans="3:26" ht="15.75" x14ac:dyDescent="0.25">
      <c r="C30" s="299" t="s">
        <v>99</v>
      </c>
      <c r="D30" s="276">
        <v>458</v>
      </c>
      <c r="E30" s="274">
        <v>668</v>
      </c>
      <c r="F30" s="276">
        <v>754</v>
      </c>
      <c r="G30" s="274">
        <v>897</v>
      </c>
      <c r="H30" s="276">
        <v>1087</v>
      </c>
      <c r="I30" s="274">
        <v>932</v>
      </c>
      <c r="J30" s="276">
        <v>875</v>
      </c>
      <c r="K30" s="276">
        <v>862</v>
      </c>
      <c r="L30" s="276">
        <v>689</v>
      </c>
      <c r="M30" s="276">
        <v>548</v>
      </c>
      <c r="N30" s="278">
        <v>414</v>
      </c>
      <c r="O30" s="52"/>
      <c r="P30" s="52"/>
      <c r="Q30" s="23"/>
      <c r="R30" s="23"/>
      <c r="S30" s="23"/>
      <c r="T30" s="23"/>
    </row>
    <row r="31" spans="3:26" ht="15.75" x14ac:dyDescent="0.25">
      <c r="C31" s="1002" t="s">
        <v>177</v>
      </c>
      <c r="D31" s="996">
        <v>0</v>
      </c>
      <c r="E31" s="996">
        <v>0</v>
      </c>
      <c r="F31" s="996">
        <v>0</v>
      </c>
      <c r="G31" s="996">
        <v>8214</v>
      </c>
      <c r="H31" s="996">
        <v>9747</v>
      </c>
      <c r="I31" s="996">
        <v>10417</v>
      </c>
      <c r="J31" s="996">
        <v>11332</v>
      </c>
      <c r="K31" s="996">
        <v>11015</v>
      </c>
      <c r="L31" s="996">
        <v>10488</v>
      </c>
      <c r="M31" s="996">
        <v>8462</v>
      </c>
      <c r="N31" s="997">
        <v>7766</v>
      </c>
      <c r="O31" s="52"/>
      <c r="P31" s="52"/>
      <c r="Q31" s="3"/>
      <c r="R31" s="53"/>
    </row>
    <row r="32" spans="3:26" ht="15.75" x14ac:dyDescent="0.25">
      <c r="C32" s="299" t="s">
        <v>178</v>
      </c>
      <c r="D32" s="276">
        <v>0</v>
      </c>
      <c r="E32" s="274">
        <v>0</v>
      </c>
      <c r="F32" s="276">
        <v>0</v>
      </c>
      <c r="G32" s="274">
        <v>1510</v>
      </c>
      <c r="H32" s="276">
        <v>1352</v>
      </c>
      <c r="I32" s="274">
        <v>1299</v>
      </c>
      <c r="J32" s="276">
        <v>1191</v>
      </c>
      <c r="K32" s="276">
        <v>1253</v>
      </c>
      <c r="L32" s="276">
        <v>1034</v>
      </c>
      <c r="M32" s="276">
        <v>631</v>
      </c>
      <c r="N32" s="278">
        <v>638</v>
      </c>
      <c r="O32" s="52"/>
      <c r="P32" s="52"/>
      <c r="Q32" s="3"/>
      <c r="R32" s="53"/>
    </row>
    <row r="33" spans="3:20" ht="15.75" x14ac:dyDescent="0.25">
      <c r="C33" s="1002" t="s">
        <v>88</v>
      </c>
      <c r="D33" s="996">
        <v>0</v>
      </c>
      <c r="E33" s="996">
        <v>0</v>
      </c>
      <c r="F33" s="996">
        <v>43</v>
      </c>
      <c r="G33" s="996">
        <v>37</v>
      </c>
      <c r="H33" s="996">
        <v>19</v>
      </c>
      <c r="I33" s="996">
        <v>23</v>
      </c>
      <c r="J33" s="996">
        <v>47</v>
      </c>
      <c r="K33" s="996">
        <v>36</v>
      </c>
      <c r="L33" s="996">
        <v>39</v>
      </c>
      <c r="M33" s="996">
        <v>133</v>
      </c>
      <c r="N33" s="997">
        <v>47</v>
      </c>
      <c r="O33" s="3"/>
      <c r="P33" s="3"/>
      <c r="Q33" s="3"/>
      <c r="R33" s="50"/>
    </row>
    <row r="34" spans="3:20" ht="16.5" thickBot="1" x14ac:dyDescent="0.3">
      <c r="C34" s="301" t="s">
        <v>69</v>
      </c>
      <c r="D34" s="1303">
        <v>178</v>
      </c>
      <c r="E34" s="1304">
        <v>457</v>
      </c>
      <c r="F34" s="1303">
        <v>632</v>
      </c>
      <c r="G34" s="1304">
        <v>433</v>
      </c>
      <c r="H34" s="1303">
        <v>306</v>
      </c>
      <c r="I34" s="1304">
        <v>896</v>
      </c>
      <c r="J34" s="1303">
        <v>323</v>
      </c>
      <c r="K34" s="1303">
        <v>398</v>
      </c>
      <c r="L34" s="1303">
        <v>371</v>
      </c>
      <c r="M34" s="1303">
        <v>310</v>
      </c>
      <c r="N34" s="1305">
        <v>196</v>
      </c>
      <c r="O34" s="3"/>
      <c r="P34" s="3"/>
      <c r="Q34" s="3"/>
      <c r="R34" s="50"/>
    </row>
    <row r="35" spans="3:20" ht="21.75" customHeight="1" thickBot="1" x14ac:dyDescent="0.3">
      <c r="C35" s="820" t="s">
        <v>7</v>
      </c>
      <c r="D35" s="821">
        <f t="shared" ref="D35:M35" si="2">SUM(D28:D34)</f>
        <v>6668</v>
      </c>
      <c r="E35" s="821">
        <f t="shared" si="2"/>
        <v>11509</v>
      </c>
      <c r="F35" s="821">
        <f t="shared" si="2"/>
        <v>14546</v>
      </c>
      <c r="G35" s="821">
        <f t="shared" si="2"/>
        <v>18299</v>
      </c>
      <c r="H35" s="821">
        <f t="shared" si="2"/>
        <v>20377</v>
      </c>
      <c r="I35" s="821">
        <f t="shared" si="2"/>
        <v>21782</v>
      </c>
      <c r="J35" s="821">
        <f t="shared" si="2"/>
        <v>21408</v>
      </c>
      <c r="K35" s="821">
        <f t="shared" si="2"/>
        <v>20357</v>
      </c>
      <c r="L35" s="821">
        <f t="shared" si="2"/>
        <v>19037</v>
      </c>
      <c r="M35" s="821">
        <f t="shared" si="2"/>
        <v>15075</v>
      </c>
      <c r="N35" s="823">
        <f>SUM(N28:N34)</f>
        <v>13707</v>
      </c>
      <c r="O35" s="26"/>
      <c r="P35" s="26"/>
      <c r="Q35" s="26"/>
      <c r="R35" s="51"/>
    </row>
    <row r="36" spans="3:20" ht="15.75" thickTop="1" x14ac:dyDescent="0.25">
      <c r="C36" s="8" t="s">
        <v>405</v>
      </c>
      <c r="D36" s="9"/>
      <c r="E36" s="9"/>
      <c r="F36" s="9"/>
      <c r="G36" s="9"/>
      <c r="H36" s="9"/>
    </row>
    <row r="37" spans="3:20" x14ac:dyDescent="0.25">
      <c r="C37" s="145" t="s">
        <v>403</v>
      </c>
      <c r="D37" s="145"/>
      <c r="E37" s="145"/>
      <c r="F37" s="145"/>
      <c r="G37" s="145"/>
      <c r="H37" s="145"/>
    </row>
    <row r="38" spans="3:20" s="427" customFormat="1" ht="29.25" customHeight="1" x14ac:dyDescent="0.25">
      <c r="C38" s="1613" t="s">
        <v>406</v>
      </c>
      <c r="D38" s="1613"/>
      <c r="E38" s="1613"/>
      <c r="F38" s="1613"/>
      <c r="G38" s="1613"/>
      <c r="H38" s="1613"/>
      <c r="I38" s="1613"/>
      <c r="J38" s="1613"/>
      <c r="K38" s="1613"/>
      <c r="L38" s="1613"/>
      <c r="M38" s="1613"/>
      <c r="N38" s="1613"/>
    </row>
    <row r="39" spans="3:20" s="427" customFormat="1" x14ac:dyDescent="0.25">
      <c r="C39" s="145"/>
      <c r="D39" s="145"/>
      <c r="E39" s="145"/>
      <c r="F39" s="145"/>
      <c r="G39" s="145"/>
      <c r="H39" s="145"/>
    </row>
    <row r="40" spans="3:20" s="427" customFormat="1" ht="27.75" customHeight="1" x14ac:dyDescent="0.25">
      <c r="C40" s="1515" t="s">
        <v>538</v>
      </c>
      <c r="D40" s="1515"/>
      <c r="E40" s="1515"/>
      <c r="F40" s="1515"/>
      <c r="G40" s="1515"/>
      <c r="H40" s="1515"/>
      <c r="I40" s="1515"/>
      <c r="J40" s="1515"/>
      <c r="K40" s="1515"/>
      <c r="L40" s="1515"/>
      <c r="M40" s="1515"/>
    </row>
    <row r="41" spans="3:20" s="427" customFormat="1" ht="3.75" customHeight="1" thickBot="1" x14ac:dyDescent="0.3">
      <c r="C41" s="145"/>
      <c r="D41" s="145"/>
      <c r="E41" s="145"/>
      <c r="F41" s="145"/>
      <c r="G41" s="145"/>
      <c r="H41" s="145"/>
    </row>
    <row r="42" spans="3:20" s="427" customFormat="1" ht="15.75" customHeight="1" thickTop="1" x14ac:dyDescent="0.25">
      <c r="C42" s="1535" t="s">
        <v>42</v>
      </c>
      <c r="D42" s="1572" t="s">
        <v>309</v>
      </c>
      <c r="E42" s="1573"/>
      <c r="F42" s="1576" t="s">
        <v>310</v>
      </c>
      <c r="G42" s="1573"/>
      <c r="H42" s="1578" t="s">
        <v>311</v>
      </c>
      <c r="I42" s="1573"/>
      <c r="J42" s="1578" t="s">
        <v>312</v>
      </c>
      <c r="K42" s="1573"/>
      <c r="L42" s="1578" t="s">
        <v>7</v>
      </c>
      <c r="M42" s="1580"/>
      <c r="P42" s="398" t="str">
        <f>D42</f>
        <v>INTERIOR</v>
      </c>
      <c r="Q42" s="396" t="str">
        <f>F42</f>
        <v>CAPITAL</v>
      </c>
      <c r="R42" s="398" t="str">
        <f>H42</f>
        <v>RODOVIAS ESTADUAIS</v>
      </c>
      <c r="S42" s="398" t="str">
        <f>J42</f>
        <v>RODOVIAS FEDERAIS</v>
      </c>
      <c r="T42" s="398"/>
    </row>
    <row r="43" spans="3:20" s="427" customFormat="1" ht="15.75" customHeight="1" thickBot="1" x14ac:dyDescent="0.3">
      <c r="C43" s="1536"/>
      <c r="D43" s="1574"/>
      <c r="E43" s="1575"/>
      <c r="F43" s="1577"/>
      <c r="G43" s="1575"/>
      <c r="H43" s="1579"/>
      <c r="I43" s="1575"/>
      <c r="J43" s="1579"/>
      <c r="K43" s="1575"/>
      <c r="L43" s="1579"/>
      <c r="M43" s="1581"/>
      <c r="P43" s="398"/>
      <c r="Q43" s="398"/>
      <c r="R43" s="398"/>
      <c r="S43" s="398"/>
      <c r="T43" s="398"/>
    </row>
    <row r="44" spans="3:20" s="427" customFormat="1" x14ac:dyDescent="0.25">
      <c r="C44" s="457" t="s">
        <v>74</v>
      </c>
      <c r="D44" s="1609">
        <v>4465</v>
      </c>
      <c r="E44" s="1610"/>
      <c r="F44" s="1611">
        <v>2394</v>
      </c>
      <c r="G44" s="1610"/>
      <c r="H44" s="1611">
        <v>484</v>
      </c>
      <c r="I44" s="1610"/>
      <c r="J44" s="1611">
        <v>1382</v>
      </c>
      <c r="K44" s="1610"/>
      <c r="L44" s="1611">
        <f t="shared" ref="L44:L45" si="3">SUM(D44:K44)</f>
        <v>8725</v>
      </c>
      <c r="M44" s="1612"/>
      <c r="P44" s="398"/>
      <c r="Q44" s="398"/>
      <c r="R44" s="398"/>
      <c r="S44" s="398"/>
      <c r="T44" s="398"/>
    </row>
    <row r="45" spans="3:20" s="427" customFormat="1" x14ac:dyDescent="0.25">
      <c r="C45" s="1002" t="s">
        <v>75</v>
      </c>
      <c r="D45" s="1594">
        <v>2349</v>
      </c>
      <c r="E45" s="1595"/>
      <c r="F45" s="1596">
        <v>1207</v>
      </c>
      <c r="G45" s="1595"/>
      <c r="H45" s="1596">
        <v>172</v>
      </c>
      <c r="I45" s="1595"/>
      <c r="J45" s="1596">
        <v>597</v>
      </c>
      <c r="K45" s="1595"/>
      <c r="L45" s="1596">
        <f t="shared" si="3"/>
        <v>4325</v>
      </c>
      <c r="M45" s="1597"/>
      <c r="P45" s="398"/>
      <c r="Q45" s="398"/>
      <c r="R45" s="398"/>
      <c r="S45" s="398"/>
      <c r="T45" s="398"/>
    </row>
    <row r="46" spans="3:20" s="427" customFormat="1" ht="15.75" thickBot="1" x14ac:dyDescent="0.3">
      <c r="C46" s="458" t="s">
        <v>69</v>
      </c>
      <c r="D46" s="1589">
        <v>321</v>
      </c>
      <c r="E46" s="1590"/>
      <c r="F46" s="1591">
        <v>303</v>
      </c>
      <c r="G46" s="1590"/>
      <c r="H46" s="1591">
        <v>25</v>
      </c>
      <c r="I46" s="1590"/>
      <c r="J46" s="1591">
        <v>8</v>
      </c>
      <c r="K46" s="1590"/>
      <c r="L46" s="1591">
        <f>SUM(D46:K46)</f>
        <v>657</v>
      </c>
      <c r="M46" s="1615"/>
      <c r="P46" s="398"/>
      <c r="Q46" s="398"/>
      <c r="R46" s="398"/>
      <c r="S46" s="398"/>
      <c r="T46" s="398"/>
    </row>
    <row r="47" spans="3:20" s="427" customFormat="1" ht="21" customHeight="1" thickBot="1" x14ac:dyDescent="0.3">
      <c r="C47" s="887" t="s">
        <v>7</v>
      </c>
      <c r="D47" s="1546">
        <f>SUM(D44:D46)</f>
        <v>7135</v>
      </c>
      <c r="E47" s="1540"/>
      <c r="F47" s="1539">
        <f>SUM(F44:F46)</f>
        <v>3904</v>
      </c>
      <c r="G47" s="1540"/>
      <c r="H47" s="1539">
        <f>SUM(H44:H46)</f>
        <v>681</v>
      </c>
      <c r="I47" s="1540"/>
      <c r="J47" s="1539">
        <f>SUM(J44:J46)</f>
        <v>1987</v>
      </c>
      <c r="K47" s="1540"/>
      <c r="L47" s="1551">
        <f>SUM(L44:L46)</f>
        <v>13707</v>
      </c>
      <c r="M47" s="1552"/>
      <c r="N47" s="439"/>
      <c r="P47" s="1121">
        <f>D47</f>
        <v>7135</v>
      </c>
      <c r="Q47" s="1121">
        <f>F47</f>
        <v>3904</v>
      </c>
      <c r="R47" s="1121">
        <f>H47</f>
        <v>681</v>
      </c>
      <c r="S47" s="1121">
        <f>J47</f>
        <v>1987</v>
      </c>
      <c r="T47" s="1122"/>
    </row>
    <row r="48" spans="3:20" s="427" customFormat="1" ht="6" customHeight="1" thickTop="1" thickBot="1" x14ac:dyDescent="0.3">
      <c r="C48" s="195"/>
      <c r="D48" s="446"/>
      <c r="E48" s="446"/>
      <c r="F48" s="446"/>
      <c r="G48" s="446"/>
      <c r="H48" s="446"/>
      <c r="I48" s="447"/>
      <c r="J48" s="447"/>
      <c r="K48" s="447"/>
      <c r="L48" s="447"/>
      <c r="M48" s="447"/>
    </row>
    <row r="49" spans="3:13" s="427" customFormat="1" ht="15.75" thickTop="1" x14ac:dyDescent="0.25">
      <c r="C49" s="304" t="s">
        <v>94</v>
      </c>
      <c r="D49" s="1604">
        <v>228</v>
      </c>
      <c r="E49" s="1605"/>
      <c r="F49" s="1606">
        <v>95</v>
      </c>
      <c r="G49" s="1607"/>
      <c r="H49" s="1606">
        <v>13</v>
      </c>
      <c r="I49" s="1607"/>
      <c r="J49" s="1606">
        <v>31</v>
      </c>
      <c r="K49" s="1607"/>
      <c r="L49" s="1606">
        <f>SUM(D49:K49)</f>
        <v>367</v>
      </c>
      <c r="M49" s="1608"/>
    </row>
    <row r="50" spans="3:13" s="427" customFormat="1" x14ac:dyDescent="0.25">
      <c r="C50" s="1002" t="s">
        <v>95</v>
      </c>
      <c r="D50" s="1594">
        <v>95</v>
      </c>
      <c r="E50" s="1595"/>
      <c r="F50" s="1596">
        <v>45</v>
      </c>
      <c r="G50" s="1595"/>
      <c r="H50" s="1596">
        <v>5</v>
      </c>
      <c r="I50" s="1595"/>
      <c r="J50" s="1596">
        <f>17</f>
        <v>17</v>
      </c>
      <c r="K50" s="1595"/>
      <c r="L50" s="1596">
        <f t="shared" ref="L50:L55" si="4">SUM(D50:K50)</f>
        <v>162</v>
      </c>
      <c r="M50" s="1597"/>
    </row>
    <row r="51" spans="3:13" s="427" customFormat="1" x14ac:dyDescent="0.25">
      <c r="C51" s="299" t="s">
        <v>96</v>
      </c>
      <c r="D51" s="1598">
        <v>399</v>
      </c>
      <c r="E51" s="1599"/>
      <c r="F51" s="1600">
        <v>173</v>
      </c>
      <c r="G51" s="1599"/>
      <c r="H51" s="1600">
        <v>28</v>
      </c>
      <c r="I51" s="1599"/>
      <c r="J51" s="1600">
        <v>56</v>
      </c>
      <c r="K51" s="1599"/>
      <c r="L51" s="1600">
        <f t="shared" si="4"/>
        <v>656</v>
      </c>
      <c r="M51" s="1601"/>
    </row>
    <row r="52" spans="3:13" s="427" customFormat="1" x14ac:dyDescent="0.25">
      <c r="C52" s="1002" t="s">
        <v>71</v>
      </c>
      <c r="D52" s="1594">
        <v>2598</v>
      </c>
      <c r="E52" s="1595"/>
      <c r="F52" s="1596">
        <v>1456</v>
      </c>
      <c r="G52" s="1595"/>
      <c r="H52" s="1596">
        <v>224</v>
      </c>
      <c r="I52" s="1595"/>
      <c r="J52" s="1596">
        <v>594</v>
      </c>
      <c r="K52" s="1595"/>
      <c r="L52" s="1596">
        <f t="shared" si="4"/>
        <v>4872</v>
      </c>
      <c r="M52" s="1597"/>
    </row>
    <row r="53" spans="3:13" s="427" customFormat="1" x14ac:dyDescent="0.25">
      <c r="C53" s="299" t="s">
        <v>72</v>
      </c>
      <c r="D53" s="1598">
        <v>2716</v>
      </c>
      <c r="E53" s="1599"/>
      <c r="F53" s="1600">
        <v>1430</v>
      </c>
      <c r="G53" s="1599"/>
      <c r="H53" s="1600">
        <v>285</v>
      </c>
      <c r="I53" s="1599"/>
      <c r="J53" s="1600">
        <v>802</v>
      </c>
      <c r="K53" s="1599"/>
      <c r="L53" s="1600">
        <f t="shared" si="4"/>
        <v>5233</v>
      </c>
      <c r="M53" s="1601"/>
    </row>
    <row r="54" spans="3:13" s="427" customFormat="1" x14ac:dyDescent="0.25">
      <c r="C54" s="1002" t="s">
        <v>73</v>
      </c>
      <c r="D54" s="1594">
        <v>375</v>
      </c>
      <c r="E54" s="1595"/>
      <c r="F54" s="1596">
        <v>116</v>
      </c>
      <c r="G54" s="1595"/>
      <c r="H54" s="1596">
        <v>34</v>
      </c>
      <c r="I54" s="1595"/>
      <c r="J54" s="1596">
        <v>120</v>
      </c>
      <c r="K54" s="1595"/>
      <c r="L54" s="1596">
        <f t="shared" si="4"/>
        <v>645</v>
      </c>
      <c r="M54" s="1597"/>
    </row>
    <row r="55" spans="3:13" s="427" customFormat="1" ht="15.75" thickBot="1" x14ac:dyDescent="0.3">
      <c r="C55" s="459" t="s">
        <v>69</v>
      </c>
      <c r="D55" s="1602">
        <v>724</v>
      </c>
      <c r="E55" s="1603"/>
      <c r="F55" s="1592">
        <v>589</v>
      </c>
      <c r="G55" s="1603"/>
      <c r="H55" s="1592">
        <v>92</v>
      </c>
      <c r="I55" s="1603"/>
      <c r="J55" s="1592">
        <f>340+27</f>
        <v>367</v>
      </c>
      <c r="K55" s="1603"/>
      <c r="L55" s="1592">
        <f t="shared" si="4"/>
        <v>1772</v>
      </c>
      <c r="M55" s="1593"/>
    </row>
    <row r="56" spans="3:13" s="427" customFormat="1" ht="19.5" customHeight="1" thickBot="1" x14ac:dyDescent="0.3">
      <c r="C56" s="887" t="s">
        <v>7</v>
      </c>
      <c r="D56" s="1546">
        <f>SUM(D49:D55)</f>
        <v>7135</v>
      </c>
      <c r="E56" s="1540"/>
      <c r="F56" s="1539">
        <f>SUM(F49:F55)</f>
        <v>3904</v>
      </c>
      <c r="G56" s="1540"/>
      <c r="H56" s="1539">
        <f>SUM(H49:H55)</f>
        <v>681</v>
      </c>
      <c r="I56" s="1540"/>
      <c r="J56" s="1539">
        <f>SUM(J49:J55)</f>
        <v>1987</v>
      </c>
      <c r="K56" s="1540"/>
      <c r="L56" s="1551">
        <f>SUM(L49:L55)</f>
        <v>13707</v>
      </c>
      <c r="M56" s="1552"/>
    </row>
    <row r="57" spans="3:13" s="427" customFormat="1" ht="5.25" customHeight="1" thickTop="1" thickBot="1" x14ac:dyDescent="0.3">
      <c r="C57" s="448"/>
      <c r="D57" s="446"/>
      <c r="E57" s="446"/>
      <c r="F57" s="446"/>
      <c r="G57" s="446"/>
      <c r="H57" s="446"/>
      <c r="I57" s="447"/>
      <c r="J57" s="447"/>
      <c r="K57" s="447"/>
      <c r="L57" s="447"/>
      <c r="M57" s="447"/>
    </row>
    <row r="58" spans="3:13" s="427" customFormat="1" ht="15.75" thickTop="1" x14ac:dyDescent="0.25">
      <c r="C58" s="300" t="s">
        <v>402</v>
      </c>
      <c r="D58" s="1604">
        <v>604</v>
      </c>
      <c r="E58" s="1605"/>
      <c r="F58" s="1606">
        <v>521</v>
      </c>
      <c r="G58" s="1607"/>
      <c r="H58" s="1606">
        <v>100</v>
      </c>
      <c r="I58" s="1607"/>
      <c r="J58" s="1606">
        <v>451</v>
      </c>
      <c r="K58" s="1607"/>
      <c r="L58" s="1606">
        <f>SUM(D58:K58)</f>
        <v>1676</v>
      </c>
      <c r="M58" s="1608"/>
    </row>
    <row r="59" spans="3:13" s="427" customFormat="1" x14ac:dyDescent="0.25">
      <c r="C59" s="1002" t="s">
        <v>98</v>
      </c>
      <c r="D59" s="1594">
        <v>1370</v>
      </c>
      <c r="E59" s="1595"/>
      <c r="F59" s="1596">
        <v>832</v>
      </c>
      <c r="G59" s="1595"/>
      <c r="H59" s="1596">
        <v>198</v>
      </c>
      <c r="I59" s="1595"/>
      <c r="J59" s="1596">
        <v>570</v>
      </c>
      <c r="K59" s="1595"/>
      <c r="L59" s="1596">
        <f t="shared" ref="L59:L64" si="5">SUM(D59:K59)</f>
        <v>2970</v>
      </c>
      <c r="M59" s="1597"/>
    </row>
    <row r="60" spans="3:13" s="427" customFormat="1" ht="15.75" customHeight="1" x14ac:dyDescent="0.25">
      <c r="C60" s="299" t="s">
        <v>99</v>
      </c>
      <c r="D60" s="1598">
        <v>224</v>
      </c>
      <c r="E60" s="1599"/>
      <c r="F60" s="1600">
        <v>124</v>
      </c>
      <c r="G60" s="1599"/>
      <c r="H60" s="1600">
        <v>13</v>
      </c>
      <c r="I60" s="1599"/>
      <c r="J60" s="1600">
        <v>53</v>
      </c>
      <c r="K60" s="1599"/>
      <c r="L60" s="1600">
        <f t="shared" si="5"/>
        <v>414</v>
      </c>
      <c r="M60" s="1601"/>
    </row>
    <row r="61" spans="3:13" s="427" customFormat="1" ht="15.75" customHeight="1" x14ac:dyDescent="0.25">
      <c r="C61" s="1002" t="s">
        <v>177</v>
      </c>
      <c r="D61" s="1594">
        <v>4454</v>
      </c>
      <c r="E61" s="1595"/>
      <c r="F61" s="1596">
        <v>2140</v>
      </c>
      <c r="G61" s="1595"/>
      <c r="H61" s="1596">
        <v>345</v>
      </c>
      <c r="I61" s="1595"/>
      <c r="J61" s="1596">
        <v>827</v>
      </c>
      <c r="K61" s="1595"/>
      <c r="L61" s="1596">
        <f t="shared" si="5"/>
        <v>7766</v>
      </c>
      <c r="M61" s="1597"/>
    </row>
    <row r="62" spans="3:13" s="427" customFormat="1" x14ac:dyDescent="0.25">
      <c r="C62" s="299" t="s">
        <v>178</v>
      </c>
      <c r="D62" s="1598">
        <v>374</v>
      </c>
      <c r="E62" s="1599"/>
      <c r="F62" s="1600">
        <v>192</v>
      </c>
      <c r="G62" s="1599"/>
      <c r="H62" s="1600">
        <v>13</v>
      </c>
      <c r="I62" s="1599"/>
      <c r="J62" s="1600">
        <v>59</v>
      </c>
      <c r="K62" s="1599"/>
      <c r="L62" s="1600">
        <f t="shared" si="5"/>
        <v>638</v>
      </c>
      <c r="M62" s="1601"/>
    </row>
    <row r="63" spans="3:13" s="427" customFormat="1" x14ac:dyDescent="0.25">
      <c r="C63" s="1002" t="s">
        <v>88</v>
      </c>
      <c r="D63" s="1594">
        <v>20</v>
      </c>
      <c r="E63" s="1595"/>
      <c r="F63" s="1596">
        <v>19</v>
      </c>
      <c r="G63" s="1595"/>
      <c r="H63" s="1596">
        <v>4</v>
      </c>
      <c r="I63" s="1595"/>
      <c r="J63" s="1596">
        <f>4</f>
        <v>4</v>
      </c>
      <c r="K63" s="1595"/>
      <c r="L63" s="1596">
        <f t="shared" si="5"/>
        <v>47</v>
      </c>
      <c r="M63" s="1597"/>
    </row>
    <row r="64" spans="3:13" s="427" customFormat="1" ht="15.75" thickBot="1" x14ac:dyDescent="0.3">
      <c r="C64" s="301" t="s">
        <v>69</v>
      </c>
      <c r="D64" s="1589">
        <v>89</v>
      </c>
      <c r="E64" s="1590"/>
      <c r="F64" s="1591">
        <v>76</v>
      </c>
      <c r="G64" s="1590"/>
      <c r="H64" s="1591">
        <v>8</v>
      </c>
      <c r="I64" s="1590"/>
      <c r="J64" s="1591">
        <f>8+15</f>
        <v>23</v>
      </c>
      <c r="K64" s="1590"/>
      <c r="L64" s="1592">
        <f t="shared" si="5"/>
        <v>196</v>
      </c>
      <c r="M64" s="1593"/>
    </row>
    <row r="65" spans="3:14" ht="19.5" customHeight="1" thickBot="1" x14ac:dyDescent="0.3">
      <c r="C65" s="887" t="s">
        <v>7</v>
      </c>
      <c r="D65" s="1546">
        <f>SUM(D58:D64)</f>
        <v>7135</v>
      </c>
      <c r="E65" s="1540"/>
      <c r="F65" s="1539">
        <f>SUM(F58:F64)</f>
        <v>3904</v>
      </c>
      <c r="G65" s="1540"/>
      <c r="H65" s="1539">
        <f>SUM(H58:H64)</f>
        <v>681</v>
      </c>
      <c r="I65" s="1540"/>
      <c r="J65" s="1539">
        <f>SUM(J58:J64)</f>
        <v>1987</v>
      </c>
      <c r="K65" s="1540"/>
      <c r="L65" s="1551">
        <f>SUM(L58:L64)</f>
        <v>13707</v>
      </c>
      <c r="M65" s="1552"/>
      <c r="N65" s="439"/>
    </row>
    <row r="66" spans="3:14" ht="15" customHeight="1" thickTop="1" x14ac:dyDescent="0.25">
      <c r="C66" s="8" t="s">
        <v>405</v>
      </c>
    </row>
    <row r="67" spans="3:14" s="427" customFormat="1" ht="15" customHeight="1" x14ac:dyDescent="0.25">
      <c r="C67" s="145" t="s">
        <v>403</v>
      </c>
    </row>
    <row r="68" spans="3:14" s="427" customFormat="1" ht="26.25" customHeight="1" x14ac:dyDescent="0.25">
      <c r="C68" s="1613" t="s">
        <v>406</v>
      </c>
      <c r="D68" s="1613"/>
      <c r="E68" s="1613"/>
      <c r="F68" s="1613"/>
      <c r="G68" s="1613"/>
      <c r="H68" s="1613"/>
      <c r="I68" s="1613"/>
      <c r="J68" s="1613"/>
      <c r="K68" s="1613"/>
      <c r="L68" s="1613"/>
      <c r="M68" s="1613"/>
      <c r="N68" s="1613"/>
    </row>
    <row r="69" spans="3:14" s="427" customFormat="1" ht="15" customHeight="1" x14ac:dyDescent="0.25"/>
    <row r="70" spans="3:14" s="427" customFormat="1" ht="15" customHeight="1" x14ac:dyDescent="0.25"/>
    <row r="71" spans="3:14" s="427" customFormat="1" ht="15" customHeight="1" x14ac:dyDescent="0.25"/>
    <row r="72" spans="3:14" s="427" customFormat="1" ht="15" customHeight="1" x14ac:dyDescent="0.25"/>
    <row r="73" spans="3:14" s="427" customFormat="1" ht="15" customHeight="1" x14ac:dyDescent="0.25"/>
    <row r="74" spans="3:14" s="427" customFormat="1" ht="15" customHeight="1" x14ac:dyDescent="0.25"/>
    <row r="75" spans="3:14" s="427" customFormat="1" ht="15" customHeight="1" x14ac:dyDescent="0.25"/>
    <row r="76" spans="3:14" s="427" customFormat="1" ht="15" customHeight="1" x14ac:dyDescent="0.25"/>
    <row r="77" spans="3:14" s="427" customFormat="1" ht="15" customHeight="1" x14ac:dyDescent="0.25"/>
    <row r="78" spans="3:14" s="427" customFormat="1" ht="15" customHeight="1" x14ac:dyDescent="0.25"/>
    <row r="79" spans="3:14" s="427" customFormat="1" ht="15" customHeight="1" x14ac:dyDescent="0.25"/>
    <row r="80" spans="3:14" s="427" customFormat="1" ht="15" customHeight="1" x14ac:dyDescent="0.25"/>
    <row r="81" spans="3:14" ht="21.75" customHeight="1" x14ac:dyDescent="0.25">
      <c r="C81" s="442"/>
      <c r="D81" s="442"/>
      <c r="E81" s="442"/>
      <c r="F81" s="442"/>
      <c r="G81" s="442"/>
      <c r="H81" s="442"/>
      <c r="I81" s="442"/>
      <c r="J81" s="442"/>
      <c r="K81" s="442"/>
      <c r="L81" s="442"/>
      <c r="M81" s="442"/>
      <c r="N81" s="440"/>
    </row>
    <row r="82" spans="3:14" ht="15" customHeight="1" x14ac:dyDescent="0.25">
      <c r="C82" s="428"/>
      <c r="D82" s="428"/>
      <c r="E82" s="428"/>
      <c r="F82" s="428"/>
      <c r="G82" s="428"/>
      <c r="H82" s="428"/>
      <c r="I82" s="428"/>
      <c r="J82" s="428"/>
      <c r="K82" s="428"/>
      <c r="L82" s="428"/>
      <c r="M82" s="428"/>
      <c r="N82" s="428"/>
    </row>
    <row r="83" spans="3:14" ht="15" customHeight="1" x14ac:dyDescent="0.25">
      <c r="C83" s="443"/>
      <c r="D83" s="441"/>
      <c r="E83" s="441"/>
      <c r="F83" s="441"/>
      <c r="G83" s="441"/>
      <c r="H83" s="441"/>
      <c r="I83" s="441"/>
      <c r="J83" s="441"/>
      <c r="K83" s="441"/>
      <c r="L83" s="441"/>
      <c r="M83" s="441"/>
      <c r="N83" s="441"/>
    </row>
    <row r="84" spans="3:14" ht="15" customHeight="1" x14ac:dyDescent="0.25">
      <c r="C84" s="27"/>
      <c r="D84" s="27"/>
      <c r="E84" s="27"/>
      <c r="F84" s="27"/>
      <c r="G84" s="27"/>
      <c r="H84" s="27"/>
      <c r="I84" s="428"/>
      <c r="J84" s="428"/>
      <c r="K84" s="428"/>
      <c r="L84" s="428"/>
      <c r="M84" s="428"/>
      <c r="N84" s="428"/>
    </row>
    <row r="85" spans="3:14" ht="15" customHeight="1" x14ac:dyDescent="0.25"/>
    <row r="86" spans="3:14" ht="19.5" customHeight="1" x14ac:dyDescent="0.25">
      <c r="C86" s="1614" t="s">
        <v>100</v>
      </c>
      <c r="D86" s="1614"/>
      <c r="E86" s="1614"/>
      <c r="F86" s="1614"/>
      <c r="G86" s="1614"/>
      <c r="H86" s="1614"/>
      <c r="I86" s="1614"/>
      <c r="J86" s="1614"/>
      <c r="K86" s="1614"/>
      <c r="L86" s="1614"/>
      <c r="M86" s="1614"/>
      <c r="N86" s="1614"/>
    </row>
    <row r="87" spans="3:14" ht="15" customHeight="1" x14ac:dyDescent="0.25"/>
    <row r="88" spans="3:14" ht="15" customHeight="1" x14ac:dyDescent="0.25"/>
    <row r="89" spans="3:14" ht="15" customHeight="1" x14ac:dyDescent="0.25"/>
    <row r="90" spans="3:14" ht="15" customHeight="1" x14ac:dyDescent="0.25"/>
    <row r="91" spans="3:14" ht="15" customHeight="1" x14ac:dyDescent="0.25"/>
    <row r="92" spans="3:14" ht="15" customHeight="1" x14ac:dyDescent="0.25"/>
    <row r="93" spans="3:14" ht="15" customHeight="1" x14ac:dyDescent="0.25"/>
    <row r="94" spans="3:14" ht="15" customHeight="1" x14ac:dyDescent="0.25"/>
    <row r="95" spans="3:14" ht="15" customHeight="1" x14ac:dyDescent="0.25"/>
    <row r="96" spans="3:14" ht="15" customHeight="1" x14ac:dyDescent="0.25"/>
    <row r="97" spans="3:16" ht="15" customHeight="1" x14ac:dyDescent="0.25"/>
    <row r="98" spans="3:16" ht="7.5" customHeight="1" x14ac:dyDescent="0.25"/>
    <row r="99" spans="3:16" ht="15" customHeight="1" x14ac:dyDescent="0.25"/>
    <row r="100" spans="3:16" ht="20.25" customHeight="1" x14ac:dyDescent="0.25">
      <c r="C100" s="1614" t="s">
        <v>138</v>
      </c>
      <c r="D100" s="1614"/>
      <c r="E100" s="1614"/>
      <c r="F100" s="1614"/>
      <c r="G100" s="1614"/>
      <c r="H100" s="1614"/>
      <c r="I100" s="1614"/>
      <c r="J100" s="1614"/>
      <c r="K100" s="1614"/>
      <c r="L100" s="1614"/>
      <c r="M100" s="1614"/>
      <c r="N100" s="1614"/>
    </row>
    <row r="101" spans="3:16" ht="6" customHeight="1" thickBot="1" x14ac:dyDescent="0.3"/>
    <row r="102" spans="3:16" ht="15" customHeight="1" thickTop="1" x14ac:dyDescent="0.25">
      <c r="C102" s="1522" t="s">
        <v>42</v>
      </c>
      <c r="D102" s="869" t="s">
        <v>43</v>
      </c>
      <c r="E102" s="869" t="s">
        <v>43</v>
      </c>
      <c r="F102" s="869" t="s">
        <v>43</v>
      </c>
      <c r="G102" s="869" t="s">
        <v>43</v>
      </c>
      <c r="H102" s="869" t="s">
        <v>43</v>
      </c>
      <c r="I102" s="869" t="s">
        <v>43</v>
      </c>
      <c r="J102" s="869" t="s">
        <v>43</v>
      </c>
      <c r="K102" s="869" t="s">
        <v>43</v>
      </c>
      <c r="L102" s="869" t="s">
        <v>43</v>
      </c>
      <c r="M102" s="869" t="s">
        <v>43</v>
      </c>
      <c r="N102" s="870" t="s">
        <v>43</v>
      </c>
    </row>
    <row r="103" spans="3:16" ht="15" customHeight="1" thickBot="1" x14ac:dyDescent="0.3">
      <c r="C103" s="1523"/>
      <c r="D103" s="871">
        <v>2006</v>
      </c>
      <c r="E103" s="871">
        <v>2007</v>
      </c>
      <c r="F103" s="871">
        <v>2008</v>
      </c>
      <c r="G103" s="871">
        <v>2009</v>
      </c>
      <c r="H103" s="871">
        <v>2010</v>
      </c>
      <c r="I103" s="871">
        <v>2011</v>
      </c>
      <c r="J103" s="871">
        <v>2012</v>
      </c>
      <c r="K103" s="871">
        <v>2013</v>
      </c>
      <c r="L103" s="871">
        <v>2014</v>
      </c>
      <c r="M103" s="871">
        <v>2015</v>
      </c>
      <c r="N103" s="872">
        <v>2016</v>
      </c>
    </row>
    <row r="104" spans="3:16" ht="15" customHeight="1" x14ac:dyDescent="0.25">
      <c r="C104" s="457" t="s">
        <v>74</v>
      </c>
      <c r="D104" s="251">
        <v>4717</v>
      </c>
      <c r="E104" s="251">
        <v>8059</v>
      </c>
      <c r="F104" s="251">
        <v>9996</v>
      </c>
      <c r="G104" s="251">
        <v>12023</v>
      </c>
      <c r="H104" s="251">
        <v>13585</v>
      </c>
      <c r="I104" s="251">
        <v>14361</v>
      </c>
      <c r="J104" s="251">
        <v>14258</v>
      </c>
      <c r="K104" s="251">
        <v>13362</v>
      </c>
      <c r="L104" s="251">
        <v>12767</v>
      </c>
      <c r="M104" s="251">
        <v>9931</v>
      </c>
      <c r="N104" s="254">
        <f>N14</f>
        <v>8725</v>
      </c>
    </row>
    <row r="105" spans="3:16" ht="15" customHeight="1" x14ac:dyDescent="0.25">
      <c r="C105" s="1002" t="s">
        <v>75</v>
      </c>
      <c r="D105" s="996">
        <v>1862</v>
      </c>
      <c r="E105" s="996">
        <v>3299</v>
      </c>
      <c r="F105" s="996">
        <v>3964</v>
      </c>
      <c r="G105" s="996">
        <v>4919</v>
      </c>
      <c r="H105" s="996">
        <v>5490</v>
      </c>
      <c r="I105" s="996">
        <v>6039</v>
      </c>
      <c r="J105" s="996">
        <v>6252</v>
      </c>
      <c r="K105" s="996">
        <v>6041</v>
      </c>
      <c r="L105" s="996">
        <v>5512</v>
      </c>
      <c r="M105" s="996">
        <v>4450</v>
      </c>
      <c r="N105" s="997">
        <f t="shared" ref="N105:N106" si="6">N15</f>
        <v>4325</v>
      </c>
    </row>
    <row r="106" spans="3:16" ht="15" customHeight="1" thickBot="1" x14ac:dyDescent="0.3">
      <c r="C106" s="458" t="s">
        <v>69</v>
      </c>
      <c r="D106" s="257">
        <v>89</v>
      </c>
      <c r="E106" s="257">
        <v>151</v>
      </c>
      <c r="F106" s="257">
        <v>586</v>
      </c>
      <c r="G106" s="257">
        <v>1357</v>
      </c>
      <c r="H106" s="257">
        <v>1302</v>
      </c>
      <c r="I106" s="436">
        <v>1382</v>
      </c>
      <c r="J106" s="436">
        <v>898</v>
      </c>
      <c r="K106" s="436">
        <v>954</v>
      </c>
      <c r="L106" s="436">
        <v>758</v>
      </c>
      <c r="M106" s="436">
        <v>694</v>
      </c>
      <c r="N106" s="437">
        <f t="shared" si="6"/>
        <v>657</v>
      </c>
    </row>
    <row r="107" spans="3:16" ht="21.75" customHeight="1" thickBot="1" x14ac:dyDescent="0.3">
      <c r="C107" s="820" t="s">
        <v>7</v>
      </c>
      <c r="D107" s="821">
        <f t="shared" ref="D107:M107" si="7">SUM(D104:D106)</f>
        <v>6668</v>
      </c>
      <c r="E107" s="821">
        <f t="shared" si="7"/>
        <v>11509</v>
      </c>
      <c r="F107" s="821">
        <f t="shared" si="7"/>
        <v>14546</v>
      </c>
      <c r="G107" s="821">
        <f t="shared" si="7"/>
        <v>18299</v>
      </c>
      <c r="H107" s="821">
        <f t="shared" si="7"/>
        <v>20377</v>
      </c>
      <c r="I107" s="821">
        <f t="shared" si="7"/>
        <v>21782</v>
      </c>
      <c r="J107" s="821">
        <f t="shared" si="7"/>
        <v>21408</v>
      </c>
      <c r="K107" s="821">
        <f t="shared" si="7"/>
        <v>20357</v>
      </c>
      <c r="L107" s="821">
        <f t="shared" si="7"/>
        <v>19037</v>
      </c>
      <c r="M107" s="821">
        <f t="shared" si="7"/>
        <v>15075</v>
      </c>
      <c r="N107" s="823">
        <f>SUM(N104:N106)</f>
        <v>13707</v>
      </c>
    </row>
    <row r="108" spans="3:16" ht="15" customHeight="1" thickTop="1" x14ac:dyDescent="0.25">
      <c r="C108" s="8" t="s">
        <v>405</v>
      </c>
    </row>
    <row r="109" spans="3:16" ht="15" customHeight="1" x14ac:dyDescent="0.25"/>
    <row r="111" spans="3:16" ht="24" customHeight="1" x14ac:dyDescent="0.3">
      <c r="C111" s="1614" t="s">
        <v>139</v>
      </c>
      <c r="D111" s="1614"/>
      <c r="E111" s="1614"/>
      <c r="F111" s="1614"/>
      <c r="G111" s="1614"/>
      <c r="H111" s="1614"/>
      <c r="I111" s="1614"/>
      <c r="J111" s="1614"/>
      <c r="K111" s="1614"/>
      <c r="L111" s="1614"/>
      <c r="M111" s="1614"/>
      <c r="N111" s="1614"/>
      <c r="O111" s="37"/>
      <c r="P111" s="37"/>
    </row>
    <row r="112" spans="3:16" ht="5.25" customHeight="1" thickBot="1" x14ac:dyDescent="0.3"/>
    <row r="113" spans="3:17" ht="39.75" customHeight="1" thickTop="1" thickBot="1" x14ac:dyDescent="0.3">
      <c r="C113" s="836" t="s">
        <v>55</v>
      </c>
      <c r="D113" s="875" t="s">
        <v>324</v>
      </c>
      <c r="E113" s="875" t="s">
        <v>325</v>
      </c>
      <c r="F113" s="875" t="s">
        <v>326</v>
      </c>
      <c r="G113" s="876" t="s">
        <v>327</v>
      </c>
      <c r="H113" s="875" t="s">
        <v>299</v>
      </c>
      <c r="I113" s="875" t="s">
        <v>313</v>
      </c>
      <c r="J113" s="875" t="s">
        <v>328</v>
      </c>
      <c r="K113" s="875" t="s">
        <v>340</v>
      </c>
      <c r="L113" s="875" t="s">
        <v>452</v>
      </c>
      <c r="M113" s="888" t="s">
        <v>537</v>
      </c>
      <c r="N113" s="14"/>
      <c r="O113" s="14"/>
      <c r="P113" s="14"/>
    </row>
    <row r="114" spans="3:17" ht="15.75" customHeight="1" x14ac:dyDescent="0.25">
      <c r="C114" s="297" t="s">
        <v>74</v>
      </c>
      <c r="D114" s="269">
        <f>(E104-D104)/D104</f>
        <v>0.70850116599533597</v>
      </c>
      <c r="E114" s="269">
        <f t="shared" ref="E114:M114" si="8">(F104-E104)/E104</f>
        <v>0.24035240104231295</v>
      </c>
      <c r="F114" s="269">
        <f t="shared" si="8"/>
        <v>0.20278111244497798</v>
      </c>
      <c r="G114" s="269">
        <f t="shared" si="8"/>
        <v>0.12991765782250686</v>
      </c>
      <c r="H114" s="269">
        <f t="shared" si="8"/>
        <v>5.7121825542878174E-2</v>
      </c>
      <c r="I114" s="269">
        <f t="shared" si="8"/>
        <v>-7.1722024928626144E-3</v>
      </c>
      <c r="J114" s="269">
        <f t="shared" si="8"/>
        <v>-6.284191331182494E-2</v>
      </c>
      <c r="K114" s="269">
        <f t="shared" si="8"/>
        <v>-4.4529262086513997E-2</v>
      </c>
      <c r="L114" s="269">
        <f t="shared" si="8"/>
        <v>-0.22213519229262943</v>
      </c>
      <c r="M114" s="588">
        <f t="shared" si="8"/>
        <v>-0.12143792165945021</v>
      </c>
      <c r="N114" s="54"/>
      <c r="O114" s="54"/>
      <c r="P114" s="54"/>
      <c r="Q114" s="3"/>
    </row>
    <row r="115" spans="3:17" ht="15.75" x14ac:dyDescent="0.25">
      <c r="C115" s="1002" t="s">
        <v>75</v>
      </c>
      <c r="D115" s="998">
        <f>(E105-D105)/D105</f>
        <v>0.771750805585392</v>
      </c>
      <c r="E115" s="998">
        <f t="shared" ref="E115:M115" si="9">(F105-E105)/E105</f>
        <v>0.20157623522279478</v>
      </c>
      <c r="F115" s="998">
        <f t="shared" si="9"/>
        <v>0.24091826437941474</v>
      </c>
      <c r="G115" s="998">
        <f t="shared" si="9"/>
        <v>0.11608050416751373</v>
      </c>
      <c r="H115" s="998">
        <f t="shared" si="9"/>
        <v>0.1</v>
      </c>
      <c r="I115" s="998">
        <f t="shared" si="9"/>
        <v>3.5270740188772978E-2</v>
      </c>
      <c r="J115" s="998">
        <f t="shared" si="9"/>
        <v>-3.3749200255918106E-2</v>
      </c>
      <c r="K115" s="998">
        <f t="shared" si="9"/>
        <v>-8.7568283396788613E-2</v>
      </c>
      <c r="L115" s="998">
        <f t="shared" si="9"/>
        <v>-0.19267053701015965</v>
      </c>
      <c r="M115" s="1000">
        <f t="shared" si="9"/>
        <v>-2.8089887640449437E-2</v>
      </c>
      <c r="N115" s="54"/>
      <c r="O115" s="54"/>
      <c r="P115" s="54"/>
      <c r="Q115" s="3"/>
    </row>
    <row r="116" spans="3:17" ht="16.5" thickBot="1" x14ac:dyDescent="0.3">
      <c r="C116" s="301" t="s">
        <v>69</v>
      </c>
      <c r="D116" s="282">
        <f>(E106-D106)/D106</f>
        <v>0.6966292134831461</v>
      </c>
      <c r="E116" s="282">
        <f t="shared" ref="E116:M116" si="10">(F106-E106)/E106</f>
        <v>2.8807947019867548</v>
      </c>
      <c r="F116" s="282">
        <f t="shared" si="10"/>
        <v>1.3156996587030716</v>
      </c>
      <c r="G116" s="282">
        <f t="shared" si="10"/>
        <v>-4.0530582166543844E-2</v>
      </c>
      <c r="H116" s="282">
        <f t="shared" si="10"/>
        <v>6.1443932411674347E-2</v>
      </c>
      <c r="I116" s="282">
        <f t="shared" si="10"/>
        <v>-0.35021707670043417</v>
      </c>
      <c r="J116" s="282">
        <f t="shared" si="10"/>
        <v>6.2360801781737196E-2</v>
      </c>
      <c r="K116" s="283">
        <f t="shared" si="10"/>
        <v>-0.20545073375262055</v>
      </c>
      <c r="L116" s="283">
        <f t="shared" si="10"/>
        <v>-8.4432717678100261E-2</v>
      </c>
      <c r="M116" s="449">
        <f t="shared" si="10"/>
        <v>-5.3314121037463975E-2</v>
      </c>
      <c r="N116" s="54"/>
      <c r="O116" s="54"/>
      <c r="P116" s="54"/>
      <c r="Q116" s="3"/>
    </row>
    <row r="117" spans="3:17" ht="21.75" customHeight="1" thickBot="1" x14ac:dyDescent="0.3">
      <c r="C117" s="879" t="s">
        <v>78</v>
      </c>
      <c r="D117" s="880">
        <f t="shared" ref="D117:M117" si="11">(E17-D17)/D17</f>
        <v>0.72600479904019199</v>
      </c>
      <c r="E117" s="881">
        <f t="shared" si="11"/>
        <v>0.26388044139369188</v>
      </c>
      <c r="F117" s="880">
        <f t="shared" si="11"/>
        <v>0.25800907465970024</v>
      </c>
      <c r="G117" s="880">
        <f t="shared" si="11"/>
        <v>0.11355811792994153</v>
      </c>
      <c r="H117" s="880">
        <f t="shared" si="11"/>
        <v>6.8950287088383966E-2</v>
      </c>
      <c r="I117" s="880">
        <f t="shared" si="11"/>
        <v>-1.7170140482967586E-2</v>
      </c>
      <c r="J117" s="880">
        <f t="shared" si="11"/>
        <v>-4.9093796711509714E-2</v>
      </c>
      <c r="K117" s="882">
        <f t="shared" si="11"/>
        <v>-6.4842560298668764E-2</v>
      </c>
      <c r="L117" s="882">
        <f t="shared" si="11"/>
        <v>-0.20812102747281611</v>
      </c>
      <c r="M117" s="883">
        <f t="shared" si="11"/>
        <v>-9.0746268656716422E-2</v>
      </c>
      <c r="N117" s="46"/>
      <c r="O117" s="46"/>
      <c r="P117" s="46"/>
      <c r="Q117" s="26"/>
    </row>
    <row r="118" spans="3:17" ht="16.5" thickTop="1" x14ac:dyDescent="0.25">
      <c r="C118" s="8" t="s">
        <v>405</v>
      </c>
      <c r="D118" s="9"/>
      <c r="E118" s="9"/>
      <c r="F118" s="9"/>
      <c r="G118" s="9"/>
      <c r="H118" s="9"/>
      <c r="I118" s="33"/>
      <c r="J118" s="33"/>
      <c r="K118" s="46"/>
      <c r="L118" s="46"/>
      <c r="M118" s="46"/>
      <c r="N118" s="46"/>
      <c r="O118" s="46"/>
      <c r="P118" s="46"/>
      <c r="Q118" s="26"/>
    </row>
    <row r="119" spans="3:17" ht="15.75" x14ac:dyDescent="0.25">
      <c r="C119" s="25"/>
      <c r="D119" s="33"/>
      <c r="E119" s="33"/>
      <c r="F119" s="33"/>
      <c r="G119" s="33"/>
      <c r="H119" s="33"/>
      <c r="I119" s="33"/>
      <c r="J119" s="33"/>
      <c r="K119" s="46"/>
      <c r="L119" s="46"/>
      <c r="M119" s="46"/>
      <c r="N119" s="46"/>
      <c r="O119" s="46"/>
      <c r="P119" s="46"/>
      <c r="Q119" s="26"/>
    </row>
    <row r="120" spans="3:17" ht="24.75" customHeight="1" x14ac:dyDescent="0.3">
      <c r="C120" s="1614" t="s">
        <v>140</v>
      </c>
      <c r="D120" s="1614"/>
      <c r="E120" s="1614"/>
      <c r="F120" s="1614"/>
      <c r="G120" s="1614"/>
      <c r="H120" s="1614"/>
      <c r="I120" s="1614"/>
      <c r="J120" s="1614"/>
      <c r="K120" s="1614"/>
      <c r="L120" s="1614"/>
      <c r="M120" s="1614"/>
      <c r="N120" s="1614"/>
      <c r="O120" s="37"/>
      <c r="P120" s="37"/>
    </row>
    <row r="121" spans="3:17" ht="3.75" customHeight="1" thickBot="1" x14ac:dyDescent="0.3"/>
    <row r="122" spans="3:17" ht="15" customHeight="1" thickTop="1" x14ac:dyDescent="0.25">
      <c r="C122" s="1522" t="s">
        <v>42</v>
      </c>
      <c r="D122" s="869" t="s">
        <v>43</v>
      </c>
      <c r="E122" s="869" t="s">
        <v>43</v>
      </c>
      <c r="F122" s="869" t="s">
        <v>43</v>
      </c>
      <c r="G122" s="869" t="s">
        <v>43</v>
      </c>
      <c r="H122" s="869" t="s">
        <v>43</v>
      </c>
      <c r="I122" s="869" t="s">
        <v>43</v>
      </c>
      <c r="J122" s="869" t="s">
        <v>43</v>
      </c>
      <c r="K122" s="869" t="s">
        <v>43</v>
      </c>
      <c r="L122" s="869" t="s">
        <v>43</v>
      </c>
      <c r="M122" s="869" t="s">
        <v>43</v>
      </c>
      <c r="N122" s="870" t="s">
        <v>43</v>
      </c>
      <c r="O122" s="3"/>
      <c r="P122" s="3"/>
      <c r="Q122" s="3"/>
    </row>
    <row r="123" spans="3:17" ht="14.25" customHeight="1" thickBot="1" x14ac:dyDescent="0.3">
      <c r="C123" s="1523"/>
      <c r="D123" s="871">
        <v>2006</v>
      </c>
      <c r="E123" s="871">
        <v>2007</v>
      </c>
      <c r="F123" s="871">
        <v>2008</v>
      </c>
      <c r="G123" s="871">
        <v>2009</v>
      </c>
      <c r="H123" s="871">
        <v>2010</v>
      </c>
      <c r="I123" s="871">
        <v>2011</v>
      </c>
      <c r="J123" s="871">
        <v>2012</v>
      </c>
      <c r="K123" s="871">
        <v>2013</v>
      </c>
      <c r="L123" s="871">
        <v>2014</v>
      </c>
      <c r="M123" s="871">
        <v>2015</v>
      </c>
      <c r="N123" s="872">
        <v>2016</v>
      </c>
      <c r="O123" s="3"/>
      <c r="P123" s="3"/>
      <c r="Q123" s="3"/>
    </row>
    <row r="124" spans="3:17" x14ac:dyDescent="0.25">
      <c r="C124" s="297" t="s">
        <v>74</v>
      </c>
      <c r="D124" s="285">
        <f>D104/D107</f>
        <v>0.70740851829634077</v>
      </c>
      <c r="E124" s="285">
        <f t="shared" ref="E124:N124" si="12">E104/E107</f>
        <v>0.70023459900947083</v>
      </c>
      <c r="F124" s="285">
        <f t="shared" si="12"/>
        <v>0.68719923002887395</v>
      </c>
      <c r="G124" s="285">
        <f t="shared" si="12"/>
        <v>0.65703043882179357</v>
      </c>
      <c r="H124" s="285">
        <f t="shared" si="12"/>
        <v>0.66668302497914311</v>
      </c>
      <c r="I124" s="285">
        <f t="shared" si="12"/>
        <v>0.65930584886603616</v>
      </c>
      <c r="J124" s="285">
        <f t="shared" si="12"/>
        <v>0.66601270553064273</v>
      </c>
      <c r="K124" s="285">
        <f t="shared" si="12"/>
        <v>0.65638355356879696</v>
      </c>
      <c r="L124" s="285">
        <f t="shared" si="12"/>
        <v>0.67064138257078321</v>
      </c>
      <c r="M124" s="285">
        <f t="shared" si="12"/>
        <v>0.65877280265339966</v>
      </c>
      <c r="N124" s="287">
        <f t="shared" si="12"/>
        <v>0.63653607645728461</v>
      </c>
      <c r="O124" s="55"/>
      <c r="P124" s="55"/>
      <c r="Q124" s="55"/>
    </row>
    <row r="125" spans="3:17" x14ac:dyDescent="0.25">
      <c r="C125" s="1002" t="s">
        <v>75</v>
      </c>
      <c r="D125" s="998">
        <f>D105/D107</f>
        <v>0.27924415116976603</v>
      </c>
      <c r="E125" s="998">
        <f t="shared" ref="E125:N125" si="13">E105/E107</f>
        <v>0.28664523416456689</v>
      </c>
      <c r="F125" s="998">
        <f t="shared" si="13"/>
        <v>0.27251478069572393</v>
      </c>
      <c r="G125" s="998">
        <f t="shared" si="13"/>
        <v>0.26881250341548718</v>
      </c>
      <c r="H125" s="998">
        <f t="shared" si="13"/>
        <v>0.26942140648770674</v>
      </c>
      <c r="I125" s="998">
        <f t="shared" si="13"/>
        <v>0.27724726838674135</v>
      </c>
      <c r="J125" s="998">
        <f t="shared" si="13"/>
        <v>0.2920403587443946</v>
      </c>
      <c r="K125" s="998">
        <f t="shared" si="13"/>
        <v>0.2967529596698924</v>
      </c>
      <c r="L125" s="998">
        <f t="shared" si="13"/>
        <v>0.28954141934128275</v>
      </c>
      <c r="M125" s="998">
        <f t="shared" si="13"/>
        <v>0.29519071310116085</v>
      </c>
      <c r="N125" s="1000">
        <f t="shared" si="13"/>
        <v>0.31553220981980012</v>
      </c>
      <c r="O125" s="55"/>
      <c r="P125" s="55"/>
      <c r="Q125" s="55"/>
    </row>
    <row r="126" spans="3:17" ht="15.75" customHeight="1" thickBot="1" x14ac:dyDescent="0.3">
      <c r="C126" s="301" t="s">
        <v>69</v>
      </c>
      <c r="D126" s="286">
        <f>D106/D107</f>
        <v>1.3347330533893221E-2</v>
      </c>
      <c r="E126" s="286">
        <f t="shared" ref="E126:N126" si="14">E106/E107</f>
        <v>1.3120166825962291E-2</v>
      </c>
      <c r="F126" s="286">
        <f t="shared" si="14"/>
        <v>4.0285989275402175E-2</v>
      </c>
      <c r="G126" s="286">
        <f t="shared" si="14"/>
        <v>7.4157057762719275E-2</v>
      </c>
      <c r="H126" s="286">
        <f t="shared" si="14"/>
        <v>6.3895568533150121E-2</v>
      </c>
      <c r="I126" s="286">
        <f t="shared" si="14"/>
        <v>6.3446882747222474E-2</v>
      </c>
      <c r="J126" s="286">
        <f t="shared" si="14"/>
        <v>4.1946935724962629E-2</v>
      </c>
      <c r="K126" s="286">
        <f t="shared" si="14"/>
        <v>4.6863486761310608E-2</v>
      </c>
      <c r="L126" s="286">
        <f t="shared" si="14"/>
        <v>3.9817198087934026E-2</v>
      </c>
      <c r="M126" s="286">
        <f t="shared" si="14"/>
        <v>4.603648424543947E-2</v>
      </c>
      <c r="N126" s="450">
        <f t="shared" si="14"/>
        <v>4.7931713722915298E-2</v>
      </c>
      <c r="O126" s="55"/>
      <c r="P126" s="55"/>
      <c r="Q126" s="55"/>
    </row>
    <row r="127" spans="3:17" ht="21.75" customHeight="1" thickBot="1" x14ac:dyDescent="0.3">
      <c r="C127" s="879" t="s">
        <v>7</v>
      </c>
      <c r="D127" s="884">
        <f>SUM(D124:D126)</f>
        <v>1</v>
      </c>
      <c r="E127" s="885">
        <f t="shared" ref="E127:M127" si="15">SUM(E124:E126)</f>
        <v>1</v>
      </c>
      <c r="F127" s="884">
        <f t="shared" si="15"/>
        <v>1</v>
      </c>
      <c r="G127" s="884">
        <f t="shared" si="15"/>
        <v>1</v>
      </c>
      <c r="H127" s="884">
        <f t="shared" si="15"/>
        <v>1</v>
      </c>
      <c r="I127" s="884">
        <f t="shared" si="15"/>
        <v>0.99999999999999989</v>
      </c>
      <c r="J127" s="884">
        <f t="shared" si="15"/>
        <v>1</v>
      </c>
      <c r="K127" s="884">
        <f t="shared" si="15"/>
        <v>0.99999999999999989</v>
      </c>
      <c r="L127" s="884">
        <f t="shared" si="15"/>
        <v>1</v>
      </c>
      <c r="M127" s="884">
        <f t="shared" si="15"/>
        <v>1</v>
      </c>
      <c r="N127" s="886">
        <f>SUM(N124:N126)</f>
        <v>1</v>
      </c>
      <c r="O127" s="33"/>
      <c r="P127" s="33"/>
      <c r="Q127" s="33"/>
    </row>
    <row r="128" spans="3:17" ht="15.75" thickTop="1" x14ac:dyDescent="0.25">
      <c r="C128" s="8" t="s">
        <v>405</v>
      </c>
      <c r="D128" s="9"/>
      <c r="E128" s="9"/>
      <c r="F128" s="9"/>
      <c r="G128" s="9"/>
      <c r="H128" s="9"/>
      <c r="I128" s="33"/>
      <c r="J128" s="33"/>
      <c r="K128" s="33"/>
      <c r="L128" s="33"/>
      <c r="M128" s="33"/>
      <c r="N128" s="33"/>
      <c r="O128" s="33"/>
      <c r="P128" s="33"/>
      <c r="Q128" s="33"/>
    </row>
    <row r="129" spans="3:17" ht="15.75" x14ac:dyDescent="0.25">
      <c r="C129" s="25"/>
      <c r="D129" s="33"/>
      <c r="E129" s="33"/>
      <c r="F129" s="33"/>
      <c r="G129" s="33"/>
      <c r="H129" s="33"/>
      <c r="I129" s="33"/>
      <c r="J129" s="33"/>
      <c r="K129" s="33"/>
      <c r="L129" s="33"/>
      <c r="M129" s="33"/>
      <c r="N129" s="33"/>
      <c r="O129" s="33"/>
      <c r="P129" s="33"/>
      <c r="Q129" s="33"/>
    </row>
    <row r="130" spans="3:17" ht="15.75" x14ac:dyDescent="0.25">
      <c r="C130" s="25"/>
      <c r="D130" s="33"/>
      <c r="E130" s="33"/>
      <c r="F130" s="33"/>
      <c r="G130" s="33"/>
      <c r="H130" s="33"/>
      <c r="I130" s="33"/>
      <c r="J130" s="33"/>
      <c r="K130" s="46"/>
      <c r="L130" s="46"/>
      <c r="M130" s="46"/>
      <c r="N130" s="46"/>
      <c r="O130" s="46"/>
      <c r="P130" s="46"/>
      <c r="Q130" s="26"/>
    </row>
    <row r="131" spans="3:17" ht="19.5" customHeight="1" x14ac:dyDescent="0.3">
      <c r="C131" s="1614" t="s">
        <v>138</v>
      </c>
      <c r="D131" s="1614"/>
      <c r="E131" s="1614"/>
      <c r="F131" s="1614"/>
      <c r="G131" s="1614"/>
      <c r="H131" s="1614"/>
      <c r="I131" s="1614"/>
      <c r="J131" s="1614"/>
      <c r="K131" s="1614"/>
      <c r="L131" s="1614"/>
      <c r="M131" s="1614"/>
      <c r="N131" s="1614"/>
      <c r="O131" s="37"/>
      <c r="P131" s="37"/>
    </row>
    <row r="132" spans="3:17" ht="5.25" customHeight="1" x14ac:dyDescent="0.25"/>
    <row r="143" spans="3:17" ht="39" customHeight="1" x14ac:dyDescent="0.25"/>
    <row r="145" spans="3:16" ht="21.75" customHeight="1" x14ac:dyDescent="0.25">
      <c r="C145" s="1614" t="s">
        <v>141</v>
      </c>
      <c r="D145" s="1614"/>
      <c r="E145" s="1614"/>
      <c r="F145" s="1614"/>
      <c r="G145" s="1614"/>
      <c r="H145" s="1614"/>
      <c r="I145" s="1614"/>
      <c r="J145" s="1614"/>
      <c r="K145" s="1614"/>
      <c r="L145" s="1614"/>
      <c r="M145" s="1614"/>
      <c r="N145" s="1614"/>
    </row>
    <row r="146" spans="3:16" ht="3.75" customHeight="1" thickBot="1" x14ac:dyDescent="0.3"/>
    <row r="147" spans="3:16" ht="15.75" customHeight="1" thickTop="1" x14ac:dyDescent="0.25">
      <c r="C147" s="1522" t="s">
        <v>42</v>
      </c>
      <c r="D147" s="869" t="s">
        <v>43</v>
      </c>
      <c r="E147" s="869" t="s">
        <v>43</v>
      </c>
      <c r="F147" s="869" t="s">
        <v>43</v>
      </c>
      <c r="G147" s="869" t="s">
        <v>43</v>
      </c>
      <c r="H147" s="869" t="s">
        <v>43</v>
      </c>
      <c r="I147" s="869" t="s">
        <v>43</v>
      </c>
      <c r="J147" s="869" t="s">
        <v>43</v>
      </c>
      <c r="K147" s="869" t="s">
        <v>43</v>
      </c>
      <c r="L147" s="869" t="s">
        <v>43</v>
      </c>
      <c r="M147" s="869" t="s">
        <v>43</v>
      </c>
      <c r="N147" s="870" t="s">
        <v>43</v>
      </c>
    </row>
    <row r="148" spans="3:16" ht="15.75" customHeight="1" thickBot="1" x14ac:dyDescent="0.3">
      <c r="C148" s="1523"/>
      <c r="D148" s="871">
        <v>2006</v>
      </c>
      <c r="E148" s="871">
        <v>2007</v>
      </c>
      <c r="F148" s="871">
        <v>2008</v>
      </c>
      <c r="G148" s="871">
        <v>2009</v>
      </c>
      <c r="H148" s="871">
        <v>2010</v>
      </c>
      <c r="I148" s="871">
        <v>2011</v>
      </c>
      <c r="J148" s="871">
        <v>2012</v>
      </c>
      <c r="K148" s="871">
        <v>2013</v>
      </c>
      <c r="L148" s="871">
        <v>2014</v>
      </c>
      <c r="M148" s="871">
        <v>2015</v>
      </c>
      <c r="N148" s="872">
        <v>2016</v>
      </c>
    </row>
    <row r="149" spans="3:16" ht="15" customHeight="1" x14ac:dyDescent="0.25">
      <c r="C149" s="300" t="s">
        <v>94</v>
      </c>
      <c r="D149" s="280">
        <v>119</v>
      </c>
      <c r="E149" s="451">
        <v>191</v>
      </c>
      <c r="F149" s="280">
        <v>309</v>
      </c>
      <c r="G149" s="451">
        <v>551</v>
      </c>
      <c r="H149" s="280">
        <v>587</v>
      </c>
      <c r="I149" s="451">
        <v>622</v>
      </c>
      <c r="J149" s="280">
        <v>592</v>
      </c>
      <c r="K149" s="451">
        <v>556</v>
      </c>
      <c r="L149" s="451">
        <v>548</v>
      </c>
      <c r="M149" s="451">
        <v>393</v>
      </c>
      <c r="N149" s="288">
        <f>N19</f>
        <v>367</v>
      </c>
    </row>
    <row r="150" spans="3:16" x14ac:dyDescent="0.25">
      <c r="C150" s="1002" t="s">
        <v>95</v>
      </c>
      <c r="D150" s="1009">
        <v>446</v>
      </c>
      <c r="E150" s="996">
        <v>653</v>
      </c>
      <c r="F150" s="996">
        <v>546</v>
      </c>
      <c r="G150" s="996">
        <v>217</v>
      </c>
      <c r="H150" s="996">
        <v>281</v>
      </c>
      <c r="I150" s="996">
        <v>250</v>
      </c>
      <c r="J150" s="996">
        <v>265</v>
      </c>
      <c r="K150" s="996">
        <v>244</v>
      </c>
      <c r="L150" s="996">
        <v>249</v>
      </c>
      <c r="M150" s="996">
        <v>175</v>
      </c>
      <c r="N150" s="997">
        <f t="shared" ref="N150:N155" si="16">N20</f>
        <v>162</v>
      </c>
    </row>
    <row r="151" spans="3:16" x14ac:dyDescent="0.25">
      <c r="C151" s="299" t="s">
        <v>96</v>
      </c>
      <c r="D151" s="274">
        <v>1573</v>
      </c>
      <c r="E151" s="276">
        <v>2754</v>
      </c>
      <c r="F151" s="274">
        <v>1887</v>
      </c>
      <c r="G151" s="276">
        <v>799</v>
      </c>
      <c r="H151" s="274">
        <v>891</v>
      </c>
      <c r="I151" s="276">
        <v>1030</v>
      </c>
      <c r="J151" s="274">
        <v>1016</v>
      </c>
      <c r="K151" s="276">
        <v>901</v>
      </c>
      <c r="L151" s="276">
        <v>883</v>
      </c>
      <c r="M151" s="276">
        <v>780</v>
      </c>
      <c r="N151" s="278">
        <f t="shared" si="16"/>
        <v>656</v>
      </c>
    </row>
    <row r="152" spans="3:16" x14ac:dyDescent="0.25">
      <c r="C152" s="1002" t="s">
        <v>71</v>
      </c>
      <c r="D152" s="1009">
        <v>1777</v>
      </c>
      <c r="E152" s="996">
        <v>2629</v>
      </c>
      <c r="F152" s="996">
        <v>4781</v>
      </c>
      <c r="G152" s="996">
        <v>6957</v>
      </c>
      <c r="H152" s="996">
        <v>7970</v>
      </c>
      <c r="I152" s="996">
        <v>8643</v>
      </c>
      <c r="J152" s="996">
        <v>8299</v>
      </c>
      <c r="K152" s="996">
        <v>7615</v>
      </c>
      <c r="L152" s="996">
        <v>6863</v>
      </c>
      <c r="M152" s="996">
        <v>5514</v>
      </c>
      <c r="N152" s="997">
        <f t="shared" si="16"/>
        <v>4872</v>
      </c>
    </row>
    <row r="153" spans="3:16" x14ac:dyDescent="0.25">
      <c r="C153" s="299" t="s">
        <v>72</v>
      </c>
      <c r="D153" s="275">
        <v>1592</v>
      </c>
      <c r="E153" s="272">
        <v>2366</v>
      </c>
      <c r="F153" s="274">
        <v>4468</v>
      </c>
      <c r="G153" s="276">
        <v>6362</v>
      </c>
      <c r="H153" s="274">
        <v>7233</v>
      </c>
      <c r="I153" s="276">
        <v>7793</v>
      </c>
      <c r="J153" s="274">
        <v>7966</v>
      </c>
      <c r="K153" s="276">
        <v>7399</v>
      </c>
      <c r="L153" s="276">
        <v>7201</v>
      </c>
      <c r="M153" s="276">
        <v>5597</v>
      </c>
      <c r="N153" s="278">
        <f t="shared" si="16"/>
        <v>5233</v>
      </c>
    </row>
    <row r="154" spans="3:16" x14ac:dyDescent="0.25">
      <c r="C154" s="1002" t="s">
        <v>73</v>
      </c>
      <c r="D154" s="1009">
        <v>188</v>
      </c>
      <c r="E154" s="996">
        <v>368</v>
      </c>
      <c r="F154" s="996">
        <v>504</v>
      </c>
      <c r="G154" s="996">
        <v>603</v>
      </c>
      <c r="H154" s="996">
        <v>614</v>
      </c>
      <c r="I154" s="996">
        <v>621</v>
      </c>
      <c r="J154" s="996">
        <v>738</v>
      </c>
      <c r="K154" s="996">
        <v>777</v>
      </c>
      <c r="L154" s="996">
        <v>946</v>
      </c>
      <c r="M154" s="996">
        <v>638</v>
      </c>
      <c r="N154" s="997">
        <f t="shared" si="16"/>
        <v>645</v>
      </c>
    </row>
    <row r="155" spans="3:16" ht="15.75" thickBot="1" x14ac:dyDescent="0.3">
      <c r="C155" s="459" t="s">
        <v>69</v>
      </c>
      <c r="D155" s="752">
        <v>973</v>
      </c>
      <c r="E155" s="436">
        <v>2548</v>
      </c>
      <c r="F155" s="436">
        <v>2051</v>
      </c>
      <c r="G155" s="436">
        <v>2810</v>
      </c>
      <c r="H155" s="436">
        <v>2801</v>
      </c>
      <c r="I155" s="436">
        <v>2823</v>
      </c>
      <c r="J155" s="436">
        <v>2532</v>
      </c>
      <c r="K155" s="436">
        <v>2865</v>
      </c>
      <c r="L155" s="436">
        <v>2347</v>
      </c>
      <c r="M155" s="436">
        <v>1978</v>
      </c>
      <c r="N155" s="437">
        <f t="shared" si="16"/>
        <v>1772</v>
      </c>
    </row>
    <row r="156" spans="3:16" ht="21.75" customHeight="1" thickBot="1" x14ac:dyDescent="0.3">
      <c r="C156" s="820" t="s">
        <v>7</v>
      </c>
      <c r="D156" s="821">
        <f t="shared" ref="D156:N156" si="17">SUM(D149:D155)</f>
        <v>6668</v>
      </c>
      <c r="E156" s="821">
        <f t="shared" si="17"/>
        <v>11509</v>
      </c>
      <c r="F156" s="821">
        <f t="shared" si="17"/>
        <v>14546</v>
      </c>
      <c r="G156" s="821">
        <f t="shared" si="17"/>
        <v>18299</v>
      </c>
      <c r="H156" s="821">
        <f t="shared" si="17"/>
        <v>20377</v>
      </c>
      <c r="I156" s="821">
        <f t="shared" si="17"/>
        <v>21782</v>
      </c>
      <c r="J156" s="821">
        <f t="shared" si="17"/>
        <v>21408</v>
      </c>
      <c r="K156" s="821">
        <f t="shared" si="17"/>
        <v>20357</v>
      </c>
      <c r="L156" s="821">
        <f t="shared" si="17"/>
        <v>19037</v>
      </c>
      <c r="M156" s="821">
        <f t="shared" si="17"/>
        <v>15075</v>
      </c>
      <c r="N156" s="823">
        <f t="shared" si="17"/>
        <v>13707</v>
      </c>
    </row>
    <row r="157" spans="3:16" ht="15.75" thickTop="1" x14ac:dyDescent="0.25">
      <c r="C157" s="8" t="s">
        <v>405</v>
      </c>
    </row>
    <row r="160" spans="3:16" ht="30.75" customHeight="1" x14ac:dyDescent="0.3">
      <c r="C160" s="1614" t="s">
        <v>142</v>
      </c>
      <c r="D160" s="1614"/>
      <c r="E160" s="1614"/>
      <c r="F160" s="1614"/>
      <c r="G160" s="1614"/>
      <c r="H160" s="1614"/>
      <c r="I160" s="1614"/>
      <c r="J160" s="1614"/>
      <c r="K160" s="1614"/>
      <c r="L160" s="1614"/>
      <c r="M160" s="1614"/>
      <c r="N160" s="1614"/>
      <c r="O160" s="37"/>
      <c r="P160" s="37"/>
    </row>
    <row r="161" spans="3:17" ht="5.25" customHeight="1" thickBot="1" x14ac:dyDescent="0.3"/>
    <row r="162" spans="3:17" ht="39" customHeight="1" thickTop="1" thickBot="1" x14ac:dyDescent="0.3">
      <c r="C162" s="836" t="s">
        <v>55</v>
      </c>
      <c r="D162" s="875" t="s">
        <v>324</v>
      </c>
      <c r="E162" s="875" t="s">
        <v>325</v>
      </c>
      <c r="F162" s="875" t="s">
        <v>326</v>
      </c>
      <c r="G162" s="876" t="s">
        <v>327</v>
      </c>
      <c r="H162" s="875" t="s">
        <v>299</v>
      </c>
      <c r="I162" s="875" t="s">
        <v>313</v>
      </c>
      <c r="J162" s="875" t="s">
        <v>328</v>
      </c>
      <c r="K162" s="875" t="s">
        <v>340</v>
      </c>
      <c r="L162" s="875" t="s">
        <v>452</v>
      </c>
      <c r="M162" s="888" t="s">
        <v>537</v>
      </c>
      <c r="N162" s="14"/>
      <c r="O162" s="14"/>
      <c r="P162" s="14"/>
      <c r="Q162" s="28"/>
    </row>
    <row r="163" spans="3:17" ht="15.75" customHeight="1" x14ac:dyDescent="0.25">
      <c r="C163" s="297" t="s">
        <v>94</v>
      </c>
      <c r="D163" s="594">
        <f t="shared" ref="D163:M163" si="18">(E149-D149)/D149</f>
        <v>0.60504201680672265</v>
      </c>
      <c r="E163" s="594">
        <f t="shared" si="18"/>
        <v>0.61780104712041883</v>
      </c>
      <c r="F163" s="594">
        <f t="shared" si="18"/>
        <v>0.78317152103559873</v>
      </c>
      <c r="G163" s="594">
        <f t="shared" si="18"/>
        <v>6.5335753176043551E-2</v>
      </c>
      <c r="H163" s="594">
        <f t="shared" si="18"/>
        <v>5.9625212947189095E-2</v>
      </c>
      <c r="I163" s="594">
        <f t="shared" si="18"/>
        <v>-4.8231511254019289E-2</v>
      </c>
      <c r="J163" s="594">
        <f t="shared" si="18"/>
        <v>-6.0810810810810814E-2</v>
      </c>
      <c r="K163" s="594">
        <f t="shared" si="18"/>
        <v>-1.4388489208633094E-2</v>
      </c>
      <c r="L163" s="594">
        <f t="shared" si="18"/>
        <v>-0.28284671532846717</v>
      </c>
      <c r="M163" s="592">
        <f t="shared" si="18"/>
        <v>-6.6157760814249358E-2</v>
      </c>
      <c r="N163" s="54"/>
      <c r="O163" s="54"/>
      <c r="P163" s="54"/>
      <c r="Q163" s="28"/>
    </row>
    <row r="164" spans="3:17" x14ac:dyDescent="0.25">
      <c r="C164" s="1002" t="s">
        <v>101</v>
      </c>
      <c r="D164" s="1006">
        <f t="shared" ref="D164:M164" si="19">(E150-D150)/D150</f>
        <v>0.4641255605381166</v>
      </c>
      <c r="E164" s="1008">
        <f t="shared" si="19"/>
        <v>-0.16385911179173049</v>
      </c>
      <c r="F164" s="1008">
        <f t="shared" si="19"/>
        <v>-0.60256410256410253</v>
      </c>
      <c r="G164" s="1008">
        <f t="shared" si="19"/>
        <v>0.29493087557603687</v>
      </c>
      <c r="H164" s="1008">
        <f t="shared" si="19"/>
        <v>-0.1103202846975089</v>
      </c>
      <c r="I164" s="1008">
        <f t="shared" si="19"/>
        <v>0.06</v>
      </c>
      <c r="J164" s="1008">
        <f t="shared" si="19"/>
        <v>-7.9245283018867921E-2</v>
      </c>
      <c r="K164" s="1008">
        <f t="shared" si="19"/>
        <v>2.0491803278688523E-2</v>
      </c>
      <c r="L164" s="1008">
        <f t="shared" si="19"/>
        <v>-0.2971887550200803</v>
      </c>
      <c r="M164" s="1007">
        <f t="shared" si="19"/>
        <v>-7.4285714285714288E-2</v>
      </c>
      <c r="N164" s="54"/>
      <c r="O164" s="54"/>
      <c r="P164" s="54"/>
      <c r="Q164" s="28"/>
    </row>
    <row r="165" spans="3:17" x14ac:dyDescent="0.25">
      <c r="C165" s="303" t="s">
        <v>96</v>
      </c>
      <c r="D165" s="595">
        <f t="shared" ref="D165:M165" si="20">(E151-D151)/D151</f>
        <v>0.75079465988556893</v>
      </c>
      <c r="E165" s="595">
        <f t="shared" si="20"/>
        <v>-0.31481481481481483</v>
      </c>
      <c r="F165" s="595">
        <f t="shared" si="20"/>
        <v>-0.57657657657657657</v>
      </c>
      <c r="G165" s="595">
        <f t="shared" si="20"/>
        <v>0.11514392991239049</v>
      </c>
      <c r="H165" s="595">
        <f t="shared" si="20"/>
        <v>0.15600448933782268</v>
      </c>
      <c r="I165" s="595">
        <f t="shared" si="20"/>
        <v>-1.3592233009708738E-2</v>
      </c>
      <c r="J165" s="595">
        <f t="shared" si="20"/>
        <v>-0.11318897637795275</v>
      </c>
      <c r="K165" s="595">
        <f t="shared" si="20"/>
        <v>-1.9977802441731411E-2</v>
      </c>
      <c r="L165" s="595">
        <f t="shared" si="20"/>
        <v>-0.11664779161947905</v>
      </c>
      <c r="M165" s="593">
        <f t="shared" si="20"/>
        <v>-0.15897435897435896</v>
      </c>
      <c r="N165" s="54"/>
      <c r="O165" s="54"/>
      <c r="P165" s="54"/>
      <c r="Q165" s="28"/>
    </row>
    <row r="166" spans="3:17" x14ac:dyDescent="0.25">
      <c r="C166" s="1002" t="s">
        <v>71</v>
      </c>
      <c r="D166" s="1006">
        <f t="shared" ref="D166:M166" si="21">(E152-D152)/D152</f>
        <v>0.47945976364659537</v>
      </c>
      <c r="E166" s="1008">
        <f t="shared" si="21"/>
        <v>0.81856219094712823</v>
      </c>
      <c r="F166" s="1008">
        <f t="shared" si="21"/>
        <v>0.45513490901485043</v>
      </c>
      <c r="G166" s="1008">
        <f t="shared" si="21"/>
        <v>0.1456087393991663</v>
      </c>
      <c r="H166" s="1008">
        <f t="shared" si="21"/>
        <v>8.4441656210790458E-2</v>
      </c>
      <c r="I166" s="1008">
        <f t="shared" si="21"/>
        <v>-3.9800995024875621E-2</v>
      </c>
      <c r="J166" s="1008">
        <f t="shared" si="21"/>
        <v>-8.2419568622725634E-2</v>
      </c>
      <c r="K166" s="1008">
        <f t="shared" si="21"/>
        <v>-9.8752462245567954E-2</v>
      </c>
      <c r="L166" s="1008">
        <f t="shared" si="21"/>
        <v>-0.1965612705813784</v>
      </c>
      <c r="M166" s="1007">
        <f t="shared" si="21"/>
        <v>-0.11643090315560392</v>
      </c>
      <c r="N166" s="54"/>
      <c r="O166" s="54"/>
      <c r="P166" s="54"/>
      <c r="Q166" s="28"/>
    </row>
    <row r="167" spans="3:17" x14ac:dyDescent="0.25">
      <c r="C167" s="303" t="s">
        <v>72</v>
      </c>
      <c r="D167" s="595">
        <f t="shared" ref="D167:M167" si="22">(E153-D153)/D153</f>
        <v>0.48618090452261309</v>
      </c>
      <c r="E167" s="595">
        <f t="shared" si="22"/>
        <v>0.88841927303465762</v>
      </c>
      <c r="F167" s="595">
        <f t="shared" si="22"/>
        <v>0.42390331244404655</v>
      </c>
      <c r="G167" s="595">
        <f t="shared" si="22"/>
        <v>0.13690663313423451</v>
      </c>
      <c r="H167" s="595">
        <f t="shared" si="22"/>
        <v>7.7422922715332507E-2</v>
      </c>
      <c r="I167" s="595">
        <f t="shared" si="22"/>
        <v>2.2199409726677787E-2</v>
      </c>
      <c r="J167" s="595">
        <f t="shared" si="22"/>
        <v>-7.1177504393673111E-2</v>
      </c>
      <c r="K167" s="595">
        <f t="shared" si="22"/>
        <v>-2.6760373023381537E-2</v>
      </c>
      <c r="L167" s="595">
        <f t="shared" si="22"/>
        <v>-0.22274684071656714</v>
      </c>
      <c r="M167" s="593">
        <f t="shared" si="22"/>
        <v>-6.5034840092906915E-2</v>
      </c>
      <c r="N167" s="54"/>
      <c r="O167" s="54"/>
      <c r="P167" s="54"/>
      <c r="Q167" s="28"/>
    </row>
    <row r="168" spans="3:17" x14ac:dyDescent="0.25">
      <c r="C168" s="1002" t="s">
        <v>73</v>
      </c>
      <c r="D168" s="1006">
        <f t="shared" ref="D168:M168" si="23">(E154-D154)/D154</f>
        <v>0.95744680851063835</v>
      </c>
      <c r="E168" s="1008">
        <f t="shared" si="23"/>
        <v>0.36956521739130432</v>
      </c>
      <c r="F168" s="1008">
        <f t="shared" si="23"/>
        <v>0.19642857142857142</v>
      </c>
      <c r="G168" s="1008">
        <f t="shared" si="23"/>
        <v>1.824212271973466E-2</v>
      </c>
      <c r="H168" s="1008">
        <f t="shared" si="23"/>
        <v>1.1400651465798045E-2</v>
      </c>
      <c r="I168" s="1008">
        <f t="shared" si="23"/>
        <v>0.18840579710144928</v>
      </c>
      <c r="J168" s="1008">
        <f t="shared" si="23"/>
        <v>5.2845528455284556E-2</v>
      </c>
      <c r="K168" s="1008">
        <f t="shared" si="23"/>
        <v>0.21750321750321749</v>
      </c>
      <c r="L168" s="1008">
        <f t="shared" si="23"/>
        <v>-0.32558139534883723</v>
      </c>
      <c r="M168" s="1007">
        <f t="shared" si="23"/>
        <v>1.0971786833855799E-2</v>
      </c>
      <c r="N168" s="54"/>
      <c r="O168" s="54"/>
      <c r="P168" s="54"/>
      <c r="Q168" s="28"/>
    </row>
    <row r="169" spans="3:17" ht="15.75" thickBot="1" x14ac:dyDescent="0.3">
      <c r="C169" s="459" t="s">
        <v>69</v>
      </c>
      <c r="D169" s="753">
        <f t="shared" ref="D169:M169" si="24">(E155-D155)/D155</f>
        <v>1.6187050359712229</v>
      </c>
      <c r="E169" s="754">
        <f t="shared" si="24"/>
        <v>-0.19505494505494506</v>
      </c>
      <c r="F169" s="753">
        <f t="shared" si="24"/>
        <v>0.37006338371526087</v>
      </c>
      <c r="G169" s="753">
        <f t="shared" si="24"/>
        <v>-3.202846975088968E-3</v>
      </c>
      <c r="H169" s="753">
        <f t="shared" si="24"/>
        <v>7.8543377365226704E-3</v>
      </c>
      <c r="I169" s="753">
        <f t="shared" si="24"/>
        <v>-0.10308182784272051</v>
      </c>
      <c r="J169" s="753">
        <f t="shared" si="24"/>
        <v>0.13151658767772512</v>
      </c>
      <c r="K169" s="753">
        <f t="shared" si="24"/>
        <v>-0.18080279232111693</v>
      </c>
      <c r="L169" s="753">
        <f t="shared" si="24"/>
        <v>-0.1572219855134214</v>
      </c>
      <c r="M169" s="755">
        <f t="shared" si="24"/>
        <v>-0.10414560161779575</v>
      </c>
      <c r="N169" s="54"/>
      <c r="O169" s="54"/>
      <c r="P169" s="54"/>
      <c r="Q169" s="28"/>
    </row>
    <row r="170" spans="3:17" ht="21.75" customHeight="1" thickBot="1" x14ac:dyDescent="0.3">
      <c r="C170" s="879" t="s">
        <v>7</v>
      </c>
      <c r="D170" s="880">
        <f t="shared" ref="D170:M170" si="25">(E26-D26)/D26</f>
        <v>0.72600479904019199</v>
      </c>
      <c r="E170" s="881">
        <f t="shared" si="25"/>
        <v>0.26388044139369188</v>
      </c>
      <c r="F170" s="880">
        <f t="shared" si="25"/>
        <v>0.25800907465970024</v>
      </c>
      <c r="G170" s="880">
        <f t="shared" si="25"/>
        <v>0.11355811792994153</v>
      </c>
      <c r="H170" s="880">
        <f t="shared" si="25"/>
        <v>6.8950287088383966E-2</v>
      </c>
      <c r="I170" s="880">
        <f t="shared" si="25"/>
        <v>-1.7170140482967586E-2</v>
      </c>
      <c r="J170" s="880">
        <f t="shared" si="25"/>
        <v>-4.9093796711509714E-2</v>
      </c>
      <c r="K170" s="882">
        <f t="shared" si="25"/>
        <v>-6.4842560298668764E-2</v>
      </c>
      <c r="L170" s="882">
        <f t="shared" si="25"/>
        <v>-0.20812102747281611</v>
      </c>
      <c r="M170" s="883">
        <f t="shared" si="25"/>
        <v>-9.0746268656716422E-2</v>
      </c>
      <c r="N170" s="46"/>
      <c r="O170" s="46"/>
      <c r="P170" s="46"/>
      <c r="Q170" s="28"/>
    </row>
    <row r="171" spans="3:17" ht="15.75" thickTop="1" x14ac:dyDescent="0.25">
      <c r="C171" s="8" t="s">
        <v>405</v>
      </c>
      <c r="D171" s="9"/>
      <c r="E171" s="9"/>
      <c r="F171" s="9"/>
      <c r="G171" s="9"/>
      <c r="H171" s="9"/>
    </row>
    <row r="173" spans="3:17" ht="32.25" customHeight="1" x14ac:dyDescent="0.3">
      <c r="C173" s="1614" t="s">
        <v>143</v>
      </c>
      <c r="D173" s="1614"/>
      <c r="E173" s="1614"/>
      <c r="F173" s="1614"/>
      <c r="G173" s="1614"/>
      <c r="H173" s="1614"/>
      <c r="I173" s="1614"/>
      <c r="J173" s="1614"/>
      <c r="K173" s="1614"/>
      <c r="L173" s="1614"/>
      <c r="M173" s="1614"/>
      <c r="N173" s="1614"/>
      <c r="O173" s="37"/>
      <c r="P173" s="37"/>
    </row>
    <row r="174" spans="3:17" ht="6" customHeight="1" thickBot="1" x14ac:dyDescent="0.3"/>
    <row r="175" spans="3:17" ht="16.5" thickTop="1" x14ac:dyDescent="0.25">
      <c r="C175" s="1522" t="s">
        <v>42</v>
      </c>
      <c r="D175" s="869" t="s">
        <v>43</v>
      </c>
      <c r="E175" s="869" t="s">
        <v>43</v>
      </c>
      <c r="F175" s="869" t="s">
        <v>43</v>
      </c>
      <c r="G175" s="869" t="s">
        <v>43</v>
      </c>
      <c r="H175" s="869" t="s">
        <v>43</v>
      </c>
      <c r="I175" s="869" t="s">
        <v>43</v>
      </c>
      <c r="J175" s="869" t="s">
        <v>43</v>
      </c>
      <c r="K175" s="869" t="s">
        <v>43</v>
      </c>
      <c r="L175" s="869" t="s">
        <v>43</v>
      </c>
      <c r="M175" s="869" t="s">
        <v>43</v>
      </c>
      <c r="N175" s="870" t="s">
        <v>43</v>
      </c>
      <c r="O175" s="3"/>
      <c r="P175" s="3"/>
      <c r="Q175" s="3"/>
    </row>
    <row r="176" spans="3:17" ht="16.5" thickBot="1" x14ac:dyDescent="0.3">
      <c r="C176" s="1523"/>
      <c r="D176" s="871">
        <v>2006</v>
      </c>
      <c r="E176" s="871">
        <v>2007</v>
      </c>
      <c r="F176" s="871">
        <v>2008</v>
      </c>
      <c r="G176" s="871">
        <v>2009</v>
      </c>
      <c r="H176" s="871">
        <v>2010</v>
      </c>
      <c r="I176" s="871">
        <v>2011</v>
      </c>
      <c r="J176" s="871">
        <v>2012</v>
      </c>
      <c r="K176" s="871">
        <v>2013</v>
      </c>
      <c r="L176" s="871">
        <v>2014</v>
      </c>
      <c r="M176" s="871">
        <v>2015</v>
      </c>
      <c r="N176" s="872">
        <v>2016</v>
      </c>
      <c r="O176" s="3"/>
      <c r="P176" s="3"/>
      <c r="Q176" s="3"/>
    </row>
    <row r="177" spans="3:17" ht="15" customHeight="1" x14ac:dyDescent="0.25">
      <c r="C177" s="297" t="s">
        <v>94</v>
      </c>
      <c r="D177" s="594">
        <f t="shared" ref="D177:D183" si="26">D149/$D$156</f>
        <v>1.784643071385723E-2</v>
      </c>
      <c r="E177" s="594">
        <f t="shared" ref="E177:N177" si="27">E149/E$156</f>
        <v>1.6595707707011905E-2</v>
      </c>
      <c r="F177" s="594">
        <f t="shared" si="27"/>
        <v>2.1242953389247903E-2</v>
      </c>
      <c r="G177" s="594">
        <f t="shared" si="27"/>
        <v>3.0110935023771792E-2</v>
      </c>
      <c r="H177" s="594">
        <f t="shared" si="27"/>
        <v>2.8806988271089955E-2</v>
      </c>
      <c r="I177" s="594">
        <f t="shared" si="27"/>
        <v>2.8555688182903313E-2</v>
      </c>
      <c r="J177" s="594">
        <f t="shared" si="27"/>
        <v>2.7653213751868459E-2</v>
      </c>
      <c r="K177" s="594">
        <f t="shared" si="27"/>
        <v>2.7312472368227144E-2</v>
      </c>
      <c r="L177" s="594">
        <f t="shared" si="27"/>
        <v>2.87860482218837E-2</v>
      </c>
      <c r="M177" s="594">
        <f t="shared" si="27"/>
        <v>2.6069651741293533E-2</v>
      </c>
      <c r="N177" s="592">
        <f t="shared" si="27"/>
        <v>2.677464069453564E-2</v>
      </c>
      <c r="O177" s="54"/>
      <c r="P177" s="54"/>
      <c r="Q177" s="54"/>
    </row>
    <row r="178" spans="3:17" x14ac:dyDescent="0.25">
      <c r="C178" s="1002" t="s">
        <v>95</v>
      </c>
      <c r="D178" s="1006">
        <f t="shared" si="26"/>
        <v>6.6886622675464913E-2</v>
      </c>
      <c r="E178" s="1006">
        <f t="shared" ref="E178:N178" si="28">E150/E$156</f>
        <v>5.6738204883134941E-2</v>
      </c>
      <c r="F178" s="1006">
        <f t="shared" si="28"/>
        <v>3.7536092396535131E-2</v>
      </c>
      <c r="G178" s="1006">
        <f t="shared" si="28"/>
        <v>1.1858571506639708E-2</v>
      </c>
      <c r="H178" s="1006">
        <f t="shared" si="28"/>
        <v>1.3790057417676792E-2</v>
      </c>
      <c r="I178" s="1006">
        <f t="shared" si="28"/>
        <v>1.1477366632999725E-2</v>
      </c>
      <c r="J178" s="1006">
        <f t="shared" si="28"/>
        <v>1.2378550074738415E-2</v>
      </c>
      <c r="K178" s="1006">
        <f t="shared" si="28"/>
        <v>1.1986049024905437E-2</v>
      </c>
      <c r="L178" s="1006">
        <f t="shared" si="28"/>
        <v>1.3079791984031097E-2</v>
      </c>
      <c r="M178" s="1006">
        <f t="shared" si="28"/>
        <v>1.1608623548922056E-2</v>
      </c>
      <c r="N178" s="1007">
        <f t="shared" si="28"/>
        <v>1.1818778726198293E-2</v>
      </c>
      <c r="O178" s="54"/>
      <c r="P178" s="54"/>
      <c r="Q178" s="54"/>
    </row>
    <row r="179" spans="3:17" x14ac:dyDescent="0.25">
      <c r="C179" s="303" t="s">
        <v>96</v>
      </c>
      <c r="D179" s="595">
        <f t="shared" si="26"/>
        <v>0.23590281943611277</v>
      </c>
      <c r="E179" s="595">
        <f t="shared" ref="E179:N179" si="29">E151/E$156</f>
        <v>0.23929098966026588</v>
      </c>
      <c r="F179" s="595">
        <f t="shared" si="29"/>
        <v>0.12972638526055272</v>
      </c>
      <c r="G179" s="595">
        <f t="shared" si="29"/>
        <v>4.3663588174217172E-2</v>
      </c>
      <c r="H179" s="595">
        <f t="shared" si="29"/>
        <v>4.3725769249644206E-2</v>
      </c>
      <c r="I179" s="595">
        <f t="shared" si="29"/>
        <v>4.7286750527958867E-2</v>
      </c>
      <c r="J179" s="595">
        <f t="shared" si="29"/>
        <v>4.7458893871449928E-2</v>
      </c>
      <c r="K179" s="595">
        <f t="shared" si="29"/>
        <v>4.4259959719015571E-2</v>
      </c>
      <c r="L179" s="595">
        <f t="shared" si="29"/>
        <v>4.6383358722487784E-2</v>
      </c>
      <c r="M179" s="595">
        <f t="shared" si="29"/>
        <v>5.1741293532338306E-2</v>
      </c>
      <c r="N179" s="593">
        <f t="shared" si="29"/>
        <v>4.7858758298679506E-2</v>
      </c>
      <c r="O179" s="54"/>
      <c r="P179" s="54"/>
      <c r="Q179" s="54"/>
    </row>
    <row r="180" spans="3:17" x14ac:dyDescent="0.25">
      <c r="C180" s="1002" t="s">
        <v>71</v>
      </c>
      <c r="D180" s="1006">
        <f t="shared" si="26"/>
        <v>0.26649670065986802</v>
      </c>
      <c r="E180" s="1006">
        <f t="shared" ref="E180:N180" si="30">E152/E$156</f>
        <v>0.22842992440698584</v>
      </c>
      <c r="F180" s="1006">
        <f t="shared" si="30"/>
        <v>0.32868142444658327</v>
      </c>
      <c r="G180" s="1006">
        <f t="shared" si="30"/>
        <v>0.38018470954696976</v>
      </c>
      <c r="H180" s="1006">
        <f t="shared" si="30"/>
        <v>0.39112725131275455</v>
      </c>
      <c r="I180" s="1006">
        <f t="shared" si="30"/>
        <v>0.39679551923606649</v>
      </c>
      <c r="J180" s="1006">
        <f t="shared" si="30"/>
        <v>0.3876588191330344</v>
      </c>
      <c r="K180" s="1006">
        <f t="shared" si="30"/>
        <v>0.37407280051088077</v>
      </c>
      <c r="L180" s="1006">
        <f t="shared" si="30"/>
        <v>0.36050848347953984</v>
      </c>
      <c r="M180" s="1006">
        <f t="shared" si="30"/>
        <v>0.36577114427860696</v>
      </c>
      <c r="N180" s="1007">
        <f t="shared" si="30"/>
        <v>0.3554388268767783</v>
      </c>
      <c r="O180" s="54"/>
      <c r="P180" s="54"/>
      <c r="Q180" s="54"/>
    </row>
    <row r="181" spans="3:17" x14ac:dyDescent="0.25">
      <c r="C181" s="303" t="s">
        <v>72</v>
      </c>
      <c r="D181" s="595">
        <f t="shared" si="26"/>
        <v>0.23875224955008997</v>
      </c>
      <c r="E181" s="595">
        <f t="shared" ref="E181:N181" si="31">E153/E$156</f>
        <v>0.20557824311408462</v>
      </c>
      <c r="F181" s="595">
        <f t="shared" si="31"/>
        <v>0.30716348136944865</v>
      </c>
      <c r="G181" s="595">
        <f t="shared" si="31"/>
        <v>0.34766927154489319</v>
      </c>
      <c r="H181" s="595">
        <f t="shared" si="31"/>
        <v>0.35495902242724642</v>
      </c>
      <c r="I181" s="595">
        <f t="shared" si="31"/>
        <v>0.35777247268386742</v>
      </c>
      <c r="J181" s="595">
        <f t="shared" si="31"/>
        <v>0.37210388639760839</v>
      </c>
      <c r="K181" s="595">
        <f t="shared" si="31"/>
        <v>0.36346219973473498</v>
      </c>
      <c r="L181" s="595">
        <f t="shared" si="31"/>
        <v>0.37826338183537322</v>
      </c>
      <c r="M181" s="595">
        <f t="shared" si="31"/>
        <v>0.37127694859038141</v>
      </c>
      <c r="N181" s="593">
        <f t="shared" si="31"/>
        <v>0.38177573502589918</v>
      </c>
      <c r="O181" s="54"/>
      <c r="P181" s="54"/>
      <c r="Q181" s="54"/>
    </row>
    <row r="182" spans="3:17" x14ac:dyDescent="0.25">
      <c r="C182" s="1002" t="s">
        <v>73</v>
      </c>
      <c r="D182" s="1006">
        <f t="shared" si="26"/>
        <v>2.8194361127774445E-2</v>
      </c>
      <c r="E182" s="1006">
        <f t="shared" ref="E182:N182" si="32">E154/E$156</f>
        <v>3.1974976105656444E-2</v>
      </c>
      <c r="F182" s="1006">
        <f t="shared" si="32"/>
        <v>3.4648700673724733E-2</v>
      </c>
      <c r="G182" s="1006">
        <f t="shared" si="32"/>
        <v>3.2952620361768402E-2</v>
      </c>
      <c r="H182" s="1006">
        <f t="shared" si="32"/>
        <v>3.0132011581685235E-2</v>
      </c>
      <c r="I182" s="1006">
        <f t="shared" si="32"/>
        <v>2.8509778716371316E-2</v>
      </c>
      <c r="J182" s="1006">
        <f t="shared" si="32"/>
        <v>3.447309417040359E-2</v>
      </c>
      <c r="K182" s="1006">
        <f t="shared" si="32"/>
        <v>3.816868890308002E-2</v>
      </c>
      <c r="L182" s="1006">
        <f t="shared" si="32"/>
        <v>4.9692703682302886E-2</v>
      </c>
      <c r="M182" s="1006">
        <f t="shared" si="32"/>
        <v>4.232172470978441E-2</v>
      </c>
      <c r="N182" s="1007">
        <f t="shared" si="32"/>
        <v>4.7056248632085795E-2</v>
      </c>
      <c r="O182" s="54"/>
      <c r="P182" s="54"/>
      <c r="Q182" s="54"/>
    </row>
    <row r="183" spans="3:17" ht="15.75" thickBot="1" x14ac:dyDescent="0.3">
      <c r="C183" s="459" t="s">
        <v>49</v>
      </c>
      <c r="D183" s="753">
        <f t="shared" si="26"/>
        <v>0.14592081583683264</v>
      </c>
      <c r="E183" s="753">
        <f t="shared" ref="E183:N183" si="33">E155/E$156</f>
        <v>0.22139195412286036</v>
      </c>
      <c r="F183" s="753">
        <f t="shared" si="33"/>
        <v>0.14100096246390761</v>
      </c>
      <c r="G183" s="753">
        <f t="shared" si="33"/>
        <v>0.15356030384173999</v>
      </c>
      <c r="H183" s="753">
        <f t="shared" si="33"/>
        <v>0.13745889973990283</v>
      </c>
      <c r="I183" s="753">
        <f t="shared" si="33"/>
        <v>0.12960242401983288</v>
      </c>
      <c r="J183" s="753">
        <f t="shared" si="33"/>
        <v>0.11827354260089686</v>
      </c>
      <c r="K183" s="753">
        <f t="shared" si="33"/>
        <v>0.14073782973915605</v>
      </c>
      <c r="L183" s="753">
        <f t="shared" si="33"/>
        <v>0.12328623207438147</v>
      </c>
      <c r="M183" s="753">
        <f t="shared" si="33"/>
        <v>0.13121061359867331</v>
      </c>
      <c r="N183" s="755">
        <f t="shared" si="33"/>
        <v>0.12927701174582329</v>
      </c>
      <c r="O183" s="54"/>
      <c r="P183" s="54"/>
      <c r="Q183" s="54"/>
    </row>
    <row r="184" spans="3:17" ht="21.75" customHeight="1" thickBot="1" x14ac:dyDescent="0.3">
      <c r="C184" s="879" t="s">
        <v>7</v>
      </c>
      <c r="D184" s="884">
        <f t="shared" ref="D184:N184" si="34">SUM(D177:D183)</f>
        <v>1</v>
      </c>
      <c r="E184" s="885">
        <f t="shared" si="34"/>
        <v>1</v>
      </c>
      <c r="F184" s="884">
        <f t="shared" si="34"/>
        <v>1</v>
      </c>
      <c r="G184" s="884">
        <f t="shared" si="34"/>
        <v>1</v>
      </c>
      <c r="H184" s="884">
        <f t="shared" si="34"/>
        <v>1</v>
      </c>
      <c r="I184" s="884">
        <f t="shared" si="34"/>
        <v>1</v>
      </c>
      <c r="J184" s="884">
        <f t="shared" si="34"/>
        <v>1</v>
      </c>
      <c r="K184" s="884">
        <f t="shared" si="34"/>
        <v>1</v>
      </c>
      <c r="L184" s="884">
        <f t="shared" si="34"/>
        <v>1</v>
      </c>
      <c r="M184" s="884">
        <f t="shared" si="34"/>
        <v>1</v>
      </c>
      <c r="N184" s="886">
        <f t="shared" si="34"/>
        <v>1</v>
      </c>
      <c r="O184" s="30"/>
      <c r="P184" s="30"/>
      <c r="Q184" s="30"/>
    </row>
    <row r="185" spans="3:17" ht="15.75" thickTop="1" x14ac:dyDescent="0.25">
      <c r="C185" s="8" t="s">
        <v>405</v>
      </c>
      <c r="D185" s="9"/>
      <c r="E185" s="9"/>
      <c r="F185" s="9"/>
      <c r="G185" s="9"/>
      <c r="H185" s="9"/>
    </row>
    <row r="187" spans="3:17" ht="20.25" customHeight="1" x14ac:dyDescent="0.3">
      <c r="C187" s="1614" t="s">
        <v>141</v>
      </c>
      <c r="D187" s="1614"/>
      <c r="E187" s="1614"/>
      <c r="F187" s="1614"/>
      <c r="G187" s="1614"/>
      <c r="H187" s="1614"/>
      <c r="I187" s="1614"/>
      <c r="J187" s="1614"/>
      <c r="K187" s="1614"/>
      <c r="L187" s="1614"/>
      <c r="M187" s="1614"/>
      <c r="N187" s="1614"/>
      <c r="O187" s="37"/>
      <c r="P187" s="37"/>
    </row>
    <row r="200" spans="3:16" ht="21.75" customHeight="1" x14ac:dyDescent="0.3">
      <c r="C200" s="1614" t="s">
        <v>141</v>
      </c>
      <c r="D200" s="1614"/>
      <c r="E200" s="1614"/>
      <c r="F200" s="1614"/>
      <c r="G200" s="1614"/>
      <c r="H200" s="1614"/>
      <c r="I200" s="1614"/>
      <c r="J200" s="1614"/>
      <c r="K200" s="1614"/>
      <c r="L200" s="1614"/>
      <c r="M200" s="1614"/>
      <c r="N200" s="1614"/>
      <c r="O200" s="37"/>
      <c r="P200" s="37"/>
    </row>
    <row r="201" spans="3:16" ht="7.5" customHeight="1" x14ac:dyDescent="0.25"/>
    <row r="214" spans="3:16" ht="20.25" customHeight="1" x14ac:dyDescent="0.3">
      <c r="C214" s="1614" t="s">
        <v>141</v>
      </c>
      <c r="D214" s="1614"/>
      <c r="E214" s="1614"/>
      <c r="F214" s="1614"/>
      <c r="G214" s="1614"/>
      <c r="H214" s="1614"/>
      <c r="I214" s="1614"/>
      <c r="J214" s="1614"/>
      <c r="K214" s="1614"/>
      <c r="L214" s="1614"/>
      <c r="M214" s="1614"/>
      <c r="N214" s="1614"/>
      <c r="O214" s="37"/>
      <c r="P214" s="37"/>
    </row>
    <row r="215" spans="3:16" ht="3.75" customHeight="1" x14ac:dyDescent="0.25"/>
    <row r="228" spans="3:16" ht="21.75" customHeight="1" x14ac:dyDescent="0.3">
      <c r="C228" s="1614" t="s">
        <v>141</v>
      </c>
      <c r="D228" s="1614"/>
      <c r="E228" s="1614"/>
      <c r="F228" s="1614"/>
      <c r="G228" s="1614"/>
      <c r="H228" s="1614"/>
      <c r="I228" s="1614"/>
      <c r="J228" s="1614"/>
      <c r="K228" s="1614"/>
      <c r="L228" s="1614"/>
      <c r="M228" s="1614"/>
      <c r="N228" s="1614"/>
      <c r="O228" s="37"/>
      <c r="P228" s="37"/>
    </row>
    <row r="229" spans="3:16" ht="3" customHeight="1" x14ac:dyDescent="0.25"/>
    <row r="242" spans="3:16" ht="20.25" customHeight="1" x14ac:dyDescent="0.3">
      <c r="C242" s="1614" t="s">
        <v>141</v>
      </c>
      <c r="D242" s="1614"/>
      <c r="E242" s="1614"/>
      <c r="F242" s="1614"/>
      <c r="G242" s="1614"/>
      <c r="H242" s="1614"/>
      <c r="I242" s="1614"/>
      <c r="J242" s="1614"/>
      <c r="K242" s="1614"/>
      <c r="L242" s="1614"/>
      <c r="M242" s="1614"/>
      <c r="N242" s="1614"/>
      <c r="O242" s="37"/>
      <c r="P242" s="37"/>
    </row>
    <row r="243" spans="3:16" ht="3" customHeight="1" x14ac:dyDescent="0.25"/>
    <row r="254" spans="3:16" ht="14.25" customHeight="1" x14ac:dyDescent="0.25"/>
    <row r="256" spans="3:16" ht="18" customHeight="1" x14ac:dyDescent="0.3">
      <c r="C256" s="1614" t="s">
        <v>141</v>
      </c>
      <c r="D256" s="1614"/>
      <c r="E256" s="1614"/>
      <c r="F256" s="1614"/>
      <c r="G256" s="1614"/>
      <c r="H256" s="1614"/>
      <c r="I256" s="1614"/>
      <c r="J256" s="1614"/>
      <c r="K256" s="1614"/>
      <c r="L256" s="1614"/>
      <c r="M256" s="1614"/>
      <c r="N256" s="1614"/>
      <c r="O256" s="37"/>
      <c r="P256" s="37"/>
    </row>
    <row r="257" spans="3:14" ht="4.5" customHeight="1" x14ac:dyDescent="0.25"/>
    <row r="270" spans="3:14" ht="21.75" customHeight="1" x14ac:dyDescent="0.25">
      <c r="C270" s="1614" t="s">
        <v>141</v>
      </c>
      <c r="D270" s="1614"/>
      <c r="E270" s="1614"/>
      <c r="F270" s="1614"/>
      <c r="G270" s="1614"/>
      <c r="H270" s="1614"/>
      <c r="I270" s="1614"/>
      <c r="J270" s="1614"/>
      <c r="K270" s="1614"/>
      <c r="L270" s="1614"/>
      <c r="M270" s="1614"/>
      <c r="N270" s="1614"/>
    </row>
    <row r="272" spans="3:14" x14ac:dyDescent="0.25">
      <c r="C272" s="9"/>
      <c r="D272" s="9"/>
      <c r="E272" s="9"/>
      <c r="F272" s="9"/>
      <c r="G272" s="9"/>
      <c r="H272" s="9"/>
    </row>
    <row r="273" spans="3:14" ht="150" customHeight="1" x14ac:dyDescent="0.25">
      <c r="C273" s="9"/>
      <c r="D273" s="9"/>
      <c r="E273" s="9"/>
      <c r="F273" s="9"/>
      <c r="G273" s="9"/>
      <c r="H273" s="9"/>
    </row>
    <row r="274" spans="3:14" ht="44.25" customHeight="1" x14ac:dyDescent="0.25">
      <c r="C274" s="9"/>
      <c r="D274" s="9"/>
      <c r="E274" s="9"/>
      <c r="F274" s="9"/>
      <c r="G274" s="9"/>
      <c r="H274" s="9"/>
    </row>
    <row r="275" spans="3:14" ht="27.75" customHeight="1" x14ac:dyDescent="0.25">
      <c r="C275" s="1614" t="s">
        <v>144</v>
      </c>
      <c r="D275" s="1614"/>
      <c r="E275" s="1614"/>
      <c r="F275" s="1614"/>
      <c r="G275" s="1614"/>
      <c r="H275" s="1614"/>
      <c r="I275" s="1614"/>
      <c r="J275" s="1614"/>
      <c r="K275" s="1614"/>
      <c r="L275" s="1614"/>
      <c r="M275" s="1614"/>
      <c r="N275" s="1614"/>
    </row>
    <row r="276" spans="3:14" ht="4.5" customHeight="1" thickBot="1" x14ac:dyDescent="0.3">
      <c r="C276" s="9"/>
      <c r="D276" s="9"/>
      <c r="E276" s="9"/>
      <c r="F276" s="9"/>
      <c r="G276" s="9"/>
      <c r="H276" s="9"/>
    </row>
    <row r="277" spans="3:14" ht="15.75" customHeight="1" thickTop="1" x14ac:dyDescent="0.25">
      <c r="C277" s="1522" t="s">
        <v>42</v>
      </c>
      <c r="D277" s="869" t="s">
        <v>43</v>
      </c>
      <c r="E277" s="869" t="s">
        <v>43</v>
      </c>
      <c r="F277" s="869" t="s">
        <v>43</v>
      </c>
      <c r="G277" s="869" t="s">
        <v>43</v>
      </c>
      <c r="H277" s="869" t="s">
        <v>43</v>
      </c>
      <c r="I277" s="869" t="s">
        <v>43</v>
      </c>
      <c r="J277" s="869" t="s">
        <v>43</v>
      </c>
      <c r="K277" s="869" t="s">
        <v>43</v>
      </c>
      <c r="L277" s="869" t="s">
        <v>43</v>
      </c>
      <c r="M277" s="869" t="s">
        <v>43</v>
      </c>
      <c r="N277" s="870" t="s">
        <v>43</v>
      </c>
    </row>
    <row r="278" spans="3:14" ht="15.75" customHeight="1" thickBot="1" x14ac:dyDescent="0.3">
      <c r="C278" s="1523"/>
      <c r="D278" s="871">
        <v>2006</v>
      </c>
      <c r="E278" s="871">
        <v>2007</v>
      </c>
      <c r="F278" s="871">
        <v>2008</v>
      </c>
      <c r="G278" s="871">
        <v>2009</v>
      </c>
      <c r="H278" s="871">
        <v>2010</v>
      </c>
      <c r="I278" s="871">
        <v>2011</v>
      </c>
      <c r="J278" s="871">
        <v>2012</v>
      </c>
      <c r="K278" s="871">
        <v>2013</v>
      </c>
      <c r="L278" s="871">
        <v>2014</v>
      </c>
      <c r="M278" s="871">
        <v>2015</v>
      </c>
      <c r="N278" s="872">
        <v>2016</v>
      </c>
    </row>
    <row r="279" spans="3:14" ht="15.75" thickTop="1" x14ac:dyDescent="0.25">
      <c r="C279" s="297" t="s">
        <v>402</v>
      </c>
      <c r="D279" s="279">
        <v>4350</v>
      </c>
      <c r="E279" s="273">
        <v>7885</v>
      </c>
      <c r="F279" s="279">
        <v>9940</v>
      </c>
      <c r="G279" s="273">
        <v>3275</v>
      </c>
      <c r="H279" s="279">
        <v>3525</v>
      </c>
      <c r="I279" s="273">
        <v>3551</v>
      </c>
      <c r="J279" s="279">
        <v>2891</v>
      </c>
      <c r="K279" s="279">
        <v>2473</v>
      </c>
      <c r="L279" s="279">
        <v>2244</v>
      </c>
      <c r="M279" s="279">
        <v>1774</v>
      </c>
      <c r="N279" s="277">
        <f>N28</f>
        <v>1676</v>
      </c>
    </row>
    <row r="280" spans="3:14" x14ac:dyDescent="0.25">
      <c r="C280" s="1002" t="s">
        <v>98</v>
      </c>
      <c r="D280" s="996">
        <v>1682</v>
      </c>
      <c r="E280" s="996">
        <v>2499</v>
      </c>
      <c r="F280" s="996">
        <v>3177</v>
      </c>
      <c r="G280" s="996">
        <v>3933</v>
      </c>
      <c r="H280" s="996">
        <v>4341</v>
      </c>
      <c r="I280" s="996">
        <v>4664</v>
      </c>
      <c r="J280" s="996">
        <v>4749</v>
      </c>
      <c r="K280" s="996">
        <v>4320</v>
      </c>
      <c r="L280" s="996">
        <v>4172</v>
      </c>
      <c r="M280" s="996">
        <v>3217</v>
      </c>
      <c r="N280" s="997">
        <f t="shared" ref="N280:N285" si="35">N29</f>
        <v>2970</v>
      </c>
    </row>
    <row r="281" spans="3:14" x14ac:dyDescent="0.25">
      <c r="C281" s="299" t="s">
        <v>99</v>
      </c>
      <c r="D281" s="276">
        <v>458</v>
      </c>
      <c r="E281" s="274">
        <v>668</v>
      </c>
      <c r="F281" s="276">
        <v>754</v>
      </c>
      <c r="G281" s="274">
        <v>897</v>
      </c>
      <c r="H281" s="276">
        <v>1087</v>
      </c>
      <c r="I281" s="274">
        <v>932</v>
      </c>
      <c r="J281" s="276">
        <v>875</v>
      </c>
      <c r="K281" s="276">
        <v>862</v>
      </c>
      <c r="L281" s="276">
        <v>689</v>
      </c>
      <c r="M281" s="276">
        <v>548</v>
      </c>
      <c r="N281" s="278">
        <f t="shared" si="35"/>
        <v>414</v>
      </c>
    </row>
    <row r="282" spans="3:14" x14ac:dyDescent="0.25">
      <c r="C282" s="1002" t="s">
        <v>177</v>
      </c>
      <c r="D282" s="996">
        <v>0</v>
      </c>
      <c r="E282" s="996">
        <v>0</v>
      </c>
      <c r="F282" s="996">
        <v>0</v>
      </c>
      <c r="G282" s="996">
        <v>8214</v>
      </c>
      <c r="H282" s="996">
        <v>9747</v>
      </c>
      <c r="I282" s="996">
        <v>10417</v>
      </c>
      <c r="J282" s="996">
        <v>11332</v>
      </c>
      <c r="K282" s="996">
        <v>11015</v>
      </c>
      <c r="L282" s="996">
        <v>10488</v>
      </c>
      <c r="M282" s="996">
        <v>8462</v>
      </c>
      <c r="N282" s="997">
        <f t="shared" si="35"/>
        <v>7766</v>
      </c>
    </row>
    <row r="283" spans="3:14" x14ac:dyDescent="0.25">
      <c r="C283" s="299" t="s">
        <v>178</v>
      </c>
      <c r="D283" s="272">
        <v>0</v>
      </c>
      <c r="E283" s="274">
        <v>0</v>
      </c>
      <c r="F283" s="276">
        <v>0</v>
      </c>
      <c r="G283" s="274">
        <v>1510</v>
      </c>
      <c r="H283" s="276">
        <v>1352</v>
      </c>
      <c r="I283" s="274">
        <v>1299</v>
      </c>
      <c r="J283" s="276">
        <v>1191</v>
      </c>
      <c r="K283" s="276">
        <v>1253</v>
      </c>
      <c r="L283" s="276">
        <v>1034</v>
      </c>
      <c r="M283" s="276">
        <v>631</v>
      </c>
      <c r="N283" s="278">
        <f t="shared" si="35"/>
        <v>638</v>
      </c>
    </row>
    <row r="284" spans="3:14" x14ac:dyDescent="0.25">
      <c r="C284" s="1002" t="s">
        <v>88</v>
      </c>
      <c r="D284" s="996">
        <v>0</v>
      </c>
      <c r="E284" s="996">
        <v>0</v>
      </c>
      <c r="F284" s="996">
        <v>43</v>
      </c>
      <c r="G284" s="996">
        <v>37</v>
      </c>
      <c r="H284" s="996">
        <v>19</v>
      </c>
      <c r="I284" s="996">
        <v>23</v>
      </c>
      <c r="J284" s="996">
        <v>47</v>
      </c>
      <c r="K284" s="996">
        <v>36</v>
      </c>
      <c r="L284" s="996">
        <v>39</v>
      </c>
      <c r="M284" s="996">
        <v>133</v>
      </c>
      <c r="N284" s="997">
        <f t="shared" si="35"/>
        <v>47</v>
      </c>
    </row>
    <row r="285" spans="3:14" ht="15.75" thickBot="1" x14ac:dyDescent="0.3">
      <c r="C285" s="301" t="s">
        <v>69</v>
      </c>
      <c r="D285" s="271">
        <v>178</v>
      </c>
      <c r="E285" s="444">
        <v>457</v>
      </c>
      <c r="F285" s="271">
        <v>632</v>
      </c>
      <c r="G285" s="444">
        <v>433</v>
      </c>
      <c r="H285" s="271">
        <v>306</v>
      </c>
      <c r="I285" s="444">
        <v>896</v>
      </c>
      <c r="J285" s="271">
        <v>323</v>
      </c>
      <c r="K285" s="271">
        <v>398</v>
      </c>
      <c r="L285" s="271">
        <v>371</v>
      </c>
      <c r="M285" s="271">
        <v>310</v>
      </c>
      <c r="N285" s="445">
        <f t="shared" si="35"/>
        <v>196</v>
      </c>
    </row>
    <row r="286" spans="3:14" ht="21.75" customHeight="1" thickBot="1" x14ac:dyDescent="0.3">
      <c r="C286" s="820" t="s">
        <v>7</v>
      </c>
      <c r="D286" s="821">
        <f t="shared" ref="D286:M286" si="36">SUM(D279:D285)</f>
        <v>6668</v>
      </c>
      <c r="E286" s="821">
        <f t="shared" si="36"/>
        <v>11509</v>
      </c>
      <c r="F286" s="821">
        <f t="shared" si="36"/>
        <v>14546</v>
      </c>
      <c r="G286" s="821">
        <f t="shared" si="36"/>
        <v>18299</v>
      </c>
      <c r="H286" s="821">
        <f t="shared" si="36"/>
        <v>20377</v>
      </c>
      <c r="I286" s="821">
        <f t="shared" si="36"/>
        <v>21782</v>
      </c>
      <c r="J286" s="821">
        <f t="shared" si="36"/>
        <v>21408</v>
      </c>
      <c r="K286" s="821">
        <f t="shared" si="36"/>
        <v>20357</v>
      </c>
      <c r="L286" s="821">
        <f t="shared" si="36"/>
        <v>19037</v>
      </c>
      <c r="M286" s="821">
        <f t="shared" si="36"/>
        <v>15075</v>
      </c>
      <c r="N286" s="823">
        <f>SUM(N279:N285)</f>
        <v>13707</v>
      </c>
    </row>
    <row r="287" spans="3:14" ht="15.75" thickTop="1" x14ac:dyDescent="0.25">
      <c r="C287" s="8" t="s">
        <v>405</v>
      </c>
      <c r="D287" s="9"/>
      <c r="E287" s="9"/>
      <c r="F287" s="9"/>
      <c r="G287" s="9"/>
      <c r="H287" s="9"/>
    </row>
    <row r="288" spans="3:14" x14ac:dyDescent="0.25">
      <c r="C288" s="145" t="s">
        <v>403</v>
      </c>
      <c r="D288" s="9"/>
      <c r="E288" s="9"/>
      <c r="F288" s="9"/>
      <c r="G288" s="9"/>
      <c r="H288" s="9"/>
    </row>
    <row r="289" spans="3:17" ht="9" customHeight="1" x14ac:dyDescent="0.25">
      <c r="C289" s="9"/>
    </row>
    <row r="290" spans="3:17" ht="10.5" customHeight="1" x14ac:dyDescent="0.25"/>
    <row r="291" spans="3:17" ht="27" customHeight="1" x14ac:dyDescent="0.3">
      <c r="C291" s="1614" t="s">
        <v>145</v>
      </c>
      <c r="D291" s="1614"/>
      <c r="E291" s="1614"/>
      <c r="F291" s="1614"/>
      <c r="G291" s="1614"/>
      <c r="H291" s="1614"/>
      <c r="I291" s="1614"/>
      <c r="J291" s="1614"/>
      <c r="K291" s="1614"/>
      <c r="L291" s="1614"/>
      <c r="M291" s="1614"/>
      <c r="N291" s="1614"/>
      <c r="O291" s="37"/>
      <c r="P291" s="37"/>
    </row>
    <row r="292" spans="3:17" ht="6.75" customHeight="1" thickBot="1" x14ac:dyDescent="0.3"/>
    <row r="293" spans="3:17" ht="39" customHeight="1" thickTop="1" thickBot="1" x14ac:dyDescent="0.3">
      <c r="C293" s="836" t="s">
        <v>55</v>
      </c>
      <c r="D293" s="875" t="s">
        <v>324</v>
      </c>
      <c r="E293" s="875" t="s">
        <v>325</v>
      </c>
      <c r="F293" s="875" t="s">
        <v>326</v>
      </c>
      <c r="G293" s="876" t="s">
        <v>327</v>
      </c>
      <c r="H293" s="875" t="s">
        <v>299</v>
      </c>
      <c r="I293" s="875" t="s">
        <v>313</v>
      </c>
      <c r="J293" s="875" t="s">
        <v>328</v>
      </c>
      <c r="K293" s="875" t="s">
        <v>340</v>
      </c>
      <c r="L293" s="875" t="s">
        <v>452</v>
      </c>
      <c r="M293" s="888" t="s">
        <v>537</v>
      </c>
      <c r="N293" s="14"/>
      <c r="O293" s="14"/>
      <c r="P293" s="14"/>
      <c r="Q293" s="28"/>
    </row>
    <row r="294" spans="3:17" ht="15.75" customHeight="1" x14ac:dyDescent="0.25">
      <c r="C294" s="297" t="s">
        <v>402</v>
      </c>
      <c r="D294" s="291">
        <f t="shared" ref="D294:M294" si="37">(E279-D279)/D279</f>
        <v>0.81264367816091954</v>
      </c>
      <c r="E294" s="291">
        <f t="shared" si="37"/>
        <v>0.26062143310082436</v>
      </c>
      <c r="F294" s="291">
        <f t="shared" si="37"/>
        <v>-0.67052313883299797</v>
      </c>
      <c r="G294" s="291">
        <f t="shared" si="37"/>
        <v>7.6335877862595422E-2</v>
      </c>
      <c r="H294" s="291">
        <f t="shared" si="37"/>
        <v>7.3758865248226948E-3</v>
      </c>
      <c r="I294" s="291">
        <f t="shared" si="37"/>
        <v>-0.18586313714446634</v>
      </c>
      <c r="J294" s="291">
        <f t="shared" si="37"/>
        <v>-0.14458664821860948</v>
      </c>
      <c r="K294" s="291">
        <f t="shared" si="37"/>
        <v>-9.2600080873433077E-2</v>
      </c>
      <c r="L294" s="291">
        <f t="shared" si="37"/>
        <v>-0.20944741532976827</v>
      </c>
      <c r="M294" s="596">
        <f t="shared" si="37"/>
        <v>-5.5242390078917701E-2</v>
      </c>
      <c r="N294" s="54"/>
      <c r="O294" s="54"/>
      <c r="P294" s="54"/>
      <c r="Q294" s="28"/>
    </row>
    <row r="295" spans="3:17" x14ac:dyDescent="0.25">
      <c r="C295" s="1002" t="s">
        <v>98</v>
      </c>
      <c r="D295" s="1004">
        <f t="shared" ref="D295:E300" si="38">(E280-D280)/D280</f>
        <v>0.48573127229488705</v>
      </c>
      <c r="E295" s="1004">
        <f t="shared" si="38"/>
        <v>0.27130852340936373</v>
      </c>
      <c r="F295" s="1004">
        <f t="shared" ref="F295:K295" si="39">(G280-F280)/F280</f>
        <v>0.23796033994334279</v>
      </c>
      <c r="G295" s="1004">
        <f t="shared" si="39"/>
        <v>0.10373760488176964</v>
      </c>
      <c r="H295" s="1004">
        <f t="shared" si="39"/>
        <v>7.4406818705367431E-2</v>
      </c>
      <c r="I295" s="1004">
        <f t="shared" si="39"/>
        <v>1.8224699828473412E-2</v>
      </c>
      <c r="J295" s="1004">
        <f t="shared" si="39"/>
        <v>-9.0334807327858493E-2</v>
      </c>
      <c r="K295" s="1004">
        <f t="shared" si="39"/>
        <v>-3.425925925925926E-2</v>
      </c>
      <c r="L295" s="1004">
        <f t="shared" ref="L295:M300" si="40">(M280-L280)/L280</f>
        <v>-0.22890699904122722</v>
      </c>
      <c r="M295" s="1005">
        <f t="shared" si="40"/>
        <v>-7.6779608330742932E-2</v>
      </c>
      <c r="N295" s="54"/>
      <c r="O295" s="54"/>
      <c r="P295" s="54"/>
      <c r="Q295" s="28"/>
    </row>
    <row r="296" spans="3:17" x14ac:dyDescent="0.25">
      <c r="C296" s="299" t="s">
        <v>99</v>
      </c>
      <c r="D296" s="291">
        <f t="shared" si="38"/>
        <v>0.45851528384279477</v>
      </c>
      <c r="E296" s="291">
        <f t="shared" si="38"/>
        <v>0.12874251497005987</v>
      </c>
      <c r="F296" s="291">
        <f t="shared" ref="F296:K296" si="41">(G281-F281)/F281</f>
        <v>0.18965517241379309</v>
      </c>
      <c r="G296" s="291">
        <f t="shared" si="41"/>
        <v>0.21181716833890746</v>
      </c>
      <c r="H296" s="291">
        <f t="shared" si="41"/>
        <v>-0.14259429622815087</v>
      </c>
      <c r="I296" s="291">
        <f t="shared" si="41"/>
        <v>-6.1158798283261803E-2</v>
      </c>
      <c r="J296" s="291">
        <f t="shared" si="41"/>
        <v>-1.4857142857142857E-2</v>
      </c>
      <c r="K296" s="291">
        <f t="shared" si="41"/>
        <v>-0.20069605568445475</v>
      </c>
      <c r="L296" s="291">
        <f t="shared" si="40"/>
        <v>-0.204644412191582</v>
      </c>
      <c r="M296" s="597">
        <f t="shared" si="40"/>
        <v>-0.24452554744525548</v>
      </c>
      <c r="N296" s="54"/>
      <c r="O296" s="56"/>
      <c r="P296" s="56"/>
      <c r="Q296" s="28"/>
    </row>
    <row r="297" spans="3:17" x14ac:dyDescent="0.25">
      <c r="C297" s="1002" t="s">
        <v>177</v>
      </c>
      <c r="D297" s="1004" t="s">
        <v>77</v>
      </c>
      <c r="E297" s="1004" t="s">
        <v>77</v>
      </c>
      <c r="F297" s="1004" t="s">
        <v>77</v>
      </c>
      <c r="G297" s="1004" t="s">
        <v>77</v>
      </c>
      <c r="H297" s="1004">
        <f t="shared" ref="H297:K299" si="42">(I282-H282)/H282</f>
        <v>6.8739099210013338E-2</v>
      </c>
      <c r="I297" s="1004">
        <f t="shared" si="42"/>
        <v>8.7837189209945279E-2</v>
      </c>
      <c r="J297" s="1004">
        <f t="shared" si="42"/>
        <v>-2.7973879279915286E-2</v>
      </c>
      <c r="K297" s="1004">
        <f t="shared" si="42"/>
        <v>-4.7843849296413977E-2</v>
      </c>
      <c r="L297" s="1004">
        <f t="shared" si="40"/>
        <v>-0.19317315026697177</v>
      </c>
      <c r="M297" s="1005">
        <f t="shared" si="40"/>
        <v>-8.2250059087686123E-2</v>
      </c>
      <c r="N297" s="54"/>
      <c r="O297" s="56"/>
      <c r="P297" s="56"/>
      <c r="Q297" s="28"/>
    </row>
    <row r="298" spans="3:17" x14ac:dyDescent="0.25">
      <c r="C298" s="299" t="s">
        <v>178</v>
      </c>
      <c r="D298" s="291" t="s">
        <v>77</v>
      </c>
      <c r="E298" s="291" t="s">
        <v>77</v>
      </c>
      <c r="F298" s="291" t="s">
        <v>77</v>
      </c>
      <c r="G298" s="291" t="s">
        <v>77</v>
      </c>
      <c r="H298" s="291">
        <f t="shared" si="42"/>
        <v>-3.9201183431952662E-2</v>
      </c>
      <c r="I298" s="291">
        <f t="shared" si="42"/>
        <v>-8.3140877598152418E-2</v>
      </c>
      <c r="J298" s="291">
        <f t="shared" si="42"/>
        <v>5.2057094878253565E-2</v>
      </c>
      <c r="K298" s="291">
        <f t="shared" si="42"/>
        <v>-0.174780526735834</v>
      </c>
      <c r="L298" s="291">
        <f t="shared" si="40"/>
        <v>-0.38974854932301739</v>
      </c>
      <c r="M298" s="597">
        <f t="shared" si="40"/>
        <v>1.1093502377179081E-2</v>
      </c>
      <c r="N298" s="54"/>
      <c r="O298" s="56"/>
      <c r="P298" s="56"/>
      <c r="Q298" s="28"/>
    </row>
    <row r="299" spans="3:17" x14ac:dyDescent="0.25">
      <c r="C299" s="1002" t="s">
        <v>88</v>
      </c>
      <c r="D299" s="1004" t="s">
        <v>77</v>
      </c>
      <c r="E299" s="1004" t="s">
        <v>77</v>
      </c>
      <c r="F299" s="1004" t="s">
        <v>77</v>
      </c>
      <c r="G299" s="1004">
        <f>(H284-G284)/G284</f>
        <v>-0.48648648648648651</v>
      </c>
      <c r="H299" s="1004">
        <f>(I284-H284)/H284</f>
        <v>0.21052631578947367</v>
      </c>
      <c r="I299" s="1004">
        <f t="shared" si="42"/>
        <v>1.0434782608695652</v>
      </c>
      <c r="J299" s="1004">
        <f t="shared" si="42"/>
        <v>-0.23404255319148937</v>
      </c>
      <c r="K299" s="1004">
        <f t="shared" si="42"/>
        <v>8.3333333333333329E-2</v>
      </c>
      <c r="L299" s="1004">
        <f t="shared" si="40"/>
        <v>2.4102564102564101</v>
      </c>
      <c r="M299" s="1005">
        <f t="shared" si="40"/>
        <v>-0.64661654135338342</v>
      </c>
      <c r="N299" s="54"/>
      <c r="O299" s="54"/>
      <c r="P299" s="54"/>
      <c r="Q299" s="28"/>
    </row>
    <row r="300" spans="3:17" ht="15.75" thickBot="1" x14ac:dyDescent="0.3">
      <c r="C300" s="236" t="s">
        <v>69</v>
      </c>
      <c r="D300" s="291">
        <f t="shared" si="38"/>
        <v>1.5674157303370786</v>
      </c>
      <c r="E300" s="291">
        <f t="shared" si="38"/>
        <v>0.38293216630196936</v>
      </c>
      <c r="F300" s="291">
        <f t="shared" ref="F300:K300" si="43">(G285-F285)/F285</f>
        <v>-0.314873417721519</v>
      </c>
      <c r="G300" s="291">
        <f t="shared" si="43"/>
        <v>-0.29330254041570436</v>
      </c>
      <c r="H300" s="291">
        <f t="shared" si="43"/>
        <v>1.9281045751633987</v>
      </c>
      <c r="I300" s="291">
        <f t="shared" si="43"/>
        <v>-0.6395089285714286</v>
      </c>
      <c r="J300" s="291">
        <f t="shared" si="43"/>
        <v>0.23219814241486067</v>
      </c>
      <c r="K300" s="798">
        <f t="shared" si="43"/>
        <v>-6.78391959798995E-2</v>
      </c>
      <c r="L300" s="798">
        <f t="shared" si="40"/>
        <v>-0.16442048517520216</v>
      </c>
      <c r="M300" s="666">
        <f t="shared" si="40"/>
        <v>-0.36774193548387096</v>
      </c>
      <c r="N300" s="54"/>
      <c r="O300" s="54"/>
      <c r="P300" s="54"/>
      <c r="Q300" s="28"/>
    </row>
    <row r="301" spans="3:17" ht="21.75" customHeight="1" thickBot="1" x14ac:dyDescent="0.3">
      <c r="C301" s="879" t="s">
        <v>7</v>
      </c>
      <c r="D301" s="880">
        <f t="shared" ref="D301:M301" si="44">(E35-D35)/D35</f>
        <v>0.72600479904019199</v>
      </c>
      <c r="E301" s="881">
        <f t="shared" si="44"/>
        <v>0.26388044139369188</v>
      </c>
      <c r="F301" s="880">
        <f t="shared" si="44"/>
        <v>0.25800907465970024</v>
      </c>
      <c r="G301" s="880">
        <f t="shared" si="44"/>
        <v>0.11355811792994153</v>
      </c>
      <c r="H301" s="880">
        <f t="shared" si="44"/>
        <v>6.8950287088383966E-2</v>
      </c>
      <c r="I301" s="880">
        <f t="shared" si="44"/>
        <v>-1.7170140482967586E-2</v>
      </c>
      <c r="J301" s="880">
        <f t="shared" si="44"/>
        <v>-4.9093796711509714E-2</v>
      </c>
      <c r="K301" s="882">
        <f t="shared" si="44"/>
        <v>-6.4842560298668764E-2</v>
      </c>
      <c r="L301" s="882">
        <f t="shared" si="44"/>
        <v>-0.20812102747281611</v>
      </c>
      <c r="M301" s="883">
        <f t="shared" si="44"/>
        <v>-9.0746268656716422E-2</v>
      </c>
      <c r="N301" s="46"/>
      <c r="O301" s="46"/>
      <c r="P301" s="46"/>
      <c r="Q301" s="28"/>
    </row>
    <row r="302" spans="3:17" ht="15.75" thickTop="1" x14ac:dyDescent="0.25">
      <c r="C302" s="8" t="s">
        <v>405</v>
      </c>
      <c r="D302" s="9"/>
      <c r="E302" s="9"/>
      <c r="F302" s="9"/>
      <c r="G302" s="9"/>
      <c r="H302" s="9"/>
    </row>
    <row r="303" spans="3:17" x14ac:dyDescent="0.25">
      <c r="C303" s="145" t="s">
        <v>403</v>
      </c>
    </row>
    <row r="305" spans="3:17" ht="29.25" customHeight="1" x14ac:dyDescent="0.3">
      <c r="C305" s="1614" t="s">
        <v>146</v>
      </c>
      <c r="D305" s="1614"/>
      <c r="E305" s="1614"/>
      <c r="F305" s="1614"/>
      <c r="G305" s="1614"/>
      <c r="H305" s="1614"/>
      <c r="I305" s="1614"/>
      <c r="J305" s="1614"/>
      <c r="K305" s="1614"/>
      <c r="L305" s="1614"/>
      <c r="M305" s="1614"/>
      <c r="N305" s="1614"/>
      <c r="O305" s="37"/>
      <c r="P305" s="37"/>
    </row>
    <row r="306" spans="3:17" ht="4.5" customHeight="1" thickBot="1" x14ac:dyDescent="0.35">
      <c r="C306" s="57"/>
      <c r="D306" s="57"/>
      <c r="E306" s="57"/>
      <c r="F306" s="57"/>
      <c r="G306" s="57"/>
      <c r="H306" s="57"/>
      <c r="I306" s="57"/>
      <c r="J306" s="57"/>
      <c r="K306" s="57"/>
      <c r="L306" s="144"/>
      <c r="M306" s="191"/>
      <c r="N306" s="227"/>
      <c r="O306" s="57"/>
      <c r="P306" s="57"/>
    </row>
    <row r="307" spans="3:17" ht="16.5" thickTop="1" x14ac:dyDescent="0.25">
      <c r="C307" s="1522" t="s">
        <v>42</v>
      </c>
      <c r="D307" s="869" t="s">
        <v>43</v>
      </c>
      <c r="E307" s="869" t="s">
        <v>43</v>
      </c>
      <c r="F307" s="869" t="s">
        <v>43</v>
      </c>
      <c r="G307" s="869" t="s">
        <v>43</v>
      </c>
      <c r="H307" s="869" t="s">
        <v>43</v>
      </c>
      <c r="I307" s="869" t="s">
        <v>43</v>
      </c>
      <c r="J307" s="869" t="s">
        <v>43</v>
      </c>
      <c r="K307" s="869" t="s">
        <v>43</v>
      </c>
      <c r="L307" s="869" t="s">
        <v>43</v>
      </c>
      <c r="M307" s="869" t="s">
        <v>43</v>
      </c>
      <c r="N307" s="870" t="s">
        <v>43</v>
      </c>
      <c r="O307" s="3"/>
      <c r="P307" s="3"/>
      <c r="Q307" s="3"/>
    </row>
    <row r="308" spans="3:17" ht="16.5" thickBot="1" x14ac:dyDescent="0.3">
      <c r="C308" s="1523"/>
      <c r="D308" s="871">
        <v>2006</v>
      </c>
      <c r="E308" s="871">
        <v>2007</v>
      </c>
      <c r="F308" s="871">
        <v>2008</v>
      </c>
      <c r="G308" s="871">
        <v>2009</v>
      </c>
      <c r="H308" s="871">
        <v>2010</v>
      </c>
      <c r="I308" s="871">
        <v>2011</v>
      </c>
      <c r="J308" s="871">
        <v>2012</v>
      </c>
      <c r="K308" s="871">
        <v>2013</v>
      </c>
      <c r="L308" s="871">
        <v>2014</v>
      </c>
      <c r="M308" s="871">
        <v>2015</v>
      </c>
      <c r="N308" s="872">
        <v>2016</v>
      </c>
      <c r="O308" s="3"/>
      <c r="P308" s="3"/>
      <c r="Q308" s="3"/>
    </row>
    <row r="309" spans="3:17" ht="15" customHeight="1" x14ac:dyDescent="0.25">
      <c r="C309" s="297" t="s">
        <v>404</v>
      </c>
      <c r="D309" s="294">
        <f>D279/D$286</f>
        <v>0.65236952609478105</v>
      </c>
      <c r="E309" s="294">
        <f t="shared" ref="E309:N309" si="45">E279/E$286</f>
        <v>0.685115996176905</v>
      </c>
      <c r="F309" s="294">
        <f t="shared" si="45"/>
        <v>0.68334937439846011</v>
      </c>
      <c r="G309" s="294">
        <f t="shared" si="45"/>
        <v>0.17897152849882508</v>
      </c>
      <c r="H309" s="294">
        <f t="shared" si="45"/>
        <v>0.17298915443882809</v>
      </c>
      <c r="I309" s="294">
        <f t="shared" si="45"/>
        <v>0.1630245156551281</v>
      </c>
      <c r="J309" s="294">
        <f t="shared" si="45"/>
        <v>0.13504297458893871</v>
      </c>
      <c r="K309" s="294">
        <f t="shared" si="45"/>
        <v>0.1214815542565211</v>
      </c>
      <c r="L309" s="294">
        <f t="shared" si="45"/>
        <v>0.11787571571150916</v>
      </c>
      <c r="M309" s="294">
        <f t="shared" si="45"/>
        <v>0.11767827529021559</v>
      </c>
      <c r="N309" s="598">
        <f t="shared" si="45"/>
        <v>0.12227329101918728</v>
      </c>
      <c r="O309" s="55"/>
      <c r="P309" s="55"/>
      <c r="Q309" s="55"/>
    </row>
    <row r="310" spans="3:17" x14ac:dyDescent="0.25">
      <c r="C310" s="1003" t="s">
        <v>98</v>
      </c>
      <c r="D310" s="998">
        <f>D280/D$286</f>
        <v>0.25224955008998201</v>
      </c>
      <c r="E310" s="998">
        <f t="shared" ref="E310:N310" si="46">E280/E$286</f>
        <v>0.2171344165435746</v>
      </c>
      <c r="F310" s="998">
        <f t="shared" si="46"/>
        <v>0.21841055960401484</v>
      </c>
      <c r="G310" s="998">
        <f t="shared" si="46"/>
        <v>0.21492977758347451</v>
      </c>
      <c r="H310" s="998">
        <f t="shared" si="46"/>
        <v>0.2130343033812632</v>
      </c>
      <c r="I310" s="998">
        <f t="shared" si="46"/>
        <v>0.21412175190524285</v>
      </c>
      <c r="J310" s="998">
        <f t="shared" si="46"/>
        <v>0.2218329596412556</v>
      </c>
      <c r="K310" s="998">
        <f t="shared" si="46"/>
        <v>0.21221201552291594</v>
      </c>
      <c r="L310" s="998">
        <f t="shared" si="46"/>
        <v>0.21915217733886641</v>
      </c>
      <c r="M310" s="998">
        <f t="shared" si="46"/>
        <v>0.21339966832504145</v>
      </c>
      <c r="N310" s="1000">
        <f t="shared" si="46"/>
        <v>0.21667760998030203</v>
      </c>
      <c r="O310" s="55"/>
      <c r="P310" s="55"/>
      <c r="Q310" s="55"/>
    </row>
    <row r="311" spans="3:17" x14ac:dyDescent="0.25">
      <c r="C311" s="299" t="s">
        <v>99</v>
      </c>
      <c r="D311" s="295">
        <f t="shared" ref="D311:N315" si="47">D281/D$286</f>
        <v>6.8686262747450516E-2</v>
      </c>
      <c r="E311" s="295">
        <f t="shared" si="47"/>
        <v>5.8041532713528542E-2</v>
      </c>
      <c r="F311" s="295">
        <f t="shared" si="47"/>
        <v>5.1835556166643752E-2</v>
      </c>
      <c r="G311" s="295">
        <f t="shared" si="47"/>
        <v>4.9019072080441553E-2</v>
      </c>
      <c r="H311" s="295">
        <f t="shared" si="47"/>
        <v>5.3344456985817343E-2</v>
      </c>
      <c r="I311" s="295">
        <f t="shared" si="47"/>
        <v>4.2787622807822973E-2</v>
      </c>
      <c r="J311" s="295">
        <f t="shared" si="47"/>
        <v>4.0872571001494766E-2</v>
      </c>
      <c r="K311" s="295">
        <f t="shared" si="47"/>
        <v>4.2344156801100361E-2</v>
      </c>
      <c r="L311" s="295">
        <f t="shared" si="47"/>
        <v>3.6192677417660343E-2</v>
      </c>
      <c r="M311" s="295">
        <f t="shared" si="47"/>
        <v>3.6351575456053067E-2</v>
      </c>
      <c r="N311" s="599">
        <f t="shared" si="47"/>
        <v>3.0203545633617858E-2</v>
      </c>
      <c r="O311" s="55"/>
      <c r="P311" s="55"/>
      <c r="Q311" s="55"/>
    </row>
    <row r="312" spans="3:17" x14ac:dyDescent="0.25">
      <c r="C312" s="1003" t="s">
        <v>177</v>
      </c>
      <c r="D312" s="998">
        <f t="shared" si="47"/>
        <v>0</v>
      </c>
      <c r="E312" s="998">
        <f t="shared" si="47"/>
        <v>0</v>
      </c>
      <c r="F312" s="998">
        <f t="shared" si="47"/>
        <v>0</v>
      </c>
      <c r="G312" s="998">
        <f t="shared" si="47"/>
        <v>0.44887698781354174</v>
      </c>
      <c r="H312" s="998">
        <f t="shared" si="47"/>
        <v>0.47833341512489569</v>
      </c>
      <c r="I312" s="998">
        <f t="shared" si="47"/>
        <v>0.47823891286383252</v>
      </c>
      <c r="J312" s="998">
        <f t="shared" si="47"/>
        <v>0.52933482810164423</v>
      </c>
      <c r="K312" s="998">
        <f t="shared" si="47"/>
        <v>0.54109151643169429</v>
      </c>
      <c r="L312" s="998">
        <f t="shared" si="47"/>
        <v>0.55092714188159897</v>
      </c>
      <c r="M312" s="998">
        <f t="shared" si="47"/>
        <v>0.5613266998341625</v>
      </c>
      <c r="N312" s="1000">
        <f t="shared" si="47"/>
        <v>0.56657182461516009</v>
      </c>
      <c r="O312" s="55"/>
      <c r="P312" s="55"/>
      <c r="Q312" s="55"/>
    </row>
    <row r="313" spans="3:17" x14ac:dyDescent="0.25">
      <c r="C313" s="299" t="s">
        <v>178</v>
      </c>
      <c r="D313" s="295">
        <f t="shared" si="47"/>
        <v>0</v>
      </c>
      <c r="E313" s="295">
        <f t="shared" si="47"/>
        <v>0</v>
      </c>
      <c r="F313" s="295">
        <f t="shared" si="47"/>
        <v>0</v>
      </c>
      <c r="G313" s="295">
        <f t="shared" si="47"/>
        <v>8.2518170391824686E-2</v>
      </c>
      <c r="H313" s="295">
        <f t="shared" si="47"/>
        <v>6.6349315404622855E-2</v>
      </c>
      <c r="I313" s="295">
        <f t="shared" si="47"/>
        <v>5.9636397025066568E-2</v>
      </c>
      <c r="J313" s="295">
        <f t="shared" si="47"/>
        <v>5.563340807174888E-2</v>
      </c>
      <c r="K313" s="295">
        <f t="shared" si="47"/>
        <v>6.1551309131993907E-2</v>
      </c>
      <c r="L313" s="295">
        <f t="shared" si="47"/>
        <v>5.431528076902873E-2</v>
      </c>
      <c r="M313" s="295">
        <f t="shared" si="47"/>
        <v>4.1857379767827531E-2</v>
      </c>
      <c r="N313" s="599">
        <f t="shared" si="47"/>
        <v>4.6545560662435252E-2</v>
      </c>
      <c r="O313" s="55"/>
      <c r="P313" s="55"/>
      <c r="Q313" s="55"/>
    </row>
    <row r="314" spans="3:17" x14ac:dyDescent="0.25">
      <c r="C314" s="1003" t="s">
        <v>88</v>
      </c>
      <c r="D314" s="998">
        <f t="shared" si="47"/>
        <v>0</v>
      </c>
      <c r="E314" s="998">
        <f t="shared" si="47"/>
        <v>0</v>
      </c>
      <c r="F314" s="998">
        <f t="shared" si="47"/>
        <v>2.9561391447820709E-3</v>
      </c>
      <c r="G314" s="998">
        <f t="shared" si="47"/>
        <v>2.0219684135745122E-3</v>
      </c>
      <c r="H314" s="998">
        <f t="shared" si="47"/>
        <v>9.324238111596408E-4</v>
      </c>
      <c r="I314" s="998">
        <f t="shared" si="47"/>
        <v>1.0559177302359747E-3</v>
      </c>
      <c r="J314" s="998">
        <f t="shared" si="47"/>
        <v>2.1954409566517191E-3</v>
      </c>
      <c r="K314" s="998">
        <f t="shared" si="47"/>
        <v>1.7684334626909663E-3</v>
      </c>
      <c r="L314" s="998">
        <f t="shared" si="47"/>
        <v>2.0486421179807743E-3</v>
      </c>
      <c r="M314" s="998">
        <f t="shared" si="47"/>
        <v>8.8225538971807623E-3</v>
      </c>
      <c r="N314" s="1000">
        <f t="shared" si="47"/>
        <v>3.4289049390822208E-3</v>
      </c>
      <c r="O314" s="55"/>
      <c r="P314" s="55"/>
      <c r="Q314" s="55"/>
    </row>
    <row r="315" spans="3:17" ht="15.75" thickBot="1" x14ac:dyDescent="0.3">
      <c r="C315" s="301" t="s">
        <v>69</v>
      </c>
      <c r="D315" s="296">
        <f t="shared" si="47"/>
        <v>2.6694661067786441E-2</v>
      </c>
      <c r="E315" s="296">
        <f t="shared" si="47"/>
        <v>3.9708054565991829E-2</v>
      </c>
      <c r="F315" s="296">
        <f t="shared" si="47"/>
        <v>4.3448370686099275E-2</v>
      </c>
      <c r="G315" s="296">
        <f t="shared" si="47"/>
        <v>2.3662495218317942E-2</v>
      </c>
      <c r="H315" s="296">
        <f t="shared" si="47"/>
        <v>1.5016930853413163E-2</v>
      </c>
      <c r="I315" s="296">
        <f t="shared" si="47"/>
        <v>4.1134882012671015E-2</v>
      </c>
      <c r="J315" s="296">
        <f t="shared" si="47"/>
        <v>1.5087817638266068E-2</v>
      </c>
      <c r="K315" s="296">
        <f t="shared" si="47"/>
        <v>1.955101439308346E-2</v>
      </c>
      <c r="L315" s="296">
        <f t="shared" si="47"/>
        <v>1.9488364763355571E-2</v>
      </c>
      <c r="M315" s="296">
        <f t="shared" si="47"/>
        <v>2.0563847429519073E-2</v>
      </c>
      <c r="N315" s="452">
        <f t="shared" si="47"/>
        <v>1.4299263150215218E-2</v>
      </c>
      <c r="O315" s="55"/>
      <c r="P315" s="55"/>
      <c r="Q315" s="55"/>
    </row>
    <row r="316" spans="3:17" ht="21.75" customHeight="1" thickBot="1" x14ac:dyDescent="0.3">
      <c r="C316" s="879" t="s">
        <v>7</v>
      </c>
      <c r="D316" s="884">
        <f>SUM(D309:D315)</f>
        <v>0.99999999999999989</v>
      </c>
      <c r="E316" s="885">
        <f>SUM(E309:E315)</f>
        <v>0.99999999999999989</v>
      </c>
      <c r="F316" s="884">
        <f t="shared" ref="F316:M316" si="48">SUM(F309:F315)</f>
        <v>1</v>
      </c>
      <c r="G316" s="884">
        <f t="shared" si="48"/>
        <v>1</v>
      </c>
      <c r="H316" s="884">
        <f t="shared" si="48"/>
        <v>1</v>
      </c>
      <c r="I316" s="884">
        <f t="shared" si="48"/>
        <v>1</v>
      </c>
      <c r="J316" s="884">
        <f t="shared" si="48"/>
        <v>0.99999999999999989</v>
      </c>
      <c r="K316" s="884">
        <f t="shared" si="48"/>
        <v>1</v>
      </c>
      <c r="L316" s="884">
        <f t="shared" si="48"/>
        <v>0.99999999999999989</v>
      </c>
      <c r="M316" s="884">
        <f t="shared" si="48"/>
        <v>1</v>
      </c>
      <c r="N316" s="886">
        <f>SUM(N309:N315)</f>
        <v>0.99999999999999989</v>
      </c>
      <c r="O316" s="33"/>
      <c r="P316" s="33"/>
      <c r="Q316" s="33"/>
    </row>
    <row r="317" spans="3:17" ht="15.75" thickTop="1" x14ac:dyDescent="0.25">
      <c r="C317" s="8" t="s">
        <v>405</v>
      </c>
      <c r="D317" s="9"/>
      <c r="E317" s="9"/>
      <c r="F317" s="9"/>
      <c r="G317" s="9"/>
      <c r="H317" s="9"/>
    </row>
    <row r="318" spans="3:17" x14ac:dyDescent="0.25">
      <c r="C318" s="145" t="s">
        <v>403</v>
      </c>
    </row>
    <row r="320" spans="3:17" ht="22.5" customHeight="1" x14ac:dyDescent="0.3">
      <c r="C320" s="1614" t="s">
        <v>144</v>
      </c>
      <c r="D320" s="1614"/>
      <c r="E320" s="1614"/>
      <c r="F320" s="1614"/>
      <c r="G320" s="1614"/>
      <c r="H320" s="1614"/>
      <c r="I320" s="1614"/>
      <c r="J320" s="1614"/>
      <c r="K320" s="1614"/>
      <c r="L320" s="1614"/>
      <c r="M320" s="1614"/>
      <c r="N320" s="1614"/>
      <c r="O320" s="37"/>
      <c r="P320" s="37"/>
    </row>
    <row r="321" spans="3:14" ht="4.5" customHeight="1" x14ac:dyDescent="0.25"/>
    <row r="333" spans="3:14" x14ac:dyDescent="0.25">
      <c r="C333" s="1517"/>
      <c r="D333" s="1517"/>
      <c r="E333" s="1517"/>
      <c r="F333" s="1517"/>
      <c r="G333" s="1517"/>
      <c r="H333" s="1517"/>
      <c r="I333" s="1517"/>
      <c r="J333" s="1517"/>
      <c r="K333" s="1517"/>
      <c r="L333" s="1517"/>
      <c r="M333" s="189"/>
      <c r="N333" s="226"/>
    </row>
    <row r="334" spans="3:14" s="439" customFormat="1" x14ac:dyDescent="0.25">
      <c r="C334" s="146" t="s">
        <v>403</v>
      </c>
      <c r="D334" s="511"/>
      <c r="E334" s="511"/>
      <c r="F334" s="511"/>
      <c r="G334" s="511"/>
      <c r="H334" s="511"/>
      <c r="I334" s="511"/>
      <c r="J334" s="511"/>
      <c r="K334" s="511"/>
      <c r="L334" s="511"/>
      <c r="M334" s="511"/>
      <c r="N334" s="511"/>
    </row>
    <row r="335" spans="3:14" ht="23.25" customHeight="1" x14ac:dyDescent="0.25">
      <c r="C335" s="186"/>
      <c r="D335" s="186"/>
      <c r="E335" s="672"/>
      <c r="F335" s="672"/>
      <c r="G335" s="703" t="s">
        <v>36</v>
      </c>
      <c r="H335" s="672"/>
      <c r="I335" s="186"/>
      <c r="J335" s="186"/>
      <c r="K335" s="186"/>
      <c r="L335" s="186"/>
      <c r="M335" s="190"/>
      <c r="N335" s="225"/>
    </row>
    <row r="336" spans="3:14" ht="18" customHeight="1" x14ac:dyDescent="0.25">
      <c r="C336" s="186"/>
      <c r="D336" s="186"/>
      <c r="E336" s="672"/>
      <c r="F336" s="672"/>
      <c r="G336" s="704" t="s">
        <v>38</v>
      </c>
      <c r="H336" s="672"/>
      <c r="I336" s="186"/>
      <c r="J336" s="186"/>
      <c r="K336" s="186"/>
      <c r="L336" s="186"/>
      <c r="M336" s="190"/>
      <c r="N336" s="225"/>
    </row>
    <row r="337" spans="5:8" x14ac:dyDescent="0.25">
      <c r="E337" s="472"/>
      <c r="F337" s="472"/>
      <c r="G337" s="704" t="s">
        <v>81</v>
      </c>
      <c r="H337" s="472"/>
    </row>
    <row r="338" spans="5:8" x14ac:dyDescent="0.25">
      <c r="E338" s="472"/>
      <c r="F338" s="472"/>
      <c r="G338" s="472"/>
      <c r="H338" s="472"/>
    </row>
  </sheetData>
  <sheetProtection algorithmName="SHA-512" hashValue="inYel7JzJ6OM+SxjzaI3Hgx+4ZmK/fwtt12iCMbZUgBMORTjTB9LIfKwCA+gq2hNxYy395NDVpQHl9MStA4AVQ==" saltValue="05yqscrtNcwRgMTM7thubQ==" spinCount="100000" sheet="1" objects="1" scenarios="1"/>
  <mergeCells count="143">
    <mergeCell ref="C291:N291"/>
    <mergeCell ref="C320:N320"/>
    <mergeCell ref="C305:N305"/>
    <mergeCell ref="C275:N275"/>
    <mergeCell ref="C270:N270"/>
    <mergeCell ref="C256:N256"/>
    <mergeCell ref="C242:N242"/>
    <mergeCell ref="C228:N228"/>
    <mergeCell ref="C214:N214"/>
    <mergeCell ref="C200:N200"/>
    <mergeCell ref="C187:N187"/>
    <mergeCell ref="C173:N173"/>
    <mergeCell ref="C160:N160"/>
    <mergeCell ref="C145:N145"/>
    <mergeCell ref="C131:N131"/>
    <mergeCell ref="C120:N120"/>
    <mergeCell ref="C111:N111"/>
    <mergeCell ref="C100:N100"/>
    <mergeCell ref="C38:N38"/>
    <mergeCell ref="C68:N68"/>
    <mergeCell ref="C86:N86"/>
    <mergeCell ref="C7:N7"/>
    <mergeCell ref="C333:L333"/>
    <mergeCell ref="C122:C123"/>
    <mergeCell ref="C147:C148"/>
    <mergeCell ref="C175:C176"/>
    <mergeCell ref="C307:C308"/>
    <mergeCell ref="C277:C278"/>
    <mergeCell ref="H44:I44"/>
    <mergeCell ref="F47:G47"/>
    <mergeCell ref="H47:I47"/>
    <mergeCell ref="J47:K47"/>
    <mergeCell ref="L47:M47"/>
    <mergeCell ref="D46:E46"/>
    <mergeCell ref="F46:G46"/>
    <mergeCell ref="H46:I46"/>
    <mergeCell ref="J46:K46"/>
    <mergeCell ref="L46:M46"/>
    <mergeCell ref="D50:E50"/>
    <mergeCell ref="F50:G50"/>
    <mergeCell ref="H50:I50"/>
    <mergeCell ref="J50:K50"/>
    <mergeCell ref="C4:N4"/>
    <mergeCell ref="C5:N5"/>
    <mergeCell ref="C6:N6"/>
    <mergeCell ref="C9:N9"/>
    <mergeCell ref="C10:N10"/>
    <mergeCell ref="C102:C103"/>
    <mergeCell ref="C12:C13"/>
    <mergeCell ref="C8:N8"/>
    <mergeCell ref="C42:C43"/>
    <mergeCell ref="D42:E43"/>
    <mergeCell ref="F42:G43"/>
    <mergeCell ref="H42:I43"/>
    <mergeCell ref="J42:K43"/>
    <mergeCell ref="L42:M43"/>
    <mergeCell ref="D45:E45"/>
    <mergeCell ref="F45:G45"/>
    <mergeCell ref="H45:I45"/>
    <mergeCell ref="J45:K45"/>
    <mergeCell ref="L45:M45"/>
    <mergeCell ref="D44:E44"/>
    <mergeCell ref="F44:G44"/>
    <mergeCell ref="J44:K44"/>
    <mergeCell ref="L44:M44"/>
    <mergeCell ref="D47:E47"/>
    <mergeCell ref="L50:M50"/>
    <mergeCell ref="D49:E49"/>
    <mergeCell ref="F49:G49"/>
    <mergeCell ref="H49:I49"/>
    <mergeCell ref="J49:K49"/>
    <mergeCell ref="L49:M49"/>
    <mergeCell ref="D52:E52"/>
    <mergeCell ref="F52:G52"/>
    <mergeCell ref="H52:I52"/>
    <mergeCell ref="J52:K52"/>
    <mergeCell ref="L52:M52"/>
    <mergeCell ref="D51:E51"/>
    <mergeCell ref="F51:G51"/>
    <mergeCell ref="H51:I51"/>
    <mergeCell ref="J51:K51"/>
    <mergeCell ref="L51:M51"/>
    <mergeCell ref="D54:E54"/>
    <mergeCell ref="F54:G54"/>
    <mergeCell ref="H54:I54"/>
    <mergeCell ref="J54:K54"/>
    <mergeCell ref="L54:M54"/>
    <mergeCell ref="D53:E53"/>
    <mergeCell ref="F53:G53"/>
    <mergeCell ref="H53:I53"/>
    <mergeCell ref="J53:K53"/>
    <mergeCell ref="L53:M53"/>
    <mergeCell ref="D55:E55"/>
    <mergeCell ref="F55:G55"/>
    <mergeCell ref="H55:I55"/>
    <mergeCell ref="J55:K55"/>
    <mergeCell ref="L55:M55"/>
    <mergeCell ref="D58:E58"/>
    <mergeCell ref="F58:G58"/>
    <mergeCell ref="H58:I58"/>
    <mergeCell ref="J58:K58"/>
    <mergeCell ref="L58:M58"/>
    <mergeCell ref="D56:E56"/>
    <mergeCell ref="F56:G56"/>
    <mergeCell ref="H56:I56"/>
    <mergeCell ref="J56:K56"/>
    <mergeCell ref="L56:M56"/>
    <mergeCell ref="J61:K61"/>
    <mergeCell ref="L61:M61"/>
    <mergeCell ref="D60:E60"/>
    <mergeCell ref="F60:G60"/>
    <mergeCell ref="H60:I60"/>
    <mergeCell ref="J60:K60"/>
    <mergeCell ref="L60:M60"/>
    <mergeCell ref="D59:E59"/>
    <mergeCell ref="F59:G59"/>
    <mergeCell ref="H59:I59"/>
    <mergeCell ref="J59:K59"/>
    <mergeCell ref="L59:M59"/>
    <mergeCell ref="C40:M40"/>
    <mergeCell ref="D65:E65"/>
    <mergeCell ref="F65:G65"/>
    <mergeCell ref="H65:I65"/>
    <mergeCell ref="J65:K65"/>
    <mergeCell ref="L65:M65"/>
    <mergeCell ref="D64:E64"/>
    <mergeCell ref="F64:G64"/>
    <mergeCell ref="H64:I64"/>
    <mergeCell ref="J64:K64"/>
    <mergeCell ref="L64:M64"/>
    <mergeCell ref="D63:E63"/>
    <mergeCell ref="F63:G63"/>
    <mergeCell ref="H63:I63"/>
    <mergeCell ref="J63:K63"/>
    <mergeCell ref="L63:M63"/>
    <mergeCell ref="D62:E62"/>
    <mergeCell ref="F62:G62"/>
    <mergeCell ref="H62:I62"/>
    <mergeCell ref="J62:K62"/>
    <mergeCell ref="L62:M62"/>
    <mergeCell ref="D61:E61"/>
    <mergeCell ref="F61:G61"/>
    <mergeCell ref="H61:I61"/>
  </mergeCells>
  <hyperlinks>
    <hyperlink ref="B14" location="'VÍTIMAS FATAIS'!A1" display="AVANÇAR &gt;&gt;" xr:uid="{00000000-0004-0000-0800-000000000000}"/>
    <hyperlink ref="B15" location="'ACIDENTES COM VÍTIMAS'!A1" display="&lt;&lt; VOLTAR" xr:uid="{00000000-0004-0000-0800-000001000000}"/>
    <hyperlink ref="B13" location="'INÍCIO '!A1" display="INÍCIO" xr:uid="{00000000-0004-0000-0800-000002000000}"/>
    <hyperlink ref="G336" location="'VÍTIMAS FATAIS'!A1" display="AVANÇAR &gt;&gt;" xr:uid="{00000000-0004-0000-0800-000003000000}"/>
    <hyperlink ref="G337" location="'ACIDENTES COM VÍTIMAS'!A1" display="&lt;&lt; VOLTAR" xr:uid="{00000000-0004-0000-0800-000004000000}"/>
    <hyperlink ref="G335" location="'INÍCIO '!A1" display="INÍCIO" xr:uid="{00000000-0004-0000-0800-000005000000}"/>
  </hyperlinks>
  <printOptions horizontalCentered="1"/>
  <pageMargins left="0.51181102362204722" right="0" top="0.35433070866141736" bottom="0.35433070866141736" header="0.31496062992125984" footer="0.31496062992125984"/>
  <pageSetup paperSize="9" scale="75" orientation="portrait" r:id="rId1"/>
  <rowBreaks count="5" manualBreakCount="5">
    <brk id="68" min="2" max="14" man="1"/>
    <brk id="128" min="2" max="14" man="1"/>
    <brk id="185" min="2" max="14" man="1"/>
    <brk id="254" min="2" max="14" man="1"/>
    <brk id="303" min="2" max="14"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8">
    <tabColor rgb="FF00B0F0"/>
  </sheetPr>
  <dimension ref="B2:AG357"/>
  <sheetViews>
    <sheetView showGridLines="0" showRowColHeaders="0" zoomScaleNormal="100" workbookViewId="0">
      <selection activeCell="B14" sqref="B14"/>
    </sheetView>
  </sheetViews>
  <sheetFormatPr baseColWidth="10" defaultColWidth="9.140625" defaultRowHeight="15" x14ac:dyDescent="0.25"/>
  <cols>
    <col min="1" max="1" width="28.140625" customWidth="1"/>
    <col min="2" max="2" width="15.5703125" customWidth="1"/>
    <col min="3" max="3" width="20.5703125" customWidth="1"/>
    <col min="4" max="14" width="6.7109375" customWidth="1"/>
    <col min="15" max="15" width="5.7109375" customWidth="1"/>
    <col min="16" max="18" width="9.85546875" customWidth="1"/>
  </cols>
  <sheetData>
    <row r="2" spans="2:19" ht="15.75" thickBot="1" x14ac:dyDescent="0.3"/>
    <row r="3" spans="2:19" ht="16.5" thickTop="1" x14ac:dyDescent="0.25">
      <c r="C3" s="520"/>
      <c r="D3" s="521"/>
      <c r="E3" s="521"/>
      <c r="F3" s="521"/>
      <c r="G3" s="521"/>
      <c r="H3" s="521"/>
      <c r="I3" s="521"/>
      <c r="J3" s="521"/>
      <c r="K3" s="521"/>
      <c r="L3" s="521"/>
      <c r="M3" s="521"/>
      <c r="N3" s="522"/>
    </row>
    <row r="4" spans="2:19" ht="15.75" x14ac:dyDescent="0.25">
      <c r="C4" s="1560" t="s">
        <v>34</v>
      </c>
      <c r="D4" s="1561"/>
      <c r="E4" s="1561"/>
      <c r="F4" s="1561"/>
      <c r="G4" s="1561"/>
      <c r="H4" s="1561"/>
      <c r="I4" s="1561"/>
      <c r="J4" s="1561"/>
      <c r="K4" s="1561"/>
      <c r="L4" s="1561"/>
      <c r="M4" s="1561"/>
      <c r="N4" s="1562"/>
    </row>
    <row r="5" spans="2:19" ht="15.75" x14ac:dyDescent="0.25">
      <c r="C5" s="1560" t="s">
        <v>35</v>
      </c>
      <c r="D5" s="1561"/>
      <c r="E5" s="1561"/>
      <c r="F5" s="1561"/>
      <c r="G5" s="1561"/>
      <c r="H5" s="1561"/>
      <c r="I5" s="1561"/>
      <c r="J5" s="1561"/>
      <c r="K5" s="1561"/>
      <c r="L5" s="1561"/>
      <c r="M5" s="1561"/>
      <c r="N5" s="1562"/>
    </row>
    <row r="6" spans="2:19" ht="15.75" x14ac:dyDescent="0.25">
      <c r="B6" s="58"/>
      <c r="C6" s="1560" t="s">
        <v>394</v>
      </c>
      <c r="D6" s="1561"/>
      <c r="E6" s="1561"/>
      <c r="F6" s="1561"/>
      <c r="G6" s="1561"/>
      <c r="H6" s="1561"/>
      <c r="I6" s="1561"/>
      <c r="J6" s="1561"/>
      <c r="K6" s="1561"/>
      <c r="L6" s="1561"/>
      <c r="M6" s="1561"/>
      <c r="N6" s="1562"/>
    </row>
    <row r="7" spans="2:19" s="439" customFormat="1" ht="15.75" x14ac:dyDescent="0.25">
      <c r="B7" s="524"/>
      <c r="C7" s="1560" t="s">
        <v>37</v>
      </c>
      <c r="D7" s="1561"/>
      <c r="E7" s="1561"/>
      <c r="F7" s="1561"/>
      <c r="G7" s="1561"/>
      <c r="H7" s="1561"/>
      <c r="I7" s="1561"/>
      <c r="J7" s="1561"/>
      <c r="K7" s="1561"/>
      <c r="L7" s="1561"/>
      <c r="M7" s="1561"/>
      <c r="N7" s="1562"/>
    </row>
    <row r="8" spans="2:19" ht="12" customHeight="1" x14ac:dyDescent="0.25">
      <c r="B8" s="48"/>
      <c r="C8" s="1569"/>
      <c r="D8" s="1570"/>
      <c r="E8" s="1570"/>
      <c r="F8" s="1570"/>
      <c r="G8" s="1570"/>
      <c r="H8" s="1570"/>
      <c r="I8" s="1570"/>
      <c r="J8" s="1570"/>
      <c r="K8" s="1570"/>
      <c r="L8" s="1570"/>
      <c r="M8" s="1570"/>
      <c r="N8" s="1571"/>
    </row>
    <row r="9" spans="2:19" ht="18.75" x14ac:dyDescent="0.3">
      <c r="B9" s="48"/>
      <c r="C9" s="1563" t="s">
        <v>398</v>
      </c>
      <c r="D9" s="1564"/>
      <c r="E9" s="1564"/>
      <c r="F9" s="1564"/>
      <c r="G9" s="1564"/>
      <c r="H9" s="1564"/>
      <c r="I9" s="1564"/>
      <c r="J9" s="1564"/>
      <c r="K9" s="1564"/>
      <c r="L9" s="1564"/>
      <c r="M9" s="1564"/>
      <c r="N9" s="1565"/>
    </row>
    <row r="10" spans="2:19" ht="21" customHeight="1" thickBot="1" x14ac:dyDescent="0.3">
      <c r="C10" s="1566" t="s">
        <v>400</v>
      </c>
      <c r="D10" s="1567"/>
      <c r="E10" s="1567"/>
      <c r="F10" s="1567"/>
      <c r="G10" s="1567"/>
      <c r="H10" s="1567"/>
      <c r="I10" s="1567"/>
      <c r="J10" s="1567"/>
      <c r="K10" s="1567"/>
      <c r="L10" s="1567"/>
      <c r="M10" s="1567"/>
      <c r="N10" s="1568"/>
    </row>
    <row r="11" spans="2:19" ht="8.25" customHeight="1" thickTop="1" thickBot="1" x14ac:dyDescent="0.3"/>
    <row r="12" spans="2:19" ht="15.75" customHeight="1" thickTop="1" x14ac:dyDescent="0.25">
      <c r="B12" s="472"/>
      <c r="C12" s="1522" t="s">
        <v>42</v>
      </c>
      <c r="D12" s="869" t="s">
        <v>43</v>
      </c>
      <c r="E12" s="869" t="s">
        <v>43</v>
      </c>
      <c r="F12" s="869" t="s">
        <v>43</v>
      </c>
      <c r="G12" s="869" t="s">
        <v>43</v>
      </c>
      <c r="H12" s="869" t="s">
        <v>43</v>
      </c>
      <c r="I12" s="869" t="s">
        <v>43</v>
      </c>
      <c r="J12" s="869" t="s">
        <v>43</v>
      </c>
      <c r="K12" s="869" t="s">
        <v>43</v>
      </c>
      <c r="L12" s="869" t="s">
        <v>43</v>
      </c>
      <c r="M12" s="869" t="s">
        <v>43</v>
      </c>
      <c r="N12" s="870" t="s">
        <v>43</v>
      </c>
      <c r="O12" s="31"/>
      <c r="P12" s="31"/>
      <c r="Q12" s="31"/>
      <c r="R12" s="31"/>
      <c r="S12" s="59"/>
    </row>
    <row r="13" spans="2:19" ht="15.75" customHeight="1" thickBot="1" x14ac:dyDescent="0.3">
      <c r="B13" s="694" t="s">
        <v>36</v>
      </c>
      <c r="C13" s="1523"/>
      <c r="D13" s="871">
        <v>2006</v>
      </c>
      <c r="E13" s="871">
        <v>2007</v>
      </c>
      <c r="F13" s="871">
        <v>2008</v>
      </c>
      <c r="G13" s="871">
        <v>2009</v>
      </c>
      <c r="H13" s="871">
        <v>2010</v>
      </c>
      <c r="I13" s="871">
        <v>2011</v>
      </c>
      <c r="J13" s="871">
        <v>2012</v>
      </c>
      <c r="K13" s="871">
        <v>2013</v>
      </c>
      <c r="L13" s="871">
        <v>2014</v>
      </c>
      <c r="M13" s="871">
        <v>2015</v>
      </c>
      <c r="N13" s="872">
        <v>2016</v>
      </c>
      <c r="O13" s="31"/>
      <c r="P13" s="31"/>
      <c r="Q13" s="31"/>
      <c r="R13" s="31"/>
      <c r="S13" s="59"/>
    </row>
    <row r="14" spans="2:19" ht="15.75" x14ac:dyDescent="0.25">
      <c r="B14" s="695" t="s">
        <v>38</v>
      </c>
      <c r="C14" s="457" t="s">
        <v>74</v>
      </c>
      <c r="D14" s="251">
        <v>219</v>
      </c>
      <c r="E14" s="251">
        <v>256</v>
      </c>
      <c r="F14" s="251">
        <v>369</v>
      </c>
      <c r="G14" s="251">
        <v>347</v>
      </c>
      <c r="H14" s="251">
        <v>393</v>
      </c>
      <c r="I14" s="251">
        <v>399</v>
      </c>
      <c r="J14" s="251">
        <v>501</v>
      </c>
      <c r="K14" s="251">
        <v>387</v>
      </c>
      <c r="L14" s="251">
        <v>419</v>
      </c>
      <c r="M14" s="251">
        <v>398</v>
      </c>
      <c r="N14" s="254">
        <v>396</v>
      </c>
      <c r="O14" s="3"/>
      <c r="P14" s="3"/>
      <c r="Q14" s="3"/>
      <c r="R14" s="3"/>
      <c r="S14" s="50"/>
    </row>
    <row r="15" spans="2:19" ht="15.75" customHeight="1" x14ac:dyDescent="0.25">
      <c r="B15" s="695" t="s">
        <v>81</v>
      </c>
      <c r="C15" s="1002" t="s">
        <v>75</v>
      </c>
      <c r="D15" s="1009">
        <v>89</v>
      </c>
      <c r="E15" s="996">
        <v>98</v>
      </c>
      <c r="F15" s="996">
        <v>98</v>
      </c>
      <c r="G15" s="996">
        <v>72</v>
      </c>
      <c r="H15" s="996">
        <v>90</v>
      </c>
      <c r="I15" s="996">
        <v>100</v>
      </c>
      <c r="J15" s="996">
        <v>108</v>
      </c>
      <c r="K15" s="996">
        <v>96</v>
      </c>
      <c r="L15" s="996">
        <v>81</v>
      </c>
      <c r="M15" s="996">
        <v>95</v>
      </c>
      <c r="N15" s="997">
        <v>84</v>
      </c>
      <c r="O15" s="3"/>
      <c r="P15" s="3"/>
      <c r="Q15" s="3"/>
      <c r="R15" s="3"/>
      <c r="S15" s="50"/>
    </row>
    <row r="16" spans="2:19" ht="16.5" customHeight="1" thickBot="1" x14ac:dyDescent="0.3">
      <c r="B16" s="472"/>
      <c r="C16" s="458" t="s">
        <v>69</v>
      </c>
      <c r="D16" s="257">
        <v>5</v>
      </c>
      <c r="E16" s="257">
        <v>10</v>
      </c>
      <c r="F16" s="257">
        <v>5</v>
      </c>
      <c r="G16" s="257">
        <v>1</v>
      </c>
      <c r="H16" s="436">
        <v>1</v>
      </c>
      <c r="I16" s="436">
        <v>2</v>
      </c>
      <c r="J16" s="436">
        <v>2</v>
      </c>
      <c r="K16" s="436">
        <v>1</v>
      </c>
      <c r="L16" s="436">
        <v>0</v>
      </c>
      <c r="M16" s="436">
        <v>0</v>
      </c>
      <c r="N16" s="437">
        <v>0</v>
      </c>
      <c r="O16" s="3"/>
      <c r="P16" s="3"/>
      <c r="Q16" s="3"/>
      <c r="R16" s="3"/>
      <c r="S16" s="50"/>
    </row>
    <row r="17" spans="3:19" ht="21.75" customHeight="1" thickBot="1" x14ac:dyDescent="0.3">
      <c r="C17" s="820" t="s">
        <v>7</v>
      </c>
      <c r="D17" s="821">
        <f t="shared" ref="D17:M17" si="0">SUM(D14:D16)</f>
        <v>313</v>
      </c>
      <c r="E17" s="821">
        <f t="shared" si="0"/>
        <v>364</v>
      </c>
      <c r="F17" s="821">
        <f t="shared" si="0"/>
        <v>472</v>
      </c>
      <c r="G17" s="821">
        <f t="shared" si="0"/>
        <v>420</v>
      </c>
      <c r="H17" s="821">
        <f t="shared" si="0"/>
        <v>484</v>
      </c>
      <c r="I17" s="821">
        <f t="shared" si="0"/>
        <v>501</v>
      </c>
      <c r="J17" s="821">
        <f t="shared" si="0"/>
        <v>611</v>
      </c>
      <c r="K17" s="821">
        <f t="shared" si="0"/>
        <v>484</v>
      </c>
      <c r="L17" s="821">
        <f t="shared" si="0"/>
        <v>500</v>
      </c>
      <c r="M17" s="821">
        <f t="shared" si="0"/>
        <v>493</v>
      </c>
      <c r="N17" s="823">
        <f>SUM(N14:N16)</f>
        <v>480</v>
      </c>
      <c r="O17" s="31"/>
      <c r="P17" s="31"/>
      <c r="Q17" s="31"/>
      <c r="R17" s="31"/>
      <c r="S17" s="51"/>
    </row>
    <row r="18" spans="3:19" ht="9" customHeight="1" thickTop="1" thickBot="1" x14ac:dyDescent="0.3">
      <c r="C18" s="195"/>
      <c r="D18" s="200"/>
      <c r="E18" s="200"/>
      <c r="F18" s="200"/>
      <c r="G18" s="200"/>
      <c r="H18" s="200"/>
      <c r="I18" s="200"/>
      <c r="J18" s="200"/>
      <c r="K18" s="200"/>
      <c r="L18" s="200"/>
      <c r="M18" s="200"/>
      <c r="N18" s="200"/>
      <c r="O18" s="31"/>
      <c r="P18" s="31"/>
      <c r="Q18" s="31"/>
      <c r="R18" s="31"/>
      <c r="S18" s="51"/>
    </row>
    <row r="19" spans="3:19" ht="15.75" customHeight="1" thickTop="1" x14ac:dyDescent="0.25">
      <c r="C19" s="304" t="s">
        <v>94</v>
      </c>
      <c r="D19" s="273">
        <v>11</v>
      </c>
      <c r="E19" s="279">
        <v>2</v>
      </c>
      <c r="F19" s="273">
        <v>15</v>
      </c>
      <c r="G19" s="279">
        <v>10</v>
      </c>
      <c r="H19" s="273">
        <v>18</v>
      </c>
      <c r="I19" s="279">
        <v>22</v>
      </c>
      <c r="J19" s="273">
        <v>20</v>
      </c>
      <c r="K19" s="279">
        <v>17</v>
      </c>
      <c r="L19" s="279">
        <v>12</v>
      </c>
      <c r="M19" s="279">
        <v>16</v>
      </c>
      <c r="N19" s="277">
        <v>7</v>
      </c>
      <c r="O19" s="3"/>
      <c r="P19" s="3"/>
      <c r="Q19" s="3"/>
      <c r="R19" s="3"/>
      <c r="S19" s="50"/>
    </row>
    <row r="20" spans="3:19" ht="15.75" x14ac:dyDescent="0.25">
      <c r="C20" s="1002" t="s">
        <v>95</v>
      </c>
      <c r="D20" s="1009">
        <v>13</v>
      </c>
      <c r="E20" s="996">
        <v>14</v>
      </c>
      <c r="F20" s="996">
        <v>11</v>
      </c>
      <c r="G20" s="996">
        <v>8</v>
      </c>
      <c r="H20" s="996">
        <v>3</v>
      </c>
      <c r="I20" s="996">
        <v>3</v>
      </c>
      <c r="J20" s="996">
        <v>7</v>
      </c>
      <c r="K20" s="996">
        <v>2</v>
      </c>
      <c r="L20" s="996">
        <v>3</v>
      </c>
      <c r="M20" s="996">
        <v>3</v>
      </c>
      <c r="N20" s="997">
        <v>3</v>
      </c>
      <c r="O20" s="3"/>
      <c r="P20" s="3"/>
      <c r="Q20" s="3"/>
      <c r="R20" s="3"/>
      <c r="S20" s="50"/>
    </row>
    <row r="21" spans="3:19" ht="15.75" x14ac:dyDescent="0.25">
      <c r="C21" s="299" t="s">
        <v>96</v>
      </c>
      <c r="D21" s="274">
        <v>53</v>
      </c>
      <c r="E21" s="276">
        <v>50</v>
      </c>
      <c r="F21" s="274">
        <v>23</v>
      </c>
      <c r="G21" s="276">
        <v>21</v>
      </c>
      <c r="H21" s="274">
        <v>21</v>
      </c>
      <c r="I21" s="276">
        <v>15</v>
      </c>
      <c r="J21" s="274">
        <v>32</v>
      </c>
      <c r="K21" s="276">
        <v>22</v>
      </c>
      <c r="L21" s="276">
        <v>11</v>
      </c>
      <c r="M21" s="276">
        <v>24</v>
      </c>
      <c r="N21" s="278">
        <v>22</v>
      </c>
      <c r="O21" s="3"/>
      <c r="P21" s="3"/>
      <c r="Q21" s="3"/>
      <c r="R21" s="3"/>
      <c r="S21" s="50"/>
    </row>
    <row r="22" spans="3:19" ht="15.75" x14ac:dyDescent="0.25">
      <c r="C22" s="1002" t="s">
        <v>71</v>
      </c>
      <c r="D22" s="1009">
        <v>77</v>
      </c>
      <c r="E22" s="996">
        <v>64</v>
      </c>
      <c r="F22" s="996">
        <v>117</v>
      </c>
      <c r="G22" s="996">
        <v>121</v>
      </c>
      <c r="H22" s="996">
        <v>132</v>
      </c>
      <c r="I22" s="996">
        <v>136</v>
      </c>
      <c r="J22" s="996">
        <v>162</v>
      </c>
      <c r="K22" s="996">
        <v>122</v>
      </c>
      <c r="L22" s="996">
        <v>134</v>
      </c>
      <c r="M22" s="996">
        <v>147</v>
      </c>
      <c r="N22" s="997">
        <v>107</v>
      </c>
      <c r="O22" s="3"/>
      <c r="P22" s="3"/>
      <c r="Q22" s="3"/>
      <c r="R22" s="3"/>
      <c r="S22" s="50"/>
    </row>
    <row r="23" spans="3:19" ht="15.75" x14ac:dyDescent="0.25">
      <c r="C23" s="299" t="s">
        <v>72</v>
      </c>
      <c r="D23" s="275">
        <v>82</v>
      </c>
      <c r="E23" s="272">
        <v>88</v>
      </c>
      <c r="F23" s="274">
        <v>157</v>
      </c>
      <c r="G23" s="276">
        <v>176</v>
      </c>
      <c r="H23" s="274">
        <v>218</v>
      </c>
      <c r="I23" s="276">
        <v>229</v>
      </c>
      <c r="J23" s="274">
        <v>267</v>
      </c>
      <c r="K23" s="276">
        <v>223</v>
      </c>
      <c r="L23" s="276">
        <v>229</v>
      </c>
      <c r="M23" s="276">
        <v>231</v>
      </c>
      <c r="N23" s="278">
        <v>218</v>
      </c>
      <c r="O23" s="3"/>
      <c r="P23" s="3"/>
      <c r="Q23" s="3"/>
      <c r="R23" s="3"/>
      <c r="S23" s="50"/>
    </row>
    <row r="24" spans="3:19" ht="15.75" customHeight="1" x14ac:dyDescent="0.25">
      <c r="C24" s="1002" t="s">
        <v>73</v>
      </c>
      <c r="D24" s="1009">
        <v>28</v>
      </c>
      <c r="E24" s="996">
        <v>48</v>
      </c>
      <c r="F24" s="996">
        <v>43</v>
      </c>
      <c r="G24" s="996">
        <v>40</v>
      </c>
      <c r="H24" s="996">
        <v>44</v>
      </c>
      <c r="I24" s="996">
        <v>43</v>
      </c>
      <c r="J24" s="996">
        <v>74</v>
      </c>
      <c r="K24" s="996">
        <v>67</v>
      </c>
      <c r="L24" s="996">
        <v>85</v>
      </c>
      <c r="M24" s="996">
        <v>60</v>
      </c>
      <c r="N24" s="997">
        <v>80</v>
      </c>
      <c r="O24" s="3"/>
      <c r="P24" s="3"/>
      <c r="Q24" s="3"/>
      <c r="R24" s="3"/>
      <c r="S24" s="50"/>
    </row>
    <row r="25" spans="3:19" ht="16.5" thickBot="1" x14ac:dyDescent="0.3">
      <c r="C25" s="459" t="s">
        <v>49</v>
      </c>
      <c r="D25" s="752">
        <v>49</v>
      </c>
      <c r="E25" s="436">
        <v>98</v>
      </c>
      <c r="F25" s="436">
        <v>106</v>
      </c>
      <c r="G25" s="436">
        <v>44</v>
      </c>
      <c r="H25" s="436">
        <v>48</v>
      </c>
      <c r="I25" s="436">
        <v>53</v>
      </c>
      <c r="J25" s="436">
        <v>49</v>
      </c>
      <c r="K25" s="436">
        <v>31</v>
      </c>
      <c r="L25" s="436">
        <v>26</v>
      </c>
      <c r="M25" s="436">
        <v>12</v>
      </c>
      <c r="N25" s="437">
        <v>43</v>
      </c>
      <c r="O25" s="3"/>
      <c r="P25" s="3"/>
      <c r="Q25" s="3"/>
      <c r="R25" s="3"/>
      <c r="S25" s="50"/>
    </row>
    <row r="26" spans="3:19" ht="21.75" customHeight="1" thickBot="1" x14ac:dyDescent="0.3">
      <c r="C26" s="820" t="s">
        <v>7</v>
      </c>
      <c r="D26" s="821">
        <f t="shared" ref="D26:M26" si="1">SUM(D19:D25)</f>
        <v>313</v>
      </c>
      <c r="E26" s="821">
        <f t="shared" si="1"/>
        <v>364</v>
      </c>
      <c r="F26" s="821">
        <f t="shared" si="1"/>
        <v>472</v>
      </c>
      <c r="G26" s="821">
        <f t="shared" si="1"/>
        <v>420</v>
      </c>
      <c r="H26" s="821">
        <f t="shared" si="1"/>
        <v>484</v>
      </c>
      <c r="I26" s="821">
        <f t="shared" si="1"/>
        <v>501</v>
      </c>
      <c r="J26" s="821">
        <f t="shared" si="1"/>
        <v>611</v>
      </c>
      <c r="K26" s="821">
        <f t="shared" si="1"/>
        <v>484</v>
      </c>
      <c r="L26" s="821">
        <f t="shared" si="1"/>
        <v>500</v>
      </c>
      <c r="M26" s="821">
        <f t="shared" si="1"/>
        <v>493</v>
      </c>
      <c r="N26" s="823">
        <f>SUM(N19:N25)</f>
        <v>480</v>
      </c>
      <c r="O26" s="31"/>
      <c r="P26" s="31"/>
      <c r="Q26" s="31"/>
      <c r="R26" s="31"/>
      <c r="S26" s="51"/>
    </row>
    <row r="27" spans="3:19" s="28" customFormat="1" ht="9" customHeight="1" thickTop="1" thickBot="1" x14ac:dyDescent="0.3">
      <c r="C27" s="195"/>
      <c r="D27" s="200"/>
      <c r="E27" s="200"/>
      <c r="F27" s="200"/>
      <c r="G27" s="200"/>
      <c r="H27" s="200"/>
      <c r="I27" s="200"/>
      <c r="J27" s="200"/>
      <c r="K27" s="200"/>
      <c r="L27" s="200"/>
      <c r="M27" s="200"/>
      <c r="N27" s="200"/>
      <c r="O27" s="31"/>
      <c r="P27" s="31"/>
      <c r="Q27" s="31"/>
      <c r="R27" s="31"/>
      <c r="S27" s="201"/>
    </row>
    <row r="28" spans="3:19" ht="18" customHeight="1" thickTop="1" x14ac:dyDescent="0.25">
      <c r="C28" s="304" t="s">
        <v>402</v>
      </c>
      <c r="D28" s="273">
        <v>170</v>
      </c>
      <c r="E28" s="279">
        <v>198</v>
      </c>
      <c r="F28" s="273">
        <v>232</v>
      </c>
      <c r="G28" s="279">
        <v>90</v>
      </c>
      <c r="H28" s="273">
        <v>109</v>
      </c>
      <c r="I28" s="279">
        <v>124</v>
      </c>
      <c r="J28" s="273">
        <v>103</v>
      </c>
      <c r="K28" s="279">
        <v>64</v>
      </c>
      <c r="L28" s="279">
        <v>53</v>
      </c>
      <c r="M28" s="279">
        <v>50</v>
      </c>
      <c r="N28" s="277">
        <v>75</v>
      </c>
      <c r="O28" s="3"/>
      <c r="P28" s="3"/>
      <c r="Q28" s="3"/>
      <c r="R28" s="3"/>
      <c r="S28" s="50"/>
    </row>
    <row r="29" spans="3:19" ht="15.75" x14ac:dyDescent="0.25">
      <c r="C29" s="1002" t="s">
        <v>98</v>
      </c>
      <c r="D29" s="1009">
        <v>100</v>
      </c>
      <c r="E29" s="996">
        <v>67</v>
      </c>
      <c r="F29" s="996">
        <v>101</v>
      </c>
      <c r="G29" s="996">
        <v>90</v>
      </c>
      <c r="H29" s="996">
        <v>102</v>
      </c>
      <c r="I29" s="996">
        <v>120</v>
      </c>
      <c r="J29" s="996">
        <v>149</v>
      </c>
      <c r="K29" s="996">
        <v>112</v>
      </c>
      <c r="L29" s="996">
        <v>99</v>
      </c>
      <c r="M29" s="996">
        <v>99</v>
      </c>
      <c r="N29" s="997">
        <v>67</v>
      </c>
      <c r="O29" s="3"/>
      <c r="P29" s="3"/>
      <c r="Q29" s="3"/>
      <c r="R29" s="3"/>
      <c r="S29" s="50"/>
    </row>
    <row r="30" spans="3:19" ht="15.75" x14ac:dyDescent="0.25">
      <c r="C30" s="299" t="s">
        <v>99</v>
      </c>
      <c r="D30" s="274">
        <v>34</v>
      </c>
      <c r="E30" s="276">
        <v>39</v>
      </c>
      <c r="F30" s="274">
        <v>35</v>
      </c>
      <c r="G30" s="276">
        <v>56</v>
      </c>
      <c r="H30" s="274">
        <v>68</v>
      </c>
      <c r="I30" s="276">
        <v>67</v>
      </c>
      <c r="J30" s="274">
        <v>64</v>
      </c>
      <c r="K30" s="276">
        <v>55</v>
      </c>
      <c r="L30" s="276">
        <v>46</v>
      </c>
      <c r="M30" s="276">
        <v>52</v>
      </c>
      <c r="N30" s="278">
        <v>54</v>
      </c>
      <c r="O30" s="3"/>
      <c r="P30" s="3"/>
      <c r="Q30" s="3"/>
      <c r="R30" s="3"/>
      <c r="S30" s="50"/>
    </row>
    <row r="31" spans="3:19" ht="15.75" x14ac:dyDescent="0.25">
      <c r="C31" s="1002" t="s">
        <v>177</v>
      </c>
      <c r="D31" s="1009">
        <v>0</v>
      </c>
      <c r="E31" s="996">
        <v>0</v>
      </c>
      <c r="F31" s="996">
        <v>0</v>
      </c>
      <c r="G31" s="996">
        <v>137</v>
      </c>
      <c r="H31" s="996">
        <v>163</v>
      </c>
      <c r="I31" s="996">
        <v>159</v>
      </c>
      <c r="J31" s="996">
        <v>246</v>
      </c>
      <c r="K31" s="996">
        <v>217</v>
      </c>
      <c r="L31" s="996">
        <v>256</v>
      </c>
      <c r="M31" s="996">
        <v>258</v>
      </c>
      <c r="N31" s="997">
        <v>245</v>
      </c>
      <c r="O31" s="3"/>
      <c r="P31" s="3"/>
      <c r="Q31" s="3"/>
      <c r="R31" s="3"/>
      <c r="S31" s="50"/>
    </row>
    <row r="32" spans="3:19" ht="15.75" x14ac:dyDescent="0.25">
      <c r="C32" s="299" t="s">
        <v>178</v>
      </c>
      <c r="D32" s="275">
        <v>0</v>
      </c>
      <c r="E32" s="272">
        <v>0</v>
      </c>
      <c r="F32" s="274">
        <v>0</v>
      </c>
      <c r="G32" s="276">
        <v>32</v>
      </c>
      <c r="H32" s="274">
        <v>33</v>
      </c>
      <c r="I32" s="276">
        <v>26</v>
      </c>
      <c r="J32" s="274">
        <v>44</v>
      </c>
      <c r="K32" s="276">
        <v>29</v>
      </c>
      <c r="L32" s="276">
        <v>37</v>
      </c>
      <c r="M32" s="276">
        <v>28</v>
      </c>
      <c r="N32" s="278">
        <v>29</v>
      </c>
      <c r="O32" s="3"/>
      <c r="P32" s="3"/>
      <c r="Q32" s="3"/>
      <c r="R32" s="3"/>
      <c r="S32" s="50"/>
    </row>
    <row r="33" spans="3:33" ht="15.75" x14ac:dyDescent="0.25">
      <c r="C33" s="1002" t="s">
        <v>88</v>
      </c>
      <c r="D33" s="1009">
        <v>0</v>
      </c>
      <c r="E33" s="996">
        <v>0</v>
      </c>
      <c r="F33" s="996">
        <v>4</v>
      </c>
      <c r="G33" s="996">
        <v>1</v>
      </c>
      <c r="H33" s="996">
        <v>2</v>
      </c>
      <c r="I33" s="996">
        <v>1</v>
      </c>
      <c r="J33" s="996">
        <v>1</v>
      </c>
      <c r="K33" s="996">
        <v>1</v>
      </c>
      <c r="L33" s="996">
        <v>1</v>
      </c>
      <c r="M33" s="996">
        <v>0</v>
      </c>
      <c r="N33" s="997">
        <v>2</v>
      </c>
      <c r="O33" s="3"/>
      <c r="P33" s="3"/>
      <c r="Q33" s="3"/>
      <c r="R33" s="3"/>
      <c r="S33" s="50"/>
    </row>
    <row r="34" spans="3:33" ht="15.75" customHeight="1" thickBot="1" x14ac:dyDescent="0.3">
      <c r="C34" s="301" t="s">
        <v>69</v>
      </c>
      <c r="D34" s="444">
        <v>9</v>
      </c>
      <c r="E34" s="271">
        <v>60</v>
      </c>
      <c r="F34" s="444">
        <v>100</v>
      </c>
      <c r="G34" s="271">
        <v>14</v>
      </c>
      <c r="H34" s="444">
        <v>7</v>
      </c>
      <c r="I34" s="271">
        <v>4</v>
      </c>
      <c r="J34" s="444">
        <v>4</v>
      </c>
      <c r="K34" s="271">
        <v>6</v>
      </c>
      <c r="L34" s="271">
        <v>8</v>
      </c>
      <c r="M34" s="271">
        <v>6</v>
      </c>
      <c r="N34" s="445">
        <v>8</v>
      </c>
      <c r="O34" s="3"/>
      <c r="P34" s="3"/>
      <c r="Q34" s="3"/>
      <c r="R34" s="3"/>
      <c r="S34" s="50"/>
    </row>
    <row r="35" spans="3:33" ht="21.75" customHeight="1" thickBot="1" x14ac:dyDescent="0.3">
      <c r="C35" s="820" t="s">
        <v>7</v>
      </c>
      <c r="D35" s="821">
        <f t="shared" ref="D35:M35" si="2">SUM(D28:D34)</f>
        <v>313</v>
      </c>
      <c r="E35" s="821">
        <f t="shared" si="2"/>
        <v>364</v>
      </c>
      <c r="F35" s="821">
        <f t="shared" si="2"/>
        <v>472</v>
      </c>
      <c r="G35" s="821">
        <f t="shared" si="2"/>
        <v>420</v>
      </c>
      <c r="H35" s="821">
        <f t="shared" si="2"/>
        <v>484</v>
      </c>
      <c r="I35" s="821">
        <f t="shared" si="2"/>
        <v>501</v>
      </c>
      <c r="J35" s="821">
        <f t="shared" si="2"/>
        <v>611</v>
      </c>
      <c r="K35" s="821">
        <f t="shared" si="2"/>
        <v>484</v>
      </c>
      <c r="L35" s="821">
        <f t="shared" si="2"/>
        <v>500</v>
      </c>
      <c r="M35" s="821">
        <f t="shared" si="2"/>
        <v>493</v>
      </c>
      <c r="N35" s="823">
        <f>SUM(N28:N34)</f>
        <v>480</v>
      </c>
      <c r="O35" s="31"/>
      <c r="P35" s="31"/>
      <c r="Q35" s="31"/>
      <c r="R35" s="31"/>
      <c r="S35" s="51"/>
    </row>
    <row r="36" spans="3:33" ht="26.25" customHeight="1" thickTop="1" x14ac:dyDescent="0.25">
      <c r="C36" s="1619" t="s">
        <v>417</v>
      </c>
      <c r="D36" s="1619"/>
      <c r="E36" s="1619"/>
      <c r="F36" s="1619"/>
      <c r="G36" s="1619"/>
      <c r="H36" s="1619"/>
      <c r="I36" s="1619"/>
      <c r="J36" s="1619"/>
      <c r="K36" s="1619"/>
      <c r="L36" s="1619"/>
      <c r="M36" s="1619"/>
      <c r="N36" s="1619"/>
    </row>
    <row r="37" spans="3:33" ht="12.75" customHeight="1" x14ac:dyDescent="0.25">
      <c r="C37" s="146" t="s">
        <v>403</v>
      </c>
      <c r="D37" s="9"/>
      <c r="E37" s="9"/>
      <c r="F37" s="9"/>
      <c r="G37" s="9"/>
      <c r="H37" s="9"/>
      <c r="P37" s="494"/>
    </row>
    <row r="38" spans="3:33" ht="18" customHeight="1" x14ac:dyDescent="0.25">
      <c r="C38" s="146" t="s">
        <v>416</v>
      </c>
      <c r="D38" s="9"/>
      <c r="E38" s="9"/>
      <c r="F38" s="9"/>
      <c r="G38" s="9"/>
      <c r="H38" s="9"/>
    </row>
    <row r="39" spans="3:33" s="427" customFormat="1" ht="11.25" customHeight="1" x14ac:dyDescent="0.25">
      <c r="C39" s="146"/>
      <c r="D39" s="9"/>
      <c r="E39" s="9"/>
      <c r="F39" s="9"/>
      <c r="G39" s="9"/>
      <c r="H39" s="9"/>
      <c r="AA39" s="1616"/>
      <c r="AB39" s="1616"/>
      <c r="AC39" s="1616"/>
    </row>
    <row r="40" spans="3:33" s="427" customFormat="1" ht="11.25" customHeight="1" x14ac:dyDescent="0.25">
      <c r="C40" s="146"/>
      <c r="D40" s="9"/>
      <c r="E40" s="9"/>
      <c r="F40" s="9"/>
      <c r="G40" s="9"/>
      <c r="H40" s="9"/>
      <c r="AA40" s="1616"/>
      <c r="AB40" s="1616"/>
      <c r="AC40" s="1616"/>
    </row>
    <row r="41" spans="3:33" s="427" customFormat="1" ht="25.5" customHeight="1" x14ac:dyDescent="0.25">
      <c r="C41" s="1515" t="s">
        <v>560</v>
      </c>
      <c r="D41" s="1515"/>
      <c r="E41" s="1515"/>
      <c r="F41" s="1515"/>
      <c r="G41" s="1515"/>
      <c r="H41" s="1515"/>
      <c r="I41" s="1515"/>
      <c r="J41" s="1515"/>
      <c r="K41" s="1515"/>
      <c r="L41" s="1515"/>
      <c r="M41" s="1515"/>
      <c r="AA41" s="1337"/>
      <c r="AB41" s="1337"/>
      <c r="AC41" s="1337"/>
    </row>
    <row r="42" spans="3:33" s="427" customFormat="1" ht="3.75" customHeight="1" thickBot="1" x14ac:dyDescent="0.3">
      <c r="C42" s="145"/>
      <c r="D42" s="145"/>
      <c r="E42" s="145"/>
      <c r="F42" s="145"/>
      <c r="G42" s="145"/>
      <c r="H42" s="145"/>
      <c r="AA42" s="1337"/>
      <c r="AB42" s="1337"/>
      <c r="AC42" s="1337"/>
    </row>
    <row r="43" spans="3:33" s="427" customFormat="1" ht="16.5" customHeight="1" thickTop="1" x14ac:dyDescent="0.25">
      <c r="C43" s="1535" t="s">
        <v>42</v>
      </c>
      <c r="D43" s="1572" t="s">
        <v>309</v>
      </c>
      <c r="E43" s="1573"/>
      <c r="F43" s="1576" t="s">
        <v>310</v>
      </c>
      <c r="G43" s="1573"/>
      <c r="H43" s="1578" t="s">
        <v>311</v>
      </c>
      <c r="I43" s="1573"/>
      <c r="J43" s="1578" t="s">
        <v>312</v>
      </c>
      <c r="K43" s="1573"/>
      <c r="L43" s="1578" t="s">
        <v>7</v>
      </c>
      <c r="M43" s="1580"/>
      <c r="AA43" s="1337"/>
      <c r="AB43" s="1337"/>
      <c r="AC43" s="1337"/>
    </row>
    <row r="44" spans="3:33" s="427" customFormat="1" ht="16.5" customHeight="1" thickBot="1" x14ac:dyDescent="0.3">
      <c r="C44" s="1536"/>
      <c r="D44" s="1574"/>
      <c r="E44" s="1575"/>
      <c r="F44" s="1577"/>
      <c r="G44" s="1575"/>
      <c r="H44" s="1579"/>
      <c r="I44" s="1575"/>
      <c r="J44" s="1579"/>
      <c r="K44" s="1575"/>
      <c r="L44" s="1579"/>
      <c r="M44" s="1581"/>
      <c r="P44" s="398" t="str">
        <f>D43</f>
        <v>INTERIOR</v>
      </c>
      <c r="Q44" s="398" t="str">
        <f>F43</f>
        <v>CAPITAL</v>
      </c>
      <c r="R44" s="398" t="str">
        <f>H43</f>
        <v>RODOVIAS ESTADUAIS</v>
      </c>
      <c r="S44" s="398" t="str">
        <f>J43</f>
        <v>RODOVIAS FEDERAIS</v>
      </c>
      <c r="AA44" s="1337"/>
      <c r="AB44" s="1337"/>
      <c r="AC44" s="1337"/>
    </row>
    <row r="45" spans="3:33" s="427" customFormat="1" ht="16.5" customHeight="1" x14ac:dyDescent="0.25">
      <c r="C45" s="457" t="s">
        <v>74</v>
      </c>
      <c r="D45" s="1609">
        <v>155</v>
      </c>
      <c r="E45" s="1610"/>
      <c r="F45" s="1611">
        <v>40</v>
      </c>
      <c r="G45" s="1610"/>
      <c r="H45" s="1611">
        <v>62</v>
      </c>
      <c r="I45" s="1610"/>
      <c r="J45" s="1611">
        <v>139</v>
      </c>
      <c r="K45" s="1610"/>
      <c r="L45" s="1611">
        <f>SUM(D45:K45)</f>
        <v>396</v>
      </c>
      <c r="M45" s="1612"/>
      <c r="P45" s="398"/>
      <c r="Q45" s="398"/>
      <c r="R45" s="398"/>
      <c r="S45" s="398"/>
      <c r="AA45" s="1337"/>
      <c r="AB45" s="1337"/>
      <c r="AC45" s="1337"/>
    </row>
    <row r="46" spans="3:33" s="427" customFormat="1" ht="16.5" customHeight="1" x14ac:dyDescent="0.25">
      <c r="C46" s="1002" t="s">
        <v>75</v>
      </c>
      <c r="D46" s="1594">
        <v>34</v>
      </c>
      <c r="E46" s="1595"/>
      <c r="F46" s="1596">
        <v>11</v>
      </c>
      <c r="G46" s="1595"/>
      <c r="H46" s="1596">
        <v>15</v>
      </c>
      <c r="I46" s="1595"/>
      <c r="J46" s="1596">
        <v>24</v>
      </c>
      <c r="K46" s="1595"/>
      <c r="L46" s="1596">
        <f t="shared" ref="L46:L47" si="3">SUM(D46:K46)</f>
        <v>84</v>
      </c>
      <c r="M46" s="1597"/>
      <c r="P46" s="398"/>
      <c r="Q46" s="398"/>
      <c r="R46" s="398"/>
      <c r="S46" s="398"/>
      <c r="Z46" s="398"/>
      <c r="AA46" s="398"/>
      <c r="AB46" s="398"/>
      <c r="AC46" s="398"/>
      <c r="AD46" s="398"/>
      <c r="AE46" s="398"/>
      <c r="AF46" s="398"/>
      <c r="AG46" s="398"/>
    </row>
    <row r="47" spans="3:33" s="427" customFormat="1" ht="16.5" customHeight="1" thickBot="1" x14ac:dyDescent="0.3">
      <c r="C47" s="458" t="s">
        <v>69</v>
      </c>
      <c r="D47" s="1589">
        <v>0</v>
      </c>
      <c r="E47" s="1590"/>
      <c r="F47" s="1591">
        <v>0</v>
      </c>
      <c r="G47" s="1590"/>
      <c r="H47" s="1591">
        <v>0</v>
      </c>
      <c r="I47" s="1590"/>
      <c r="J47" s="1591">
        <v>0</v>
      </c>
      <c r="K47" s="1590"/>
      <c r="L47" s="1591">
        <f t="shared" si="3"/>
        <v>0</v>
      </c>
      <c r="M47" s="1615"/>
      <c r="P47" s="398"/>
      <c r="Q47" s="398"/>
      <c r="R47" s="398"/>
      <c r="S47" s="398"/>
      <c r="Z47" s="398"/>
      <c r="AA47" s="398"/>
      <c r="AB47" s="398"/>
      <c r="AC47" s="398"/>
      <c r="AD47" s="398"/>
      <c r="AE47" s="398"/>
      <c r="AF47" s="398"/>
      <c r="AG47" s="398"/>
    </row>
    <row r="48" spans="3:33" s="427" customFormat="1" ht="16.5" customHeight="1" thickBot="1" x14ac:dyDescent="0.3">
      <c r="C48" s="887" t="s">
        <v>7</v>
      </c>
      <c r="D48" s="1546">
        <f>SUM(D45:D47)</f>
        <v>189</v>
      </c>
      <c r="E48" s="1540"/>
      <c r="F48" s="1539">
        <f>SUM(F45:F47)</f>
        <v>51</v>
      </c>
      <c r="G48" s="1540"/>
      <c r="H48" s="1539">
        <f>SUM(H45:H47)</f>
        <v>77</v>
      </c>
      <c r="I48" s="1540"/>
      <c r="J48" s="1539">
        <f>SUM(J45:J47)</f>
        <v>163</v>
      </c>
      <c r="K48" s="1540"/>
      <c r="L48" s="1551">
        <f>SUM(L45:L47)</f>
        <v>480</v>
      </c>
      <c r="M48" s="1552"/>
      <c r="P48" s="396">
        <f>D48</f>
        <v>189</v>
      </c>
      <c r="Q48" s="396">
        <f>F48</f>
        <v>51</v>
      </c>
      <c r="R48" s="396">
        <f>H48</f>
        <v>77</v>
      </c>
      <c r="S48" s="396">
        <f>J48</f>
        <v>163</v>
      </c>
      <c r="Z48" s="398"/>
      <c r="AA48" s="398"/>
      <c r="AB48" s="398"/>
      <c r="AC48" s="398"/>
      <c r="AD48" s="398"/>
      <c r="AE48" s="398"/>
      <c r="AF48" s="398"/>
      <c r="AG48" s="398"/>
    </row>
    <row r="49" spans="3:33" s="427" customFormat="1" ht="6" customHeight="1" thickTop="1" thickBot="1" x14ac:dyDescent="0.3">
      <c r="C49" s="195"/>
      <c r="D49" s="446"/>
      <c r="E49" s="446"/>
      <c r="F49" s="446"/>
      <c r="G49" s="446"/>
      <c r="H49" s="446"/>
      <c r="I49" s="447"/>
      <c r="J49" s="447"/>
      <c r="K49" s="447"/>
      <c r="L49" s="447"/>
      <c r="M49" s="447"/>
      <c r="Z49" s="398"/>
      <c r="AA49" s="398"/>
      <c r="AB49" s="398"/>
      <c r="AC49" s="398"/>
      <c r="AD49" s="398"/>
      <c r="AE49" s="398"/>
      <c r="AF49" s="398"/>
      <c r="AG49" s="398"/>
    </row>
    <row r="50" spans="3:33" s="427" customFormat="1" ht="16.5" customHeight="1" thickTop="1" x14ac:dyDescent="0.25">
      <c r="C50" s="304" t="s">
        <v>94</v>
      </c>
      <c r="D50" s="1604">
        <v>2</v>
      </c>
      <c r="E50" s="1605"/>
      <c r="F50" s="1606">
        <v>1</v>
      </c>
      <c r="G50" s="1607"/>
      <c r="H50" s="1606">
        <v>2</v>
      </c>
      <c r="I50" s="1607"/>
      <c r="J50" s="1606">
        <v>2</v>
      </c>
      <c r="K50" s="1607"/>
      <c r="L50" s="1606">
        <f t="shared" ref="L50:L56" si="4">SUM(D50:K50)</f>
        <v>7</v>
      </c>
      <c r="M50" s="1608"/>
      <c r="Z50" s="398"/>
      <c r="AA50" s="398"/>
      <c r="AB50" s="398">
        <v>2012</v>
      </c>
      <c r="AC50" s="398">
        <v>2013</v>
      </c>
      <c r="AD50" s="398">
        <v>2014</v>
      </c>
      <c r="AE50" s="398">
        <v>2015</v>
      </c>
      <c r="AF50" s="398">
        <v>2016</v>
      </c>
      <c r="AG50" s="398"/>
    </row>
    <row r="51" spans="3:33" s="427" customFormat="1" ht="16.5" customHeight="1" x14ac:dyDescent="0.25">
      <c r="C51" s="1002" t="s">
        <v>95</v>
      </c>
      <c r="D51" s="1594">
        <v>1</v>
      </c>
      <c r="E51" s="1595"/>
      <c r="F51" s="1596">
        <v>0</v>
      </c>
      <c r="G51" s="1595"/>
      <c r="H51" s="1596">
        <v>1</v>
      </c>
      <c r="I51" s="1595"/>
      <c r="J51" s="1596">
        <v>1</v>
      </c>
      <c r="K51" s="1595"/>
      <c r="L51" s="1596">
        <f t="shared" si="4"/>
        <v>3</v>
      </c>
      <c r="M51" s="1597"/>
      <c r="Z51" s="398"/>
      <c r="AA51" s="398" t="s">
        <v>309</v>
      </c>
      <c r="AB51" s="398">
        <v>198</v>
      </c>
      <c r="AC51" s="398">
        <v>155</v>
      </c>
      <c r="AD51" s="398">
        <v>203</v>
      </c>
      <c r="AE51" s="398">
        <v>182</v>
      </c>
      <c r="AF51" s="398">
        <v>189</v>
      </c>
      <c r="AG51" s="398"/>
    </row>
    <row r="52" spans="3:33" s="427" customFormat="1" ht="16.5" customHeight="1" x14ac:dyDescent="0.25">
      <c r="C52" s="299" t="s">
        <v>96</v>
      </c>
      <c r="D52" s="1598">
        <v>11</v>
      </c>
      <c r="E52" s="1599"/>
      <c r="F52" s="1600">
        <v>3</v>
      </c>
      <c r="G52" s="1599"/>
      <c r="H52" s="1600">
        <v>1</v>
      </c>
      <c r="I52" s="1599"/>
      <c r="J52" s="1600">
        <v>7</v>
      </c>
      <c r="K52" s="1599"/>
      <c r="L52" s="1600">
        <f t="shared" si="4"/>
        <v>22</v>
      </c>
      <c r="M52" s="1601"/>
      <c r="Z52" s="398"/>
      <c r="AA52" s="398" t="s">
        <v>310</v>
      </c>
      <c r="AB52" s="398">
        <v>92</v>
      </c>
      <c r="AC52" s="398">
        <v>65</v>
      </c>
      <c r="AD52" s="398">
        <v>70</v>
      </c>
      <c r="AE52" s="398">
        <v>63</v>
      </c>
      <c r="AF52" s="398">
        <v>51</v>
      </c>
      <c r="AG52" s="398"/>
    </row>
    <row r="53" spans="3:33" s="427" customFormat="1" ht="16.5" customHeight="1" x14ac:dyDescent="0.25">
      <c r="C53" s="1002" t="s">
        <v>71</v>
      </c>
      <c r="D53" s="1594">
        <v>44</v>
      </c>
      <c r="E53" s="1595"/>
      <c r="F53" s="1596">
        <v>10</v>
      </c>
      <c r="G53" s="1595"/>
      <c r="H53" s="1596">
        <v>12</v>
      </c>
      <c r="I53" s="1595"/>
      <c r="J53" s="1596">
        <v>41</v>
      </c>
      <c r="K53" s="1595"/>
      <c r="L53" s="1596">
        <f t="shared" si="4"/>
        <v>107</v>
      </c>
      <c r="M53" s="1597"/>
      <c r="Z53" s="398"/>
      <c r="AA53" s="398" t="s">
        <v>311</v>
      </c>
      <c r="AB53" s="398">
        <v>84</v>
      </c>
      <c r="AC53" s="398">
        <v>73</v>
      </c>
      <c r="AD53" s="398">
        <v>66</v>
      </c>
      <c r="AE53" s="398">
        <v>64</v>
      </c>
      <c r="AF53" s="398">
        <v>77</v>
      </c>
      <c r="AG53" s="398"/>
    </row>
    <row r="54" spans="3:33" s="427" customFormat="1" ht="16.5" customHeight="1" x14ac:dyDescent="0.25">
      <c r="C54" s="299" t="s">
        <v>72</v>
      </c>
      <c r="D54" s="1598">
        <v>77</v>
      </c>
      <c r="E54" s="1599"/>
      <c r="F54" s="1600">
        <v>22</v>
      </c>
      <c r="G54" s="1599"/>
      <c r="H54" s="1600">
        <v>39</v>
      </c>
      <c r="I54" s="1599"/>
      <c r="J54" s="1600">
        <v>80</v>
      </c>
      <c r="K54" s="1599"/>
      <c r="L54" s="1600">
        <f t="shared" si="4"/>
        <v>218</v>
      </c>
      <c r="M54" s="1601"/>
      <c r="Q54" s="45"/>
      <c r="Z54" s="398"/>
      <c r="AA54" s="398" t="s">
        <v>312</v>
      </c>
      <c r="AB54" s="398">
        <v>237</v>
      </c>
      <c r="AC54" s="398">
        <v>191</v>
      </c>
      <c r="AD54" s="398">
        <v>161</v>
      </c>
      <c r="AE54" s="398">
        <v>184</v>
      </c>
      <c r="AF54" s="398">
        <v>163</v>
      </c>
      <c r="AG54" s="398"/>
    </row>
    <row r="55" spans="3:33" s="427" customFormat="1" ht="16.5" customHeight="1" x14ac:dyDescent="0.25">
      <c r="C55" s="1002" t="s">
        <v>73</v>
      </c>
      <c r="D55" s="1594">
        <v>33</v>
      </c>
      <c r="E55" s="1595"/>
      <c r="F55" s="1596">
        <v>9</v>
      </c>
      <c r="G55" s="1595"/>
      <c r="H55" s="1596">
        <v>11</v>
      </c>
      <c r="I55" s="1595"/>
      <c r="J55" s="1596">
        <v>27</v>
      </c>
      <c r="K55" s="1595"/>
      <c r="L55" s="1596">
        <f t="shared" si="4"/>
        <v>80</v>
      </c>
      <c r="M55" s="1597"/>
      <c r="Z55" s="398"/>
      <c r="AA55" s="398"/>
      <c r="AB55" s="398"/>
      <c r="AC55" s="398"/>
      <c r="AD55" s="398"/>
      <c r="AE55" s="398"/>
      <c r="AF55" s="398"/>
      <c r="AG55" s="398"/>
    </row>
    <row r="56" spans="3:33" s="427" customFormat="1" ht="16.5" customHeight="1" thickBot="1" x14ac:dyDescent="0.3">
      <c r="C56" s="459" t="s">
        <v>69</v>
      </c>
      <c r="D56" s="1602">
        <v>21</v>
      </c>
      <c r="E56" s="1603"/>
      <c r="F56" s="1592">
        <v>6</v>
      </c>
      <c r="G56" s="1603"/>
      <c r="H56" s="1592">
        <v>11</v>
      </c>
      <c r="I56" s="1603"/>
      <c r="J56" s="1592">
        <v>5</v>
      </c>
      <c r="K56" s="1603"/>
      <c r="L56" s="1592">
        <f t="shared" si="4"/>
        <v>43</v>
      </c>
      <c r="M56" s="1593"/>
    </row>
    <row r="57" spans="3:33" s="427" customFormat="1" ht="16.5" customHeight="1" thickBot="1" x14ac:dyDescent="0.3">
      <c r="C57" s="887" t="s">
        <v>7</v>
      </c>
      <c r="D57" s="1546">
        <f>SUM(D50:D56)</f>
        <v>189</v>
      </c>
      <c r="E57" s="1540"/>
      <c r="F57" s="1539">
        <f>SUM(F50:F56)</f>
        <v>51</v>
      </c>
      <c r="G57" s="1540"/>
      <c r="H57" s="1539">
        <f>SUM(H50:H56)</f>
        <v>77</v>
      </c>
      <c r="I57" s="1540"/>
      <c r="J57" s="1539">
        <f>SUM(J50:J56)</f>
        <v>163</v>
      </c>
      <c r="K57" s="1540"/>
      <c r="L57" s="1551">
        <f>SUM(L50:L56)</f>
        <v>480</v>
      </c>
      <c r="M57" s="1552"/>
    </row>
    <row r="58" spans="3:33" s="427" customFormat="1" ht="6" customHeight="1" thickTop="1" thickBot="1" x14ac:dyDescent="0.3">
      <c r="C58" s="448"/>
      <c r="D58" s="446"/>
      <c r="E58" s="446"/>
      <c r="F58" s="446"/>
      <c r="G58" s="446"/>
      <c r="H58" s="446"/>
      <c r="I58" s="447"/>
      <c r="J58" s="447"/>
      <c r="K58" s="447"/>
      <c r="L58" s="447"/>
      <c r="M58" s="447"/>
    </row>
    <row r="59" spans="3:33" s="427" customFormat="1" ht="16.5" customHeight="1" thickTop="1" x14ac:dyDescent="0.25">
      <c r="C59" s="300" t="s">
        <v>401</v>
      </c>
      <c r="D59" s="1604">
        <v>16</v>
      </c>
      <c r="E59" s="1605"/>
      <c r="F59" s="1606">
        <v>2</v>
      </c>
      <c r="G59" s="1607"/>
      <c r="H59" s="1606">
        <v>14</v>
      </c>
      <c r="I59" s="1607"/>
      <c r="J59" s="1606">
        <v>43</v>
      </c>
      <c r="K59" s="1607"/>
      <c r="L59" s="1606">
        <f t="shared" ref="L59:L65" si="5">SUM(D59:K59)</f>
        <v>75</v>
      </c>
      <c r="M59" s="1608"/>
    </row>
    <row r="60" spans="3:33" s="427" customFormat="1" ht="16.5" customHeight="1" x14ac:dyDescent="0.25">
      <c r="C60" s="1002" t="s">
        <v>98</v>
      </c>
      <c r="D60" s="1594">
        <v>21</v>
      </c>
      <c r="E60" s="1595"/>
      <c r="F60" s="1596">
        <v>6</v>
      </c>
      <c r="G60" s="1595"/>
      <c r="H60" s="1596">
        <v>9</v>
      </c>
      <c r="I60" s="1595"/>
      <c r="J60" s="1596">
        <v>31</v>
      </c>
      <c r="K60" s="1595"/>
      <c r="L60" s="1596">
        <f t="shared" si="5"/>
        <v>67</v>
      </c>
      <c r="M60" s="1597"/>
    </row>
    <row r="61" spans="3:33" s="427" customFormat="1" ht="16.5" customHeight="1" x14ac:dyDescent="0.25">
      <c r="C61" s="299" t="s">
        <v>99</v>
      </c>
      <c r="D61" s="1598">
        <v>16</v>
      </c>
      <c r="E61" s="1599"/>
      <c r="F61" s="1600">
        <v>11</v>
      </c>
      <c r="G61" s="1599"/>
      <c r="H61" s="1600">
        <v>7</v>
      </c>
      <c r="I61" s="1599"/>
      <c r="J61" s="1600">
        <v>20</v>
      </c>
      <c r="K61" s="1599"/>
      <c r="L61" s="1600">
        <f t="shared" si="5"/>
        <v>54</v>
      </c>
      <c r="M61" s="1601"/>
    </row>
    <row r="62" spans="3:33" s="427" customFormat="1" ht="16.5" customHeight="1" x14ac:dyDescent="0.25">
      <c r="C62" s="1002" t="s">
        <v>177</v>
      </c>
      <c r="D62" s="1594">
        <v>114</v>
      </c>
      <c r="E62" s="1595"/>
      <c r="F62" s="1596">
        <v>24</v>
      </c>
      <c r="G62" s="1595"/>
      <c r="H62" s="1596">
        <v>41</v>
      </c>
      <c r="I62" s="1595"/>
      <c r="J62" s="1596">
        <v>66</v>
      </c>
      <c r="K62" s="1595"/>
      <c r="L62" s="1596">
        <f t="shared" si="5"/>
        <v>245</v>
      </c>
      <c r="M62" s="1597"/>
    </row>
    <row r="63" spans="3:33" s="427" customFormat="1" ht="16.5" customHeight="1" x14ac:dyDescent="0.25">
      <c r="C63" s="299" t="s">
        <v>178</v>
      </c>
      <c r="D63" s="1598">
        <v>15</v>
      </c>
      <c r="E63" s="1599"/>
      <c r="F63" s="1600">
        <v>6</v>
      </c>
      <c r="G63" s="1599"/>
      <c r="H63" s="1600">
        <v>5</v>
      </c>
      <c r="I63" s="1599"/>
      <c r="J63" s="1600">
        <v>3</v>
      </c>
      <c r="K63" s="1599"/>
      <c r="L63" s="1600">
        <f t="shared" si="5"/>
        <v>29</v>
      </c>
      <c r="M63" s="1601"/>
    </row>
    <row r="64" spans="3:33" s="427" customFormat="1" ht="16.5" customHeight="1" x14ac:dyDescent="0.25">
      <c r="C64" s="1002" t="s">
        <v>88</v>
      </c>
      <c r="D64" s="1594">
        <v>2</v>
      </c>
      <c r="E64" s="1595"/>
      <c r="F64" s="1596">
        <v>0</v>
      </c>
      <c r="G64" s="1595"/>
      <c r="H64" s="1596">
        <v>0</v>
      </c>
      <c r="I64" s="1595"/>
      <c r="J64" s="1596">
        <v>0</v>
      </c>
      <c r="K64" s="1595"/>
      <c r="L64" s="1596">
        <f t="shared" si="5"/>
        <v>2</v>
      </c>
      <c r="M64" s="1597"/>
    </row>
    <row r="65" spans="3:14" s="427" customFormat="1" ht="16.5" customHeight="1" thickBot="1" x14ac:dyDescent="0.3">
      <c r="C65" s="301" t="s">
        <v>69</v>
      </c>
      <c r="D65" s="1589">
        <v>5</v>
      </c>
      <c r="E65" s="1590"/>
      <c r="F65" s="1591">
        <v>2</v>
      </c>
      <c r="G65" s="1590"/>
      <c r="H65" s="1591">
        <v>1</v>
      </c>
      <c r="I65" s="1590"/>
      <c r="J65" s="1591">
        <v>0</v>
      </c>
      <c r="K65" s="1590"/>
      <c r="L65" s="1592">
        <f t="shared" si="5"/>
        <v>8</v>
      </c>
      <c r="M65" s="1593"/>
    </row>
    <row r="66" spans="3:14" s="427" customFormat="1" ht="16.5" customHeight="1" thickBot="1" x14ac:dyDescent="0.3">
      <c r="C66" s="887" t="s">
        <v>7</v>
      </c>
      <c r="D66" s="1546">
        <f>SUM(D59:D65)</f>
        <v>189</v>
      </c>
      <c r="E66" s="1540"/>
      <c r="F66" s="1539">
        <f>SUM(F59:F65)</f>
        <v>51</v>
      </c>
      <c r="G66" s="1540"/>
      <c r="H66" s="1539">
        <f>SUM(H59:H65)</f>
        <v>77</v>
      </c>
      <c r="I66" s="1540"/>
      <c r="J66" s="1539">
        <f>SUM(J59:J65)</f>
        <v>163</v>
      </c>
      <c r="K66" s="1540"/>
      <c r="L66" s="1551">
        <f>SUM(L59:L65)</f>
        <v>480</v>
      </c>
      <c r="M66" s="1552"/>
    </row>
    <row r="67" spans="3:14" s="427" customFormat="1" ht="28.5" customHeight="1" thickTop="1" x14ac:dyDescent="0.25">
      <c r="C67" s="1617" t="s">
        <v>417</v>
      </c>
      <c r="D67" s="1617"/>
      <c r="E67" s="1617"/>
      <c r="F67" s="1617"/>
      <c r="G67" s="1617"/>
      <c r="H67" s="1617"/>
      <c r="I67" s="1617"/>
      <c r="J67" s="1617"/>
      <c r="K67" s="1617"/>
      <c r="L67" s="1617"/>
      <c r="M67" s="1617"/>
    </row>
    <row r="68" spans="3:14" s="427" customFormat="1" ht="16.5" customHeight="1" x14ac:dyDescent="0.25">
      <c r="C68" s="146"/>
      <c r="D68" s="9"/>
      <c r="E68" s="9"/>
      <c r="F68" s="9"/>
      <c r="G68" s="9"/>
      <c r="H68" s="9"/>
    </row>
    <row r="69" spans="3:14" s="427" customFormat="1" ht="15.75" customHeight="1" x14ac:dyDescent="0.25">
      <c r="C69" s="146"/>
      <c r="D69" s="9"/>
      <c r="E69" s="9"/>
      <c r="F69" s="9"/>
      <c r="G69" s="9"/>
      <c r="H69" s="9"/>
    </row>
    <row r="70" spans="3:14" x14ac:dyDescent="0.25">
      <c r="C70" s="9"/>
      <c r="D70" s="9"/>
      <c r="E70" s="9"/>
      <c r="F70" s="9"/>
      <c r="G70" s="9"/>
      <c r="H70" s="9"/>
    </row>
    <row r="71" spans="3:14" s="427" customFormat="1" x14ac:dyDescent="0.25">
      <c r="C71" s="9"/>
      <c r="D71" s="9"/>
      <c r="E71" s="9"/>
      <c r="F71" s="9"/>
      <c r="G71" s="9"/>
      <c r="H71" s="9"/>
    </row>
    <row r="72" spans="3:14" s="427" customFormat="1" x14ac:dyDescent="0.25">
      <c r="C72" s="9"/>
      <c r="D72" s="9"/>
      <c r="E72" s="9"/>
      <c r="F72" s="9"/>
      <c r="G72" s="9"/>
      <c r="H72" s="9"/>
    </row>
    <row r="73" spans="3:14" s="427" customFormat="1" x14ac:dyDescent="0.25">
      <c r="C73" s="9"/>
      <c r="D73" s="9"/>
      <c r="E73" s="9"/>
      <c r="F73" s="9"/>
      <c r="G73" s="9"/>
      <c r="H73" s="9"/>
    </row>
    <row r="74" spans="3:14" s="427" customFormat="1" x14ac:dyDescent="0.25">
      <c r="C74" s="9"/>
      <c r="D74" s="9"/>
      <c r="E74" s="9"/>
      <c r="F74" s="9"/>
      <c r="G74" s="9"/>
      <c r="H74" s="9"/>
    </row>
    <row r="75" spans="3:14" s="427" customFormat="1" x14ac:dyDescent="0.25">
      <c r="C75" s="9"/>
      <c r="D75" s="9"/>
      <c r="E75" s="9"/>
      <c r="F75" s="9"/>
      <c r="G75" s="9"/>
      <c r="H75" s="9"/>
    </row>
    <row r="76" spans="3:14" ht="18.75" customHeight="1" x14ac:dyDescent="0.25">
      <c r="C76" s="442"/>
      <c r="D76" s="442"/>
      <c r="E76" s="442"/>
      <c r="F76" s="442"/>
      <c r="G76" s="442"/>
      <c r="H76" s="442"/>
      <c r="I76" s="442"/>
      <c r="J76" s="442"/>
      <c r="K76" s="442"/>
      <c r="L76" s="442"/>
      <c r="M76" s="442"/>
      <c r="N76" s="442"/>
    </row>
    <row r="77" spans="3:14" ht="19.5" customHeight="1" x14ac:dyDescent="0.25">
      <c r="C77" s="27"/>
      <c r="D77" s="27"/>
      <c r="E77" s="27"/>
      <c r="F77" s="27"/>
      <c r="G77" s="27"/>
      <c r="H77" s="27"/>
      <c r="I77" s="428"/>
      <c r="J77" s="428"/>
      <c r="K77" s="428"/>
      <c r="L77" s="428"/>
      <c r="M77" s="428"/>
      <c r="N77" s="428"/>
    </row>
    <row r="78" spans="3:14" ht="15.75" x14ac:dyDescent="0.25">
      <c r="C78" s="443"/>
      <c r="D78" s="441"/>
      <c r="E78" s="441"/>
      <c r="F78" s="441"/>
      <c r="G78" s="441"/>
      <c r="H78" s="441"/>
      <c r="I78" s="441"/>
      <c r="J78" s="441"/>
      <c r="K78" s="441"/>
      <c r="L78" s="441"/>
      <c r="M78" s="441"/>
      <c r="N78" s="441"/>
    </row>
    <row r="79" spans="3:14" ht="15" customHeight="1" x14ac:dyDescent="0.25">
      <c r="C79" s="443"/>
      <c r="D79" s="441"/>
      <c r="E79" s="441"/>
      <c r="F79" s="441"/>
      <c r="G79" s="441"/>
      <c r="H79" s="441"/>
      <c r="I79" s="441"/>
      <c r="J79" s="441"/>
      <c r="K79" s="441"/>
      <c r="L79" s="441"/>
      <c r="M79" s="441"/>
      <c r="N79" s="441"/>
    </row>
    <row r="80" spans="3:14" ht="21.75" customHeight="1" x14ac:dyDescent="0.25">
      <c r="C80" s="187"/>
      <c r="D80" s="134"/>
      <c r="E80" s="134"/>
      <c r="F80" s="134"/>
      <c r="G80" s="134"/>
      <c r="H80" s="134"/>
      <c r="I80" s="134"/>
      <c r="J80" s="134"/>
      <c r="K80" s="134"/>
      <c r="L80" s="134"/>
      <c r="M80" s="134"/>
      <c r="N80" s="134"/>
    </row>
    <row r="81" spans="3:14" s="439" customFormat="1" ht="21.75" customHeight="1" x14ac:dyDescent="0.25">
      <c r="C81" s="187"/>
      <c r="D81" s="134"/>
      <c r="E81" s="134"/>
      <c r="F81" s="134"/>
      <c r="G81" s="134"/>
      <c r="H81" s="134"/>
      <c r="I81" s="134"/>
      <c r="J81" s="134"/>
      <c r="K81" s="134"/>
      <c r="L81" s="134"/>
      <c r="M81" s="134"/>
      <c r="N81" s="134"/>
    </row>
    <row r="82" spans="3:14" ht="26.25" customHeight="1" x14ac:dyDescent="0.25">
      <c r="C82" s="454"/>
      <c r="D82" s="454"/>
      <c r="E82" s="454"/>
      <c r="F82" s="454"/>
      <c r="G82" s="454"/>
      <c r="H82" s="454"/>
      <c r="I82" s="454"/>
      <c r="J82" s="454"/>
      <c r="K82" s="454"/>
      <c r="L82" s="454"/>
      <c r="M82" s="454"/>
      <c r="N82" s="453"/>
    </row>
    <row r="83" spans="3:14" s="439" customFormat="1" ht="18" customHeight="1" x14ac:dyDescent="0.25">
      <c r="C83" s="454"/>
      <c r="D83" s="454"/>
      <c r="E83" s="454"/>
      <c r="F83" s="454"/>
      <c r="G83" s="454"/>
      <c r="H83" s="454"/>
      <c r="I83" s="454"/>
      <c r="J83" s="454"/>
      <c r="K83" s="454"/>
      <c r="L83" s="454"/>
      <c r="M83" s="454"/>
      <c r="N83" s="453"/>
    </row>
    <row r="84" spans="3:14" s="439" customFormat="1" ht="18" customHeight="1" x14ac:dyDescent="0.25">
      <c r="C84" s="454"/>
      <c r="D84" s="454"/>
      <c r="E84" s="454"/>
      <c r="F84" s="454"/>
      <c r="G84" s="454"/>
      <c r="H84" s="454"/>
      <c r="I84" s="454"/>
      <c r="J84" s="454"/>
      <c r="K84" s="454"/>
      <c r="L84" s="454"/>
      <c r="M84" s="454"/>
      <c r="N84" s="453"/>
    </row>
    <row r="85" spans="3:14" s="439" customFormat="1" ht="18" customHeight="1" x14ac:dyDescent="0.25">
      <c r="C85" s="454"/>
      <c r="D85" s="454"/>
      <c r="E85" s="454"/>
      <c r="F85" s="454"/>
      <c r="G85" s="454"/>
      <c r="H85" s="454"/>
      <c r="I85" s="454"/>
      <c r="J85" s="454"/>
      <c r="K85" s="454"/>
      <c r="L85" s="454"/>
      <c r="M85" s="454"/>
      <c r="N85" s="453"/>
    </row>
    <row r="86" spans="3:14" s="439" customFormat="1" ht="18" customHeight="1" x14ac:dyDescent="0.25">
      <c r="C86" s="454"/>
      <c r="D86" s="454"/>
      <c r="E86" s="454"/>
      <c r="F86" s="454"/>
      <c r="G86" s="454"/>
      <c r="H86" s="454"/>
      <c r="I86" s="454"/>
      <c r="J86" s="454"/>
      <c r="K86" s="454"/>
      <c r="L86" s="454"/>
      <c r="M86" s="454"/>
      <c r="N86" s="453"/>
    </row>
    <row r="87" spans="3:14" s="439" customFormat="1" ht="18" customHeight="1" x14ac:dyDescent="0.25">
      <c r="C87" s="454"/>
      <c r="D87" s="454"/>
      <c r="E87" s="454"/>
      <c r="F87" s="454"/>
      <c r="G87" s="454"/>
      <c r="H87" s="454"/>
      <c r="I87" s="454"/>
      <c r="J87" s="454"/>
      <c r="K87" s="454"/>
      <c r="L87" s="454"/>
      <c r="M87" s="454"/>
      <c r="N87" s="453"/>
    </row>
    <row r="88" spans="3:14" s="439" customFormat="1" ht="18" customHeight="1" x14ac:dyDescent="0.25">
      <c r="C88" s="454"/>
      <c r="D88" s="454"/>
      <c r="E88" s="454"/>
      <c r="F88" s="454"/>
      <c r="G88" s="454"/>
      <c r="H88" s="454"/>
      <c r="I88" s="454"/>
      <c r="J88" s="454"/>
      <c r="K88" s="454"/>
      <c r="L88" s="454"/>
      <c r="M88" s="454"/>
      <c r="N88" s="453"/>
    </row>
    <row r="89" spans="3:14" s="439" customFormat="1" ht="18" customHeight="1" x14ac:dyDescent="0.25">
      <c r="C89" s="454"/>
      <c r="D89" s="454"/>
      <c r="E89" s="454"/>
      <c r="F89" s="454"/>
      <c r="G89" s="454"/>
      <c r="H89" s="454"/>
      <c r="I89" s="454"/>
      <c r="J89" s="454"/>
      <c r="K89" s="454"/>
      <c r="L89" s="454"/>
      <c r="M89" s="454"/>
      <c r="N89" s="453"/>
    </row>
    <row r="90" spans="3:14" s="439" customFormat="1" ht="18" customHeight="1" x14ac:dyDescent="0.25">
      <c r="C90" s="454"/>
      <c r="D90" s="454"/>
      <c r="E90" s="454"/>
      <c r="F90" s="454"/>
      <c r="G90" s="454"/>
      <c r="H90" s="454"/>
      <c r="I90" s="454"/>
      <c r="J90" s="454"/>
      <c r="K90" s="454"/>
      <c r="L90" s="454"/>
      <c r="M90" s="454"/>
      <c r="N90" s="453"/>
    </row>
    <row r="91" spans="3:14" s="439" customFormat="1" ht="16.5" customHeight="1" x14ac:dyDescent="0.25">
      <c r="C91" s="454"/>
      <c r="D91" s="454"/>
      <c r="E91" s="454"/>
      <c r="F91" s="454"/>
      <c r="G91" s="454"/>
      <c r="H91" s="454"/>
      <c r="I91" s="454"/>
      <c r="J91" s="454"/>
      <c r="K91" s="454"/>
      <c r="L91" s="454"/>
      <c r="M91" s="454"/>
      <c r="N91" s="453"/>
    </row>
    <row r="92" spans="3:14" x14ac:dyDescent="0.25">
      <c r="C92" s="9"/>
      <c r="D92" s="9"/>
      <c r="E92" s="9"/>
      <c r="F92" s="9"/>
      <c r="G92" s="9"/>
      <c r="H92" s="9"/>
    </row>
    <row r="93" spans="3:14" x14ac:dyDescent="0.25">
      <c r="C93" s="9"/>
      <c r="D93" s="9"/>
      <c r="E93" s="9"/>
      <c r="F93" s="9"/>
      <c r="G93" s="9"/>
      <c r="H93" s="9"/>
    </row>
    <row r="94" spans="3:14" ht="22.5" customHeight="1" x14ac:dyDescent="0.25">
      <c r="C94" s="1515" t="s">
        <v>103</v>
      </c>
      <c r="D94" s="1515"/>
      <c r="E94" s="1515"/>
      <c r="F94" s="1515"/>
      <c r="G94" s="1515"/>
      <c r="H94" s="1515"/>
      <c r="I94" s="1515"/>
      <c r="J94" s="1515"/>
      <c r="K94" s="1515"/>
      <c r="L94" s="1515"/>
      <c r="M94" s="1515"/>
      <c r="N94" s="1515"/>
    </row>
    <row r="95" spans="3:14" ht="1.5" customHeight="1" x14ac:dyDescent="0.25">
      <c r="C95" s="9"/>
      <c r="D95" s="9"/>
      <c r="E95" s="9"/>
      <c r="F95" s="9"/>
      <c r="G95" s="9"/>
      <c r="H95" s="9"/>
    </row>
    <row r="96" spans="3:14" x14ac:dyDescent="0.25">
      <c r="C96" s="9"/>
      <c r="D96" s="9"/>
      <c r="E96" s="9"/>
      <c r="F96" s="9"/>
      <c r="G96" s="9"/>
      <c r="H96" s="9"/>
    </row>
    <row r="97" spans="3:14" x14ac:dyDescent="0.25">
      <c r="C97" s="9"/>
      <c r="D97" s="9"/>
      <c r="E97" s="9"/>
      <c r="F97" s="9"/>
      <c r="G97" s="9"/>
      <c r="H97" s="9"/>
    </row>
    <row r="98" spans="3:14" x14ac:dyDescent="0.25">
      <c r="C98" s="9"/>
      <c r="D98" s="9"/>
      <c r="E98" s="9"/>
      <c r="F98" s="9"/>
      <c r="G98" s="9"/>
      <c r="H98" s="9"/>
    </row>
    <row r="99" spans="3:14" x14ac:dyDescent="0.25">
      <c r="C99" s="9"/>
      <c r="D99" s="9"/>
      <c r="E99" s="9"/>
      <c r="F99" s="9"/>
      <c r="G99" s="9"/>
      <c r="H99" s="9"/>
    </row>
    <row r="100" spans="3:14" x14ac:dyDescent="0.25">
      <c r="C100" s="9"/>
      <c r="D100" s="9"/>
      <c r="E100" s="9"/>
      <c r="F100" s="9"/>
      <c r="G100" s="9"/>
      <c r="H100" s="9"/>
    </row>
    <row r="101" spans="3:14" x14ac:dyDescent="0.25">
      <c r="C101" s="9"/>
      <c r="D101" s="9"/>
      <c r="E101" s="9"/>
      <c r="F101" s="9"/>
      <c r="G101" s="9"/>
      <c r="H101" s="9"/>
    </row>
    <row r="102" spans="3:14" x14ac:dyDescent="0.25">
      <c r="C102" s="9"/>
      <c r="D102" s="9"/>
      <c r="E102" s="9"/>
      <c r="F102" s="9"/>
      <c r="G102" s="9"/>
      <c r="H102" s="9"/>
    </row>
    <row r="103" spans="3:14" x14ac:dyDescent="0.25">
      <c r="C103" s="9"/>
      <c r="D103" s="9"/>
      <c r="E103" s="9"/>
      <c r="F103" s="9"/>
      <c r="G103" s="9"/>
      <c r="H103" s="9"/>
    </row>
    <row r="104" spans="3:14" ht="44.25" customHeight="1" x14ac:dyDescent="0.25">
      <c r="C104" s="9"/>
      <c r="D104" s="9"/>
      <c r="E104" s="9"/>
      <c r="F104" s="9"/>
      <c r="G104" s="9"/>
      <c r="H104" s="9"/>
    </row>
    <row r="105" spans="3:14" x14ac:dyDescent="0.25">
      <c r="C105" s="9"/>
      <c r="D105" s="9"/>
      <c r="E105" s="9"/>
      <c r="F105" s="9"/>
      <c r="G105" s="9"/>
      <c r="H105" s="9"/>
    </row>
    <row r="106" spans="3:14" ht="21.75" customHeight="1" x14ac:dyDescent="0.25">
      <c r="C106" s="1515" t="s">
        <v>147</v>
      </c>
      <c r="D106" s="1515"/>
      <c r="E106" s="1515"/>
      <c r="F106" s="1515"/>
      <c r="G106" s="1515"/>
      <c r="H106" s="1515"/>
      <c r="I106" s="1515"/>
      <c r="J106" s="1515"/>
      <c r="K106" s="1515"/>
      <c r="L106" s="1515"/>
      <c r="M106" s="1515"/>
      <c r="N106" s="1515"/>
    </row>
    <row r="107" spans="3:14" ht="6" customHeight="1" thickBot="1" x14ac:dyDescent="0.3">
      <c r="C107" s="9"/>
      <c r="D107" s="9"/>
      <c r="E107" s="9"/>
      <c r="F107" s="9"/>
      <c r="G107" s="9"/>
      <c r="H107" s="9"/>
    </row>
    <row r="108" spans="3:14" ht="18.75" customHeight="1" thickTop="1" x14ac:dyDescent="0.25">
      <c r="C108" s="1522" t="s">
        <v>42</v>
      </c>
      <c r="D108" s="869" t="s">
        <v>43</v>
      </c>
      <c r="E108" s="869" t="s">
        <v>43</v>
      </c>
      <c r="F108" s="869" t="s">
        <v>43</v>
      </c>
      <c r="G108" s="869" t="s">
        <v>43</v>
      </c>
      <c r="H108" s="869" t="s">
        <v>43</v>
      </c>
      <c r="I108" s="869" t="s">
        <v>43</v>
      </c>
      <c r="J108" s="869" t="s">
        <v>43</v>
      </c>
      <c r="K108" s="869" t="s">
        <v>43</v>
      </c>
      <c r="L108" s="869" t="s">
        <v>43</v>
      </c>
      <c r="M108" s="869" t="s">
        <v>43</v>
      </c>
      <c r="N108" s="870" t="s">
        <v>43</v>
      </c>
    </row>
    <row r="109" spans="3:14" ht="15.75" customHeight="1" thickBot="1" x14ac:dyDescent="0.3">
      <c r="C109" s="1523"/>
      <c r="D109" s="871">
        <v>2006</v>
      </c>
      <c r="E109" s="871">
        <v>2007</v>
      </c>
      <c r="F109" s="871">
        <v>2008</v>
      </c>
      <c r="G109" s="871">
        <v>2009</v>
      </c>
      <c r="H109" s="871">
        <v>2010</v>
      </c>
      <c r="I109" s="871">
        <v>2011</v>
      </c>
      <c r="J109" s="871">
        <v>2012</v>
      </c>
      <c r="K109" s="871">
        <v>2013</v>
      </c>
      <c r="L109" s="871">
        <v>2014</v>
      </c>
      <c r="M109" s="871">
        <v>2015</v>
      </c>
      <c r="N109" s="872">
        <v>2016</v>
      </c>
    </row>
    <row r="110" spans="3:14" x14ac:dyDescent="0.25">
      <c r="C110" s="457" t="s">
        <v>74</v>
      </c>
      <c r="D110" s="251">
        <v>219</v>
      </c>
      <c r="E110" s="251">
        <v>256</v>
      </c>
      <c r="F110" s="251">
        <v>369</v>
      </c>
      <c r="G110" s="251">
        <v>347</v>
      </c>
      <c r="H110" s="251">
        <v>393</v>
      </c>
      <c r="I110" s="251">
        <v>399</v>
      </c>
      <c r="J110" s="251">
        <v>501</v>
      </c>
      <c r="K110" s="251">
        <v>387</v>
      </c>
      <c r="L110" s="251">
        <v>419</v>
      </c>
      <c r="M110" s="251">
        <v>398</v>
      </c>
      <c r="N110" s="254">
        <f>N14</f>
        <v>396</v>
      </c>
    </row>
    <row r="111" spans="3:14" ht="15.75" customHeight="1" x14ac:dyDescent="0.25">
      <c r="C111" s="1002" t="s">
        <v>75</v>
      </c>
      <c r="D111" s="996">
        <v>89</v>
      </c>
      <c r="E111" s="996">
        <v>98</v>
      </c>
      <c r="F111" s="996">
        <v>98</v>
      </c>
      <c r="G111" s="996">
        <v>72</v>
      </c>
      <c r="H111" s="996">
        <v>90</v>
      </c>
      <c r="I111" s="996">
        <v>100</v>
      </c>
      <c r="J111" s="996">
        <v>108</v>
      </c>
      <c r="K111" s="996">
        <v>96</v>
      </c>
      <c r="L111" s="996">
        <v>81</v>
      </c>
      <c r="M111" s="996">
        <v>95</v>
      </c>
      <c r="N111" s="997">
        <f>N15</f>
        <v>84</v>
      </c>
    </row>
    <row r="112" spans="3:14" ht="18" customHeight="1" thickBot="1" x14ac:dyDescent="0.3">
      <c r="C112" s="458" t="s">
        <v>69</v>
      </c>
      <c r="D112" s="257">
        <v>5</v>
      </c>
      <c r="E112" s="257">
        <v>10</v>
      </c>
      <c r="F112" s="257">
        <v>5</v>
      </c>
      <c r="G112" s="257">
        <v>1</v>
      </c>
      <c r="H112" s="436">
        <v>1</v>
      </c>
      <c r="I112" s="436">
        <v>2</v>
      </c>
      <c r="J112" s="436">
        <v>2</v>
      </c>
      <c r="K112" s="436">
        <v>1</v>
      </c>
      <c r="L112" s="436">
        <v>0</v>
      </c>
      <c r="M112" s="436">
        <v>0</v>
      </c>
      <c r="N112" s="437">
        <f t="shared" ref="N112" si="6">N16</f>
        <v>0</v>
      </c>
    </row>
    <row r="113" spans="3:17" ht="21.75" customHeight="1" thickBot="1" x14ac:dyDescent="0.3">
      <c r="C113" s="820" t="s">
        <v>7</v>
      </c>
      <c r="D113" s="821">
        <f t="shared" ref="D113:M113" si="7">SUM(D110:D112)</f>
        <v>313</v>
      </c>
      <c r="E113" s="821">
        <f t="shared" si="7"/>
        <v>364</v>
      </c>
      <c r="F113" s="821">
        <f t="shared" si="7"/>
        <v>472</v>
      </c>
      <c r="G113" s="821">
        <f t="shared" si="7"/>
        <v>420</v>
      </c>
      <c r="H113" s="821">
        <f t="shared" si="7"/>
        <v>484</v>
      </c>
      <c r="I113" s="821">
        <f t="shared" si="7"/>
        <v>501</v>
      </c>
      <c r="J113" s="821">
        <f t="shared" si="7"/>
        <v>611</v>
      </c>
      <c r="K113" s="821">
        <f t="shared" si="7"/>
        <v>484</v>
      </c>
      <c r="L113" s="821">
        <f t="shared" si="7"/>
        <v>500</v>
      </c>
      <c r="M113" s="821">
        <f t="shared" si="7"/>
        <v>493</v>
      </c>
      <c r="N113" s="823">
        <f>SUM(N110:N112)</f>
        <v>480</v>
      </c>
    </row>
    <row r="114" spans="3:17" ht="26.25" customHeight="1" thickTop="1" x14ac:dyDescent="0.25">
      <c r="C114" s="1619" t="s">
        <v>417</v>
      </c>
      <c r="D114" s="1619"/>
      <c r="E114" s="1619"/>
      <c r="F114" s="1619"/>
      <c r="G114" s="1619"/>
      <c r="H114" s="1619"/>
      <c r="I114" s="1619"/>
      <c r="J114" s="1619"/>
      <c r="K114" s="1619"/>
      <c r="L114" s="1619"/>
      <c r="M114" s="1619"/>
      <c r="N114" s="1619"/>
    </row>
    <row r="117" spans="3:17" ht="24" customHeight="1" x14ac:dyDescent="0.3">
      <c r="C117" s="1515" t="s">
        <v>148</v>
      </c>
      <c r="D117" s="1515"/>
      <c r="E117" s="1515"/>
      <c r="F117" s="1515"/>
      <c r="G117" s="1515"/>
      <c r="H117" s="1515"/>
      <c r="I117" s="1515"/>
      <c r="J117" s="1515"/>
      <c r="K117" s="1515"/>
      <c r="L117" s="1515"/>
      <c r="M117" s="1515"/>
      <c r="N117" s="1515"/>
      <c r="O117" s="37"/>
      <c r="P117" s="37"/>
      <c r="Q117" s="37"/>
    </row>
    <row r="118" spans="3:17" ht="5.25" customHeight="1" thickBot="1" x14ac:dyDescent="0.3"/>
    <row r="119" spans="3:17" ht="38.25" customHeight="1" thickTop="1" thickBot="1" x14ac:dyDescent="0.3">
      <c r="C119" s="836" t="s">
        <v>55</v>
      </c>
      <c r="D119" s="875" t="s">
        <v>324</v>
      </c>
      <c r="E119" s="875" t="s">
        <v>325</v>
      </c>
      <c r="F119" s="876" t="s">
        <v>326</v>
      </c>
      <c r="G119" s="875" t="s">
        <v>327</v>
      </c>
      <c r="H119" s="875" t="s">
        <v>299</v>
      </c>
      <c r="I119" s="875" t="s">
        <v>313</v>
      </c>
      <c r="J119" s="875" t="s">
        <v>328</v>
      </c>
      <c r="K119" s="875" t="s">
        <v>340</v>
      </c>
      <c r="L119" s="875" t="s">
        <v>452</v>
      </c>
      <c r="M119" s="888" t="s">
        <v>537</v>
      </c>
      <c r="N119" s="14"/>
      <c r="O119" s="14"/>
      <c r="P119" s="14"/>
      <c r="Q119" s="14"/>
    </row>
    <row r="120" spans="3:17" ht="15.75" customHeight="1" x14ac:dyDescent="0.25">
      <c r="C120" s="297" t="s">
        <v>74</v>
      </c>
      <c r="D120" s="269">
        <f>(E110-D110)/D110</f>
        <v>0.16894977168949771</v>
      </c>
      <c r="E120" s="269">
        <f t="shared" ref="E120:M120" si="8">(F110-E110)/E110</f>
        <v>0.44140625</v>
      </c>
      <c r="F120" s="269">
        <f t="shared" si="8"/>
        <v>-5.9620596205962058E-2</v>
      </c>
      <c r="G120" s="269">
        <f t="shared" si="8"/>
        <v>0.13256484149855907</v>
      </c>
      <c r="H120" s="269">
        <f t="shared" si="8"/>
        <v>1.5267175572519083E-2</v>
      </c>
      <c r="I120" s="269">
        <f t="shared" si="8"/>
        <v>0.25563909774436089</v>
      </c>
      <c r="J120" s="269">
        <f t="shared" si="8"/>
        <v>-0.22754491017964071</v>
      </c>
      <c r="K120" s="269">
        <f t="shared" si="8"/>
        <v>8.2687338501291993E-2</v>
      </c>
      <c r="L120" s="269">
        <f t="shared" si="8"/>
        <v>-5.0119331742243436E-2</v>
      </c>
      <c r="M120" s="588">
        <f t="shared" si="8"/>
        <v>-5.0251256281407036E-3</v>
      </c>
      <c r="N120" s="54"/>
      <c r="O120" s="54"/>
      <c r="P120" s="54"/>
      <c r="Q120" s="54"/>
    </row>
    <row r="121" spans="3:17" x14ac:dyDescent="0.25">
      <c r="C121" s="1002" t="s">
        <v>75</v>
      </c>
      <c r="D121" s="998">
        <f t="shared" ref="D121:M121" si="9">(E111-D111)/D111</f>
        <v>0.10112359550561797</v>
      </c>
      <c r="E121" s="998">
        <f t="shared" si="9"/>
        <v>0</v>
      </c>
      <c r="F121" s="998">
        <f t="shared" si="9"/>
        <v>-0.26530612244897961</v>
      </c>
      <c r="G121" s="998">
        <f t="shared" si="9"/>
        <v>0.25</v>
      </c>
      <c r="H121" s="998">
        <f t="shared" si="9"/>
        <v>0.1111111111111111</v>
      </c>
      <c r="I121" s="998">
        <f t="shared" si="9"/>
        <v>0.08</v>
      </c>
      <c r="J121" s="998">
        <f t="shared" si="9"/>
        <v>-0.1111111111111111</v>
      </c>
      <c r="K121" s="998">
        <f t="shared" si="9"/>
        <v>-0.15625</v>
      </c>
      <c r="L121" s="998">
        <f t="shared" si="9"/>
        <v>0.1728395061728395</v>
      </c>
      <c r="M121" s="1000">
        <f t="shared" si="9"/>
        <v>-0.11578947368421053</v>
      </c>
      <c r="N121" s="54"/>
      <c r="O121" s="54"/>
      <c r="P121" s="54"/>
      <c r="Q121" s="54"/>
    </row>
    <row r="122" spans="3:17" ht="16.5" customHeight="1" thickBot="1" x14ac:dyDescent="0.3">
      <c r="C122" s="301" t="s">
        <v>69</v>
      </c>
      <c r="D122" s="282">
        <f t="shared" ref="D122:K122" si="10">(E112-D112)/D112</f>
        <v>1</v>
      </c>
      <c r="E122" s="282">
        <f t="shared" si="10"/>
        <v>-0.5</v>
      </c>
      <c r="F122" s="282">
        <f t="shared" si="10"/>
        <v>-0.8</v>
      </c>
      <c r="G122" s="282">
        <f t="shared" si="10"/>
        <v>0</v>
      </c>
      <c r="H122" s="282">
        <f t="shared" si="10"/>
        <v>1</v>
      </c>
      <c r="I122" s="282">
        <f t="shared" si="10"/>
        <v>0</v>
      </c>
      <c r="J122" s="282">
        <f t="shared" si="10"/>
        <v>-0.5</v>
      </c>
      <c r="K122" s="571">
        <f t="shared" si="10"/>
        <v>-1</v>
      </c>
      <c r="L122" s="1123" t="str">
        <f>IFERROR((M112-L112)/L112, "-")</f>
        <v>-</v>
      </c>
      <c r="M122" s="799" t="str">
        <f>IFERROR((N112-M112)/M112, "-")</f>
        <v>-</v>
      </c>
      <c r="N122" s="54"/>
      <c r="O122" s="54"/>
      <c r="P122" s="54"/>
      <c r="Q122" s="54"/>
    </row>
    <row r="123" spans="3:17" ht="21.75" customHeight="1" thickBot="1" x14ac:dyDescent="0.3">
      <c r="C123" s="879" t="s">
        <v>78</v>
      </c>
      <c r="D123" s="880">
        <f t="shared" ref="D123:M123" si="11">(E17-D17)/D17</f>
        <v>0.16293929712460065</v>
      </c>
      <c r="E123" s="881">
        <f t="shared" si="11"/>
        <v>0.2967032967032967</v>
      </c>
      <c r="F123" s="880">
        <f t="shared" si="11"/>
        <v>-0.11016949152542373</v>
      </c>
      <c r="G123" s="880">
        <f t="shared" si="11"/>
        <v>0.15238095238095239</v>
      </c>
      <c r="H123" s="880">
        <f t="shared" si="11"/>
        <v>3.5123966942148761E-2</v>
      </c>
      <c r="I123" s="880">
        <f>(J17-I17)/I17</f>
        <v>0.21956087824351297</v>
      </c>
      <c r="J123" s="880">
        <f t="shared" si="11"/>
        <v>-0.20785597381342061</v>
      </c>
      <c r="K123" s="882">
        <f t="shared" si="11"/>
        <v>3.3057851239669422E-2</v>
      </c>
      <c r="L123" s="882">
        <f t="shared" si="11"/>
        <v>-1.4E-2</v>
      </c>
      <c r="M123" s="883">
        <f t="shared" si="11"/>
        <v>-2.6369168356997971E-2</v>
      </c>
      <c r="N123" s="30"/>
      <c r="O123" s="30"/>
      <c r="P123" s="30"/>
      <c r="Q123" s="30"/>
    </row>
    <row r="124" spans="3:17" ht="25.5" customHeight="1" thickTop="1" x14ac:dyDescent="0.25">
      <c r="C124" s="1617" t="s">
        <v>417</v>
      </c>
      <c r="D124" s="1617"/>
      <c r="E124" s="1617"/>
      <c r="F124" s="1617"/>
      <c r="G124" s="1617"/>
      <c r="H124" s="1617"/>
      <c r="I124" s="1617"/>
      <c r="J124" s="1617"/>
      <c r="K124" s="1617"/>
      <c r="L124" s="1617"/>
      <c r="M124" s="1617"/>
      <c r="N124" s="230"/>
    </row>
    <row r="127" spans="3:17" ht="21.75" customHeight="1" x14ac:dyDescent="0.3">
      <c r="C127" s="1515" t="s">
        <v>149</v>
      </c>
      <c r="D127" s="1515"/>
      <c r="E127" s="1515"/>
      <c r="F127" s="1515"/>
      <c r="G127" s="1515"/>
      <c r="H127" s="1515"/>
      <c r="I127" s="1515"/>
      <c r="J127" s="1515"/>
      <c r="K127" s="1515"/>
      <c r="L127" s="1515"/>
      <c r="M127" s="1515"/>
      <c r="N127" s="1515"/>
      <c r="O127" s="37"/>
      <c r="P127" s="37"/>
      <c r="Q127" s="37"/>
    </row>
    <row r="128" spans="3:17" ht="3.75" customHeight="1" thickBot="1" x14ac:dyDescent="0.3"/>
    <row r="129" spans="3:18" ht="15.75" customHeight="1" thickTop="1" x14ac:dyDescent="0.25">
      <c r="C129" s="1522" t="s">
        <v>42</v>
      </c>
      <c r="D129" s="869" t="s">
        <v>43</v>
      </c>
      <c r="E129" s="869" t="s">
        <v>43</v>
      </c>
      <c r="F129" s="869" t="s">
        <v>43</v>
      </c>
      <c r="G129" s="869" t="s">
        <v>43</v>
      </c>
      <c r="H129" s="869" t="s">
        <v>43</v>
      </c>
      <c r="I129" s="869" t="s">
        <v>43</v>
      </c>
      <c r="J129" s="869" t="s">
        <v>43</v>
      </c>
      <c r="K129" s="869" t="s">
        <v>43</v>
      </c>
      <c r="L129" s="869" t="s">
        <v>43</v>
      </c>
      <c r="M129" s="869" t="s">
        <v>43</v>
      </c>
      <c r="N129" s="870" t="s">
        <v>43</v>
      </c>
      <c r="O129" s="3"/>
      <c r="P129" s="3"/>
      <c r="Q129" s="3"/>
      <c r="R129" s="3"/>
    </row>
    <row r="130" spans="3:18" ht="16.5" customHeight="1" thickBot="1" x14ac:dyDescent="0.3">
      <c r="C130" s="1523"/>
      <c r="D130" s="871">
        <v>2006</v>
      </c>
      <c r="E130" s="871">
        <v>2007</v>
      </c>
      <c r="F130" s="871">
        <v>2008</v>
      </c>
      <c r="G130" s="871">
        <v>2009</v>
      </c>
      <c r="H130" s="871">
        <v>2010</v>
      </c>
      <c r="I130" s="871">
        <v>2011</v>
      </c>
      <c r="J130" s="871">
        <v>2012</v>
      </c>
      <c r="K130" s="871">
        <v>2013</v>
      </c>
      <c r="L130" s="871">
        <v>2014</v>
      </c>
      <c r="M130" s="871">
        <v>2015</v>
      </c>
      <c r="N130" s="872">
        <v>2016</v>
      </c>
      <c r="O130" s="3"/>
      <c r="P130" s="3"/>
      <c r="Q130" s="3"/>
      <c r="R130" s="3"/>
    </row>
    <row r="131" spans="3:18" x14ac:dyDescent="0.25">
      <c r="C131" s="297" t="s">
        <v>74</v>
      </c>
      <c r="D131" s="285">
        <f>D110/D113</f>
        <v>0.69968051118210861</v>
      </c>
      <c r="E131" s="285">
        <f t="shared" ref="E131:N131" si="12">E110/E113</f>
        <v>0.70329670329670335</v>
      </c>
      <c r="F131" s="285">
        <f t="shared" si="12"/>
        <v>0.78177966101694918</v>
      </c>
      <c r="G131" s="285">
        <f t="shared" si="12"/>
        <v>0.82619047619047614</v>
      </c>
      <c r="H131" s="285">
        <f t="shared" si="12"/>
        <v>0.81198347107438018</v>
      </c>
      <c r="I131" s="285">
        <f t="shared" si="12"/>
        <v>0.79640718562874246</v>
      </c>
      <c r="J131" s="285">
        <f t="shared" si="12"/>
        <v>0.81996726677577736</v>
      </c>
      <c r="K131" s="285">
        <f t="shared" si="12"/>
        <v>0.79958677685950408</v>
      </c>
      <c r="L131" s="285">
        <f t="shared" si="12"/>
        <v>0.83799999999999997</v>
      </c>
      <c r="M131" s="285">
        <f t="shared" si="12"/>
        <v>0.80730223123732248</v>
      </c>
      <c r="N131" s="287">
        <f t="shared" si="12"/>
        <v>0.82499999999999996</v>
      </c>
      <c r="O131" s="55"/>
      <c r="P131" s="55"/>
      <c r="Q131" s="55"/>
      <c r="R131" s="55"/>
    </row>
    <row r="132" spans="3:18" x14ac:dyDescent="0.25">
      <c r="C132" s="1002" t="s">
        <v>75</v>
      </c>
      <c r="D132" s="998">
        <f>D111/D113</f>
        <v>0.28434504792332266</v>
      </c>
      <c r="E132" s="998">
        <f t="shared" ref="E132:N132" si="13">E111/E113</f>
        <v>0.26923076923076922</v>
      </c>
      <c r="F132" s="998">
        <f t="shared" si="13"/>
        <v>0.2076271186440678</v>
      </c>
      <c r="G132" s="998">
        <f t="shared" si="13"/>
        <v>0.17142857142857143</v>
      </c>
      <c r="H132" s="998">
        <f t="shared" si="13"/>
        <v>0.18595041322314049</v>
      </c>
      <c r="I132" s="998">
        <f t="shared" si="13"/>
        <v>0.19960079840319361</v>
      </c>
      <c r="J132" s="998">
        <f t="shared" si="13"/>
        <v>0.176759410801964</v>
      </c>
      <c r="K132" s="998">
        <f t="shared" si="13"/>
        <v>0.19834710743801653</v>
      </c>
      <c r="L132" s="998">
        <f t="shared" si="13"/>
        <v>0.16200000000000001</v>
      </c>
      <c r="M132" s="998">
        <f t="shared" si="13"/>
        <v>0.1926977687626775</v>
      </c>
      <c r="N132" s="1000">
        <f t="shared" si="13"/>
        <v>0.17499999999999999</v>
      </c>
      <c r="O132" s="600"/>
      <c r="P132" s="55"/>
      <c r="Q132" s="55"/>
      <c r="R132" s="55"/>
    </row>
    <row r="133" spans="3:18" ht="16.5" customHeight="1" thickBot="1" x14ac:dyDescent="0.3">
      <c r="C133" s="301" t="s">
        <v>69</v>
      </c>
      <c r="D133" s="286">
        <f>D112/D113</f>
        <v>1.5974440894568689E-2</v>
      </c>
      <c r="E133" s="286">
        <f t="shared" ref="E133:N133" si="14">E112/E113</f>
        <v>2.7472527472527472E-2</v>
      </c>
      <c r="F133" s="286">
        <f t="shared" si="14"/>
        <v>1.059322033898305E-2</v>
      </c>
      <c r="G133" s="286">
        <f t="shared" si="14"/>
        <v>2.3809523809523812E-3</v>
      </c>
      <c r="H133" s="286">
        <f t="shared" si="14"/>
        <v>2.0661157024793389E-3</v>
      </c>
      <c r="I133" s="286">
        <f t="shared" si="14"/>
        <v>3.9920159680638719E-3</v>
      </c>
      <c r="J133" s="286">
        <f t="shared" si="14"/>
        <v>3.2733224222585926E-3</v>
      </c>
      <c r="K133" s="286">
        <f t="shared" si="14"/>
        <v>2.0661157024793389E-3</v>
      </c>
      <c r="L133" s="286">
        <f t="shared" si="14"/>
        <v>0</v>
      </c>
      <c r="M133" s="286">
        <f t="shared" si="14"/>
        <v>0</v>
      </c>
      <c r="N133" s="450">
        <f t="shared" si="14"/>
        <v>0</v>
      </c>
      <c r="O133" s="55"/>
      <c r="P133" s="55"/>
      <c r="Q133" s="55"/>
      <c r="R133" s="55"/>
    </row>
    <row r="134" spans="3:18" ht="21.75" customHeight="1" thickBot="1" x14ac:dyDescent="0.3">
      <c r="C134" s="879" t="s">
        <v>7</v>
      </c>
      <c r="D134" s="884">
        <f>SUM(D131:D133)</f>
        <v>0.99999999999999989</v>
      </c>
      <c r="E134" s="885">
        <f t="shared" ref="E134:N134" si="15">SUM(E131:E133)</f>
        <v>1</v>
      </c>
      <c r="F134" s="884">
        <f t="shared" si="15"/>
        <v>1</v>
      </c>
      <c r="G134" s="884">
        <f t="shared" si="15"/>
        <v>1</v>
      </c>
      <c r="H134" s="884">
        <f t="shared" si="15"/>
        <v>1</v>
      </c>
      <c r="I134" s="884">
        <f t="shared" si="15"/>
        <v>0.99999999999999989</v>
      </c>
      <c r="J134" s="884">
        <f t="shared" si="15"/>
        <v>1</v>
      </c>
      <c r="K134" s="884">
        <f t="shared" si="15"/>
        <v>1</v>
      </c>
      <c r="L134" s="884">
        <f t="shared" si="15"/>
        <v>1</v>
      </c>
      <c r="M134" s="884">
        <f t="shared" si="15"/>
        <v>1</v>
      </c>
      <c r="N134" s="886">
        <f t="shared" si="15"/>
        <v>1</v>
      </c>
      <c r="O134" s="33"/>
      <c r="P134" s="33"/>
      <c r="Q134" s="33"/>
      <c r="R134" s="33"/>
    </row>
    <row r="135" spans="3:18" ht="27" customHeight="1" thickTop="1" x14ac:dyDescent="0.25">
      <c r="C135" s="1619" t="s">
        <v>417</v>
      </c>
      <c r="D135" s="1619"/>
      <c r="E135" s="1619"/>
      <c r="F135" s="1619"/>
      <c r="G135" s="1619"/>
      <c r="H135" s="1619"/>
      <c r="I135" s="1619"/>
      <c r="J135" s="1619"/>
      <c r="K135" s="1619"/>
      <c r="L135" s="1619"/>
      <c r="M135" s="1619"/>
      <c r="N135" s="1619"/>
    </row>
    <row r="138" spans="3:18" ht="21" customHeight="1" x14ac:dyDescent="0.3">
      <c r="C138" s="1515" t="s">
        <v>147</v>
      </c>
      <c r="D138" s="1515"/>
      <c r="E138" s="1515"/>
      <c r="F138" s="1515"/>
      <c r="G138" s="1515"/>
      <c r="H138" s="1515"/>
      <c r="I138" s="1515"/>
      <c r="J138" s="1515"/>
      <c r="K138" s="1515"/>
      <c r="L138" s="1515"/>
      <c r="M138" s="1515"/>
      <c r="N138" s="1515"/>
      <c r="O138" s="37"/>
      <c r="P138" s="37"/>
      <c r="Q138" s="37"/>
    </row>
    <row r="139" spans="3:18" ht="5.25" customHeight="1" x14ac:dyDescent="0.25"/>
    <row r="150" spans="3:17" ht="4.5" customHeight="1" x14ac:dyDescent="0.25"/>
    <row r="152" spans="3:17" x14ac:dyDescent="0.25">
      <c r="C152" s="9"/>
    </row>
    <row r="154" spans="3:17" ht="25.5" customHeight="1" x14ac:dyDescent="0.3">
      <c r="C154" s="1515" t="s">
        <v>150</v>
      </c>
      <c r="D154" s="1515"/>
      <c r="E154" s="1515"/>
      <c r="F154" s="1515"/>
      <c r="G154" s="1515"/>
      <c r="H154" s="1515"/>
      <c r="I154" s="1515"/>
      <c r="J154" s="1515"/>
      <c r="K154" s="1515"/>
      <c r="L154" s="1515"/>
      <c r="M154" s="1515"/>
      <c r="N154" s="1515"/>
      <c r="O154" s="37"/>
      <c r="P154" s="37"/>
      <c r="Q154" s="37"/>
    </row>
    <row r="155" spans="3:17" ht="6" customHeight="1" thickBot="1" x14ac:dyDescent="0.3"/>
    <row r="156" spans="3:17" ht="15.75" customHeight="1" thickTop="1" x14ac:dyDescent="0.25">
      <c r="C156" s="1522" t="s">
        <v>42</v>
      </c>
      <c r="D156" s="869" t="s">
        <v>43</v>
      </c>
      <c r="E156" s="869" t="s">
        <v>43</v>
      </c>
      <c r="F156" s="869" t="s">
        <v>43</v>
      </c>
      <c r="G156" s="869" t="s">
        <v>43</v>
      </c>
      <c r="H156" s="869" t="s">
        <v>43</v>
      </c>
      <c r="I156" s="869" t="s">
        <v>43</v>
      </c>
      <c r="J156" s="869" t="s">
        <v>43</v>
      </c>
      <c r="K156" s="869" t="s">
        <v>43</v>
      </c>
      <c r="L156" s="869" t="s">
        <v>43</v>
      </c>
      <c r="M156" s="869" t="s">
        <v>43</v>
      </c>
      <c r="N156" s="870" t="s">
        <v>43</v>
      </c>
    </row>
    <row r="157" spans="3:17" ht="15.75" customHeight="1" thickBot="1" x14ac:dyDescent="0.3">
      <c r="C157" s="1523"/>
      <c r="D157" s="871">
        <v>2006</v>
      </c>
      <c r="E157" s="871">
        <v>2007</v>
      </c>
      <c r="F157" s="871">
        <v>2008</v>
      </c>
      <c r="G157" s="871">
        <v>2009</v>
      </c>
      <c r="H157" s="871">
        <v>2010</v>
      </c>
      <c r="I157" s="871">
        <v>2011</v>
      </c>
      <c r="J157" s="871">
        <v>2012</v>
      </c>
      <c r="K157" s="871">
        <v>2013</v>
      </c>
      <c r="L157" s="871">
        <v>2014</v>
      </c>
      <c r="M157" s="871">
        <v>2015</v>
      </c>
      <c r="N157" s="872">
        <v>2016</v>
      </c>
    </row>
    <row r="158" spans="3:17" ht="15" customHeight="1" x14ac:dyDescent="0.25">
      <c r="C158" s="300" t="s">
        <v>94</v>
      </c>
      <c r="D158" s="280">
        <v>11</v>
      </c>
      <c r="E158" s="451">
        <v>2</v>
      </c>
      <c r="F158" s="280">
        <v>15</v>
      </c>
      <c r="G158" s="451">
        <v>10</v>
      </c>
      <c r="H158" s="280">
        <v>18</v>
      </c>
      <c r="I158" s="451">
        <v>22</v>
      </c>
      <c r="J158" s="280">
        <v>20</v>
      </c>
      <c r="K158" s="451">
        <v>17</v>
      </c>
      <c r="L158" s="451">
        <v>12</v>
      </c>
      <c r="M158" s="451">
        <v>16</v>
      </c>
      <c r="N158" s="288">
        <f t="shared" ref="N158:N164" si="16">N19</f>
        <v>7</v>
      </c>
    </row>
    <row r="159" spans="3:17" x14ac:dyDescent="0.25">
      <c r="C159" s="1002" t="s">
        <v>95</v>
      </c>
      <c r="D159" s="1009">
        <v>13</v>
      </c>
      <c r="E159" s="996">
        <v>14</v>
      </c>
      <c r="F159" s="996">
        <v>11</v>
      </c>
      <c r="G159" s="996">
        <v>8</v>
      </c>
      <c r="H159" s="996">
        <v>3</v>
      </c>
      <c r="I159" s="996">
        <v>3</v>
      </c>
      <c r="J159" s="996">
        <v>7</v>
      </c>
      <c r="K159" s="996">
        <v>2</v>
      </c>
      <c r="L159" s="996">
        <v>3</v>
      </c>
      <c r="M159" s="996">
        <v>3</v>
      </c>
      <c r="N159" s="997">
        <f t="shared" si="16"/>
        <v>3</v>
      </c>
    </row>
    <row r="160" spans="3:17" x14ac:dyDescent="0.25">
      <c r="C160" s="299" t="s">
        <v>96</v>
      </c>
      <c r="D160" s="274">
        <v>53</v>
      </c>
      <c r="E160" s="276">
        <v>50</v>
      </c>
      <c r="F160" s="274">
        <v>23</v>
      </c>
      <c r="G160" s="276">
        <v>21</v>
      </c>
      <c r="H160" s="274">
        <v>21</v>
      </c>
      <c r="I160" s="276">
        <v>15</v>
      </c>
      <c r="J160" s="274">
        <v>32</v>
      </c>
      <c r="K160" s="276">
        <v>22</v>
      </c>
      <c r="L160" s="276">
        <v>11</v>
      </c>
      <c r="M160" s="276">
        <v>24</v>
      </c>
      <c r="N160" s="278">
        <f t="shared" si="16"/>
        <v>22</v>
      </c>
    </row>
    <row r="161" spans="3:18" x14ac:dyDescent="0.25">
      <c r="C161" s="1002" t="s">
        <v>71</v>
      </c>
      <c r="D161" s="1009">
        <v>77</v>
      </c>
      <c r="E161" s="996">
        <v>64</v>
      </c>
      <c r="F161" s="996">
        <v>117</v>
      </c>
      <c r="G161" s="996">
        <v>121</v>
      </c>
      <c r="H161" s="996">
        <v>132</v>
      </c>
      <c r="I161" s="996">
        <v>136</v>
      </c>
      <c r="J161" s="996">
        <v>162</v>
      </c>
      <c r="K161" s="996">
        <v>122</v>
      </c>
      <c r="L161" s="996">
        <v>134</v>
      </c>
      <c r="M161" s="996">
        <v>147</v>
      </c>
      <c r="N161" s="997">
        <f t="shared" si="16"/>
        <v>107</v>
      </c>
    </row>
    <row r="162" spans="3:18" x14ac:dyDescent="0.25">
      <c r="C162" s="299" t="s">
        <v>72</v>
      </c>
      <c r="D162" s="275">
        <v>82</v>
      </c>
      <c r="E162" s="272">
        <v>88</v>
      </c>
      <c r="F162" s="274">
        <v>157</v>
      </c>
      <c r="G162" s="276">
        <v>176</v>
      </c>
      <c r="H162" s="274">
        <v>218</v>
      </c>
      <c r="I162" s="276">
        <v>229</v>
      </c>
      <c r="J162" s="274">
        <v>267</v>
      </c>
      <c r="K162" s="276">
        <v>223</v>
      </c>
      <c r="L162" s="276">
        <v>229</v>
      </c>
      <c r="M162" s="276">
        <v>231</v>
      </c>
      <c r="N162" s="278">
        <f t="shared" si="16"/>
        <v>218</v>
      </c>
    </row>
    <row r="163" spans="3:18" ht="15.75" customHeight="1" x14ac:dyDescent="0.25">
      <c r="C163" s="1002" t="s">
        <v>73</v>
      </c>
      <c r="D163" s="1009">
        <v>28</v>
      </c>
      <c r="E163" s="996">
        <v>48</v>
      </c>
      <c r="F163" s="996">
        <v>43</v>
      </c>
      <c r="G163" s="996">
        <v>40</v>
      </c>
      <c r="H163" s="996">
        <v>44</v>
      </c>
      <c r="I163" s="996">
        <v>43</v>
      </c>
      <c r="J163" s="996">
        <v>74</v>
      </c>
      <c r="K163" s="996">
        <v>67</v>
      </c>
      <c r="L163" s="996">
        <v>85</v>
      </c>
      <c r="M163" s="996">
        <v>60</v>
      </c>
      <c r="N163" s="997">
        <f t="shared" si="16"/>
        <v>80</v>
      </c>
    </row>
    <row r="164" spans="3:18" ht="15.75" thickBot="1" x14ac:dyDescent="0.3">
      <c r="C164" s="301" t="s">
        <v>49</v>
      </c>
      <c r="D164" s="444">
        <v>49</v>
      </c>
      <c r="E164" s="271">
        <v>98</v>
      </c>
      <c r="F164" s="444">
        <v>106</v>
      </c>
      <c r="G164" s="271">
        <v>44</v>
      </c>
      <c r="H164" s="444">
        <v>48</v>
      </c>
      <c r="I164" s="271">
        <v>53</v>
      </c>
      <c r="J164" s="444">
        <v>49</v>
      </c>
      <c r="K164" s="271">
        <v>31</v>
      </c>
      <c r="L164" s="271">
        <v>26</v>
      </c>
      <c r="M164" s="271">
        <v>12</v>
      </c>
      <c r="N164" s="445">
        <f t="shared" si="16"/>
        <v>43</v>
      </c>
    </row>
    <row r="165" spans="3:18" ht="21.75" customHeight="1" thickBot="1" x14ac:dyDescent="0.3">
      <c r="C165" s="820" t="s">
        <v>7</v>
      </c>
      <c r="D165" s="821">
        <f t="shared" ref="D165:N165" si="17">SUM(D158:D164)</f>
        <v>313</v>
      </c>
      <c r="E165" s="821">
        <f t="shared" si="17"/>
        <v>364</v>
      </c>
      <c r="F165" s="821">
        <f t="shared" si="17"/>
        <v>472</v>
      </c>
      <c r="G165" s="821">
        <f t="shared" si="17"/>
        <v>420</v>
      </c>
      <c r="H165" s="821">
        <f t="shared" si="17"/>
        <v>484</v>
      </c>
      <c r="I165" s="821">
        <f t="shared" si="17"/>
        <v>501</v>
      </c>
      <c r="J165" s="821">
        <f t="shared" si="17"/>
        <v>611</v>
      </c>
      <c r="K165" s="821">
        <f t="shared" si="17"/>
        <v>484</v>
      </c>
      <c r="L165" s="821">
        <f t="shared" si="17"/>
        <v>500</v>
      </c>
      <c r="M165" s="821">
        <f t="shared" si="17"/>
        <v>493</v>
      </c>
      <c r="N165" s="823">
        <f t="shared" si="17"/>
        <v>480</v>
      </c>
    </row>
    <row r="166" spans="3:18" ht="28.5" customHeight="1" thickTop="1" x14ac:dyDescent="0.25">
      <c r="C166" s="1619" t="s">
        <v>417</v>
      </c>
      <c r="D166" s="1619"/>
      <c r="E166" s="1619"/>
      <c r="F166" s="1619"/>
      <c r="G166" s="1619"/>
      <c r="H166" s="1619"/>
      <c r="I166" s="1619"/>
      <c r="J166" s="1619"/>
      <c r="K166" s="1619"/>
      <c r="L166" s="1619"/>
      <c r="M166" s="1619"/>
      <c r="N166" s="1619"/>
    </row>
    <row r="170" spans="3:18" ht="31.5" customHeight="1" x14ac:dyDescent="0.3">
      <c r="C170" s="1515" t="s">
        <v>151</v>
      </c>
      <c r="D170" s="1515"/>
      <c r="E170" s="1515"/>
      <c r="F170" s="1515"/>
      <c r="G170" s="1515"/>
      <c r="H170" s="1515"/>
      <c r="I170" s="1515"/>
      <c r="J170" s="1515"/>
      <c r="K170" s="1515"/>
      <c r="L170" s="1515"/>
      <c r="M170" s="1515"/>
      <c r="N170" s="1515"/>
      <c r="O170" s="37"/>
      <c r="P170" s="37"/>
      <c r="Q170" s="37"/>
    </row>
    <row r="171" spans="3:18" ht="5.25" customHeight="1" thickBot="1" x14ac:dyDescent="0.3"/>
    <row r="172" spans="3:18" ht="39.75" customHeight="1" thickTop="1" thickBot="1" x14ac:dyDescent="0.3">
      <c r="C172" s="836" t="s">
        <v>55</v>
      </c>
      <c r="D172" s="875" t="s">
        <v>324</v>
      </c>
      <c r="E172" s="875" t="s">
        <v>325</v>
      </c>
      <c r="F172" s="876" t="s">
        <v>326</v>
      </c>
      <c r="G172" s="875" t="s">
        <v>327</v>
      </c>
      <c r="H172" s="875" t="s">
        <v>299</v>
      </c>
      <c r="I172" s="875" t="s">
        <v>313</v>
      </c>
      <c r="J172" s="875" t="s">
        <v>328</v>
      </c>
      <c r="K172" s="875" t="s">
        <v>340</v>
      </c>
      <c r="L172" s="875" t="s">
        <v>452</v>
      </c>
      <c r="M172" s="888" t="s">
        <v>537</v>
      </c>
      <c r="N172" s="234"/>
      <c r="O172" s="14"/>
      <c r="P172" s="14"/>
      <c r="Q172" s="14"/>
      <c r="R172" s="28"/>
    </row>
    <row r="173" spans="3:18" ht="15.75" customHeight="1" x14ac:dyDescent="0.25">
      <c r="C173" s="297" t="s">
        <v>94</v>
      </c>
      <c r="D173" s="590">
        <f>(E158-D158)/D158</f>
        <v>-0.81818181818181823</v>
      </c>
      <c r="E173" s="601">
        <f t="shared" ref="E173:M173" si="18">(F158-E158)/E158</f>
        <v>6.5</v>
      </c>
      <c r="F173" s="590">
        <f t="shared" si="18"/>
        <v>-0.33333333333333331</v>
      </c>
      <c r="G173" s="601">
        <f t="shared" si="18"/>
        <v>0.8</v>
      </c>
      <c r="H173" s="590">
        <f t="shared" si="18"/>
        <v>0.22222222222222221</v>
      </c>
      <c r="I173" s="601">
        <f t="shared" si="18"/>
        <v>-9.0909090909090912E-2</v>
      </c>
      <c r="J173" s="590">
        <f t="shared" si="18"/>
        <v>-0.15</v>
      </c>
      <c r="K173" s="601">
        <f t="shared" si="18"/>
        <v>-0.29411764705882354</v>
      </c>
      <c r="L173" s="601">
        <f t="shared" si="18"/>
        <v>0.33333333333333331</v>
      </c>
      <c r="M173" s="592">
        <f t="shared" si="18"/>
        <v>-0.5625</v>
      </c>
      <c r="N173" s="54"/>
      <c r="O173" s="54"/>
      <c r="P173" s="54"/>
      <c r="Q173" s="54"/>
      <c r="R173" s="28"/>
    </row>
    <row r="174" spans="3:18" x14ac:dyDescent="0.25">
      <c r="C174" s="1002" t="s">
        <v>95</v>
      </c>
      <c r="D174" s="1006">
        <f t="shared" ref="D174:M179" si="19">(E159-D159)/D159</f>
        <v>7.6923076923076927E-2</v>
      </c>
      <c r="E174" s="1008">
        <f t="shared" si="19"/>
        <v>-0.21428571428571427</v>
      </c>
      <c r="F174" s="1008">
        <f t="shared" si="19"/>
        <v>-0.27272727272727271</v>
      </c>
      <c r="G174" s="1008">
        <f t="shared" si="19"/>
        <v>-0.625</v>
      </c>
      <c r="H174" s="1008">
        <f t="shared" si="19"/>
        <v>0</v>
      </c>
      <c r="I174" s="1008">
        <f t="shared" si="19"/>
        <v>1.3333333333333333</v>
      </c>
      <c r="J174" s="1008">
        <f t="shared" si="19"/>
        <v>-0.7142857142857143</v>
      </c>
      <c r="K174" s="1008">
        <f t="shared" si="19"/>
        <v>0.5</v>
      </c>
      <c r="L174" s="1008">
        <f t="shared" si="19"/>
        <v>0</v>
      </c>
      <c r="M174" s="1007">
        <f t="shared" si="19"/>
        <v>0</v>
      </c>
      <c r="N174" s="54"/>
      <c r="O174" s="54"/>
      <c r="P174" s="54"/>
      <c r="Q174" s="54"/>
      <c r="R174" s="28"/>
    </row>
    <row r="175" spans="3:18" x14ac:dyDescent="0.25">
      <c r="C175" s="300" t="s">
        <v>96</v>
      </c>
      <c r="D175" s="591">
        <f t="shared" si="19"/>
        <v>-5.6603773584905662E-2</v>
      </c>
      <c r="E175" s="595">
        <f t="shared" si="19"/>
        <v>-0.54</v>
      </c>
      <c r="F175" s="591">
        <f t="shared" si="19"/>
        <v>-8.6956521739130432E-2</v>
      </c>
      <c r="G175" s="595">
        <f t="shared" si="19"/>
        <v>0</v>
      </c>
      <c r="H175" s="591">
        <f t="shared" si="19"/>
        <v>-0.2857142857142857</v>
      </c>
      <c r="I175" s="595">
        <f t="shared" si="19"/>
        <v>1.1333333333333333</v>
      </c>
      <c r="J175" s="591">
        <f t="shared" si="19"/>
        <v>-0.3125</v>
      </c>
      <c r="K175" s="595">
        <f t="shared" si="19"/>
        <v>-0.5</v>
      </c>
      <c r="L175" s="595">
        <f t="shared" si="19"/>
        <v>1.1818181818181819</v>
      </c>
      <c r="M175" s="593">
        <f t="shared" si="19"/>
        <v>-8.3333333333333329E-2</v>
      </c>
      <c r="N175" s="54"/>
      <c r="O175" s="54"/>
      <c r="P175" s="54"/>
      <c r="Q175" s="54"/>
      <c r="R175" s="28"/>
    </row>
    <row r="176" spans="3:18" x14ac:dyDescent="0.25">
      <c r="C176" s="1002" t="s">
        <v>71</v>
      </c>
      <c r="D176" s="1006">
        <f t="shared" si="19"/>
        <v>-0.16883116883116883</v>
      </c>
      <c r="E176" s="1008">
        <f t="shared" si="19"/>
        <v>0.828125</v>
      </c>
      <c r="F176" s="1008">
        <f t="shared" si="19"/>
        <v>3.4188034188034191E-2</v>
      </c>
      <c r="G176" s="1008">
        <f t="shared" si="19"/>
        <v>9.0909090909090912E-2</v>
      </c>
      <c r="H176" s="1008">
        <f t="shared" si="19"/>
        <v>3.0303030303030304E-2</v>
      </c>
      <c r="I176" s="1008">
        <f t="shared" si="19"/>
        <v>0.19117647058823528</v>
      </c>
      <c r="J176" s="1008">
        <f t="shared" si="19"/>
        <v>-0.24691358024691357</v>
      </c>
      <c r="K176" s="1008">
        <f t="shared" si="19"/>
        <v>9.8360655737704916E-2</v>
      </c>
      <c r="L176" s="1008">
        <f t="shared" si="19"/>
        <v>9.7014925373134331E-2</v>
      </c>
      <c r="M176" s="1007">
        <f t="shared" si="19"/>
        <v>-0.27210884353741499</v>
      </c>
      <c r="N176" s="54"/>
      <c r="O176" s="54"/>
      <c r="P176" s="54"/>
      <c r="Q176" s="54"/>
      <c r="R176" s="28"/>
    </row>
    <row r="177" spans="2:18" x14ac:dyDescent="0.25">
      <c r="C177" s="300" t="s">
        <v>72</v>
      </c>
      <c r="D177" s="591">
        <f t="shared" si="19"/>
        <v>7.3170731707317069E-2</v>
      </c>
      <c r="E177" s="595">
        <f t="shared" si="19"/>
        <v>0.78409090909090906</v>
      </c>
      <c r="F177" s="591">
        <f t="shared" si="19"/>
        <v>0.12101910828025478</v>
      </c>
      <c r="G177" s="595">
        <f t="shared" si="19"/>
        <v>0.23863636363636365</v>
      </c>
      <c r="H177" s="591">
        <f t="shared" si="19"/>
        <v>5.0458715596330278E-2</v>
      </c>
      <c r="I177" s="595">
        <f t="shared" si="19"/>
        <v>0.16593886462882096</v>
      </c>
      <c r="J177" s="591">
        <f t="shared" si="19"/>
        <v>-0.16479400749063669</v>
      </c>
      <c r="K177" s="595">
        <f t="shared" si="19"/>
        <v>2.6905829596412557E-2</v>
      </c>
      <c r="L177" s="595">
        <f t="shared" si="19"/>
        <v>8.7336244541484712E-3</v>
      </c>
      <c r="M177" s="593">
        <f t="shared" si="19"/>
        <v>-5.627705627705628E-2</v>
      </c>
      <c r="N177" s="54"/>
      <c r="O177" s="54"/>
      <c r="P177" s="54"/>
      <c r="Q177" s="54"/>
      <c r="R177" s="28"/>
    </row>
    <row r="178" spans="2:18" ht="15.75" customHeight="1" x14ac:dyDescent="0.25">
      <c r="C178" s="1002" t="s">
        <v>73</v>
      </c>
      <c r="D178" s="1006">
        <f t="shared" si="19"/>
        <v>0.7142857142857143</v>
      </c>
      <c r="E178" s="1008">
        <f t="shared" si="19"/>
        <v>-0.10416666666666667</v>
      </c>
      <c r="F178" s="1008">
        <f t="shared" si="19"/>
        <v>-6.9767441860465115E-2</v>
      </c>
      <c r="G178" s="1008">
        <f t="shared" si="19"/>
        <v>0.1</v>
      </c>
      <c r="H178" s="1008">
        <f t="shared" si="19"/>
        <v>-2.2727272727272728E-2</v>
      </c>
      <c r="I178" s="1008">
        <f t="shared" si="19"/>
        <v>0.72093023255813948</v>
      </c>
      <c r="J178" s="1008">
        <f t="shared" si="19"/>
        <v>-9.45945945945946E-2</v>
      </c>
      <c r="K178" s="1008">
        <f t="shared" si="19"/>
        <v>0.26865671641791045</v>
      </c>
      <c r="L178" s="1008">
        <f t="shared" si="19"/>
        <v>-0.29411764705882354</v>
      </c>
      <c r="M178" s="1007">
        <f t="shared" si="19"/>
        <v>0.33333333333333331</v>
      </c>
      <c r="N178" s="54"/>
      <c r="O178" s="54"/>
      <c r="P178" s="54"/>
      <c r="Q178" s="54"/>
      <c r="R178" s="28"/>
    </row>
    <row r="179" spans="2:18" ht="15.75" thickBot="1" x14ac:dyDescent="0.3">
      <c r="C179" s="301" t="s">
        <v>49</v>
      </c>
      <c r="D179" s="602">
        <f t="shared" si="19"/>
        <v>1</v>
      </c>
      <c r="E179" s="603">
        <f t="shared" si="19"/>
        <v>8.1632653061224483E-2</v>
      </c>
      <c r="F179" s="602">
        <f t="shared" si="19"/>
        <v>-0.58490566037735847</v>
      </c>
      <c r="G179" s="603">
        <f t="shared" si="19"/>
        <v>9.0909090909090912E-2</v>
      </c>
      <c r="H179" s="602">
        <f t="shared" si="19"/>
        <v>0.10416666666666667</v>
      </c>
      <c r="I179" s="603">
        <f t="shared" si="19"/>
        <v>-7.5471698113207544E-2</v>
      </c>
      <c r="J179" s="602">
        <f t="shared" si="19"/>
        <v>-0.36734693877551022</v>
      </c>
      <c r="K179" s="603">
        <f t="shared" si="19"/>
        <v>-0.16129032258064516</v>
      </c>
      <c r="L179" s="603">
        <f t="shared" si="19"/>
        <v>-0.53846153846153844</v>
      </c>
      <c r="M179" s="604">
        <f t="shared" si="19"/>
        <v>2.5833333333333335</v>
      </c>
      <c r="N179" s="54"/>
      <c r="O179" s="60"/>
      <c r="P179" s="54"/>
      <c r="Q179" s="54"/>
      <c r="R179" s="28"/>
    </row>
    <row r="180" spans="2:18" ht="21.75" customHeight="1" thickBot="1" x14ac:dyDescent="0.3">
      <c r="B180" s="10"/>
      <c r="C180" s="879" t="s">
        <v>78</v>
      </c>
      <c r="D180" s="880">
        <f t="shared" ref="D180:M180" si="20">(E165-D165)/D165</f>
        <v>0.16293929712460065</v>
      </c>
      <c r="E180" s="881">
        <f t="shared" si="20"/>
        <v>0.2967032967032967</v>
      </c>
      <c r="F180" s="880">
        <f t="shared" si="20"/>
        <v>-0.11016949152542373</v>
      </c>
      <c r="G180" s="880">
        <f t="shared" si="20"/>
        <v>0.15238095238095239</v>
      </c>
      <c r="H180" s="880">
        <f t="shared" si="20"/>
        <v>3.5123966942148761E-2</v>
      </c>
      <c r="I180" s="880">
        <f t="shared" si="20"/>
        <v>0.21956087824351297</v>
      </c>
      <c r="J180" s="880">
        <f t="shared" si="20"/>
        <v>-0.20785597381342061</v>
      </c>
      <c r="K180" s="882">
        <f t="shared" si="20"/>
        <v>3.3057851239669422E-2</v>
      </c>
      <c r="L180" s="882">
        <f t="shared" si="20"/>
        <v>-1.4E-2</v>
      </c>
      <c r="M180" s="883">
        <f t="shared" si="20"/>
        <v>-2.6369168356997971E-2</v>
      </c>
      <c r="N180" s="30"/>
      <c r="O180" s="30"/>
      <c r="P180" s="30"/>
      <c r="Q180" s="30"/>
      <c r="R180" s="28"/>
    </row>
    <row r="181" spans="2:18" ht="25.5" customHeight="1" thickTop="1" x14ac:dyDescent="0.25">
      <c r="C181" s="1617" t="s">
        <v>417</v>
      </c>
      <c r="D181" s="1617"/>
      <c r="E181" s="1617"/>
      <c r="F181" s="1617"/>
      <c r="G181" s="1617"/>
      <c r="H181" s="1617"/>
      <c r="I181" s="1617"/>
      <c r="J181" s="1617"/>
      <c r="K181" s="1617"/>
      <c r="L181" s="1617"/>
      <c r="M181" s="1617"/>
      <c r="N181" s="230"/>
    </row>
    <row r="184" spans="2:18" ht="32.25" customHeight="1" x14ac:dyDescent="0.3">
      <c r="C184" s="1515" t="s">
        <v>296</v>
      </c>
      <c r="D184" s="1515"/>
      <c r="E184" s="1515"/>
      <c r="F184" s="1515"/>
      <c r="G184" s="1515"/>
      <c r="H184" s="1515"/>
      <c r="I184" s="1515"/>
      <c r="J184" s="1515"/>
      <c r="K184" s="1515"/>
      <c r="L184" s="1515"/>
      <c r="M184" s="1515"/>
      <c r="N184" s="1515"/>
      <c r="O184" s="37"/>
      <c r="P184" s="37"/>
      <c r="Q184" s="37"/>
    </row>
    <row r="185" spans="2:18" ht="3" customHeight="1" thickBot="1" x14ac:dyDescent="0.3"/>
    <row r="186" spans="2:18" ht="16.5" thickTop="1" x14ac:dyDescent="0.25">
      <c r="C186" s="1522" t="s">
        <v>42</v>
      </c>
      <c r="D186" s="869" t="s">
        <v>43</v>
      </c>
      <c r="E186" s="869" t="s">
        <v>43</v>
      </c>
      <c r="F186" s="869" t="s">
        <v>43</v>
      </c>
      <c r="G186" s="869" t="s">
        <v>43</v>
      </c>
      <c r="H186" s="869" t="s">
        <v>43</v>
      </c>
      <c r="I186" s="869" t="s">
        <v>43</v>
      </c>
      <c r="J186" s="869" t="s">
        <v>43</v>
      </c>
      <c r="K186" s="869" t="s">
        <v>43</v>
      </c>
      <c r="L186" s="869" t="s">
        <v>43</v>
      </c>
      <c r="M186" s="869" t="s">
        <v>43</v>
      </c>
      <c r="N186" s="870" t="s">
        <v>43</v>
      </c>
      <c r="O186" s="3"/>
      <c r="P186" s="3"/>
      <c r="Q186" s="3"/>
      <c r="R186" s="3"/>
    </row>
    <row r="187" spans="2:18" ht="16.5" thickBot="1" x14ac:dyDescent="0.3">
      <c r="C187" s="1523"/>
      <c r="D187" s="871">
        <v>2006</v>
      </c>
      <c r="E187" s="871">
        <v>2007</v>
      </c>
      <c r="F187" s="871">
        <v>2008</v>
      </c>
      <c r="G187" s="871">
        <v>2009</v>
      </c>
      <c r="H187" s="871">
        <v>2010</v>
      </c>
      <c r="I187" s="871">
        <v>2011</v>
      </c>
      <c r="J187" s="871">
        <v>2012</v>
      </c>
      <c r="K187" s="871">
        <v>2013</v>
      </c>
      <c r="L187" s="871">
        <v>2014</v>
      </c>
      <c r="M187" s="871">
        <v>2015</v>
      </c>
      <c r="N187" s="872">
        <v>2016</v>
      </c>
      <c r="O187" s="3"/>
      <c r="P187" s="3"/>
      <c r="Q187" s="3"/>
      <c r="R187" s="3"/>
    </row>
    <row r="188" spans="2:18" ht="15" customHeight="1" x14ac:dyDescent="0.25">
      <c r="C188" s="297" t="s">
        <v>94</v>
      </c>
      <c r="D188" s="590">
        <f>D158/D$165</f>
        <v>3.5143769968051117E-2</v>
      </c>
      <c r="E188" s="601">
        <f>E158/E$165</f>
        <v>5.4945054945054949E-3</v>
      </c>
      <c r="F188" s="590">
        <f t="shared" ref="F188:N188" si="21">F158/F$165</f>
        <v>3.1779661016949151E-2</v>
      </c>
      <c r="G188" s="601">
        <f t="shared" si="21"/>
        <v>2.3809523809523808E-2</v>
      </c>
      <c r="H188" s="590">
        <f t="shared" si="21"/>
        <v>3.71900826446281E-2</v>
      </c>
      <c r="I188" s="601">
        <f t="shared" si="21"/>
        <v>4.3912175648702596E-2</v>
      </c>
      <c r="J188" s="590">
        <f t="shared" si="21"/>
        <v>3.2733224222585927E-2</v>
      </c>
      <c r="K188" s="601">
        <f t="shared" si="21"/>
        <v>3.5123966942148761E-2</v>
      </c>
      <c r="L188" s="601">
        <f t="shared" si="21"/>
        <v>2.4E-2</v>
      </c>
      <c r="M188" s="601">
        <f t="shared" si="21"/>
        <v>3.2454361054766734E-2</v>
      </c>
      <c r="N188" s="592">
        <f t="shared" si="21"/>
        <v>1.4583333333333334E-2</v>
      </c>
      <c r="O188" s="54"/>
      <c r="P188" s="54"/>
      <c r="Q188" s="54"/>
      <c r="R188" s="54"/>
    </row>
    <row r="189" spans="2:18" x14ac:dyDescent="0.25">
      <c r="C189" s="1002" t="s">
        <v>95</v>
      </c>
      <c r="D189" s="1006">
        <f t="shared" ref="D189:E194" si="22">D159/D$165</f>
        <v>4.1533546325878593E-2</v>
      </c>
      <c r="E189" s="1008">
        <f t="shared" si="22"/>
        <v>3.8461538461538464E-2</v>
      </c>
      <c r="F189" s="1008">
        <f t="shared" ref="F189:N189" si="23">F159/F$165</f>
        <v>2.3305084745762712E-2</v>
      </c>
      <c r="G189" s="1008">
        <f t="shared" si="23"/>
        <v>1.9047619047619049E-2</v>
      </c>
      <c r="H189" s="1008">
        <f t="shared" si="23"/>
        <v>6.1983471074380167E-3</v>
      </c>
      <c r="I189" s="1008">
        <f t="shared" si="23"/>
        <v>5.9880239520958087E-3</v>
      </c>
      <c r="J189" s="1008">
        <f t="shared" si="23"/>
        <v>1.1456628477905073E-2</v>
      </c>
      <c r="K189" s="1008">
        <f t="shared" si="23"/>
        <v>4.1322314049586778E-3</v>
      </c>
      <c r="L189" s="1008">
        <f t="shared" si="23"/>
        <v>6.0000000000000001E-3</v>
      </c>
      <c r="M189" s="1008">
        <f t="shared" si="23"/>
        <v>6.0851926977687626E-3</v>
      </c>
      <c r="N189" s="1007">
        <f t="shared" si="23"/>
        <v>6.2500000000000003E-3</v>
      </c>
      <c r="O189" s="54"/>
      <c r="P189" s="54"/>
      <c r="Q189" s="54"/>
      <c r="R189" s="54"/>
    </row>
    <row r="190" spans="2:18" x14ac:dyDescent="0.25">
      <c r="C190" s="299" t="s">
        <v>96</v>
      </c>
      <c r="D190" s="591">
        <f t="shared" si="22"/>
        <v>0.16932907348242812</v>
      </c>
      <c r="E190" s="595">
        <f t="shared" si="22"/>
        <v>0.13736263736263737</v>
      </c>
      <c r="F190" s="591">
        <f t="shared" ref="F190:N190" si="24">F160/F$165</f>
        <v>4.8728813559322036E-2</v>
      </c>
      <c r="G190" s="595">
        <f t="shared" si="24"/>
        <v>0.05</v>
      </c>
      <c r="H190" s="591">
        <f t="shared" si="24"/>
        <v>4.3388429752066117E-2</v>
      </c>
      <c r="I190" s="595">
        <f t="shared" si="24"/>
        <v>2.9940119760479042E-2</v>
      </c>
      <c r="J190" s="591">
        <f t="shared" si="24"/>
        <v>5.2373158756137482E-2</v>
      </c>
      <c r="K190" s="595">
        <f t="shared" si="24"/>
        <v>4.5454545454545456E-2</v>
      </c>
      <c r="L190" s="595">
        <f t="shared" si="24"/>
        <v>2.1999999999999999E-2</v>
      </c>
      <c r="M190" s="595">
        <f t="shared" si="24"/>
        <v>4.8681541582150101E-2</v>
      </c>
      <c r="N190" s="593">
        <f t="shared" si="24"/>
        <v>4.583333333333333E-2</v>
      </c>
      <c r="O190" s="54"/>
      <c r="P190" s="54"/>
      <c r="Q190" s="54"/>
      <c r="R190" s="54"/>
    </row>
    <row r="191" spans="2:18" x14ac:dyDescent="0.25">
      <c r="C191" s="1002" t="s">
        <v>71</v>
      </c>
      <c r="D191" s="1006">
        <f t="shared" si="22"/>
        <v>0.24600638977635783</v>
      </c>
      <c r="E191" s="1008">
        <f t="shared" si="22"/>
        <v>0.17582417582417584</v>
      </c>
      <c r="F191" s="1008">
        <f t="shared" ref="F191:N191" si="25">F161/F$165</f>
        <v>0.2478813559322034</v>
      </c>
      <c r="G191" s="1008">
        <f t="shared" si="25"/>
        <v>0.28809523809523807</v>
      </c>
      <c r="H191" s="1008">
        <f t="shared" si="25"/>
        <v>0.27272727272727271</v>
      </c>
      <c r="I191" s="1008">
        <f t="shared" si="25"/>
        <v>0.27145708582834333</v>
      </c>
      <c r="J191" s="1008">
        <f t="shared" si="25"/>
        <v>0.265139116202946</v>
      </c>
      <c r="K191" s="1008">
        <f t="shared" si="25"/>
        <v>0.25206611570247933</v>
      </c>
      <c r="L191" s="1008">
        <f t="shared" si="25"/>
        <v>0.26800000000000002</v>
      </c>
      <c r="M191" s="1008">
        <f t="shared" si="25"/>
        <v>0.29817444219066935</v>
      </c>
      <c r="N191" s="1007">
        <f t="shared" si="25"/>
        <v>0.22291666666666668</v>
      </c>
      <c r="O191" s="54"/>
      <c r="P191" s="54"/>
      <c r="Q191" s="54"/>
      <c r="R191" s="54"/>
    </row>
    <row r="192" spans="2:18" x14ac:dyDescent="0.25">
      <c r="C192" s="299" t="s">
        <v>72</v>
      </c>
      <c r="D192" s="591">
        <f t="shared" si="22"/>
        <v>0.26198083067092653</v>
      </c>
      <c r="E192" s="595">
        <f t="shared" si="22"/>
        <v>0.24175824175824176</v>
      </c>
      <c r="F192" s="591">
        <f t="shared" ref="F192:N192" si="26">F162/F$165</f>
        <v>0.3326271186440678</v>
      </c>
      <c r="G192" s="595">
        <f t="shared" si="26"/>
        <v>0.41904761904761906</v>
      </c>
      <c r="H192" s="591">
        <f t="shared" si="26"/>
        <v>0.45041322314049587</v>
      </c>
      <c r="I192" s="595">
        <f t="shared" si="26"/>
        <v>0.45708582834331335</v>
      </c>
      <c r="J192" s="591">
        <f t="shared" si="26"/>
        <v>0.4369885433715221</v>
      </c>
      <c r="K192" s="595">
        <f t="shared" si="26"/>
        <v>0.46074380165289258</v>
      </c>
      <c r="L192" s="595">
        <f t="shared" si="26"/>
        <v>0.45800000000000002</v>
      </c>
      <c r="M192" s="595">
        <f t="shared" si="26"/>
        <v>0.46855983772819471</v>
      </c>
      <c r="N192" s="593">
        <f t="shared" si="26"/>
        <v>0.45416666666666666</v>
      </c>
      <c r="O192" s="54"/>
      <c r="P192" s="54"/>
      <c r="Q192" s="54"/>
      <c r="R192" s="54"/>
    </row>
    <row r="193" spans="3:18" ht="17.25" customHeight="1" x14ac:dyDescent="0.25">
      <c r="C193" s="1002" t="s">
        <v>73</v>
      </c>
      <c r="D193" s="1006">
        <f t="shared" si="22"/>
        <v>8.9456869009584661E-2</v>
      </c>
      <c r="E193" s="1008">
        <f t="shared" si="22"/>
        <v>0.13186813186813187</v>
      </c>
      <c r="F193" s="1008">
        <f t="shared" ref="F193:N193" si="27">F163/F$165</f>
        <v>9.110169491525423E-2</v>
      </c>
      <c r="G193" s="1008">
        <f t="shared" si="27"/>
        <v>9.5238095238095233E-2</v>
      </c>
      <c r="H193" s="1008">
        <f t="shared" si="27"/>
        <v>9.0909090909090912E-2</v>
      </c>
      <c r="I193" s="1008">
        <f t="shared" si="27"/>
        <v>8.5828343313373259E-2</v>
      </c>
      <c r="J193" s="1008">
        <f t="shared" si="27"/>
        <v>0.12111292962356793</v>
      </c>
      <c r="K193" s="1008">
        <f t="shared" si="27"/>
        <v>0.13842975206611571</v>
      </c>
      <c r="L193" s="1008">
        <f t="shared" si="27"/>
        <v>0.17</v>
      </c>
      <c r="M193" s="1008">
        <f t="shared" si="27"/>
        <v>0.12170385395537525</v>
      </c>
      <c r="N193" s="1007">
        <f t="shared" si="27"/>
        <v>0.16666666666666666</v>
      </c>
      <c r="O193" s="54"/>
      <c r="P193" s="54"/>
      <c r="Q193" s="54"/>
      <c r="R193" s="54"/>
    </row>
    <row r="194" spans="3:18" ht="15.75" thickBot="1" x14ac:dyDescent="0.3">
      <c r="C194" s="301" t="s">
        <v>49</v>
      </c>
      <c r="D194" s="602">
        <f t="shared" si="22"/>
        <v>0.15654952076677317</v>
      </c>
      <c r="E194" s="603">
        <f t="shared" si="22"/>
        <v>0.26923076923076922</v>
      </c>
      <c r="F194" s="602">
        <f t="shared" ref="F194:N194" si="28">F164/F$165</f>
        <v>0.22457627118644069</v>
      </c>
      <c r="G194" s="603">
        <f t="shared" si="28"/>
        <v>0.10476190476190476</v>
      </c>
      <c r="H194" s="602">
        <f t="shared" si="28"/>
        <v>9.9173553719008267E-2</v>
      </c>
      <c r="I194" s="603">
        <f t="shared" si="28"/>
        <v>0.10578842315369262</v>
      </c>
      <c r="J194" s="602">
        <f t="shared" si="28"/>
        <v>8.0196399345335512E-2</v>
      </c>
      <c r="K194" s="603">
        <f t="shared" si="28"/>
        <v>6.4049586776859499E-2</v>
      </c>
      <c r="L194" s="603">
        <f t="shared" si="28"/>
        <v>5.1999999999999998E-2</v>
      </c>
      <c r="M194" s="603">
        <f t="shared" si="28"/>
        <v>2.434077079107505E-2</v>
      </c>
      <c r="N194" s="604">
        <f t="shared" si="28"/>
        <v>8.9583333333333334E-2</v>
      </c>
      <c r="O194" s="54"/>
      <c r="P194" s="54"/>
      <c r="Q194" s="54"/>
      <c r="R194" s="54"/>
    </row>
    <row r="195" spans="3:18" ht="21" customHeight="1" thickBot="1" x14ac:dyDescent="0.3">
      <c r="C195" s="879" t="s">
        <v>7</v>
      </c>
      <c r="D195" s="884">
        <f t="shared" ref="D195:N195" si="29">SUM(D188:D194)</f>
        <v>1</v>
      </c>
      <c r="E195" s="885">
        <f t="shared" si="29"/>
        <v>1</v>
      </c>
      <c r="F195" s="884">
        <f t="shared" si="29"/>
        <v>1</v>
      </c>
      <c r="G195" s="884">
        <f t="shared" si="29"/>
        <v>1</v>
      </c>
      <c r="H195" s="884">
        <f t="shared" si="29"/>
        <v>1</v>
      </c>
      <c r="I195" s="884">
        <f t="shared" si="29"/>
        <v>1</v>
      </c>
      <c r="J195" s="884">
        <f t="shared" si="29"/>
        <v>1</v>
      </c>
      <c r="K195" s="884">
        <f t="shared" si="29"/>
        <v>1</v>
      </c>
      <c r="L195" s="884">
        <f t="shared" si="29"/>
        <v>1</v>
      </c>
      <c r="M195" s="884">
        <f t="shared" si="29"/>
        <v>0.99999999999999978</v>
      </c>
      <c r="N195" s="886">
        <f t="shared" si="29"/>
        <v>1</v>
      </c>
      <c r="O195" s="30"/>
      <c r="P195" s="30"/>
      <c r="Q195" s="30"/>
      <c r="R195" s="30"/>
    </row>
    <row r="196" spans="3:18" ht="26.25" customHeight="1" thickTop="1" x14ac:dyDescent="0.25">
      <c r="C196" s="1619" t="s">
        <v>417</v>
      </c>
      <c r="D196" s="1619"/>
      <c r="E196" s="1619"/>
      <c r="F196" s="1619"/>
      <c r="G196" s="1619"/>
      <c r="H196" s="1619"/>
      <c r="I196" s="1619"/>
      <c r="J196" s="1619"/>
      <c r="K196" s="1619"/>
      <c r="L196" s="1619"/>
      <c r="M196" s="1619"/>
      <c r="N196" s="1619"/>
    </row>
    <row r="199" spans="3:18" ht="26.25" customHeight="1" x14ac:dyDescent="0.3">
      <c r="C199" s="1515" t="s">
        <v>150</v>
      </c>
      <c r="D199" s="1515"/>
      <c r="E199" s="1515"/>
      <c r="F199" s="1515"/>
      <c r="G199" s="1515"/>
      <c r="H199" s="1515"/>
      <c r="I199" s="1515"/>
      <c r="J199" s="1515"/>
      <c r="K199" s="1515"/>
      <c r="L199" s="1515"/>
      <c r="M199" s="1515"/>
      <c r="N199" s="1515"/>
      <c r="O199" s="37"/>
      <c r="P199" s="37"/>
      <c r="Q199" s="37"/>
    </row>
    <row r="200" spans="3:18" ht="5.25" customHeight="1" x14ac:dyDescent="0.25"/>
    <row r="210" spans="3:17" ht="9" customHeight="1" x14ac:dyDescent="0.25">
      <c r="C210" s="9"/>
    </row>
    <row r="212" spans="3:17" ht="23.25" customHeight="1" x14ac:dyDescent="0.3">
      <c r="C212" s="1515" t="s">
        <v>150</v>
      </c>
      <c r="D212" s="1515"/>
      <c r="E212" s="1515"/>
      <c r="F212" s="1515"/>
      <c r="G212" s="1515"/>
      <c r="H212" s="1515"/>
      <c r="I212" s="1515"/>
      <c r="J212" s="1515"/>
      <c r="K212" s="1515"/>
      <c r="L212" s="1515"/>
      <c r="M212" s="1515"/>
      <c r="N212" s="1515"/>
      <c r="O212" s="37"/>
      <c r="P212" s="37"/>
      <c r="Q212" s="37"/>
    </row>
    <row r="224" spans="3:17" ht="23.25" customHeight="1" x14ac:dyDescent="0.3">
      <c r="C224" s="1515" t="s">
        <v>150</v>
      </c>
      <c r="D224" s="1515"/>
      <c r="E224" s="1515"/>
      <c r="F224" s="1515"/>
      <c r="G224" s="1515"/>
      <c r="H224" s="1515"/>
      <c r="I224" s="1515"/>
      <c r="J224" s="1515"/>
      <c r="K224" s="1515"/>
      <c r="L224" s="1515"/>
      <c r="M224" s="1515"/>
      <c r="N224" s="1515"/>
      <c r="O224" s="37"/>
      <c r="P224" s="37"/>
      <c r="Q224" s="37"/>
    </row>
    <row r="225" spans="3:17" ht="3.75" customHeight="1" x14ac:dyDescent="0.25"/>
    <row r="237" spans="3:17" ht="24" customHeight="1" x14ac:dyDescent="0.3">
      <c r="C237" s="1515" t="s">
        <v>150</v>
      </c>
      <c r="D237" s="1515"/>
      <c r="E237" s="1515"/>
      <c r="F237" s="1515"/>
      <c r="G237" s="1515"/>
      <c r="H237" s="1515"/>
      <c r="I237" s="1515"/>
      <c r="J237" s="1515"/>
      <c r="K237" s="1515"/>
      <c r="L237" s="1515"/>
      <c r="M237" s="1515"/>
      <c r="N237" s="1515"/>
      <c r="O237" s="37"/>
      <c r="P237" s="37"/>
      <c r="Q237" s="37"/>
    </row>
    <row r="238" spans="3:17" ht="5.25" customHeight="1" x14ac:dyDescent="0.25"/>
    <row r="249" spans="3:17" x14ac:dyDescent="0.25">
      <c r="J249" s="45"/>
    </row>
    <row r="250" spans="3:17" ht="24" customHeight="1" x14ac:dyDescent="0.3">
      <c r="C250" s="1515" t="s">
        <v>150</v>
      </c>
      <c r="D250" s="1515"/>
      <c r="E250" s="1515"/>
      <c r="F250" s="1515"/>
      <c r="G250" s="1515"/>
      <c r="H250" s="1515"/>
      <c r="I250" s="1515"/>
      <c r="J250" s="1515"/>
      <c r="K250" s="1515"/>
      <c r="L250" s="1515"/>
      <c r="M250" s="1515"/>
      <c r="N250" s="1515"/>
      <c r="O250" s="37"/>
      <c r="P250" s="37"/>
      <c r="Q250" s="37"/>
    </row>
    <row r="262" spans="3:17" ht="20.25" customHeight="1" x14ac:dyDescent="0.25"/>
    <row r="263" spans="3:17" ht="29.25" customHeight="1" x14ac:dyDescent="0.3">
      <c r="C263" s="1515" t="s">
        <v>150</v>
      </c>
      <c r="D263" s="1515"/>
      <c r="E263" s="1515"/>
      <c r="F263" s="1515"/>
      <c r="G263" s="1515"/>
      <c r="H263" s="1515"/>
      <c r="I263" s="1515"/>
      <c r="J263" s="1515"/>
      <c r="K263" s="1515"/>
      <c r="L263" s="1515"/>
      <c r="M263" s="1515"/>
      <c r="N263" s="1515"/>
      <c r="O263" s="37"/>
      <c r="P263" s="37"/>
      <c r="Q263" s="37"/>
    </row>
    <row r="277" spans="3:17" ht="24.75" customHeight="1" x14ac:dyDescent="0.3">
      <c r="C277" s="1515" t="s">
        <v>150</v>
      </c>
      <c r="D277" s="1515"/>
      <c r="E277" s="1515"/>
      <c r="F277" s="1515"/>
      <c r="G277" s="1515"/>
      <c r="H277" s="1515"/>
      <c r="I277" s="1515"/>
      <c r="J277" s="1515"/>
      <c r="K277" s="1515"/>
      <c r="L277" s="1515"/>
      <c r="M277" s="1515"/>
      <c r="N277" s="1515"/>
      <c r="O277" s="37"/>
      <c r="P277" s="37"/>
      <c r="Q277" s="37"/>
    </row>
    <row r="278" spans="3:17" ht="3.75" customHeight="1" x14ac:dyDescent="0.25"/>
    <row r="294" spans="3:14" ht="27" customHeight="1" x14ac:dyDescent="0.25">
      <c r="C294" s="1515" t="s">
        <v>152</v>
      </c>
      <c r="D294" s="1515"/>
      <c r="E294" s="1515"/>
      <c r="F294" s="1515"/>
      <c r="G294" s="1515"/>
      <c r="H294" s="1515"/>
      <c r="I294" s="1515"/>
      <c r="J294" s="1515"/>
      <c r="K294" s="1515"/>
      <c r="L294" s="1515"/>
      <c r="M294" s="1515"/>
      <c r="N294" s="1515"/>
    </row>
    <row r="295" spans="3:14" ht="3.75" customHeight="1" thickBot="1" x14ac:dyDescent="0.3"/>
    <row r="296" spans="3:14" ht="15.75" customHeight="1" thickTop="1" x14ac:dyDescent="0.25">
      <c r="C296" s="1522" t="s">
        <v>42</v>
      </c>
      <c r="D296" s="869" t="s">
        <v>43</v>
      </c>
      <c r="E296" s="869" t="s">
        <v>43</v>
      </c>
      <c r="F296" s="869" t="s">
        <v>43</v>
      </c>
      <c r="G296" s="869" t="s">
        <v>43</v>
      </c>
      <c r="H296" s="869" t="s">
        <v>43</v>
      </c>
      <c r="I296" s="869" t="s">
        <v>43</v>
      </c>
      <c r="J296" s="869" t="s">
        <v>43</v>
      </c>
      <c r="K296" s="869" t="s">
        <v>43</v>
      </c>
      <c r="L296" s="869" t="s">
        <v>43</v>
      </c>
      <c r="M296" s="869" t="s">
        <v>43</v>
      </c>
      <c r="N296" s="870" t="s">
        <v>43</v>
      </c>
    </row>
    <row r="297" spans="3:14" ht="15.75" customHeight="1" thickBot="1" x14ac:dyDescent="0.3">
      <c r="C297" s="1523"/>
      <c r="D297" s="871">
        <v>2006</v>
      </c>
      <c r="E297" s="871">
        <v>2007</v>
      </c>
      <c r="F297" s="871">
        <v>2008</v>
      </c>
      <c r="G297" s="871">
        <v>2009</v>
      </c>
      <c r="H297" s="871">
        <v>2010</v>
      </c>
      <c r="I297" s="871">
        <v>2011</v>
      </c>
      <c r="J297" s="871">
        <v>2012</v>
      </c>
      <c r="K297" s="871">
        <v>2013</v>
      </c>
      <c r="L297" s="871">
        <v>2014</v>
      </c>
      <c r="M297" s="871">
        <v>2015</v>
      </c>
      <c r="N297" s="872">
        <v>2016</v>
      </c>
    </row>
    <row r="298" spans="3:14" ht="17.25" customHeight="1" x14ac:dyDescent="0.25">
      <c r="C298" s="300" t="s">
        <v>402</v>
      </c>
      <c r="D298" s="280">
        <v>170</v>
      </c>
      <c r="E298" s="451">
        <v>198</v>
      </c>
      <c r="F298" s="280">
        <v>232</v>
      </c>
      <c r="G298" s="451">
        <v>90</v>
      </c>
      <c r="H298" s="280">
        <v>109</v>
      </c>
      <c r="I298" s="451">
        <v>124</v>
      </c>
      <c r="J298" s="280">
        <v>103</v>
      </c>
      <c r="K298" s="451">
        <v>64</v>
      </c>
      <c r="L298" s="451">
        <v>53</v>
      </c>
      <c r="M298" s="451">
        <v>50</v>
      </c>
      <c r="N298" s="456">
        <f t="shared" ref="N298:N304" si="30">N28</f>
        <v>75</v>
      </c>
    </row>
    <row r="299" spans="3:14" x14ac:dyDescent="0.25">
      <c r="C299" s="1002" t="s">
        <v>98</v>
      </c>
      <c r="D299" s="1009">
        <v>100</v>
      </c>
      <c r="E299" s="996">
        <v>67</v>
      </c>
      <c r="F299" s="996">
        <v>101</v>
      </c>
      <c r="G299" s="996">
        <v>90</v>
      </c>
      <c r="H299" s="996">
        <v>102</v>
      </c>
      <c r="I299" s="996">
        <v>120</v>
      </c>
      <c r="J299" s="996">
        <v>149</v>
      </c>
      <c r="K299" s="996">
        <v>112</v>
      </c>
      <c r="L299" s="996">
        <v>99</v>
      </c>
      <c r="M299" s="996">
        <v>99</v>
      </c>
      <c r="N299" s="997">
        <f t="shared" si="30"/>
        <v>67</v>
      </c>
    </row>
    <row r="300" spans="3:14" x14ac:dyDescent="0.25">
      <c r="C300" s="299" t="s">
        <v>99</v>
      </c>
      <c r="D300" s="274">
        <v>34</v>
      </c>
      <c r="E300" s="276">
        <v>39</v>
      </c>
      <c r="F300" s="274">
        <v>35</v>
      </c>
      <c r="G300" s="276">
        <v>56</v>
      </c>
      <c r="H300" s="274">
        <v>68</v>
      </c>
      <c r="I300" s="276">
        <v>67</v>
      </c>
      <c r="J300" s="274">
        <v>64</v>
      </c>
      <c r="K300" s="276">
        <v>55</v>
      </c>
      <c r="L300" s="276">
        <v>46</v>
      </c>
      <c r="M300" s="276">
        <v>52</v>
      </c>
      <c r="N300" s="278">
        <f t="shared" si="30"/>
        <v>54</v>
      </c>
    </row>
    <row r="301" spans="3:14" x14ac:dyDescent="0.25">
      <c r="C301" s="1002" t="s">
        <v>177</v>
      </c>
      <c r="D301" s="1009">
        <v>0</v>
      </c>
      <c r="E301" s="996">
        <v>0</v>
      </c>
      <c r="F301" s="996">
        <v>0</v>
      </c>
      <c r="G301" s="996">
        <v>137</v>
      </c>
      <c r="H301" s="996">
        <v>163</v>
      </c>
      <c r="I301" s="996">
        <v>159</v>
      </c>
      <c r="J301" s="996">
        <v>246</v>
      </c>
      <c r="K301" s="996">
        <v>217</v>
      </c>
      <c r="L301" s="996">
        <v>256</v>
      </c>
      <c r="M301" s="996">
        <v>258</v>
      </c>
      <c r="N301" s="997">
        <f t="shared" si="30"/>
        <v>245</v>
      </c>
    </row>
    <row r="302" spans="3:14" x14ac:dyDescent="0.25">
      <c r="C302" s="299" t="s">
        <v>178</v>
      </c>
      <c r="D302" s="275">
        <v>0</v>
      </c>
      <c r="E302" s="272">
        <v>0</v>
      </c>
      <c r="F302" s="274">
        <v>0</v>
      </c>
      <c r="G302" s="276">
        <v>32</v>
      </c>
      <c r="H302" s="274">
        <v>33</v>
      </c>
      <c r="I302" s="276">
        <v>26</v>
      </c>
      <c r="J302" s="274">
        <v>44</v>
      </c>
      <c r="K302" s="276">
        <v>29</v>
      </c>
      <c r="L302" s="276">
        <v>37</v>
      </c>
      <c r="M302" s="276">
        <v>28</v>
      </c>
      <c r="N302" s="278">
        <f t="shared" si="30"/>
        <v>29</v>
      </c>
    </row>
    <row r="303" spans="3:14" x14ac:dyDescent="0.25">
      <c r="C303" s="1002" t="s">
        <v>88</v>
      </c>
      <c r="D303" s="1009">
        <v>0</v>
      </c>
      <c r="E303" s="996">
        <v>0</v>
      </c>
      <c r="F303" s="996">
        <v>4</v>
      </c>
      <c r="G303" s="996">
        <v>1</v>
      </c>
      <c r="H303" s="996">
        <v>2</v>
      </c>
      <c r="I303" s="996">
        <v>1</v>
      </c>
      <c r="J303" s="996">
        <v>1</v>
      </c>
      <c r="K303" s="996">
        <v>1</v>
      </c>
      <c r="L303" s="996">
        <v>1</v>
      </c>
      <c r="M303" s="996">
        <v>0</v>
      </c>
      <c r="N303" s="997">
        <f t="shared" si="30"/>
        <v>2</v>
      </c>
    </row>
    <row r="304" spans="3:14" ht="17.25" customHeight="1" thickBot="1" x14ac:dyDescent="0.3">
      <c r="C304" s="301" t="s">
        <v>69</v>
      </c>
      <c r="D304" s="444">
        <v>9</v>
      </c>
      <c r="E304" s="271">
        <v>60</v>
      </c>
      <c r="F304" s="444">
        <v>100</v>
      </c>
      <c r="G304" s="271">
        <v>14</v>
      </c>
      <c r="H304" s="444">
        <v>7</v>
      </c>
      <c r="I304" s="271">
        <v>4</v>
      </c>
      <c r="J304" s="444">
        <v>4</v>
      </c>
      <c r="K304" s="271">
        <v>6</v>
      </c>
      <c r="L304" s="271">
        <v>8</v>
      </c>
      <c r="M304" s="271">
        <v>6</v>
      </c>
      <c r="N304" s="445">
        <f t="shared" si="30"/>
        <v>8</v>
      </c>
    </row>
    <row r="305" spans="3:19" ht="22.5" customHeight="1" thickBot="1" x14ac:dyDescent="0.3">
      <c r="C305" s="820" t="s">
        <v>7</v>
      </c>
      <c r="D305" s="821">
        <f t="shared" ref="D305:N305" si="31">SUM(D298:D304)</f>
        <v>313</v>
      </c>
      <c r="E305" s="821">
        <f t="shared" si="31"/>
        <v>364</v>
      </c>
      <c r="F305" s="821">
        <f t="shared" si="31"/>
        <v>472</v>
      </c>
      <c r="G305" s="821">
        <f t="shared" si="31"/>
        <v>420</v>
      </c>
      <c r="H305" s="821">
        <f t="shared" si="31"/>
        <v>484</v>
      </c>
      <c r="I305" s="821">
        <f t="shared" si="31"/>
        <v>501</v>
      </c>
      <c r="J305" s="821">
        <f t="shared" si="31"/>
        <v>611</v>
      </c>
      <c r="K305" s="821">
        <f t="shared" si="31"/>
        <v>484</v>
      </c>
      <c r="L305" s="821">
        <f t="shared" si="31"/>
        <v>500</v>
      </c>
      <c r="M305" s="821">
        <f t="shared" si="31"/>
        <v>493</v>
      </c>
      <c r="N305" s="823">
        <f t="shared" si="31"/>
        <v>480</v>
      </c>
    </row>
    <row r="306" spans="3:19" ht="25.5" customHeight="1" thickTop="1" x14ac:dyDescent="0.25">
      <c r="C306" s="1619" t="s">
        <v>417</v>
      </c>
      <c r="D306" s="1619"/>
      <c r="E306" s="1619"/>
      <c r="F306" s="1619"/>
      <c r="G306" s="1619"/>
      <c r="H306" s="1619"/>
      <c r="I306" s="1619"/>
      <c r="J306" s="1619"/>
      <c r="K306" s="1619"/>
      <c r="L306" s="1619"/>
      <c r="M306" s="1619"/>
      <c r="N306" s="1619"/>
    </row>
    <row r="307" spans="3:19" x14ac:dyDescent="0.25">
      <c r="C307" s="146" t="s">
        <v>403</v>
      </c>
    </row>
    <row r="309" spans="3:19" ht="30" customHeight="1" x14ac:dyDescent="0.3">
      <c r="C309" s="1515" t="s">
        <v>153</v>
      </c>
      <c r="D309" s="1515"/>
      <c r="E309" s="1515"/>
      <c r="F309" s="1515"/>
      <c r="G309" s="1515"/>
      <c r="H309" s="1515"/>
      <c r="I309" s="1515"/>
      <c r="J309" s="1515"/>
      <c r="K309" s="1515"/>
      <c r="L309" s="1515"/>
      <c r="M309" s="1515"/>
      <c r="N309" s="1515"/>
      <c r="O309" s="37"/>
      <c r="P309" s="37"/>
      <c r="Q309" s="37"/>
    </row>
    <row r="310" spans="3:19" ht="6.75" customHeight="1" thickBot="1" x14ac:dyDescent="0.3">
      <c r="E310" s="61"/>
      <c r="F310" s="61"/>
      <c r="G310" s="61"/>
    </row>
    <row r="311" spans="3:19" ht="39.75" customHeight="1" thickTop="1" thickBot="1" x14ac:dyDescent="0.3">
      <c r="C311" s="836" t="s">
        <v>55</v>
      </c>
      <c r="D311" s="875" t="s">
        <v>324</v>
      </c>
      <c r="E311" s="875" t="s">
        <v>325</v>
      </c>
      <c r="F311" s="875" t="s">
        <v>326</v>
      </c>
      <c r="G311" s="876" t="s">
        <v>327</v>
      </c>
      <c r="H311" s="875" t="s">
        <v>299</v>
      </c>
      <c r="I311" s="875" t="s">
        <v>313</v>
      </c>
      <c r="J311" s="875" t="s">
        <v>328</v>
      </c>
      <c r="K311" s="875" t="s">
        <v>340</v>
      </c>
      <c r="L311" s="875" t="s">
        <v>452</v>
      </c>
      <c r="M311" s="888" t="s">
        <v>537</v>
      </c>
      <c r="N311" s="14"/>
      <c r="O311" s="14"/>
      <c r="P311" s="14"/>
      <c r="Q311" s="14"/>
      <c r="R311" s="28"/>
    </row>
    <row r="312" spans="3:19" ht="15.75" customHeight="1" x14ac:dyDescent="0.25">
      <c r="C312" s="297" t="s">
        <v>402</v>
      </c>
      <c r="D312" s="601">
        <f>(E298-D298)/D298</f>
        <v>0.16470588235294117</v>
      </c>
      <c r="E312" s="590">
        <f t="shared" ref="E312:M312" si="32">(F298-E298)/E298</f>
        <v>0.17171717171717171</v>
      </c>
      <c r="F312" s="601">
        <f t="shared" si="32"/>
        <v>-0.61206896551724133</v>
      </c>
      <c r="G312" s="590">
        <f t="shared" si="32"/>
        <v>0.21111111111111111</v>
      </c>
      <c r="H312" s="601">
        <f t="shared" si="32"/>
        <v>0.13761467889908258</v>
      </c>
      <c r="I312" s="590">
        <f t="shared" si="32"/>
        <v>-0.16935483870967741</v>
      </c>
      <c r="J312" s="601">
        <f t="shared" si="32"/>
        <v>-0.37864077669902912</v>
      </c>
      <c r="K312" s="601">
        <f t="shared" si="32"/>
        <v>-0.171875</v>
      </c>
      <c r="L312" s="601">
        <f t="shared" si="32"/>
        <v>-5.6603773584905662E-2</v>
      </c>
      <c r="M312" s="592">
        <f t="shared" si="32"/>
        <v>0.5</v>
      </c>
      <c r="N312" s="54"/>
      <c r="O312" s="54"/>
      <c r="P312" s="54"/>
      <c r="Q312" s="54"/>
      <c r="R312" s="54"/>
      <c r="S312" s="28"/>
    </row>
    <row r="313" spans="3:19" x14ac:dyDescent="0.25">
      <c r="C313" s="1002" t="s">
        <v>98</v>
      </c>
      <c r="D313" s="1004">
        <f t="shared" ref="D313:M318" si="33">(E299-D299)/D299</f>
        <v>-0.33</v>
      </c>
      <c r="E313" s="1004">
        <f t="shared" si="33"/>
        <v>0.5074626865671642</v>
      </c>
      <c r="F313" s="1004">
        <f t="shared" si="33"/>
        <v>-0.10891089108910891</v>
      </c>
      <c r="G313" s="1008">
        <f t="shared" si="33"/>
        <v>0.13333333333333333</v>
      </c>
      <c r="H313" s="1008">
        <f t="shared" si="33"/>
        <v>0.17647058823529413</v>
      </c>
      <c r="I313" s="1006">
        <f t="shared" si="33"/>
        <v>0.24166666666666667</v>
      </c>
      <c r="J313" s="1008">
        <f t="shared" si="33"/>
        <v>-0.24832214765100671</v>
      </c>
      <c r="K313" s="1008">
        <f t="shared" si="33"/>
        <v>-0.11607142857142858</v>
      </c>
      <c r="L313" s="1011">
        <f t="shared" si="33"/>
        <v>0</v>
      </c>
      <c r="M313" s="1012">
        <f t="shared" si="33"/>
        <v>-0.32323232323232326</v>
      </c>
      <c r="N313" s="54"/>
      <c r="O313" s="54"/>
      <c r="P313" s="54"/>
      <c r="Q313" s="54"/>
      <c r="R313" s="54"/>
      <c r="S313" s="28"/>
    </row>
    <row r="314" spans="3:19" x14ac:dyDescent="0.25">
      <c r="C314" s="300" t="s">
        <v>99</v>
      </c>
      <c r="D314" s="595">
        <f t="shared" si="33"/>
        <v>0.14705882352941177</v>
      </c>
      <c r="E314" s="591">
        <f t="shared" si="33"/>
        <v>-0.10256410256410256</v>
      </c>
      <c r="F314" s="595">
        <f t="shared" si="33"/>
        <v>0.6</v>
      </c>
      <c r="G314" s="591">
        <f t="shared" si="33"/>
        <v>0.21428571428571427</v>
      </c>
      <c r="H314" s="595">
        <f t="shared" si="33"/>
        <v>-1.4705882352941176E-2</v>
      </c>
      <c r="I314" s="591">
        <f t="shared" si="33"/>
        <v>-4.4776119402985072E-2</v>
      </c>
      <c r="J314" s="595">
        <f t="shared" si="33"/>
        <v>-0.140625</v>
      </c>
      <c r="K314" s="595">
        <f t="shared" si="33"/>
        <v>-0.16363636363636364</v>
      </c>
      <c r="L314" s="595">
        <f t="shared" si="33"/>
        <v>0.13043478260869565</v>
      </c>
      <c r="M314" s="589">
        <f t="shared" si="33"/>
        <v>3.8461538461538464E-2</v>
      </c>
      <c r="N314" s="54"/>
      <c r="O314" s="54"/>
      <c r="P314" s="54"/>
      <c r="Q314" s="54"/>
      <c r="R314" s="54"/>
      <c r="S314" s="28"/>
    </row>
    <row r="315" spans="3:19" x14ac:dyDescent="0.25">
      <c r="C315" s="1002" t="s">
        <v>177</v>
      </c>
      <c r="D315" s="1004" t="s">
        <v>77</v>
      </c>
      <c r="E315" s="1004" t="s">
        <v>77</v>
      </c>
      <c r="F315" s="1004" t="s">
        <v>77</v>
      </c>
      <c r="G315" s="1008" t="s">
        <v>77</v>
      </c>
      <c r="H315" s="1008">
        <f t="shared" ref="H315" si="34">(I301-H301)/H301</f>
        <v>-2.4539877300613498E-2</v>
      </c>
      <c r="I315" s="1006">
        <f t="shared" si="33"/>
        <v>0.54716981132075471</v>
      </c>
      <c r="J315" s="1008">
        <f t="shared" si="33"/>
        <v>-0.11788617886178862</v>
      </c>
      <c r="K315" s="1008">
        <f t="shared" si="33"/>
        <v>0.17972350230414746</v>
      </c>
      <c r="L315" s="1011">
        <f t="shared" si="33"/>
        <v>7.8125E-3</v>
      </c>
      <c r="M315" s="1012">
        <f t="shared" si="33"/>
        <v>-5.0387596899224806E-2</v>
      </c>
      <c r="N315" s="54"/>
      <c r="O315" s="54"/>
      <c r="P315" s="54"/>
      <c r="Q315" s="54"/>
      <c r="R315" s="54"/>
      <c r="S315" s="28"/>
    </row>
    <row r="316" spans="3:19" x14ac:dyDescent="0.25">
      <c r="C316" s="299" t="s">
        <v>178</v>
      </c>
      <c r="D316" s="609" t="s">
        <v>77</v>
      </c>
      <c r="E316" s="609" t="s">
        <v>77</v>
      </c>
      <c r="F316" s="609" t="s">
        <v>77</v>
      </c>
      <c r="G316" s="609" t="s">
        <v>77</v>
      </c>
      <c r="H316" s="595">
        <f t="shared" si="33"/>
        <v>-0.21212121212121213</v>
      </c>
      <c r="I316" s="591">
        <f t="shared" si="33"/>
        <v>0.69230769230769229</v>
      </c>
      <c r="J316" s="595">
        <f t="shared" si="33"/>
        <v>-0.34090909090909088</v>
      </c>
      <c r="K316" s="595">
        <f t="shared" si="33"/>
        <v>0.27586206896551724</v>
      </c>
      <c r="L316" s="595">
        <f t="shared" si="33"/>
        <v>-0.24324324324324326</v>
      </c>
      <c r="M316" s="589">
        <f t="shared" si="33"/>
        <v>3.5714285714285712E-2</v>
      </c>
      <c r="N316" s="54"/>
      <c r="O316" s="54"/>
      <c r="P316" s="54"/>
      <c r="Q316" s="54"/>
      <c r="R316" s="54"/>
      <c r="S316" s="28"/>
    </row>
    <row r="317" spans="3:19" x14ac:dyDescent="0.25">
      <c r="C317" s="1002" t="s">
        <v>88</v>
      </c>
      <c r="D317" s="1004" t="s">
        <v>77</v>
      </c>
      <c r="E317" s="1004" t="s">
        <v>77</v>
      </c>
      <c r="F317" s="1004" t="s">
        <v>77</v>
      </c>
      <c r="G317" s="1008">
        <f>(H303-G303)/G303</f>
        <v>1</v>
      </c>
      <c r="H317" s="1008">
        <f>(I303-H303)/H303</f>
        <v>-0.5</v>
      </c>
      <c r="I317" s="1006">
        <f>(J303-I303)/I303</f>
        <v>0</v>
      </c>
      <c r="J317" s="1008">
        <f t="shared" si="33"/>
        <v>0</v>
      </c>
      <c r="K317" s="1008">
        <f t="shared" si="33"/>
        <v>0</v>
      </c>
      <c r="L317" s="1011">
        <f t="shared" si="33"/>
        <v>-1</v>
      </c>
      <c r="M317" s="1124" t="str">
        <f>IFERROR((N303-M303)/M303,"-")</f>
        <v>-</v>
      </c>
      <c r="N317" s="54"/>
      <c r="O317" s="54"/>
      <c r="P317" s="54"/>
      <c r="Q317" s="54"/>
      <c r="R317" s="54"/>
      <c r="S317" s="28"/>
    </row>
    <row r="318" spans="3:19" ht="18" customHeight="1" thickBot="1" x14ac:dyDescent="0.3">
      <c r="C318" s="301" t="s">
        <v>69</v>
      </c>
      <c r="D318" s="603">
        <f t="shared" si="33"/>
        <v>5.666666666666667</v>
      </c>
      <c r="E318" s="602">
        <f t="shared" si="33"/>
        <v>0.66666666666666663</v>
      </c>
      <c r="F318" s="603">
        <f t="shared" si="33"/>
        <v>-0.86</v>
      </c>
      <c r="G318" s="602">
        <f t="shared" si="33"/>
        <v>-0.5</v>
      </c>
      <c r="H318" s="603">
        <f t="shared" si="33"/>
        <v>-0.42857142857142855</v>
      </c>
      <c r="I318" s="602">
        <f t="shared" si="33"/>
        <v>0</v>
      </c>
      <c r="J318" s="603">
        <f t="shared" si="33"/>
        <v>0.5</v>
      </c>
      <c r="K318" s="603">
        <f t="shared" si="33"/>
        <v>0.33333333333333331</v>
      </c>
      <c r="L318" s="603">
        <f t="shared" si="33"/>
        <v>-0.25</v>
      </c>
      <c r="M318" s="605">
        <f t="shared" si="33"/>
        <v>0.33333333333333331</v>
      </c>
      <c r="N318" s="54"/>
      <c r="O318" s="54"/>
      <c r="P318" s="54"/>
      <c r="Q318" s="54"/>
      <c r="R318" s="54"/>
      <c r="S318" s="28"/>
    </row>
    <row r="319" spans="3:19" ht="21.75" customHeight="1" thickBot="1" x14ac:dyDescent="0.3">
      <c r="C319" s="879" t="s">
        <v>78</v>
      </c>
      <c r="D319" s="880">
        <f t="shared" ref="D319:M319" si="35">(E305-D305)/D305</f>
        <v>0.16293929712460065</v>
      </c>
      <c r="E319" s="881">
        <f t="shared" si="35"/>
        <v>0.2967032967032967</v>
      </c>
      <c r="F319" s="880">
        <f t="shared" si="35"/>
        <v>-0.11016949152542373</v>
      </c>
      <c r="G319" s="880">
        <f t="shared" si="35"/>
        <v>0.15238095238095239</v>
      </c>
      <c r="H319" s="880">
        <f t="shared" si="35"/>
        <v>3.5123966942148761E-2</v>
      </c>
      <c r="I319" s="880">
        <f t="shared" si="35"/>
        <v>0.21956087824351297</v>
      </c>
      <c r="J319" s="880">
        <f t="shared" si="35"/>
        <v>-0.20785597381342061</v>
      </c>
      <c r="K319" s="882">
        <f t="shared" si="35"/>
        <v>3.3057851239669422E-2</v>
      </c>
      <c r="L319" s="882">
        <f t="shared" si="35"/>
        <v>-1.4E-2</v>
      </c>
      <c r="M319" s="883">
        <f t="shared" si="35"/>
        <v>-2.6369168356997971E-2</v>
      </c>
      <c r="N319" s="30"/>
      <c r="O319" s="30"/>
      <c r="P319" s="30"/>
      <c r="Q319" s="30"/>
      <c r="R319" s="30"/>
      <c r="S319" s="28"/>
    </row>
    <row r="320" spans="3:19" ht="26.25" customHeight="1" thickTop="1" x14ac:dyDescent="0.25">
      <c r="C320" s="1618" t="s">
        <v>417</v>
      </c>
      <c r="D320" s="1618"/>
      <c r="E320" s="1618"/>
      <c r="F320" s="1618"/>
      <c r="G320" s="1618"/>
      <c r="H320" s="1618"/>
      <c r="I320" s="1618"/>
      <c r="J320" s="1618"/>
      <c r="K320" s="1618"/>
      <c r="L320" s="1618"/>
      <c r="M320" s="1618"/>
      <c r="N320" s="230"/>
    </row>
    <row r="321" spans="3:18" x14ac:dyDescent="0.25">
      <c r="C321" s="146" t="s">
        <v>403</v>
      </c>
    </row>
    <row r="323" spans="3:18" ht="28.5" customHeight="1" x14ac:dyDescent="0.3">
      <c r="C323" s="1515" t="s">
        <v>297</v>
      </c>
      <c r="D323" s="1515"/>
      <c r="E323" s="1515"/>
      <c r="F323" s="1515"/>
      <c r="G323" s="1515"/>
      <c r="H323" s="1515"/>
      <c r="I323" s="1515"/>
      <c r="J323" s="1515"/>
      <c r="K323" s="1515"/>
      <c r="L323" s="1515"/>
      <c r="M323" s="1515"/>
      <c r="N323" s="1515"/>
      <c r="O323" s="37"/>
      <c r="P323" s="37"/>
      <c r="Q323" s="37"/>
    </row>
    <row r="324" spans="3:18" ht="6" customHeight="1" thickBot="1" x14ac:dyDescent="0.35">
      <c r="C324" s="57"/>
      <c r="D324" s="57"/>
      <c r="E324" s="57"/>
      <c r="F324" s="57"/>
      <c r="G324" s="57"/>
      <c r="H324" s="57"/>
      <c r="I324" s="57"/>
      <c r="J324" s="57"/>
      <c r="K324" s="57"/>
      <c r="L324" s="144"/>
      <c r="M324" s="194"/>
      <c r="N324" s="231"/>
      <c r="O324" s="57"/>
      <c r="P324" s="57"/>
      <c r="Q324" s="57"/>
    </row>
    <row r="325" spans="3:18" ht="14.25" customHeight="1" thickTop="1" x14ac:dyDescent="0.25">
      <c r="C325" s="1522" t="s">
        <v>42</v>
      </c>
      <c r="D325" s="869" t="s">
        <v>43</v>
      </c>
      <c r="E325" s="869" t="s">
        <v>43</v>
      </c>
      <c r="F325" s="869" t="s">
        <v>43</v>
      </c>
      <c r="G325" s="869" t="s">
        <v>43</v>
      </c>
      <c r="H325" s="869" t="s">
        <v>43</v>
      </c>
      <c r="I325" s="869" t="s">
        <v>43</v>
      </c>
      <c r="J325" s="869" t="s">
        <v>43</v>
      </c>
      <c r="K325" s="869" t="s">
        <v>43</v>
      </c>
      <c r="L325" s="869" t="s">
        <v>43</v>
      </c>
      <c r="M325" s="869" t="s">
        <v>43</v>
      </c>
      <c r="N325" s="870" t="s">
        <v>43</v>
      </c>
      <c r="O325" s="3"/>
      <c r="P325" s="3"/>
      <c r="Q325" s="3"/>
      <c r="R325" s="3"/>
    </row>
    <row r="326" spans="3:18" ht="15.75" customHeight="1" thickBot="1" x14ac:dyDescent="0.3">
      <c r="C326" s="1523"/>
      <c r="D326" s="871">
        <v>2006</v>
      </c>
      <c r="E326" s="871">
        <v>2007</v>
      </c>
      <c r="F326" s="871">
        <v>2008</v>
      </c>
      <c r="G326" s="871">
        <v>2009</v>
      </c>
      <c r="H326" s="871">
        <v>2010</v>
      </c>
      <c r="I326" s="871">
        <v>2011</v>
      </c>
      <c r="J326" s="871">
        <v>2012</v>
      </c>
      <c r="K326" s="871">
        <v>2013</v>
      </c>
      <c r="L326" s="871">
        <v>2014</v>
      </c>
      <c r="M326" s="871">
        <v>2015</v>
      </c>
      <c r="N326" s="872">
        <v>2016</v>
      </c>
      <c r="O326" s="3"/>
      <c r="P326" s="3"/>
      <c r="Q326" s="3"/>
      <c r="R326" s="3"/>
    </row>
    <row r="327" spans="3:18" x14ac:dyDescent="0.25">
      <c r="C327" s="297" t="s">
        <v>97</v>
      </c>
      <c r="D327" s="601">
        <f>D298/D$305</f>
        <v>0.54313099041533541</v>
      </c>
      <c r="E327" s="590">
        <f t="shared" ref="E327:N327" si="36">E298/E$305</f>
        <v>0.54395604395604391</v>
      </c>
      <c r="F327" s="601">
        <f t="shared" si="36"/>
        <v>0.49152542372881358</v>
      </c>
      <c r="G327" s="590">
        <f t="shared" si="36"/>
        <v>0.21428571428571427</v>
      </c>
      <c r="H327" s="601">
        <f t="shared" si="36"/>
        <v>0.22520661157024793</v>
      </c>
      <c r="I327" s="590">
        <f t="shared" si="36"/>
        <v>0.24750499001996007</v>
      </c>
      <c r="J327" s="601">
        <f t="shared" si="36"/>
        <v>0.16857610474631751</v>
      </c>
      <c r="K327" s="601">
        <f t="shared" si="36"/>
        <v>0.13223140495867769</v>
      </c>
      <c r="L327" s="601">
        <f t="shared" si="36"/>
        <v>0.106</v>
      </c>
      <c r="M327" s="601">
        <f t="shared" si="36"/>
        <v>0.10141987829614604</v>
      </c>
      <c r="N327" s="592">
        <f t="shared" si="36"/>
        <v>0.15625</v>
      </c>
      <c r="O327" s="55"/>
      <c r="P327" s="55"/>
      <c r="Q327" s="55"/>
      <c r="R327" s="55"/>
    </row>
    <row r="328" spans="3:18" x14ac:dyDescent="0.25">
      <c r="C328" s="1002" t="s">
        <v>98</v>
      </c>
      <c r="D328" s="1008">
        <f t="shared" ref="D328:N333" si="37">D299/D$305</f>
        <v>0.31948881789137379</v>
      </c>
      <c r="E328" s="1008">
        <f t="shared" si="37"/>
        <v>0.18406593406593408</v>
      </c>
      <c r="F328" s="1008">
        <f t="shared" si="37"/>
        <v>0.21398305084745764</v>
      </c>
      <c r="G328" s="1008">
        <f t="shared" si="37"/>
        <v>0.21428571428571427</v>
      </c>
      <c r="H328" s="1008">
        <f t="shared" si="37"/>
        <v>0.21074380165289255</v>
      </c>
      <c r="I328" s="1008">
        <f t="shared" si="37"/>
        <v>0.23952095808383234</v>
      </c>
      <c r="J328" s="1008">
        <f t="shared" si="37"/>
        <v>0.24386252045826515</v>
      </c>
      <c r="K328" s="1008">
        <f t="shared" si="37"/>
        <v>0.23140495867768596</v>
      </c>
      <c r="L328" s="1008">
        <f t="shared" si="37"/>
        <v>0.19800000000000001</v>
      </c>
      <c r="M328" s="1008">
        <f t="shared" si="37"/>
        <v>0.20081135902636918</v>
      </c>
      <c r="N328" s="1010">
        <f t="shared" si="37"/>
        <v>0.13958333333333334</v>
      </c>
      <c r="O328" s="55"/>
      <c r="P328" s="55"/>
      <c r="Q328" s="55"/>
      <c r="R328" s="55"/>
    </row>
    <row r="329" spans="3:18" x14ac:dyDescent="0.25">
      <c r="C329" s="299" t="s">
        <v>99</v>
      </c>
      <c r="D329" s="595">
        <f t="shared" si="37"/>
        <v>0.10862619808306709</v>
      </c>
      <c r="E329" s="591">
        <f t="shared" si="37"/>
        <v>0.10714285714285714</v>
      </c>
      <c r="F329" s="595">
        <f t="shared" si="37"/>
        <v>7.4152542372881353E-2</v>
      </c>
      <c r="G329" s="591">
        <f t="shared" si="37"/>
        <v>0.13333333333333333</v>
      </c>
      <c r="H329" s="595">
        <f t="shared" si="37"/>
        <v>0.14049586776859505</v>
      </c>
      <c r="I329" s="591">
        <f t="shared" si="37"/>
        <v>0.13373253493013973</v>
      </c>
      <c r="J329" s="595">
        <f t="shared" si="37"/>
        <v>0.10474631751227496</v>
      </c>
      <c r="K329" s="595">
        <f t="shared" si="37"/>
        <v>0.11363636363636363</v>
      </c>
      <c r="L329" s="595">
        <f t="shared" si="37"/>
        <v>9.1999999999999998E-2</v>
      </c>
      <c r="M329" s="595">
        <f t="shared" si="37"/>
        <v>0.10547667342799188</v>
      </c>
      <c r="N329" s="589">
        <f t="shared" si="37"/>
        <v>0.1125</v>
      </c>
      <c r="O329" s="55"/>
      <c r="P329" s="55"/>
      <c r="Q329" s="55"/>
      <c r="R329" s="55"/>
    </row>
    <row r="330" spans="3:18" x14ac:dyDescent="0.25">
      <c r="C330" s="1002" t="s">
        <v>177</v>
      </c>
      <c r="D330" s="1008">
        <f t="shared" si="37"/>
        <v>0</v>
      </c>
      <c r="E330" s="1008">
        <f t="shared" si="37"/>
        <v>0</v>
      </c>
      <c r="F330" s="1008">
        <f t="shared" si="37"/>
        <v>0</v>
      </c>
      <c r="G330" s="1008">
        <f t="shared" si="37"/>
        <v>0.3261904761904762</v>
      </c>
      <c r="H330" s="1008">
        <f t="shared" si="37"/>
        <v>0.33677685950413222</v>
      </c>
      <c r="I330" s="1008">
        <f>I301/I$305</f>
        <v>0.31736526946107785</v>
      </c>
      <c r="J330" s="1008">
        <f t="shared" si="37"/>
        <v>0.40261865793780688</v>
      </c>
      <c r="K330" s="1008">
        <f t="shared" si="37"/>
        <v>0.44834710743801653</v>
      </c>
      <c r="L330" s="1008">
        <f t="shared" si="37"/>
        <v>0.51200000000000001</v>
      </c>
      <c r="M330" s="1008">
        <f t="shared" si="37"/>
        <v>0.52332657200811361</v>
      </c>
      <c r="N330" s="1010">
        <f t="shared" si="37"/>
        <v>0.51041666666666663</v>
      </c>
      <c r="O330" s="55"/>
      <c r="P330" s="55"/>
      <c r="Q330" s="55"/>
      <c r="R330" s="55"/>
    </row>
    <row r="331" spans="3:18" x14ac:dyDescent="0.25">
      <c r="C331" s="299" t="s">
        <v>178</v>
      </c>
      <c r="D331" s="595">
        <f t="shared" si="37"/>
        <v>0</v>
      </c>
      <c r="E331" s="591">
        <f t="shared" si="37"/>
        <v>0</v>
      </c>
      <c r="F331" s="595">
        <f t="shared" si="37"/>
        <v>0</v>
      </c>
      <c r="G331" s="591">
        <f t="shared" si="37"/>
        <v>7.6190476190476197E-2</v>
      </c>
      <c r="H331" s="595">
        <f t="shared" si="37"/>
        <v>6.8181818181818177E-2</v>
      </c>
      <c r="I331" s="591">
        <f t="shared" si="37"/>
        <v>5.1896207584830337E-2</v>
      </c>
      <c r="J331" s="595">
        <f t="shared" si="37"/>
        <v>7.2013093289689037E-2</v>
      </c>
      <c r="K331" s="595">
        <f t="shared" si="37"/>
        <v>5.9917355371900828E-2</v>
      </c>
      <c r="L331" s="595">
        <f t="shared" si="37"/>
        <v>7.3999999999999996E-2</v>
      </c>
      <c r="M331" s="595">
        <f t="shared" si="37"/>
        <v>5.6795131845841784E-2</v>
      </c>
      <c r="N331" s="589">
        <f t="shared" si="37"/>
        <v>6.0416666666666667E-2</v>
      </c>
      <c r="O331" s="55"/>
      <c r="P331" s="55"/>
      <c r="Q331" s="55"/>
      <c r="R331" s="55"/>
    </row>
    <row r="332" spans="3:18" x14ac:dyDescent="0.25">
      <c r="C332" s="1002" t="s">
        <v>88</v>
      </c>
      <c r="D332" s="1008">
        <f t="shared" si="37"/>
        <v>0</v>
      </c>
      <c r="E332" s="1008">
        <f t="shared" si="37"/>
        <v>0</v>
      </c>
      <c r="F332" s="1008">
        <f t="shared" si="37"/>
        <v>8.4745762711864406E-3</v>
      </c>
      <c r="G332" s="1008">
        <f t="shared" si="37"/>
        <v>2.3809523809523812E-3</v>
      </c>
      <c r="H332" s="1008">
        <f t="shared" si="37"/>
        <v>4.1322314049586778E-3</v>
      </c>
      <c r="I332" s="1008">
        <f t="shared" si="37"/>
        <v>1.996007984031936E-3</v>
      </c>
      <c r="J332" s="1008">
        <f t="shared" si="37"/>
        <v>1.6366612111292963E-3</v>
      </c>
      <c r="K332" s="1008">
        <f t="shared" si="37"/>
        <v>2.0661157024793389E-3</v>
      </c>
      <c r="L332" s="1008">
        <f t="shared" si="37"/>
        <v>2E-3</v>
      </c>
      <c r="M332" s="1008">
        <f t="shared" si="37"/>
        <v>0</v>
      </c>
      <c r="N332" s="1010">
        <f t="shared" si="37"/>
        <v>4.1666666666666666E-3</v>
      </c>
      <c r="O332" s="55"/>
      <c r="P332" s="55"/>
      <c r="Q332" s="55"/>
      <c r="R332" s="55"/>
    </row>
    <row r="333" spans="3:18" ht="16.5" customHeight="1" thickBot="1" x14ac:dyDescent="0.3">
      <c r="C333" s="301" t="s">
        <v>69</v>
      </c>
      <c r="D333" s="603">
        <f t="shared" si="37"/>
        <v>2.8753993610223641E-2</v>
      </c>
      <c r="E333" s="602">
        <f t="shared" si="37"/>
        <v>0.16483516483516483</v>
      </c>
      <c r="F333" s="603">
        <f t="shared" si="37"/>
        <v>0.21186440677966101</v>
      </c>
      <c r="G333" s="602">
        <f t="shared" si="37"/>
        <v>3.3333333333333333E-2</v>
      </c>
      <c r="H333" s="603">
        <f t="shared" si="37"/>
        <v>1.4462809917355372E-2</v>
      </c>
      <c r="I333" s="602">
        <f t="shared" si="37"/>
        <v>7.9840319361277438E-3</v>
      </c>
      <c r="J333" s="603">
        <f t="shared" si="37"/>
        <v>6.5466448445171853E-3</v>
      </c>
      <c r="K333" s="603">
        <f t="shared" si="37"/>
        <v>1.2396694214876033E-2</v>
      </c>
      <c r="L333" s="603">
        <f t="shared" si="37"/>
        <v>1.6E-2</v>
      </c>
      <c r="M333" s="603">
        <f t="shared" si="37"/>
        <v>1.2170385395537525E-2</v>
      </c>
      <c r="N333" s="605">
        <f t="shared" si="37"/>
        <v>1.6666666666666666E-2</v>
      </c>
      <c r="O333" s="55"/>
      <c r="P333" s="55"/>
      <c r="Q333" s="55"/>
      <c r="R333" s="55"/>
    </row>
    <row r="334" spans="3:18" ht="21.75" customHeight="1" thickBot="1" x14ac:dyDescent="0.3">
      <c r="C334" s="879" t="s">
        <v>7</v>
      </c>
      <c r="D334" s="884">
        <f t="shared" ref="D334:N334" si="38">SUM(D327:D333)</f>
        <v>0.99999999999999989</v>
      </c>
      <c r="E334" s="885">
        <f t="shared" si="38"/>
        <v>0.99999999999999989</v>
      </c>
      <c r="F334" s="884">
        <f t="shared" si="38"/>
        <v>1</v>
      </c>
      <c r="G334" s="884">
        <f t="shared" si="38"/>
        <v>0.99999999999999989</v>
      </c>
      <c r="H334" s="884">
        <f t="shared" si="38"/>
        <v>0.99999999999999989</v>
      </c>
      <c r="I334" s="884">
        <f t="shared" si="38"/>
        <v>1</v>
      </c>
      <c r="J334" s="884">
        <f t="shared" si="38"/>
        <v>0.99999999999999989</v>
      </c>
      <c r="K334" s="884">
        <f t="shared" si="38"/>
        <v>1</v>
      </c>
      <c r="L334" s="884">
        <f t="shared" si="38"/>
        <v>1</v>
      </c>
      <c r="M334" s="884">
        <f t="shared" si="38"/>
        <v>1</v>
      </c>
      <c r="N334" s="886">
        <f t="shared" si="38"/>
        <v>1</v>
      </c>
      <c r="O334" s="33"/>
      <c r="P334" s="33"/>
      <c r="Q334" s="33"/>
      <c r="R334" s="33"/>
    </row>
    <row r="335" spans="3:18" ht="27.75" customHeight="1" thickTop="1" x14ac:dyDescent="0.25">
      <c r="C335" s="1618" t="s">
        <v>417</v>
      </c>
      <c r="D335" s="1618"/>
      <c r="E335" s="1618"/>
      <c r="F335" s="1618"/>
      <c r="G335" s="1618"/>
      <c r="H335" s="1618"/>
      <c r="I335" s="1618"/>
      <c r="J335" s="1618"/>
      <c r="K335" s="1618"/>
      <c r="L335" s="1618"/>
      <c r="M335" s="1618"/>
      <c r="N335" s="230"/>
    </row>
    <row r="336" spans="3:18" x14ac:dyDescent="0.25">
      <c r="C336" s="146" t="s">
        <v>403</v>
      </c>
    </row>
    <row r="338" spans="3:14" ht="25.5" customHeight="1" x14ac:dyDescent="0.25">
      <c r="C338" s="1515" t="s">
        <v>152</v>
      </c>
      <c r="D338" s="1515"/>
      <c r="E338" s="1515"/>
      <c r="F338" s="1515"/>
      <c r="G338" s="1515"/>
      <c r="H338" s="1515"/>
      <c r="I338" s="1515"/>
      <c r="J338" s="1515"/>
      <c r="K338" s="1515"/>
      <c r="L338" s="1515"/>
      <c r="M338" s="1515"/>
      <c r="N338" s="1515"/>
    </row>
    <row r="339" spans="3:14" ht="7.5" customHeight="1" x14ac:dyDescent="0.25"/>
    <row r="352" spans="3:14" x14ac:dyDescent="0.25">
      <c r="C352" s="146" t="s">
        <v>403</v>
      </c>
      <c r="D352" s="34"/>
      <c r="E352" s="34"/>
    </row>
    <row r="353" spans="3:14" x14ac:dyDescent="0.25">
      <c r="C353" s="185"/>
      <c r="D353" s="185"/>
      <c r="E353" s="185"/>
      <c r="F353" s="185"/>
      <c r="G353" s="185"/>
      <c r="H353" s="185"/>
      <c r="I353" s="185"/>
      <c r="J353" s="185"/>
      <c r="K353" s="185"/>
      <c r="L353" s="185"/>
      <c r="M353" s="192"/>
      <c r="N353" s="228"/>
    </row>
    <row r="354" spans="3:14" ht="18.75" customHeight="1" x14ac:dyDescent="0.25">
      <c r="C354" s="186"/>
      <c r="D354" s="186"/>
      <c r="E354" s="186"/>
      <c r="F354" s="672"/>
      <c r="G354" s="703" t="s">
        <v>36</v>
      </c>
      <c r="H354" s="672"/>
      <c r="I354" s="672"/>
      <c r="J354" s="186"/>
      <c r="K354" s="186"/>
      <c r="L354" s="186"/>
      <c r="M354" s="193"/>
      <c r="N354" s="229"/>
    </row>
    <row r="355" spans="3:14" ht="21" customHeight="1" x14ac:dyDescent="0.25">
      <c r="C355" s="186"/>
      <c r="D355" s="186"/>
      <c r="E355" s="186"/>
      <c r="F355" s="672"/>
      <c r="G355" s="704" t="s">
        <v>38</v>
      </c>
      <c r="H355" s="672"/>
      <c r="I355" s="672"/>
      <c r="J355" s="186"/>
      <c r="K355" s="186"/>
      <c r="L355" s="186"/>
      <c r="M355" s="193"/>
      <c r="N355" s="229"/>
    </row>
    <row r="356" spans="3:14" x14ac:dyDescent="0.25">
      <c r="F356" s="472"/>
      <c r="G356" s="704" t="s">
        <v>81</v>
      </c>
      <c r="H356" s="472"/>
      <c r="I356" s="472"/>
    </row>
    <row r="357" spans="3:14" x14ac:dyDescent="0.25">
      <c r="F357" s="472"/>
      <c r="G357" s="472"/>
      <c r="H357" s="472"/>
      <c r="I357" s="472"/>
    </row>
  </sheetData>
  <sheetProtection algorithmName="SHA-512" hashValue="5wZgplRusukIxagBivJEJ2ynhV1p4CxkfCRfuGJTbzHYdgHLTzzFCsNy7r5fxtNtuV3UEVNHnCKWHMkw6xNVdQ==" saltValue="o+dvCtIs9xt7BeuI8myP4w==" spinCount="100000" sheet="1" objects="1" scenarios="1"/>
  <mergeCells count="154">
    <mergeCell ref="C4:N4"/>
    <mergeCell ref="C5:N5"/>
    <mergeCell ref="C6:N6"/>
    <mergeCell ref="C129:C130"/>
    <mergeCell ref="C156:C157"/>
    <mergeCell ref="C9:N9"/>
    <mergeCell ref="C10:N10"/>
    <mergeCell ref="C94:N94"/>
    <mergeCell ref="C106:N106"/>
    <mergeCell ref="C108:C109"/>
    <mergeCell ref="C12:C13"/>
    <mergeCell ref="F45:G45"/>
    <mergeCell ref="H45:I45"/>
    <mergeCell ref="J45:K45"/>
    <mergeCell ref="L45:M45"/>
    <mergeCell ref="D46:E46"/>
    <mergeCell ref="F46:G46"/>
    <mergeCell ref="H46:I46"/>
    <mergeCell ref="J46:K46"/>
    <mergeCell ref="L46:M46"/>
    <mergeCell ref="D47:E47"/>
    <mergeCell ref="L51:M51"/>
    <mergeCell ref="D54:E54"/>
    <mergeCell ref="F54:G54"/>
    <mergeCell ref="C196:N196"/>
    <mergeCell ref="C166:N166"/>
    <mergeCell ref="C135:N135"/>
    <mergeCell ref="C114:N114"/>
    <mergeCell ref="C8:N8"/>
    <mergeCell ref="C212:N212"/>
    <mergeCell ref="C186:C187"/>
    <mergeCell ref="C124:M124"/>
    <mergeCell ref="C181:M181"/>
    <mergeCell ref="C184:N184"/>
    <mergeCell ref="C154:N154"/>
    <mergeCell ref="C170:N170"/>
    <mergeCell ref="C41:M41"/>
    <mergeCell ref="C43:C44"/>
    <mergeCell ref="D43:E44"/>
    <mergeCell ref="F43:G44"/>
    <mergeCell ref="H43:I44"/>
    <mergeCell ref="J43:K44"/>
    <mergeCell ref="L43:M44"/>
    <mergeCell ref="C36:N36"/>
    <mergeCell ref="C117:N117"/>
    <mergeCell ref="C127:N127"/>
    <mergeCell ref="C138:N138"/>
    <mergeCell ref="D45:E45"/>
    <mergeCell ref="C323:N323"/>
    <mergeCell ref="C338:N338"/>
    <mergeCell ref="C224:N224"/>
    <mergeCell ref="C237:N237"/>
    <mergeCell ref="C250:N250"/>
    <mergeCell ref="C263:N263"/>
    <mergeCell ref="C277:N277"/>
    <mergeCell ref="C294:N294"/>
    <mergeCell ref="C335:M335"/>
    <mergeCell ref="C296:C297"/>
    <mergeCell ref="C325:C326"/>
    <mergeCell ref="C320:M320"/>
    <mergeCell ref="C306:N306"/>
    <mergeCell ref="C309:N309"/>
    <mergeCell ref="C199:N199"/>
    <mergeCell ref="D50:E50"/>
    <mergeCell ref="F50:G50"/>
    <mergeCell ref="H50:I50"/>
    <mergeCell ref="J50:K50"/>
    <mergeCell ref="L50:M50"/>
    <mergeCell ref="F47:G47"/>
    <mergeCell ref="H47:I47"/>
    <mergeCell ref="J47:K47"/>
    <mergeCell ref="L47:M47"/>
    <mergeCell ref="D48:E48"/>
    <mergeCell ref="F48:G48"/>
    <mergeCell ref="H48:I48"/>
    <mergeCell ref="J48:K48"/>
    <mergeCell ref="L48:M48"/>
    <mergeCell ref="D52:E52"/>
    <mergeCell ref="F52:G52"/>
    <mergeCell ref="H52:I52"/>
    <mergeCell ref="J52:K52"/>
    <mergeCell ref="L52:M52"/>
    <mergeCell ref="D51:E51"/>
    <mergeCell ref="F51:G51"/>
    <mergeCell ref="H51:I51"/>
    <mergeCell ref="J51:K51"/>
    <mergeCell ref="H54:I54"/>
    <mergeCell ref="J54:K54"/>
    <mergeCell ref="L54:M54"/>
    <mergeCell ref="D53:E53"/>
    <mergeCell ref="F53:G53"/>
    <mergeCell ref="H53:I53"/>
    <mergeCell ref="J53:K53"/>
    <mergeCell ref="L53:M53"/>
    <mergeCell ref="D55:E55"/>
    <mergeCell ref="F55:G55"/>
    <mergeCell ref="H55:I55"/>
    <mergeCell ref="J55:K55"/>
    <mergeCell ref="L55:M55"/>
    <mergeCell ref="D57:E57"/>
    <mergeCell ref="F57:G57"/>
    <mergeCell ref="H57:I57"/>
    <mergeCell ref="J57:K57"/>
    <mergeCell ref="L57:M57"/>
    <mergeCell ref="D56:E56"/>
    <mergeCell ref="F56:G56"/>
    <mergeCell ref="H56:I56"/>
    <mergeCell ref="J56:K56"/>
    <mergeCell ref="L56:M56"/>
    <mergeCell ref="D60:E60"/>
    <mergeCell ref="F60:G60"/>
    <mergeCell ref="H60:I60"/>
    <mergeCell ref="J60:K60"/>
    <mergeCell ref="L60:M60"/>
    <mergeCell ref="D59:E59"/>
    <mergeCell ref="F59:G59"/>
    <mergeCell ref="H59:I59"/>
    <mergeCell ref="J59:K59"/>
    <mergeCell ref="L59:M59"/>
    <mergeCell ref="L63:M63"/>
    <mergeCell ref="D62:E62"/>
    <mergeCell ref="F62:G62"/>
    <mergeCell ref="H62:I62"/>
    <mergeCell ref="J62:K62"/>
    <mergeCell ref="L62:M62"/>
    <mergeCell ref="D61:E61"/>
    <mergeCell ref="F61:G61"/>
    <mergeCell ref="H61:I61"/>
    <mergeCell ref="J61:K61"/>
    <mergeCell ref="L61:M61"/>
    <mergeCell ref="AA39:AA40"/>
    <mergeCell ref="AB39:AB40"/>
    <mergeCell ref="AC39:AC40"/>
    <mergeCell ref="C7:N7"/>
    <mergeCell ref="C67:M67"/>
    <mergeCell ref="D66:E66"/>
    <mergeCell ref="F66:G66"/>
    <mergeCell ref="H66:I66"/>
    <mergeCell ref="J66:K66"/>
    <mergeCell ref="L66:M66"/>
    <mergeCell ref="D65:E65"/>
    <mergeCell ref="F65:G65"/>
    <mergeCell ref="H65:I65"/>
    <mergeCell ref="J65:K65"/>
    <mergeCell ref="L65:M65"/>
    <mergeCell ref="D64:E64"/>
    <mergeCell ref="F64:G64"/>
    <mergeCell ref="H64:I64"/>
    <mergeCell ref="J64:K64"/>
    <mergeCell ref="L64:M64"/>
    <mergeCell ref="D63:E63"/>
    <mergeCell ref="F63:G63"/>
    <mergeCell ref="H63:I63"/>
    <mergeCell ref="J63:K63"/>
  </mergeCells>
  <hyperlinks>
    <hyperlink ref="B14" location="'COND. ENV. EM ACID. COM VÍTIMAS'!A1" display="AVANÇAR &gt;&gt;" xr:uid="{00000000-0004-0000-0900-000000000000}"/>
    <hyperlink ref="B15" location="'VÍTIMAS NÃO FATAIS'!A1" display="&lt;&lt; VOLTAR" xr:uid="{00000000-0004-0000-0900-000001000000}"/>
    <hyperlink ref="B13" location="'INÍCIO '!A1" display="INÍCIO" xr:uid="{00000000-0004-0000-0900-000002000000}"/>
    <hyperlink ref="G355" location="'COND. ENV. EM ACID. COM VÍTIMAS'!A1" display="AVANÇAR &gt;&gt;" xr:uid="{00000000-0004-0000-0900-000003000000}"/>
    <hyperlink ref="G356" location="'VÍTIMAS NÃO FATAIS'!A1" display="&lt;&lt; VOLTAR" xr:uid="{00000000-0004-0000-0900-000004000000}"/>
    <hyperlink ref="G354" location="'INÍCIO '!A1" display="INÍCIO" xr:uid="{00000000-0004-0000-0900-000005000000}"/>
  </hyperlinks>
  <printOptions horizontalCentered="1"/>
  <pageMargins left="0.51181102362204722" right="0" top="0.31496062992125984" bottom="0.31496062992125984" header="0.31496062992125984" footer="0.31496062992125984"/>
  <pageSetup paperSize="9" scale="78" orientation="portrait" r:id="rId1"/>
  <rowBreaks count="5" manualBreakCount="5">
    <brk id="67" min="2" max="14" man="1"/>
    <brk id="135" min="2" max="14" man="1"/>
    <brk id="197" min="2" max="13" man="1"/>
    <brk id="261" min="2" max="14" man="1"/>
    <brk id="321" min="2" max="14"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9">
    <tabColor rgb="FF00B0F0"/>
  </sheetPr>
  <dimension ref="A2:T277"/>
  <sheetViews>
    <sheetView showGridLines="0" showRowColHeaders="0" zoomScaleNormal="100" workbookViewId="0">
      <selection activeCell="B14" sqref="B14"/>
    </sheetView>
  </sheetViews>
  <sheetFormatPr baseColWidth="10" defaultColWidth="9.140625" defaultRowHeight="15" x14ac:dyDescent="0.25"/>
  <cols>
    <col min="1" max="1" width="32.28515625" customWidth="1"/>
    <col min="2" max="2" width="18.28515625" customWidth="1"/>
    <col min="3" max="3" width="21.28515625" customWidth="1"/>
    <col min="4" max="14" width="6.7109375" customWidth="1"/>
    <col min="15" max="15" width="7.28515625" customWidth="1"/>
    <col min="16" max="18" width="9.85546875" customWidth="1"/>
  </cols>
  <sheetData>
    <row r="2" spans="1:18" ht="15.75" thickBot="1" x14ac:dyDescent="0.3"/>
    <row r="3" spans="1:18" ht="16.5" thickTop="1" x14ac:dyDescent="0.25">
      <c r="C3" s="520"/>
      <c r="D3" s="521"/>
      <c r="E3" s="521"/>
      <c r="F3" s="521"/>
      <c r="G3" s="521"/>
      <c r="H3" s="521"/>
      <c r="I3" s="521"/>
      <c r="J3" s="521"/>
      <c r="K3" s="521"/>
      <c r="L3" s="521"/>
      <c r="M3" s="521"/>
      <c r="N3" s="522"/>
    </row>
    <row r="4" spans="1:18" ht="15.75" x14ac:dyDescent="0.25">
      <c r="C4" s="1560" t="s">
        <v>34</v>
      </c>
      <c r="D4" s="1561"/>
      <c r="E4" s="1561"/>
      <c r="F4" s="1561"/>
      <c r="G4" s="1561"/>
      <c r="H4" s="1561"/>
      <c r="I4" s="1561"/>
      <c r="J4" s="1561"/>
      <c r="K4" s="1561"/>
      <c r="L4" s="1561"/>
      <c r="M4" s="1561"/>
      <c r="N4" s="1562"/>
    </row>
    <row r="5" spans="1:18" ht="15.75" x14ac:dyDescent="0.25">
      <c r="C5" s="1560" t="s">
        <v>35</v>
      </c>
      <c r="D5" s="1561"/>
      <c r="E5" s="1561"/>
      <c r="F5" s="1561"/>
      <c r="G5" s="1561"/>
      <c r="H5" s="1561"/>
      <c r="I5" s="1561"/>
      <c r="J5" s="1561"/>
      <c r="K5" s="1561"/>
      <c r="L5" s="1561"/>
      <c r="M5" s="1561"/>
      <c r="N5" s="1562"/>
    </row>
    <row r="6" spans="1:18" ht="14.25" customHeight="1" x14ac:dyDescent="0.25">
      <c r="C6" s="1560" t="s">
        <v>394</v>
      </c>
      <c r="D6" s="1561"/>
      <c r="E6" s="1561"/>
      <c r="F6" s="1561"/>
      <c r="G6" s="1561"/>
      <c r="H6" s="1561"/>
      <c r="I6" s="1561"/>
      <c r="J6" s="1561"/>
      <c r="K6" s="1561"/>
      <c r="L6" s="1561"/>
      <c r="M6" s="1561"/>
      <c r="N6" s="1562"/>
    </row>
    <row r="7" spans="1:18" s="439" customFormat="1" ht="14.25" customHeight="1" x14ac:dyDescent="0.25">
      <c r="C7" s="1560" t="s">
        <v>37</v>
      </c>
      <c r="D7" s="1561"/>
      <c r="E7" s="1561"/>
      <c r="F7" s="1561"/>
      <c r="G7" s="1561"/>
      <c r="H7" s="1561"/>
      <c r="I7" s="1561"/>
      <c r="J7" s="1561"/>
      <c r="K7" s="1561"/>
      <c r="L7" s="1561"/>
      <c r="M7" s="1561"/>
      <c r="N7" s="1562"/>
    </row>
    <row r="8" spans="1:18" ht="14.25" customHeight="1" x14ac:dyDescent="0.25">
      <c r="C8" s="1569"/>
      <c r="D8" s="1570"/>
      <c r="E8" s="1570"/>
      <c r="F8" s="1570"/>
      <c r="G8" s="1570"/>
      <c r="H8" s="1570"/>
      <c r="I8" s="1570"/>
      <c r="J8" s="1570"/>
      <c r="K8" s="1570"/>
      <c r="L8" s="1570"/>
      <c r="M8" s="1570"/>
      <c r="N8" s="1571"/>
    </row>
    <row r="9" spans="1:18" ht="18" customHeight="1" x14ac:dyDescent="0.3">
      <c r="C9" s="1563" t="s">
        <v>63</v>
      </c>
      <c r="D9" s="1564"/>
      <c r="E9" s="1564"/>
      <c r="F9" s="1564"/>
      <c r="G9" s="1564"/>
      <c r="H9" s="1564"/>
      <c r="I9" s="1564"/>
      <c r="J9" s="1564"/>
      <c r="K9" s="1564"/>
      <c r="L9" s="1564"/>
      <c r="M9" s="1564"/>
      <c r="N9" s="1565"/>
    </row>
    <row r="10" spans="1:18" ht="20.25" customHeight="1" thickBot="1" x14ac:dyDescent="0.3">
      <c r="A10" s="472"/>
      <c r="B10" s="472"/>
      <c r="C10" s="1566" t="s">
        <v>64</v>
      </c>
      <c r="D10" s="1567"/>
      <c r="E10" s="1567"/>
      <c r="F10" s="1567"/>
      <c r="G10" s="1567"/>
      <c r="H10" s="1567"/>
      <c r="I10" s="1567"/>
      <c r="J10" s="1567"/>
      <c r="K10" s="1567"/>
      <c r="L10" s="1567"/>
      <c r="M10" s="1567"/>
      <c r="N10" s="1568"/>
    </row>
    <row r="11" spans="1:18" ht="8.25" customHeight="1" thickTop="1" thickBot="1" x14ac:dyDescent="0.3">
      <c r="A11" s="472"/>
      <c r="B11" s="472"/>
    </row>
    <row r="12" spans="1:18" ht="15" customHeight="1" thickTop="1" x14ac:dyDescent="0.25">
      <c r="A12" s="472"/>
      <c r="B12" s="472"/>
      <c r="C12" s="1522" t="s">
        <v>42</v>
      </c>
      <c r="D12" s="869" t="s">
        <v>43</v>
      </c>
      <c r="E12" s="869" t="s">
        <v>43</v>
      </c>
      <c r="F12" s="869" t="s">
        <v>43</v>
      </c>
      <c r="G12" s="869" t="s">
        <v>43</v>
      </c>
      <c r="H12" s="869" t="s">
        <v>43</v>
      </c>
      <c r="I12" s="869" t="s">
        <v>43</v>
      </c>
      <c r="J12" s="869" t="s">
        <v>43</v>
      </c>
      <c r="K12" s="869" t="s">
        <v>43</v>
      </c>
      <c r="L12" s="869" t="s">
        <v>43</v>
      </c>
      <c r="M12" s="869" t="s">
        <v>43</v>
      </c>
      <c r="N12" s="870" t="s">
        <v>43</v>
      </c>
      <c r="O12" s="31"/>
      <c r="P12" s="31"/>
      <c r="Q12" s="31"/>
      <c r="R12" s="31"/>
    </row>
    <row r="13" spans="1:18" ht="16.5" thickBot="1" x14ac:dyDescent="0.3">
      <c r="A13" s="472"/>
      <c r="B13" s="1191" t="s">
        <v>36</v>
      </c>
      <c r="C13" s="1523"/>
      <c r="D13" s="871">
        <v>2006</v>
      </c>
      <c r="E13" s="871">
        <v>2007</v>
      </c>
      <c r="F13" s="871">
        <v>2008</v>
      </c>
      <c r="G13" s="871">
        <v>2009</v>
      </c>
      <c r="H13" s="871">
        <v>2010</v>
      </c>
      <c r="I13" s="871">
        <v>2011</v>
      </c>
      <c r="J13" s="871">
        <v>2012</v>
      </c>
      <c r="K13" s="871">
        <v>2013</v>
      </c>
      <c r="L13" s="871">
        <v>2014</v>
      </c>
      <c r="M13" s="871">
        <v>2015</v>
      </c>
      <c r="N13" s="872">
        <v>2016</v>
      </c>
      <c r="O13" s="31"/>
      <c r="P13" s="31"/>
      <c r="Q13" s="31"/>
      <c r="R13" s="31"/>
    </row>
    <row r="14" spans="1:18" ht="15.75" customHeight="1" x14ac:dyDescent="0.25">
      <c r="A14" s="472"/>
      <c r="B14" s="1191" t="s">
        <v>61</v>
      </c>
      <c r="C14" s="297" t="s">
        <v>65</v>
      </c>
      <c r="D14" s="308">
        <v>5480</v>
      </c>
      <c r="E14" s="268">
        <v>9586</v>
      </c>
      <c r="F14" s="268">
        <v>11783</v>
      </c>
      <c r="G14" s="268">
        <v>13210</v>
      </c>
      <c r="H14" s="268">
        <v>16035</v>
      </c>
      <c r="I14" s="309">
        <v>16674</v>
      </c>
      <c r="J14" s="268">
        <v>16267</v>
      </c>
      <c r="K14" s="268">
        <v>15823</v>
      </c>
      <c r="L14" s="268">
        <v>14948</v>
      </c>
      <c r="M14" s="251">
        <v>12189</v>
      </c>
      <c r="N14" s="254">
        <v>11222</v>
      </c>
      <c r="O14" s="5"/>
      <c r="P14" s="5"/>
      <c r="Q14" s="5"/>
      <c r="R14" s="5"/>
    </row>
    <row r="15" spans="1:18" ht="15.75" x14ac:dyDescent="0.25">
      <c r="A15" s="472"/>
      <c r="B15" s="1191" t="s">
        <v>62</v>
      </c>
      <c r="C15" s="1002" t="s">
        <v>66</v>
      </c>
      <c r="D15" s="996">
        <v>791</v>
      </c>
      <c r="E15" s="996">
        <v>1243</v>
      </c>
      <c r="F15" s="996">
        <v>1466</v>
      </c>
      <c r="G15" s="996">
        <v>1563</v>
      </c>
      <c r="H15" s="996">
        <v>2044</v>
      </c>
      <c r="I15" s="996">
        <v>2456</v>
      </c>
      <c r="J15" s="996">
        <v>2415</v>
      </c>
      <c r="K15" s="996">
        <v>2351</v>
      </c>
      <c r="L15" s="996">
        <v>2537</v>
      </c>
      <c r="M15" s="996">
        <v>2058</v>
      </c>
      <c r="N15" s="997">
        <v>1905</v>
      </c>
      <c r="O15" s="5"/>
      <c r="P15" s="5"/>
      <c r="Q15" s="5"/>
      <c r="R15" s="5"/>
    </row>
    <row r="16" spans="1:18" ht="15.75" x14ac:dyDescent="0.25">
      <c r="A16" s="472"/>
      <c r="B16" s="472"/>
      <c r="C16" s="299" t="s">
        <v>67</v>
      </c>
      <c r="D16" s="307">
        <v>24</v>
      </c>
      <c r="E16" s="307">
        <v>80</v>
      </c>
      <c r="F16" s="307">
        <v>549</v>
      </c>
      <c r="G16" s="307">
        <v>1453</v>
      </c>
      <c r="H16" s="307">
        <v>926</v>
      </c>
      <c r="I16" s="310">
        <v>1053</v>
      </c>
      <c r="J16" s="307">
        <v>1321</v>
      </c>
      <c r="K16" s="307">
        <v>1200</v>
      </c>
      <c r="L16" s="307">
        <v>626</v>
      </c>
      <c r="M16" s="307">
        <v>583</v>
      </c>
      <c r="N16" s="311">
        <v>451</v>
      </c>
      <c r="O16" s="5"/>
      <c r="P16" s="5"/>
      <c r="Q16" s="5"/>
      <c r="R16" s="5"/>
    </row>
    <row r="17" spans="1:18" ht="15.75" x14ac:dyDescent="0.25">
      <c r="A17" s="472"/>
      <c r="B17" s="472"/>
      <c r="C17" s="1002" t="s">
        <v>68</v>
      </c>
      <c r="D17" s="996">
        <v>139</v>
      </c>
      <c r="E17" s="996">
        <v>107</v>
      </c>
      <c r="F17" s="996">
        <v>846</v>
      </c>
      <c r="G17" s="996">
        <v>1588</v>
      </c>
      <c r="H17" s="996">
        <v>1405</v>
      </c>
      <c r="I17" s="996">
        <v>1275</v>
      </c>
      <c r="J17" s="996">
        <v>1109</v>
      </c>
      <c r="K17" s="996">
        <v>1076</v>
      </c>
      <c r="L17" s="996">
        <v>1037</v>
      </c>
      <c r="M17" s="996">
        <v>657</v>
      </c>
      <c r="N17" s="997">
        <v>657</v>
      </c>
      <c r="O17" s="5"/>
      <c r="P17" s="5"/>
      <c r="Q17" s="5"/>
      <c r="R17" s="5"/>
    </row>
    <row r="18" spans="1:18" ht="16.5" thickBot="1" x14ac:dyDescent="0.3">
      <c r="C18" s="301" t="s">
        <v>69</v>
      </c>
      <c r="D18" s="257">
        <v>2065</v>
      </c>
      <c r="E18" s="257">
        <v>4842</v>
      </c>
      <c r="F18" s="257">
        <v>3236</v>
      </c>
      <c r="G18" s="257">
        <v>3388</v>
      </c>
      <c r="H18" s="257">
        <v>3296</v>
      </c>
      <c r="I18" s="257">
        <v>3765</v>
      </c>
      <c r="J18" s="257">
        <v>3879</v>
      </c>
      <c r="K18" s="257">
        <v>3236</v>
      </c>
      <c r="L18" s="257">
        <v>2753</v>
      </c>
      <c r="M18" s="257">
        <v>2078</v>
      </c>
      <c r="N18" s="259">
        <v>1960</v>
      </c>
      <c r="O18" s="5"/>
      <c r="P18" s="5"/>
      <c r="Q18" s="5"/>
      <c r="R18" s="5"/>
    </row>
    <row r="19" spans="1:18" ht="21.75" customHeight="1" thickBot="1" x14ac:dyDescent="0.3">
      <c r="C19" s="820" t="s">
        <v>7</v>
      </c>
      <c r="D19" s="821">
        <f t="shared" ref="D19:N19" si="0">SUM(D14:D18)</f>
        <v>8499</v>
      </c>
      <c r="E19" s="821">
        <f t="shared" si="0"/>
        <v>15858</v>
      </c>
      <c r="F19" s="821">
        <f t="shared" si="0"/>
        <v>17880</v>
      </c>
      <c r="G19" s="821">
        <f t="shared" si="0"/>
        <v>21202</v>
      </c>
      <c r="H19" s="821">
        <f t="shared" si="0"/>
        <v>23706</v>
      </c>
      <c r="I19" s="821">
        <f t="shared" si="0"/>
        <v>25223</v>
      </c>
      <c r="J19" s="821">
        <f t="shared" si="0"/>
        <v>24991</v>
      </c>
      <c r="K19" s="821">
        <f t="shared" si="0"/>
        <v>23686</v>
      </c>
      <c r="L19" s="821">
        <f t="shared" si="0"/>
        <v>21901</v>
      </c>
      <c r="M19" s="821">
        <f t="shared" si="0"/>
        <v>17565</v>
      </c>
      <c r="N19" s="823">
        <f t="shared" si="0"/>
        <v>16195</v>
      </c>
      <c r="O19" s="26"/>
      <c r="P19" s="26"/>
      <c r="Q19" s="26"/>
      <c r="R19" s="26"/>
    </row>
    <row r="20" spans="1:18" ht="9.75" customHeight="1" thickTop="1" thickBot="1" x14ac:dyDescent="0.3">
      <c r="C20" s="195"/>
      <c r="D20" s="196"/>
      <c r="E20" s="196"/>
      <c r="F20" s="196"/>
      <c r="G20" s="196"/>
      <c r="H20" s="196"/>
      <c r="I20" s="196"/>
      <c r="J20" s="196"/>
      <c r="K20" s="196"/>
      <c r="L20" s="196"/>
      <c r="M20" s="196"/>
      <c r="N20" s="196"/>
      <c r="O20" s="26"/>
      <c r="P20" s="26"/>
      <c r="Q20" s="26"/>
      <c r="R20" s="26"/>
    </row>
    <row r="21" spans="1:18" ht="15.75" customHeight="1" thickTop="1" x14ac:dyDescent="0.25">
      <c r="C21" s="298" t="s">
        <v>70</v>
      </c>
      <c r="D21" s="312">
        <v>416</v>
      </c>
      <c r="E21" s="312">
        <v>459</v>
      </c>
      <c r="F21" s="312">
        <v>615</v>
      </c>
      <c r="G21" s="312">
        <v>525</v>
      </c>
      <c r="H21" s="312">
        <v>535</v>
      </c>
      <c r="I21" s="312">
        <v>607</v>
      </c>
      <c r="J21" s="312">
        <v>575</v>
      </c>
      <c r="K21" s="312">
        <v>564</v>
      </c>
      <c r="L21" s="312">
        <v>529</v>
      </c>
      <c r="M21" s="312">
        <v>427</v>
      </c>
      <c r="N21" s="313">
        <v>399</v>
      </c>
      <c r="O21" s="5"/>
      <c r="P21" s="5"/>
      <c r="Q21" s="5"/>
      <c r="R21" s="5"/>
    </row>
    <row r="22" spans="1:18" ht="15.75" x14ac:dyDescent="0.25">
      <c r="C22" s="1002" t="s">
        <v>71</v>
      </c>
      <c r="D22" s="996">
        <v>3386</v>
      </c>
      <c r="E22" s="996">
        <v>6101</v>
      </c>
      <c r="F22" s="996">
        <v>7001</v>
      </c>
      <c r="G22" s="996">
        <v>7858</v>
      </c>
      <c r="H22" s="996">
        <v>8966</v>
      </c>
      <c r="I22" s="996">
        <v>9498</v>
      </c>
      <c r="J22" s="996">
        <v>9218</v>
      </c>
      <c r="K22" s="996">
        <v>8303</v>
      </c>
      <c r="L22" s="996">
        <v>7838</v>
      </c>
      <c r="M22" s="996">
        <v>6158</v>
      </c>
      <c r="N22" s="997">
        <v>5405</v>
      </c>
      <c r="O22" s="5"/>
      <c r="P22" s="5"/>
      <c r="Q22" s="5"/>
      <c r="R22" s="5"/>
    </row>
    <row r="23" spans="1:18" ht="15.75" x14ac:dyDescent="0.25">
      <c r="C23" s="299" t="s">
        <v>72</v>
      </c>
      <c r="D23" s="252">
        <v>2844</v>
      </c>
      <c r="E23" s="252">
        <v>4141</v>
      </c>
      <c r="F23" s="252">
        <v>6778</v>
      </c>
      <c r="G23" s="252">
        <v>9333</v>
      </c>
      <c r="H23" s="252">
        <v>10557</v>
      </c>
      <c r="I23" s="252">
        <v>11277</v>
      </c>
      <c r="J23" s="252">
        <v>11522</v>
      </c>
      <c r="K23" s="252">
        <v>10709</v>
      </c>
      <c r="L23" s="252">
        <v>10210</v>
      </c>
      <c r="M23" s="252">
        <v>8368</v>
      </c>
      <c r="N23" s="314">
        <v>7871</v>
      </c>
      <c r="O23" s="5"/>
      <c r="P23" s="5"/>
      <c r="Q23" s="5"/>
      <c r="R23" s="5"/>
    </row>
    <row r="24" spans="1:18" ht="15.75" x14ac:dyDescent="0.25">
      <c r="C24" s="1002" t="s">
        <v>73</v>
      </c>
      <c r="D24" s="996">
        <v>293</v>
      </c>
      <c r="E24" s="996">
        <v>586</v>
      </c>
      <c r="F24" s="996">
        <v>670</v>
      </c>
      <c r="G24" s="996">
        <v>702</v>
      </c>
      <c r="H24" s="996">
        <v>815</v>
      </c>
      <c r="I24" s="996">
        <v>904</v>
      </c>
      <c r="J24" s="996">
        <v>1057</v>
      </c>
      <c r="K24" s="996">
        <v>1071</v>
      </c>
      <c r="L24" s="996">
        <v>1086</v>
      </c>
      <c r="M24" s="996">
        <v>908</v>
      </c>
      <c r="N24" s="997">
        <v>933</v>
      </c>
      <c r="O24" s="5"/>
      <c r="P24" s="5"/>
      <c r="Q24" s="5"/>
      <c r="R24" s="5"/>
    </row>
    <row r="25" spans="1:18" ht="16.5" thickBot="1" x14ac:dyDescent="0.3">
      <c r="C25" s="301" t="s">
        <v>69</v>
      </c>
      <c r="D25" s="257">
        <v>1560</v>
      </c>
      <c r="E25" s="257">
        <v>4571</v>
      </c>
      <c r="F25" s="257">
        <v>2816</v>
      </c>
      <c r="G25" s="257">
        <v>2784</v>
      </c>
      <c r="H25" s="257">
        <v>2833</v>
      </c>
      <c r="I25" s="257">
        <v>2937</v>
      </c>
      <c r="J25" s="257">
        <v>2619</v>
      </c>
      <c r="K25" s="257">
        <v>3039</v>
      </c>
      <c r="L25" s="257">
        <v>2238</v>
      </c>
      <c r="M25" s="257">
        <v>1704</v>
      </c>
      <c r="N25" s="259">
        <v>1587</v>
      </c>
      <c r="O25" s="5"/>
      <c r="P25" s="5"/>
      <c r="Q25" s="5"/>
      <c r="R25" s="5"/>
    </row>
    <row r="26" spans="1:18" ht="22.5" customHeight="1" thickBot="1" x14ac:dyDescent="0.3">
      <c r="C26" s="820" t="s">
        <v>7</v>
      </c>
      <c r="D26" s="821">
        <f>SUM(D21:D25)</f>
        <v>8499</v>
      </c>
      <c r="E26" s="821">
        <f>E21+E22+E23+E24+E25</f>
        <v>15858</v>
      </c>
      <c r="F26" s="821">
        <f t="shared" ref="F26:N26" si="1">SUM(F21:F25)</f>
        <v>17880</v>
      </c>
      <c r="G26" s="821">
        <f t="shared" si="1"/>
        <v>21202</v>
      </c>
      <c r="H26" s="821">
        <f t="shared" si="1"/>
        <v>23706</v>
      </c>
      <c r="I26" s="821">
        <f t="shared" si="1"/>
        <v>25223</v>
      </c>
      <c r="J26" s="821">
        <f t="shared" si="1"/>
        <v>24991</v>
      </c>
      <c r="K26" s="821">
        <f t="shared" si="1"/>
        <v>23686</v>
      </c>
      <c r="L26" s="821">
        <f t="shared" si="1"/>
        <v>21901</v>
      </c>
      <c r="M26" s="821">
        <f t="shared" si="1"/>
        <v>17565</v>
      </c>
      <c r="N26" s="823">
        <f t="shared" si="1"/>
        <v>16195</v>
      </c>
      <c r="O26" s="26"/>
      <c r="P26" s="26"/>
      <c r="Q26" s="26"/>
      <c r="R26" s="26"/>
    </row>
    <row r="27" spans="1:18" ht="9.75" customHeight="1" thickTop="1" thickBot="1" x14ac:dyDescent="0.3">
      <c r="C27" s="195"/>
      <c r="D27" s="196"/>
      <c r="E27" s="196"/>
      <c r="F27" s="196"/>
      <c r="G27" s="196"/>
      <c r="H27" s="196"/>
      <c r="I27" s="196"/>
      <c r="J27" s="196"/>
      <c r="K27" s="196"/>
      <c r="L27" s="196"/>
      <c r="M27" s="196"/>
      <c r="N27" s="196"/>
      <c r="O27" s="26"/>
      <c r="P27" s="26"/>
      <c r="Q27" s="26"/>
      <c r="R27" s="26"/>
    </row>
    <row r="28" spans="1:18" ht="16.5" thickTop="1" x14ac:dyDescent="0.25">
      <c r="C28" s="298" t="s">
        <v>74</v>
      </c>
      <c r="D28" s="256">
        <v>5994</v>
      </c>
      <c r="E28" s="256">
        <v>10289</v>
      </c>
      <c r="F28" s="256">
        <v>11949</v>
      </c>
      <c r="G28" s="256">
        <v>13922</v>
      </c>
      <c r="H28" s="256">
        <v>15911</v>
      </c>
      <c r="I28" s="256">
        <v>17478</v>
      </c>
      <c r="J28" s="256">
        <v>19296</v>
      </c>
      <c r="K28" s="256">
        <v>18221</v>
      </c>
      <c r="L28" s="256">
        <v>17054</v>
      </c>
      <c r="M28" s="256">
        <v>13579</v>
      </c>
      <c r="N28" s="258">
        <v>12186</v>
      </c>
      <c r="O28" s="5"/>
      <c r="P28" s="5"/>
      <c r="Q28" s="5"/>
      <c r="R28" s="5"/>
    </row>
    <row r="29" spans="1:18" ht="15.75" x14ac:dyDescent="0.25">
      <c r="C29" s="1002" t="s">
        <v>75</v>
      </c>
      <c r="D29" s="996">
        <v>1670</v>
      </c>
      <c r="E29" s="996">
        <v>2036</v>
      </c>
      <c r="F29" s="996">
        <v>2377</v>
      </c>
      <c r="G29" s="996">
        <v>3054</v>
      </c>
      <c r="H29" s="996">
        <v>3492</v>
      </c>
      <c r="I29" s="996">
        <v>3870</v>
      </c>
      <c r="J29" s="996">
        <v>4596</v>
      </c>
      <c r="K29" s="996">
        <v>4384</v>
      </c>
      <c r="L29" s="996">
        <v>4040</v>
      </c>
      <c r="M29" s="996">
        <v>3281</v>
      </c>
      <c r="N29" s="997">
        <v>3338</v>
      </c>
      <c r="O29" s="5"/>
      <c r="P29" s="5"/>
      <c r="Q29" s="5"/>
      <c r="R29" s="5"/>
    </row>
    <row r="30" spans="1:18" ht="16.5" thickBot="1" x14ac:dyDescent="0.3">
      <c r="C30" s="301" t="s">
        <v>69</v>
      </c>
      <c r="D30" s="315">
        <v>835</v>
      </c>
      <c r="E30" s="315">
        <v>3533</v>
      </c>
      <c r="F30" s="315">
        <v>3554</v>
      </c>
      <c r="G30" s="257">
        <v>4226</v>
      </c>
      <c r="H30" s="315">
        <v>4303</v>
      </c>
      <c r="I30" s="257">
        <v>3875</v>
      </c>
      <c r="J30" s="257">
        <v>1099</v>
      </c>
      <c r="K30" s="257">
        <v>1081</v>
      </c>
      <c r="L30" s="257">
        <v>807</v>
      </c>
      <c r="M30" s="257">
        <v>705</v>
      </c>
      <c r="N30" s="259">
        <v>671</v>
      </c>
      <c r="O30" s="5"/>
      <c r="P30" s="5"/>
      <c r="Q30" s="5"/>
      <c r="R30" s="5"/>
    </row>
    <row r="31" spans="1:18" ht="21.75" customHeight="1" thickBot="1" x14ac:dyDescent="0.3">
      <c r="C31" s="820" t="s">
        <v>7</v>
      </c>
      <c r="D31" s="821">
        <f t="shared" ref="D31:N31" si="2">SUM(D28:D30)</f>
        <v>8499</v>
      </c>
      <c r="E31" s="821">
        <f t="shared" si="2"/>
        <v>15858</v>
      </c>
      <c r="F31" s="821">
        <f t="shared" si="2"/>
        <v>17880</v>
      </c>
      <c r="G31" s="821">
        <f t="shared" si="2"/>
        <v>21202</v>
      </c>
      <c r="H31" s="821">
        <f t="shared" si="2"/>
        <v>23706</v>
      </c>
      <c r="I31" s="821">
        <f t="shared" si="2"/>
        <v>25223</v>
      </c>
      <c r="J31" s="821">
        <f t="shared" si="2"/>
        <v>24991</v>
      </c>
      <c r="K31" s="821">
        <f t="shared" si="2"/>
        <v>23686</v>
      </c>
      <c r="L31" s="821">
        <f t="shared" si="2"/>
        <v>21901</v>
      </c>
      <c r="M31" s="821">
        <f t="shared" si="2"/>
        <v>17565</v>
      </c>
      <c r="N31" s="823">
        <f t="shared" si="2"/>
        <v>16195</v>
      </c>
      <c r="O31" s="26"/>
      <c r="P31" s="26"/>
      <c r="Q31" s="26"/>
      <c r="R31" s="26"/>
    </row>
    <row r="32" spans="1:18" ht="15.75" thickTop="1" x14ac:dyDescent="0.25">
      <c r="C32" s="8" t="s">
        <v>405</v>
      </c>
      <c r="D32" s="9"/>
      <c r="E32" s="9"/>
      <c r="F32" s="9"/>
      <c r="G32" s="9"/>
      <c r="H32" s="9"/>
    </row>
    <row r="33" spans="3:19" s="439" customFormat="1" x14ac:dyDescent="0.25">
      <c r="C33" s="8"/>
      <c r="D33" s="9"/>
      <c r="E33" s="9"/>
      <c r="F33" s="9"/>
      <c r="G33" s="9"/>
      <c r="H33" s="9"/>
    </row>
    <row r="34" spans="3:19" s="439" customFormat="1" x14ac:dyDescent="0.25">
      <c r="C34" s="8"/>
      <c r="D34" s="9"/>
      <c r="E34" s="9"/>
      <c r="F34" s="9"/>
      <c r="G34" s="9"/>
      <c r="H34" s="9"/>
    </row>
    <row r="35" spans="3:19" s="439" customFormat="1" ht="33.75" customHeight="1" x14ac:dyDescent="0.25">
      <c r="C35" s="1623" t="s">
        <v>539</v>
      </c>
      <c r="D35" s="1623"/>
      <c r="E35" s="1623"/>
      <c r="F35" s="1623"/>
      <c r="G35" s="1623"/>
      <c r="H35" s="1623"/>
      <c r="I35" s="1623"/>
      <c r="J35" s="1623"/>
      <c r="K35" s="1623"/>
      <c r="L35" s="1623"/>
      <c r="M35" s="1623"/>
    </row>
    <row r="36" spans="3:19" s="439" customFormat="1" ht="6.75" customHeight="1" thickBot="1" x14ac:dyDescent="0.3">
      <c r="C36" s="145"/>
      <c r="D36" s="145"/>
      <c r="E36" s="145"/>
      <c r="F36" s="145"/>
      <c r="G36" s="145"/>
      <c r="H36" s="145"/>
    </row>
    <row r="37" spans="3:19" s="439" customFormat="1" ht="15.75" customHeight="1" thickTop="1" x14ac:dyDescent="0.25">
      <c r="C37" s="1535" t="s">
        <v>42</v>
      </c>
      <c r="D37" s="1572" t="s">
        <v>309</v>
      </c>
      <c r="E37" s="1580"/>
      <c r="F37" s="1572" t="s">
        <v>310</v>
      </c>
      <c r="G37" s="1580"/>
      <c r="H37" s="1572" t="s">
        <v>311</v>
      </c>
      <c r="I37" s="1580"/>
      <c r="J37" s="1572" t="s">
        <v>312</v>
      </c>
      <c r="K37" s="1580"/>
      <c r="L37" s="1576" t="s">
        <v>7</v>
      </c>
      <c r="M37" s="1580"/>
    </row>
    <row r="38" spans="3:19" s="439" customFormat="1" ht="15.75" customHeight="1" thickBot="1" x14ac:dyDescent="0.3">
      <c r="C38" s="1536"/>
      <c r="D38" s="1574"/>
      <c r="E38" s="1581"/>
      <c r="F38" s="1574"/>
      <c r="G38" s="1581"/>
      <c r="H38" s="1574"/>
      <c r="I38" s="1581"/>
      <c r="J38" s="1574"/>
      <c r="K38" s="1581"/>
      <c r="L38" s="1577"/>
      <c r="M38" s="1581"/>
      <c r="P38" s="398" t="str">
        <f>D37</f>
        <v>INTERIOR</v>
      </c>
      <c r="Q38" s="398" t="str">
        <f>F37</f>
        <v>CAPITAL</v>
      </c>
      <c r="R38" s="398" t="str">
        <f>H37</f>
        <v>RODOVIAS ESTADUAIS</v>
      </c>
      <c r="S38" s="398" t="str">
        <f>J37</f>
        <v>RODOVIAS FEDERAIS</v>
      </c>
    </row>
    <row r="39" spans="3:19" s="439" customFormat="1" x14ac:dyDescent="0.25">
      <c r="C39" s="300" t="s">
        <v>65</v>
      </c>
      <c r="D39" s="1625">
        <v>5684</v>
      </c>
      <c r="E39" s="1626"/>
      <c r="F39" s="1625">
        <v>3198</v>
      </c>
      <c r="G39" s="1626"/>
      <c r="H39" s="1625">
        <v>452</v>
      </c>
      <c r="I39" s="1626"/>
      <c r="J39" s="1625">
        <v>1888</v>
      </c>
      <c r="K39" s="1626"/>
      <c r="L39" s="1625">
        <f>SUM(D39:K39)</f>
        <v>11222</v>
      </c>
      <c r="M39" s="1627"/>
      <c r="P39" s="398"/>
      <c r="Q39" s="398"/>
      <c r="R39" s="398"/>
      <c r="S39" s="398"/>
    </row>
    <row r="40" spans="3:19" s="439" customFormat="1" x14ac:dyDescent="0.25">
      <c r="C40" s="1002" t="s">
        <v>66</v>
      </c>
      <c r="D40" s="1553">
        <v>1201</v>
      </c>
      <c r="E40" s="1534"/>
      <c r="F40" s="1553">
        <v>429</v>
      </c>
      <c r="G40" s="1534"/>
      <c r="H40" s="1553">
        <v>77</v>
      </c>
      <c r="I40" s="1534"/>
      <c r="J40" s="1553">
        <v>198</v>
      </c>
      <c r="K40" s="1534"/>
      <c r="L40" s="1553">
        <f t="shared" ref="L40:L43" si="3">SUM(D40:K40)</f>
        <v>1905</v>
      </c>
      <c r="M40" s="1548"/>
      <c r="P40" s="398"/>
      <c r="Q40" s="398"/>
      <c r="R40" s="398"/>
      <c r="S40" s="398"/>
    </row>
    <row r="41" spans="3:19" s="439" customFormat="1" x14ac:dyDescent="0.25">
      <c r="C41" s="299" t="s">
        <v>67</v>
      </c>
      <c r="D41" s="1628">
        <v>219</v>
      </c>
      <c r="E41" s="1527"/>
      <c r="F41" s="1628">
        <v>107</v>
      </c>
      <c r="G41" s="1527"/>
      <c r="H41" s="1628">
        <v>17</v>
      </c>
      <c r="I41" s="1527"/>
      <c r="J41" s="1628">
        <v>108</v>
      </c>
      <c r="K41" s="1527"/>
      <c r="L41" s="1628">
        <f t="shared" si="3"/>
        <v>451</v>
      </c>
      <c r="M41" s="1584"/>
      <c r="P41" s="398"/>
      <c r="Q41" s="398"/>
      <c r="R41" s="398"/>
      <c r="S41" s="398"/>
    </row>
    <row r="42" spans="3:19" s="439" customFormat="1" x14ac:dyDescent="0.25">
      <c r="C42" s="1002" t="s">
        <v>68</v>
      </c>
      <c r="D42" s="1553">
        <v>379</v>
      </c>
      <c r="E42" s="1534"/>
      <c r="F42" s="1553">
        <v>187</v>
      </c>
      <c r="G42" s="1534"/>
      <c r="H42" s="1553">
        <v>23</v>
      </c>
      <c r="I42" s="1534"/>
      <c r="J42" s="1553">
        <v>68</v>
      </c>
      <c r="K42" s="1534"/>
      <c r="L42" s="1553">
        <f t="shared" si="3"/>
        <v>657</v>
      </c>
      <c r="M42" s="1548"/>
      <c r="P42" s="398"/>
      <c r="Q42" s="398"/>
      <c r="R42" s="398"/>
      <c r="S42" s="398"/>
    </row>
    <row r="43" spans="3:19" s="439" customFormat="1" ht="15.75" thickBot="1" x14ac:dyDescent="0.3">
      <c r="C43" s="462" t="s">
        <v>69</v>
      </c>
      <c r="D43" s="1545">
        <v>973</v>
      </c>
      <c r="E43" s="1544"/>
      <c r="F43" s="1545">
        <v>704</v>
      </c>
      <c r="G43" s="1544"/>
      <c r="H43" s="1545">
        <v>110</v>
      </c>
      <c r="I43" s="1544"/>
      <c r="J43" s="1545">
        <v>173</v>
      </c>
      <c r="K43" s="1544"/>
      <c r="L43" s="1545">
        <f t="shared" si="3"/>
        <v>1960</v>
      </c>
      <c r="M43" s="1550"/>
      <c r="P43" s="398"/>
      <c r="Q43" s="398"/>
      <c r="R43" s="398"/>
      <c r="S43" s="398"/>
    </row>
    <row r="44" spans="3:19" s="439" customFormat="1" ht="21" customHeight="1" thickBot="1" x14ac:dyDescent="0.3">
      <c r="C44" s="887" t="s">
        <v>7</v>
      </c>
      <c r="D44" s="1546">
        <f>SUM(D39:D43)</f>
        <v>8456</v>
      </c>
      <c r="E44" s="1551"/>
      <c r="F44" s="1631">
        <f>SUM(F39:F43)</f>
        <v>4625</v>
      </c>
      <c r="G44" s="1632"/>
      <c r="H44" s="1631">
        <f>SUM(H39:H43)</f>
        <v>679</v>
      </c>
      <c r="I44" s="1632"/>
      <c r="J44" s="1631">
        <f>SUM(J39:J43)</f>
        <v>2435</v>
      </c>
      <c r="K44" s="1632"/>
      <c r="L44" s="1551">
        <f>SUM(L39:L43)</f>
        <v>16195</v>
      </c>
      <c r="M44" s="1552"/>
      <c r="P44" s="396">
        <f>D44</f>
        <v>8456</v>
      </c>
      <c r="Q44" s="396">
        <f>F44</f>
        <v>4625</v>
      </c>
      <c r="R44" s="396">
        <f>H44</f>
        <v>679</v>
      </c>
      <c r="S44" s="396">
        <f>J44</f>
        <v>2435</v>
      </c>
    </row>
    <row r="45" spans="3:19" s="439" customFormat="1" ht="6.75" customHeight="1" thickTop="1" thickBot="1" x14ac:dyDescent="0.3">
      <c r="C45" s="448"/>
      <c r="D45" s="446"/>
      <c r="E45" s="446"/>
      <c r="F45" s="446"/>
      <c r="G45" s="446"/>
      <c r="H45" s="446"/>
      <c r="I45" s="447"/>
      <c r="J45" s="447"/>
      <c r="K45" s="447"/>
      <c r="L45" s="447"/>
      <c r="M45" s="447"/>
    </row>
    <row r="46" spans="3:19" s="439" customFormat="1" ht="15.75" thickTop="1" x14ac:dyDescent="0.25">
      <c r="C46" s="300" t="s">
        <v>70</v>
      </c>
      <c r="D46" s="1625">
        <v>278</v>
      </c>
      <c r="E46" s="1626"/>
      <c r="F46" s="1625">
        <v>89</v>
      </c>
      <c r="G46" s="1626"/>
      <c r="H46" s="1625">
        <v>14</v>
      </c>
      <c r="I46" s="1626"/>
      <c r="J46" s="1625">
        <v>18</v>
      </c>
      <c r="K46" s="1626"/>
      <c r="L46" s="1629">
        <f t="shared" ref="L46:L50" si="4">SUM(D46:K46)</f>
        <v>399</v>
      </c>
      <c r="M46" s="1630"/>
    </row>
    <row r="47" spans="3:19" s="439" customFormat="1" x14ac:dyDescent="0.25">
      <c r="C47" s="1002" t="s">
        <v>71</v>
      </c>
      <c r="D47" s="1553">
        <v>2914</v>
      </c>
      <c r="E47" s="1534"/>
      <c r="F47" s="1553">
        <v>1598</v>
      </c>
      <c r="G47" s="1534"/>
      <c r="H47" s="1553">
        <v>186</v>
      </c>
      <c r="I47" s="1534"/>
      <c r="J47" s="1553">
        <v>707</v>
      </c>
      <c r="K47" s="1534"/>
      <c r="L47" s="1553">
        <f t="shared" si="4"/>
        <v>5405</v>
      </c>
      <c r="M47" s="1548"/>
    </row>
    <row r="48" spans="3:19" s="439" customFormat="1" x14ac:dyDescent="0.25">
      <c r="C48" s="299" t="s">
        <v>72</v>
      </c>
      <c r="D48" s="1628">
        <v>4023</v>
      </c>
      <c r="E48" s="1527"/>
      <c r="F48" s="1628">
        <v>2198</v>
      </c>
      <c r="G48" s="1527"/>
      <c r="H48" s="1628">
        <v>351</v>
      </c>
      <c r="I48" s="1527"/>
      <c r="J48" s="1628">
        <v>1299</v>
      </c>
      <c r="K48" s="1527"/>
      <c r="L48" s="1628">
        <f t="shared" si="4"/>
        <v>7871</v>
      </c>
      <c r="M48" s="1584"/>
    </row>
    <row r="49" spans="3:13" s="439" customFormat="1" x14ac:dyDescent="0.25">
      <c r="C49" s="1002" t="s">
        <v>73</v>
      </c>
      <c r="D49" s="1553">
        <v>539</v>
      </c>
      <c r="E49" s="1534"/>
      <c r="F49" s="1553">
        <v>192</v>
      </c>
      <c r="G49" s="1534"/>
      <c r="H49" s="1553">
        <v>46</v>
      </c>
      <c r="I49" s="1534"/>
      <c r="J49" s="1553">
        <v>156</v>
      </c>
      <c r="K49" s="1534"/>
      <c r="L49" s="1553">
        <f t="shared" si="4"/>
        <v>933</v>
      </c>
      <c r="M49" s="1548"/>
    </row>
    <row r="50" spans="3:13" s="439" customFormat="1" ht="15.75" thickBot="1" x14ac:dyDescent="0.3">
      <c r="C50" s="462" t="s">
        <v>69</v>
      </c>
      <c r="D50" s="1545">
        <v>702</v>
      </c>
      <c r="E50" s="1544"/>
      <c r="F50" s="1545">
        <v>548</v>
      </c>
      <c r="G50" s="1544"/>
      <c r="H50" s="1545">
        <v>82</v>
      </c>
      <c r="I50" s="1544"/>
      <c r="J50" s="1545">
        <v>255</v>
      </c>
      <c r="K50" s="1544"/>
      <c r="L50" s="1545">
        <f t="shared" si="4"/>
        <v>1587</v>
      </c>
      <c r="M50" s="1550"/>
    </row>
    <row r="51" spans="3:13" s="439" customFormat="1" ht="19.5" customHeight="1" thickBot="1" x14ac:dyDescent="0.3">
      <c r="C51" s="887" t="s">
        <v>7</v>
      </c>
      <c r="D51" s="1631">
        <f>SUM(D46:D50)</f>
        <v>8456</v>
      </c>
      <c r="E51" s="1632"/>
      <c r="F51" s="1633">
        <f>SUM(F46:F50)</f>
        <v>4625</v>
      </c>
      <c r="G51" s="1632"/>
      <c r="H51" s="1633">
        <f>SUM(H46:H50)</f>
        <v>679</v>
      </c>
      <c r="I51" s="1632"/>
      <c r="J51" s="1633">
        <f>SUM(J46:J50)</f>
        <v>2435</v>
      </c>
      <c r="K51" s="1632"/>
      <c r="L51" s="1551">
        <f>SUM(L46:L50)</f>
        <v>16195</v>
      </c>
      <c r="M51" s="1552"/>
    </row>
    <row r="52" spans="3:13" ht="6.75" customHeight="1" thickTop="1" thickBot="1" x14ac:dyDescent="0.3">
      <c r="C52" s="461"/>
      <c r="D52" s="461"/>
      <c r="E52" s="461"/>
      <c r="F52" s="461"/>
      <c r="G52" s="461"/>
      <c r="H52" s="461"/>
      <c r="I52" s="447"/>
      <c r="J52" s="447"/>
      <c r="K52" s="447"/>
      <c r="L52" s="447"/>
      <c r="M52" s="447"/>
    </row>
    <row r="53" spans="3:13" ht="15.75" thickTop="1" x14ac:dyDescent="0.25">
      <c r="C53" s="457" t="s">
        <v>74</v>
      </c>
      <c r="D53" s="1628">
        <v>6158</v>
      </c>
      <c r="E53" s="1527"/>
      <c r="F53" s="1628">
        <v>3381</v>
      </c>
      <c r="G53" s="1527"/>
      <c r="H53" s="1628">
        <v>570</v>
      </c>
      <c r="I53" s="1527"/>
      <c r="J53" s="1628">
        <v>2077</v>
      </c>
      <c r="K53" s="1527"/>
      <c r="L53" s="1554">
        <f t="shared" ref="L53:L55" si="5">SUM(D53:K53)</f>
        <v>12186</v>
      </c>
      <c r="M53" s="1558"/>
    </row>
    <row r="54" spans="3:13" s="439" customFormat="1" x14ac:dyDescent="0.25">
      <c r="C54" s="1002" t="s">
        <v>75</v>
      </c>
      <c r="D54" s="1553">
        <v>1965</v>
      </c>
      <c r="E54" s="1534"/>
      <c r="F54" s="1553">
        <v>940</v>
      </c>
      <c r="G54" s="1534"/>
      <c r="H54" s="1553">
        <v>83</v>
      </c>
      <c r="I54" s="1534"/>
      <c r="J54" s="1553">
        <v>350</v>
      </c>
      <c r="K54" s="1534"/>
      <c r="L54" s="1553">
        <f t="shared" si="5"/>
        <v>3338</v>
      </c>
      <c r="M54" s="1548"/>
    </row>
    <row r="55" spans="3:13" s="439" customFormat="1" ht="15.75" thickBot="1" x14ac:dyDescent="0.3">
      <c r="C55" s="458" t="s">
        <v>69</v>
      </c>
      <c r="D55" s="1545">
        <v>333</v>
      </c>
      <c r="E55" s="1544"/>
      <c r="F55" s="1545">
        <v>304</v>
      </c>
      <c r="G55" s="1544"/>
      <c r="H55" s="1545">
        <v>26</v>
      </c>
      <c r="I55" s="1544"/>
      <c r="J55" s="1545">
        <v>8</v>
      </c>
      <c r="K55" s="1544"/>
      <c r="L55" s="1545">
        <f t="shared" si="5"/>
        <v>671</v>
      </c>
      <c r="M55" s="1550"/>
    </row>
    <row r="56" spans="3:13" s="439" customFormat="1" ht="21" customHeight="1" thickBot="1" x14ac:dyDescent="0.3">
      <c r="C56" s="887" t="s">
        <v>7</v>
      </c>
      <c r="D56" s="1631">
        <f>SUM(D53:D55)</f>
        <v>8456</v>
      </c>
      <c r="E56" s="1632"/>
      <c r="F56" s="1631">
        <f>SUM(F53:F55)</f>
        <v>4625</v>
      </c>
      <c r="G56" s="1632"/>
      <c r="H56" s="1631">
        <f>SUM(H53:H55)</f>
        <v>679</v>
      </c>
      <c r="I56" s="1632"/>
      <c r="J56" s="1631">
        <f>SUM(J53:J55)</f>
        <v>2435</v>
      </c>
      <c r="K56" s="1632"/>
      <c r="L56" s="1551">
        <f>SUM(L53:L55)</f>
        <v>16195</v>
      </c>
      <c r="M56" s="1552"/>
    </row>
    <row r="57" spans="3:13" s="439" customFormat="1" ht="15.75" thickTop="1" x14ac:dyDescent="0.25">
      <c r="C57" s="8" t="s">
        <v>405</v>
      </c>
      <c r="D57" s="9"/>
      <c r="E57" s="9"/>
      <c r="F57" s="9"/>
      <c r="G57" s="9"/>
      <c r="H57" s="9"/>
    </row>
    <row r="58" spans="3:13" s="439" customFormat="1" x14ac:dyDescent="0.25">
      <c r="C58" s="9"/>
      <c r="D58" s="9"/>
      <c r="E58" s="9"/>
      <c r="F58" s="9"/>
      <c r="G58" s="9"/>
      <c r="H58" s="9"/>
    </row>
    <row r="59" spans="3:13" s="439" customFormat="1" x14ac:dyDescent="0.25">
      <c r="C59" s="9"/>
      <c r="D59" s="9"/>
      <c r="E59" s="9"/>
      <c r="F59" s="9"/>
      <c r="G59" s="9"/>
      <c r="H59" s="9"/>
    </row>
    <row r="60" spans="3:13" s="439" customFormat="1" x14ac:dyDescent="0.25">
      <c r="C60" s="9"/>
      <c r="D60" s="9"/>
      <c r="E60" s="9"/>
      <c r="F60" s="9"/>
      <c r="G60" s="9"/>
      <c r="H60" s="9"/>
    </row>
    <row r="61" spans="3:13" s="439" customFormat="1" x14ac:dyDescent="0.25">
      <c r="C61" s="9"/>
      <c r="D61" s="9"/>
      <c r="E61" s="9"/>
      <c r="F61" s="9"/>
      <c r="G61" s="9"/>
      <c r="H61" s="9"/>
    </row>
    <row r="62" spans="3:13" s="439" customFormat="1" x14ac:dyDescent="0.25">
      <c r="C62" s="9"/>
      <c r="D62" s="9"/>
      <c r="E62" s="9"/>
      <c r="F62" s="9"/>
      <c r="G62" s="9"/>
      <c r="H62" s="9"/>
    </row>
    <row r="63" spans="3:13" s="439" customFormat="1" x14ac:dyDescent="0.25">
      <c r="C63" s="9"/>
      <c r="D63" s="9"/>
      <c r="E63" s="9"/>
      <c r="F63" s="9"/>
      <c r="G63" s="9"/>
      <c r="H63" s="9"/>
    </row>
    <row r="64" spans="3:13" s="439" customFormat="1" x14ac:dyDescent="0.25">
      <c r="C64" s="9"/>
      <c r="D64" s="9"/>
      <c r="E64" s="9"/>
      <c r="F64" s="9"/>
      <c r="G64" s="9"/>
      <c r="H64" s="9"/>
    </row>
    <row r="65" spans="3:14" s="439" customFormat="1" x14ac:dyDescent="0.25">
      <c r="C65" s="9"/>
      <c r="D65" s="9"/>
      <c r="E65" s="9"/>
      <c r="F65" s="9"/>
      <c r="G65" s="9"/>
      <c r="H65" s="9"/>
    </row>
    <row r="66" spans="3:14" s="439" customFormat="1" x14ac:dyDescent="0.25">
      <c r="C66" s="9"/>
      <c r="D66" s="9"/>
      <c r="E66" s="9"/>
      <c r="F66" s="9"/>
      <c r="G66" s="9"/>
      <c r="H66" s="9"/>
    </row>
    <row r="67" spans="3:14" s="439" customFormat="1" x14ac:dyDescent="0.25">
      <c r="C67" s="9"/>
      <c r="D67" s="9"/>
      <c r="E67" s="9"/>
      <c r="F67" s="9"/>
      <c r="G67" s="9"/>
      <c r="H67" s="9"/>
    </row>
    <row r="68" spans="3:14" s="439" customFormat="1" x14ac:dyDescent="0.25">
      <c r="C68" s="9"/>
      <c r="D68" s="9"/>
      <c r="E68" s="9"/>
      <c r="F68" s="9"/>
      <c r="G68" s="9"/>
      <c r="H68" s="9"/>
    </row>
    <row r="69" spans="3:14" s="439" customFormat="1" x14ac:dyDescent="0.25">
      <c r="C69" s="9"/>
      <c r="D69" s="9"/>
      <c r="E69" s="9"/>
      <c r="F69" s="9"/>
      <c r="G69" s="9"/>
      <c r="H69" s="9"/>
    </row>
    <row r="70" spans="3:14" ht="21.75" customHeight="1" x14ac:dyDescent="0.25">
      <c r="C70" s="460"/>
      <c r="D70" s="460"/>
      <c r="E70" s="460"/>
      <c r="F70" s="460"/>
      <c r="G70" s="460"/>
      <c r="H70" s="460"/>
      <c r="I70" s="460"/>
      <c r="J70" s="460"/>
      <c r="K70" s="460"/>
      <c r="L70" s="460"/>
      <c r="M70" s="460"/>
      <c r="N70" s="460"/>
    </row>
    <row r="71" spans="3:14" ht="18" customHeight="1" x14ac:dyDescent="0.25">
      <c r="C71" s="9"/>
      <c r="D71" s="9"/>
      <c r="E71" s="9"/>
      <c r="F71" s="9"/>
      <c r="G71" s="9"/>
      <c r="H71" s="9"/>
    </row>
    <row r="72" spans="3:14" ht="15" customHeight="1" x14ac:dyDescent="0.25">
      <c r="C72" s="443"/>
      <c r="D72" s="441"/>
      <c r="E72" s="441"/>
      <c r="F72" s="441"/>
      <c r="G72" s="441"/>
      <c r="H72" s="441"/>
      <c r="I72" s="441"/>
      <c r="J72" s="441"/>
      <c r="K72" s="441"/>
      <c r="L72" s="441"/>
      <c r="M72" s="441"/>
      <c r="N72" s="441"/>
    </row>
    <row r="73" spans="3:14" ht="15" customHeight="1" x14ac:dyDescent="0.25">
      <c r="C73" s="443"/>
      <c r="D73" s="441"/>
      <c r="E73" s="441"/>
      <c r="F73" s="441"/>
      <c r="G73" s="441"/>
      <c r="H73" s="441"/>
      <c r="I73" s="441"/>
      <c r="J73" s="441"/>
      <c r="K73" s="441"/>
      <c r="L73" s="441"/>
      <c r="M73" s="441"/>
      <c r="N73" s="441"/>
    </row>
    <row r="74" spans="3:14" x14ac:dyDescent="0.25">
      <c r="D74" s="9"/>
      <c r="E74" s="9"/>
      <c r="F74" s="9"/>
      <c r="G74" s="9"/>
      <c r="H74" s="9"/>
    </row>
    <row r="75" spans="3:14" x14ac:dyDescent="0.25">
      <c r="C75" s="9"/>
      <c r="D75" s="9"/>
      <c r="E75" s="9"/>
      <c r="F75" s="9"/>
      <c r="G75" s="9"/>
      <c r="H75" s="9"/>
    </row>
    <row r="76" spans="3:14" ht="25.5" customHeight="1" x14ac:dyDescent="0.25">
      <c r="C76" s="1624" t="s">
        <v>418</v>
      </c>
      <c r="D76" s="1624"/>
      <c r="E76" s="1624"/>
      <c r="F76" s="1624"/>
      <c r="G76" s="1624"/>
      <c r="H76" s="1624"/>
      <c r="I76" s="1624"/>
      <c r="J76" s="1624"/>
      <c r="K76" s="1624"/>
      <c r="L76" s="1624"/>
      <c r="M76" s="1624"/>
      <c r="N76" s="1624"/>
    </row>
    <row r="77" spans="3:14" x14ac:dyDescent="0.25">
      <c r="C77" s="9"/>
      <c r="D77" s="9"/>
      <c r="E77" s="9"/>
      <c r="F77" s="9"/>
      <c r="G77" s="9"/>
      <c r="H77" s="9"/>
    </row>
    <row r="78" spans="3:14" x14ac:dyDescent="0.25">
      <c r="C78" s="9"/>
      <c r="D78" s="9"/>
      <c r="E78" s="9"/>
      <c r="F78" s="9"/>
      <c r="G78" s="9"/>
      <c r="H78" s="9"/>
    </row>
    <row r="79" spans="3:14" x14ac:dyDescent="0.25">
      <c r="C79" s="9"/>
      <c r="D79" s="9"/>
      <c r="E79" s="9"/>
      <c r="F79" s="9"/>
      <c r="G79" s="9"/>
      <c r="H79" s="9"/>
    </row>
    <row r="80" spans="3:14" x14ac:dyDescent="0.25">
      <c r="C80" s="9"/>
      <c r="D80" s="9"/>
      <c r="E80" s="9"/>
      <c r="F80" s="9"/>
      <c r="G80" s="9"/>
      <c r="H80" s="9"/>
    </row>
    <row r="81" spans="3:14" x14ac:dyDescent="0.25">
      <c r="C81" s="9"/>
      <c r="D81" s="9"/>
      <c r="E81" s="9"/>
      <c r="F81" s="9"/>
      <c r="G81" s="9"/>
      <c r="H81" s="9"/>
    </row>
    <row r="82" spans="3:14" x14ac:dyDescent="0.25">
      <c r="C82" s="9"/>
      <c r="D82" s="9"/>
      <c r="E82" s="9"/>
      <c r="F82" s="9"/>
      <c r="G82" s="9"/>
      <c r="H82" s="9"/>
    </row>
    <row r="83" spans="3:14" x14ac:dyDescent="0.25">
      <c r="C83" s="9"/>
      <c r="D83" s="9"/>
      <c r="E83" s="9"/>
      <c r="F83" s="9"/>
      <c r="G83" s="9"/>
      <c r="H83" s="9"/>
    </row>
    <row r="84" spans="3:14" x14ac:dyDescent="0.25">
      <c r="C84" s="9"/>
      <c r="D84" s="9"/>
      <c r="E84" s="9"/>
      <c r="F84" s="9"/>
      <c r="G84" s="9"/>
      <c r="H84" s="9"/>
    </row>
    <row r="85" spans="3:14" x14ac:dyDescent="0.25">
      <c r="C85" s="9"/>
      <c r="D85" s="9"/>
      <c r="E85" s="9"/>
      <c r="F85" s="9"/>
      <c r="G85" s="9"/>
      <c r="H85" s="9"/>
    </row>
    <row r="86" spans="3:14" x14ac:dyDescent="0.25">
      <c r="C86" s="9"/>
      <c r="D86" s="9"/>
      <c r="E86" s="9"/>
      <c r="F86" s="9"/>
      <c r="G86" s="9"/>
      <c r="H86" s="9"/>
    </row>
    <row r="87" spans="3:14" x14ac:dyDescent="0.25">
      <c r="C87" s="8" t="s">
        <v>405</v>
      </c>
      <c r="D87" s="9"/>
      <c r="E87" s="9"/>
      <c r="F87" s="9"/>
      <c r="G87" s="9"/>
      <c r="H87" s="9"/>
    </row>
    <row r="88" spans="3:14" ht="10.5" customHeight="1" x14ac:dyDescent="0.25">
      <c r="C88" s="9"/>
      <c r="D88" s="9"/>
      <c r="E88" s="9"/>
      <c r="F88" s="9"/>
      <c r="G88" s="9"/>
      <c r="H88" s="9"/>
    </row>
    <row r="89" spans="3:14" x14ac:dyDescent="0.25">
      <c r="C89" s="9"/>
      <c r="D89" s="9"/>
      <c r="E89" s="9"/>
      <c r="F89" s="9"/>
      <c r="G89" s="9"/>
      <c r="H89" s="9"/>
    </row>
    <row r="90" spans="3:14" ht="31.5" customHeight="1" x14ac:dyDescent="0.25">
      <c r="C90" s="1620" t="s">
        <v>76</v>
      </c>
      <c r="D90" s="1620"/>
      <c r="E90" s="1620"/>
      <c r="F90" s="1620"/>
      <c r="G90" s="1620"/>
      <c r="H90" s="1620"/>
      <c r="I90" s="1620"/>
      <c r="J90" s="1620"/>
      <c r="K90" s="1620"/>
      <c r="L90" s="1620"/>
      <c r="M90" s="1620"/>
      <c r="N90" s="1620"/>
    </row>
    <row r="91" spans="3:14" ht="4.5" customHeight="1" thickBot="1" x14ac:dyDescent="0.3">
      <c r="C91" s="9"/>
      <c r="D91" s="9"/>
      <c r="E91" s="9"/>
      <c r="F91" s="9"/>
      <c r="G91" s="9"/>
      <c r="H91" s="9"/>
    </row>
    <row r="92" spans="3:14" ht="15.75" customHeight="1" thickTop="1" x14ac:dyDescent="0.25">
      <c r="C92" s="1522" t="s">
        <v>42</v>
      </c>
      <c r="D92" s="869" t="s">
        <v>43</v>
      </c>
      <c r="E92" s="869" t="s">
        <v>43</v>
      </c>
      <c r="F92" s="869" t="s">
        <v>43</v>
      </c>
      <c r="G92" s="869" t="s">
        <v>43</v>
      </c>
      <c r="H92" s="869" t="s">
        <v>43</v>
      </c>
      <c r="I92" s="869" t="s">
        <v>43</v>
      </c>
      <c r="J92" s="869" t="s">
        <v>43</v>
      </c>
      <c r="K92" s="869" t="s">
        <v>43</v>
      </c>
      <c r="L92" s="869" t="s">
        <v>43</v>
      </c>
      <c r="M92" s="869" t="s">
        <v>43</v>
      </c>
      <c r="N92" s="870" t="s">
        <v>43</v>
      </c>
    </row>
    <row r="93" spans="3:14" ht="15.75" customHeight="1" thickBot="1" x14ac:dyDescent="0.3">
      <c r="C93" s="1523"/>
      <c r="D93" s="871">
        <v>2006</v>
      </c>
      <c r="E93" s="871">
        <v>2007</v>
      </c>
      <c r="F93" s="871">
        <v>2008</v>
      </c>
      <c r="G93" s="871">
        <v>2009</v>
      </c>
      <c r="H93" s="871">
        <v>2010</v>
      </c>
      <c r="I93" s="871">
        <v>2011</v>
      </c>
      <c r="J93" s="871">
        <v>2012</v>
      </c>
      <c r="K93" s="871">
        <v>2013</v>
      </c>
      <c r="L93" s="871">
        <v>2014</v>
      </c>
      <c r="M93" s="871">
        <v>2015</v>
      </c>
      <c r="N93" s="872">
        <v>2016</v>
      </c>
    </row>
    <row r="94" spans="3:14" ht="15" customHeight="1" x14ac:dyDescent="0.25">
      <c r="C94" s="297" t="s">
        <v>65</v>
      </c>
      <c r="D94" s="268">
        <v>5480</v>
      </c>
      <c r="E94" s="268">
        <v>9586</v>
      </c>
      <c r="F94" s="268">
        <v>11783</v>
      </c>
      <c r="G94" s="268">
        <v>13210</v>
      </c>
      <c r="H94" s="268">
        <v>16035</v>
      </c>
      <c r="I94" s="268">
        <v>16674</v>
      </c>
      <c r="J94" s="309">
        <v>16267</v>
      </c>
      <c r="K94" s="268">
        <v>15823</v>
      </c>
      <c r="L94" s="268">
        <v>14948</v>
      </c>
      <c r="M94" s="268">
        <v>12189</v>
      </c>
      <c r="N94" s="254">
        <f>N14</f>
        <v>11222</v>
      </c>
    </row>
    <row r="95" spans="3:14" ht="15.75" customHeight="1" x14ac:dyDescent="0.25">
      <c r="C95" s="1002" t="s">
        <v>66</v>
      </c>
      <c r="D95" s="996">
        <v>791</v>
      </c>
      <c r="E95" s="996">
        <v>1243</v>
      </c>
      <c r="F95" s="996">
        <v>1466</v>
      </c>
      <c r="G95" s="996">
        <v>1563</v>
      </c>
      <c r="H95" s="996">
        <v>2044</v>
      </c>
      <c r="I95" s="996">
        <v>2456</v>
      </c>
      <c r="J95" s="996">
        <v>2415</v>
      </c>
      <c r="K95" s="996">
        <v>2351</v>
      </c>
      <c r="L95" s="996">
        <v>2537</v>
      </c>
      <c r="M95" s="996">
        <v>2058</v>
      </c>
      <c r="N95" s="997">
        <f t="shared" ref="N95:N98" si="6">N15</f>
        <v>1905</v>
      </c>
    </row>
    <row r="96" spans="3:14" x14ac:dyDescent="0.25">
      <c r="C96" s="299" t="s">
        <v>67</v>
      </c>
      <c r="D96" s="252">
        <v>24</v>
      </c>
      <c r="E96" s="252">
        <v>80</v>
      </c>
      <c r="F96" s="252">
        <v>549</v>
      </c>
      <c r="G96" s="252">
        <v>1453</v>
      </c>
      <c r="H96" s="252">
        <v>926</v>
      </c>
      <c r="I96" s="252">
        <v>1053</v>
      </c>
      <c r="J96" s="463">
        <v>1321</v>
      </c>
      <c r="K96" s="252">
        <v>1200</v>
      </c>
      <c r="L96" s="252">
        <v>626</v>
      </c>
      <c r="M96" s="252">
        <v>583</v>
      </c>
      <c r="N96" s="314">
        <f t="shared" si="6"/>
        <v>451</v>
      </c>
    </row>
    <row r="97" spans="3:18" x14ac:dyDescent="0.25">
      <c r="C97" s="1002" t="s">
        <v>68</v>
      </c>
      <c r="D97" s="996">
        <v>139</v>
      </c>
      <c r="E97" s="996">
        <v>107</v>
      </c>
      <c r="F97" s="996">
        <v>846</v>
      </c>
      <c r="G97" s="996">
        <v>1588</v>
      </c>
      <c r="H97" s="996">
        <v>1405</v>
      </c>
      <c r="I97" s="996">
        <v>1275</v>
      </c>
      <c r="J97" s="996">
        <v>1109</v>
      </c>
      <c r="K97" s="996">
        <v>1076</v>
      </c>
      <c r="L97" s="996">
        <v>1037</v>
      </c>
      <c r="M97" s="996">
        <v>657</v>
      </c>
      <c r="N97" s="997">
        <f t="shared" si="6"/>
        <v>657</v>
      </c>
    </row>
    <row r="98" spans="3:18" ht="15.75" thickBot="1" x14ac:dyDescent="0.3">
      <c r="C98" s="301" t="s">
        <v>69</v>
      </c>
      <c r="D98" s="257">
        <v>2065</v>
      </c>
      <c r="E98" s="257">
        <v>4842</v>
      </c>
      <c r="F98" s="257">
        <v>3236</v>
      </c>
      <c r="G98" s="257">
        <v>3388</v>
      </c>
      <c r="H98" s="257">
        <v>3296</v>
      </c>
      <c r="I98" s="257">
        <v>3765</v>
      </c>
      <c r="J98" s="257">
        <v>3879</v>
      </c>
      <c r="K98" s="257">
        <v>3236</v>
      </c>
      <c r="L98" s="257">
        <v>2753</v>
      </c>
      <c r="M98" s="257">
        <v>2078</v>
      </c>
      <c r="N98" s="259">
        <f t="shared" si="6"/>
        <v>1960</v>
      </c>
    </row>
    <row r="99" spans="3:18" ht="21.75" customHeight="1" thickBot="1" x14ac:dyDescent="0.3">
      <c r="C99" s="820" t="s">
        <v>7</v>
      </c>
      <c r="D99" s="821">
        <f t="shared" ref="D99:N99" si="7">SUM(D94:D98)</f>
        <v>8499</v>
      </c>
      <c r="E99" s="821">
        <f t="shared" si="7"/>
        <v>15858</v>
      </c>
      <c r="F99" s="821">
        <f t="shared" si="7"/>
        <v>17880</v>
      </c>
      <c r="G99" s="821">
        <f t="shared" si="7"/>
        <v>21202</v>
      </c>
      <c r="H99" s="821">
        <f t="shared" si="7"/>
        <v>23706</v>
      </c>
      <c r="I99" s="821">
        <f t="shared" si="7"/>
        <v>25223</v>
      </c>
      <c r="J99" s="821">
        <f t="shared" si="7"/>
        <v>24991</v>
      </c>
      <c r="K99" s="821">
        <f t="shared" si="7"/>
        <v>23686</v>
      </c>
      <c r="L99" s="821">
        <f t="shared" si="7"/>
        <v>21901</v>
      </c>
      <c r="M99" s="821">
        <f t="shared" si="7"/>
        <v>17565</v>
      </c>
      <c r="N99" s="823">
        <f t="shared" si="7"/>
        <v>16195</v>
      </c>
    </row>
    <row r="100" spans="3:18" ht="15.75" thickTop="1" x14ac:dyDescent="0.25">
      <c r="C100" s="8" t="s">
        <v>405</v>
      </c>
      <c r="D100" s="147"/>
      <c r="E100" s="147"/>
      <c r="F100" s="147"/>
      <c r="G100" s="147"/>
      <c r="H100" s="147"/>
    </row>
    <row r="101" spans="3:18" ht="15" customHeight="1" x14ac:dyDescent="0.25">
      <c r="C101" s="35"/>
      <c r="D101" s="35"/>
      <c r="E101" s="35"/>
      <c r="F101" s="35"/>
      <c r="G101" s="35"/>
      <c r="H101" s="35"/>
    </row>
    <row r="103" spans="3:18" ht="32.25" customHeight="1" x14ac:dyDescent="0.3">
      <c r="C103" s="1620" t="s">
        <v>124</v>
      </c>
      <c r="D103" s="1620"/>
      <c r="E103" s="1620"/>
      <c r="F103" s="1620"/>
      <c r="G103" s="1620"/>
      <c r="H103" s="1620"/>
      <c r="I103" s="1620"/>
      <c r="J103" s="1620"/>
      <c r="K103" s="1620"/>
      <c r="L103" s="1620"/>
      <c r="M103" s="1620"/>
      <c r="N103" s="1620"/>
      <c r="O103" s="36"/>
      <c r="P103" s="37"/>
      <c r="Q103" s="37"/>
      <c r="R103" s="37"/>
    </row>
    <row r="104" spans="3:18" ht="3.75" customHeight="1" thickBot="1" x14ac:dyDescent="0.35">
      <c r="C104" s="38"/>
      <c r="D104" s="38"/>
      <c r="E104" s="38"/>
      <c r="F104" s="38"/>
      <c r="G104" s="38"/>
      <c r="H104" s="38"/>
      <c r="I104" s="38"/>
      <c r="J104" s="38"/>
      <c r="K104" s="38"/>
      <c r="L104" s="38"/>
      <c r="M104" s="38"/>
      <c r="N104" s="38"/>
      <c r="O104" s="38"/>
    </row>
    <row r="105" spans="3:18" ht="40.5" customHeight="1" thickTop="1" thickBot="1" x14ac:dyDescent="0.3">
      <c r="C105" s="836" t="s">
        <v>55</v>
      </c>
      <c r="D105" s="875" t="s">
        <v>324</v>
      </c>
      <c r="E105" s="875" t="s">
        <v>325</v>
      </c>
      <c r="F105" s="875" t="s">
        <v>326</v>
      </c>
      <c r="G105" s="876" t="s">
        <v>327</v>
      </c>
      <c r="H105" s="875" t="s">
        <v>299</v>
      </c>
      <c r="I105" s="875" t="s">
        <v>313</v>
      </c>
      <c r="J105" s="875" t="s">
        <v>328</v>
      </c>
      <c r="K105" s="875" t="s">
        <v>340</v>
      </c>
      <c r="L105" s="875" t="s">
        <v>452</v>
      </c>
      <c r="M105" s="888" t="s">
        <v>537</v>
      </c>
      <c r="N105" s="14"/>
      <c r="O105" s="14"/>
      <c r="P105" s="14"/>
      <c r="Q105" s="14"/>
      <c r="R105" s="28"/>
    </row>
    <row r="106" spans="3:18" ht="15.75" customHeight="1" x14ac:dyDescent="0.25">
      <c r="C106" s="297" t="s">
        <v>65</v>
      </c>
      <c r="D106" s="269">
        <f>(E94-D94)/D94</f>
        <v>0.74927007299270076</v>
      </c>
      <c r="E106" s="269">
        <f t="shared" ref="E106:M106" si="8">(F94-E94)/E94</f>
        <v>0.2291883997496349</v>
      </c>
      <c r="F106" s="269">
        <f t="shared" si="8"/>
        <v>0.12110667911397777</v>
      </c>
      <c r="G106" s="269">
        <f t="shared" si="8"/>
        <v>0.21385314155942467</v>
      </c>
      <c r="H106" s="269">
        <f t="shared" si="8"/>
        <v>3.9850327408793268E-2</v>
      </c>
      <c r="I106" s="269">
        <f t="shared" si="8"/>
        <v>-2.4409259925632722E-2</v>
      </c>
      <c r="J106" s="269">
        <f t="shared" si="8"/>
        <v>-2.729452265322432E-2</v>
      </c>
      <c r="K106" s="269">
        <f t="shared" si="8"/>
        <v>-5.5299247930228147E-2</v>
      </c>
      <c r="L106" s="269">
        <f t="shared" si="8"/>
        <v>-0.18457318704843456</v>
      </c>
      <c r="M106" s="588">
        <f t="shared" si="8"/>
        <v>-7.9333825580441386E-2</v>
      </c>
      <c r="N106" s="18"/>
      <c r="O106" s="18"/>
      <c r="P106" s="18"/>
      <c r="Q106" s="18"/>
      <c r="R106" s="5"/>
    </row>
    <row r="107" spans="3:18" ht="15.75" x14ac:dyDescent="0.25">
      <c r="C107" s="1002" t="s">
        <v>66</v>
      </c>
      <c r="D107" s="998">
        <f t="shared" ref="D107:M107" si="9">(E95-D95)/D95</f>
        <v>0.5714285714285714</v>
      </c>
      <c r="E107" s="998">
        <f t="shared" si="9"/>
        <v>0.17940466613032985</v>
      </c>
      <c r="F107" s="998">
        <f t="shared" si="9"/>
        <v>6.6166439290586632E-2</v>
      </c>
      <c r="G107" s="999">
        <f t="shared" si="9"/>
        <v>0.30774152271273192</v>
      </c>
      <c r="H107" s="998">
        <f t="shared" si="9"/>
        <v>0.20156555772994128</v>
      </c>
      <c r="I107" s="998">
        <f t="shared" si="9"/>
        <v>-1.6693811074918567E-2</v>
      </c>
      <c r="J107" s="998">
        <f t="shared" si="9"/>
        <v>-2.650103519668737E-2</v>
      </c>
      <c r="K107" s="998">
        <f t="shared" si="9"/>
        <v>7.9115270097830717E-2</v>
      </c>
      <c r="L107" s="998">
        <f t="shared" si="9"/>
        <v>-0.18880567599527001</v>
      </c>
      <c r="M107" s="1000">
        <f t="shared" si="9"/>
        <v>-7.4344023323615158E-2</v>
      </c>
      <c r="N107" s="18"/>
      <c r="O107" s="18"/>
      <c r="P107" s="18"/>
      <c r="Q107" s="18"/>
      <c r="R107" s="5"/>
    </row>
    <row r="108" spans="3:18" ht="15.75" x14ac:dyDescent="0.25">
      <c r="C108" s="300" t="s">
        <v>67</v>
      </c>
      <c r="D108" s="305">
        <f t="shared" ref="D108:M108" si="10">(E96-D96)/D96</f>
        <v>2.3333333333333335</v>
      </c>
      <c r="E108" s="305">
        <f t="shared" si="10"/>
        <v>5.8624999999999998</v>
      </c>
      <c r="F108" s="718">
        <f t="shared" si="10"/>
        <v>1.6466302367941712</v>
      </c>
      <c r="G108" s="718">
        <f t="shared" si="10"/>
        <v>-0.36269786648313834</v>
      </c>
      <c r="H108" s="718">
        <f t="shared" si="10"/>
        <v>0.13714902807775378</v>
      </c>
      <c r="I108" s="305">
        <f t="shared" si="10"/>
        <v>0.25451092117758783</v>
      </c>
      <c r="J108" s="305">
        <f t="shared" si="10"/>
        <v>-9.1597274791824376E-2</v>
      </c>
      <c r="K108" s="305">
        <f t="shared" si="10"/>
        <v>-0.47833333333333333</v>
      </c>
      <c r="L108" s="305">
        <f t="shared" si="10"/>
        <v>-6.8690095846645371E-2</v>
      </c>
      <c r="M108" s="606">
        <f t="shared" si="10"/>
        <v>-0.22641509433962265</v>
      </c>
      <c r="N108" s="18"/>
      <c r="O108" s="18"/>
      <c r="P108" s="18"/>
      <c r="Q108" s="18"/>
      <c r="R108" s="5"/>
    </row>
    <row r="109" spans="3:18" ht="15.75" x14ac:dyDescent="0.25">
      <c r="C109" s="1002" t="s">
        <v>68</v>
      </c>
      <c r="D109" s="998">
        <f t="shared" ref="D109:M109" si="11">(E97-D97)/D97</f>
        <v>-0.23021582733812951</v>
      </c>
      <c r="E109" s="998">
        <f t="shared" si="11"/>
        <v>6.9065420560747661</v>
      </c>
      <c r="F109" s="998">
        <f t="shared" si="11"/>
        <v>0.87706855791962179</v>
      </c>
      <c r="G109" s="999">
        <f t="shared" si="11"/>
        <v>-0.11523929471032746</v>
      </c>
      <c r="H109" s="998">
        <f t="shared" si="11"/>
        <v>-9.2526690391459068E-2</v>
      </c>
      <c r="I109" s="998">
        <f t="shared" si="11"/>
        <v>-0.13019607843137254</v>
      </c>
      <c r="J109" s="998">
        <f t="shared" si="11"/>
        <v>-2.9756537421100092E-2</v>
      </c>
      <c r="K109" s="998">
        <f t="shared" si="11"/>
        <v>-3.62453531598513E-2</v>
      </c>
      <c r="L109" s="998">
        <f t="shared" si="11"/>
        <v>-0.36644165863066536</v>
      </c>
      <c r="M109" s="1000">
        <f t="shared" si="11"/>
        <v>0</v>
      </c>
      <c r="N109" s="18"/>
      <c r="O109" s="18"/>
      <c r="P109" s="18"/>
      <c r="Q109" s="18"/>
      <c r="R109" s="5"/>
    </row>
    <row r="110" spans="3:18" ht="16.5" thickBot="1" x14ac:dyDescent="0.3">
      <c r="C110" s="301" t="s">
        <v>69</v>
      </c>
      <c r="D110" s="282">
        <f t="shared" ref="D110:M110" si="12">(E98-D98)/D98</f>
        <v>1.3447941888619854</v>
      </c>
      <c r="E110" s="282">
        <f t="shared" si="12"/>
        <v>-0.33168112350268486</v>
      </c>
      <c r="F110" s="571">
        <f t="shared" si="12"/>
        <v>4.6971569839307788E-2</v>
      </c>
      <c r="G110" s="283">
        <f t="shared" si="12"/>
        <v>-2.7154663518299881E-2</v>
      </c>
      <c r="H110" s="283">
        <f t="shared" si="12"/>
        <v>0.14229368932038836</v>
      </c>
      <c r="I110" s="283">
        <f t="shared" si="12"/>
        <v>3.0278884462151396E-2</v>
      </c>
      <c r="J110" s="283">
        <f t="shared" si="12"/>
        <v>-0.165764372260892</v>
      </c>
      <c r="K110" s="283">
        <f t="shared" si="12"/>
        <v>-0.14925834363411619</v>
      </c>
      <c r="L110" s="283">
        <f t="shared" si="12"/>
        <v>-0.24518706865237921</v>
      </c>
      <c r="M110" s="449">
        <f t="shared" si="12"/>
        <v>-5.6785370548604427E-2</v>
      </c>
      <c r="N110" s="18"/>
      <c r="O110" s="18"/>
      <c r="P110" s="18"/>
      <c r="Q110" s="18"/>
      <c r="R110" s="5"/>
    </row>
    <row r="111" spans="3:18" ht="21.75" customHeight="1" thickBot="1" x14ac:dyDescent="0.3">
      <c r="C111" s="879" t="s">
        <v>78</v>
      </c>
      <c r="D111" s="880">
        <f t="shared" ref="D111:M111" si="13">(E19-D19)/D19</f>
        <v>0.86586657253794563</v>
      </c>
      <c r="E111" s="881">
        <f t="shared" si="13"/>
        <v>0.12750662126371548</v>
      </c>
      <c r="F111" s="880">
        <f t="shared" si="13"/>
        <v>0.18579418344519016</v>
      </c>
      <c r="G111" s="880">
        <f t="shared" si="13"/>
        <v>0.11810206584284501</v>
      </c>
      <c r="H111" s="880">
        <f t="shared" si="13"/>
        <v>6.3992238251919339E-2</v>
      </c>
      <c r="I111" s="880">
        <f t="shared" si="13"/>
        <v>-9.197954248106887E-3</v>
      </c>
      <c r="J111" s="880">
        <f t="shared" si="13"/>
        <v>-5.2218798767556321E-2</v>
      </c>
      <c r="K111" s="882">
        <f t="shared" si="13"/>
        <v>-7.5360972726505104E-2</v>
      </c>
      <c r="L111" s="882">
        <f t="shared" si="13"/>
        <v>-0.19798182731382127</v>
      </c>
      <c r="M111" s="883">
        <f t="shared" si="13"/>
        <v>-7.7996014802163394E-2</v>
      </c>
      <c r="N111" s="33"/>
      <c r="O111" s="33"/>
      <c r="P111" s="33"/>
      <c r="Q111" s="33"/>
      <c r="R111" s="26"/>
    </row>
    <row r="112" spans="3:18" ht="15.75" thickTop="1" x14ac:dyDescent="0.25">
      <c r="C112" s="8" t="s">
        <v>405</v>
      </c>
      <c r="D112" s="9"/>
      <c r="E112" s="9"/>
      <c r="F112" s="9"/>
      <c r="G112" s="9"/>
      <c r="H112" s="9"/>
    </row>
    <row r="115" spans="3:18" ht="33" customHeight="1" x14ac:dyDescent="0.3">
      <c r="C115" s="1620" t="s">
        <v>125</v>
      </c>
      <c r="D115" s="1620"/>
      <c r="E115" s="1620"/>
      <c r="F115" s="1620"/>
      <c r="G115" s="1620"/>
      <c r="H115" s="1620"/>
      <c r="I115" s="1620"/>
      <c r="J115" s="1620"/>
      <c r="K115" s="1620"/>
      <c r="L115" s="1620"/>
      <c r="M115" s="1620"/>
      <c r="N115" s="1620"/>
      <c r="O115" s="37"/>
      <c r="P115" s="37"/>
      <c r="Q115" s="37"/>
    </row>
    <row r="116" spans="3:18" ht="6" customHeight="1" thickBot="1" x14ac:dyDescent="0.3"/>
    <row r="117" spans="3:18" ht="16.5" thickTop="1" x14ac:dyDescent="0.25">
      <c r="C117" s="1522" t="s">
        <v>42</v>
      </c>
      <c r="D117" s="869" t="s">
        <v>43</v>
      </c>
      <c r="E117" s="869" t="s">
        <v>43</v>
      </c>
      <c r="F117" s="869" t="s">
        <v>43</v>
      </c>
      <c r="G117" s="869" t="s">
        <v>43</v>
      </c>
      <c r="H117" s="869" t="s">
        <v>43</v>
      </c>
      <c r="I117" s="869" t="s">
        <v>43</v>
      </c>
      <c r="J117" s="869" t="s">
        <v>43</v>
      </c>
      <c r="K117" s="869" t="s">
        <v>43</v>
      </c>
      <c r="L117" s="869" t="s">
        <v>43</v>
      </c>
      <c r="M117" s="869" t="s">
        <v>43</v>
      </c>
      <c r="N117" s="870" t="s">
        <v>43</v>
      </c>
      <c r="O117" s="31"/>
      <c r="P117" s="31"/>
      <c r="Q117" s="31"/>
      <c r="R117" s="31"/>
    </row>
    <row r="118" spans="3:18" ht="16.5" thickBot="1" x14ac:dyDescent="0.3">
      <c r="C118" s="1523"/>
      <c r="D118" s="871">
        <v>2006</v>
      </c>
      <c r="E118" s="871">
        <v>2007</v>
      </c>
      <c r="F118" s="871">
        <v>2008</v>
      </c>
      <c r="G118" s="871">
        <v>2009</v>
      </c>
      <c r="H118" s="871">
        <v>2010</v>
      </c>
      <c r="I118" s="871">
        <v>2011</v>
      </c>
      <c r="J118" s="871">
        <v>2012</v>
      </c>
      <c r="K118" s="871">
        <v>2013</v>
      </c>
      <c r="L118" s="871">
        <v>2014</v>
      </c>
      <c r="M118" s="871">
        <v>2015</v>
      </c>
      <c r="N118" s="872">
        <v>2016</v>
      </c>
      <c r="O118" s="31"/>
      <c r="P118" s="31"/>
      <c r="Q118" s="31"/>
      <c r="R118" s="31"/>
    </row>
    <row r="119" spans="3:18" ht="15" customHeight="1" x14ac:dyDescent="0.25">
      <c r="C119" s="297" t="s">
        <v>65</v>
      </c>
      <c r="D119" s="269">
        <f>D94/D$99</f>
        <v>0.64478173902812097</v>
      </c>
      <c r="E119" s="269">
        <f t="shared" ref="E119:N119" si="14">E94/E$99</f>
        <v>0.60448984739563627</v>
      </c>
      <c r="F119" s="269">
        <f t="shared" si="14"/>
        <v>0.65900447427293063</v>
      </c>
      <c r="G119" s="269">
        <f t="shared" si="14"/>
        <v>0.62305442882746909</v>
      </c>
      <c r="H119" s="269">
        <f t="shared" si="14"/>
        <v>0.67641103518096679</v>
      </c>
      <c r="I119" s="269">
        <f t="shared" si="14"/>
        <v>0.66106331522816475</v>
      </c>
      <c r="J119" s="269">
        <f t="shared" si="14"/>
        <v>0.65091432915849701</v>
      </c>
      <c r="K119" s="269">
        <f t="shared" si="14"/>
        <v>0.66803174871231952</v>
      </c>
      <c r="L119" s="269">
        <f t="shared" si="14"/>
        <v>0.68252591205881008</v>
      </c>
      <c r="M119" s="269">
        <f t="shared" si="14"/>
        <v>0.69393680614859099</v>
      </c>
      <c r="N119" s="588">
        <f t="shared" si="14"/>
        <v>0.69292991664093861</v>
      </c>
      <c r="O119" s="18"/>
      <c r="P119" s="18"/>
      <c r="Q119" s="18"/>
      <c r="R119" s="18"/>
    </row>
    <row r="120" spans="3:18" x14ac:dyDescent="0.25">
      <c r="C120" s="1002" t="s">
        <v>66</v>
      </c>
      <c r="D120" s="998">
        <f t="shared" ref="D120:N123" si="15">D95/D$99</f>
        <v>9.306977291446053E-2</v>
      </c>
      <c r="E120" s="998">
        <f t="shared" si="15"/>
        <v>7.8383150460335477E-2</v>
      </c>
      <c r="F120" s="998">
        <f t="shared" si="15"/>
        <v>8.1991051454138708E-2</v>
      </c>
      <c r="G120" s="999">
        <f t="shared" si="15"/>
        <v>7.3719460428261482E-2</v>
      </c>
      <c r="H120" s="998">
        <f t="shared" si="15"/>
        <v>8.6222897156837938E-2</v>
      </c>
      <c r="I120" s="998">
        <f t="shared" si="15"/>
        <v>9.7371446695476357E-2</v>
      </c>
      <c r="J120" s="998">
        <f t="shared" si="15"/>
        <v>9.6634788523868587E-2</v>
      </c>
      <c r="K120" s="998">
        <f t="shared" si="15"/>
        <v>9.9256945030819888E-2</v>
      </c>
      <c r="L120" s="998">
        <f t="shared" si="15"/>
        <v>0.11583945938541619</v>
      </c>
      <c r="M120" s="998">
        <f t="shared" si="15"/>
        <v>0.11716481639624253</v>
      </c>
      <c r="N120" s="1000">
        <f t="shared" si="15"/>
        <v>0.11762889780796543</v>
      </c>
      <c r="O120" s="18"/>
      <c r="P120" s="18"/>
      <c r="Q120" s="18"/>
      <c r="R120" s="18"/>
    </row>
    <row r="121" spans="3:18" x14ac:dyDescent="0.25">
      <c r="C121" s="299" t="s">
        <v>67</v>
      </c>
      <c r="D121" s="305">
        <f t="shared" si="15"/>
        <v>2.8238616307800918E-3</v>
      </c>
      <c r="E121" s="305">
        <f t="shared" si="15"/>
        <v>5.0447723546474966E-3</v>
      </c>
      <c r="F121" s="305">
        <f t="shared" si="15"/>
        <v>3.0704697986577181E-2</v>
      </c>
      <c r="G121" s="305">
        <f t="shared" si="15"/>
        <v>6.8531270634845765E-2</v>
      </c>
      <c r="H121" s="305">
        <f t="shared" si="15"/>
        <v>3.9061840884164346E-2</v>
      </c>
      <c r="I121" s="305">
        <f t="shared" si="15"/>
        <v>4.174761130714031E-2</v>
      </c>
      <c r="J121" s="305">
        <f t="shared" si="15"/>
        <v>5.2859029250530189E-2</v>
      </c>
      <c r="K121" s="305">
        <f t="shared" si="15"/>
        <v>5.0662838807734527E-2</v>
      </c>
      <c r="L121" s="305">
        <f t="shared" si="15"/>
        <v>2.8583169718277703E-2</v>
      </c>
      <c r="M121" s="305">
        <f t="shared" si="15"/>
        <v>3.31910048391688E-2</v>
      </c>
      <c r="N121" s="606">
        <f t="shared" si="15"/>
        <v>2.7848101265822784E-2</v>
      </c>
      <c r="O121" s="18"/>
      <c r="P121" s="18"/>
      <c r="Q121" s="18"/>
      <c r="R121" s="18"/>
    </row>
    <row r="122" spans="3:18" x14ac:dyDescent="0.25">
      <c r="C122" s="1002" t="s">
        <v>68</v>
      </c>
      <c r="D122" s="998">
        <f t="shared" si="15"/>
        <v>1.635486527826803E-2</v>
      </c>
      <c r="E122" s="998">
        <f t="shared" si="15"/>
        <v>6.7473830243410266E-3</v>
      </c>
      <c r="F122" s="998">
        <f t="shared" si="15"/>
        <v>4.7315436241610741E-2</v>
      </c>
      <c r="G122" s="999">
        <f t="shared" si="15"/>
        <v>7.4898594472219596E-2</v>
      </c>
      <c r="H122" s="998">
        <f t="shared" si="15"/>
        <v>5.926769594195562E-2</v>
      </c>
      <c r="I122" s="998">
        <f t="shared" si="15"/>
        <v>5.0549102010070172E-2</v>
      </c>
      <c r="J122" s="998">
        <f t="shared" si="15"/>
        <v>4.4375975351126404E-2</v>
      </c>
      <c r="K122" s="998">
        <f t="shared" si="15"/>
        <v>4.5427678797601956E-2</v>
      </c>
      <c r="L122" s="998">
        <f t="shared" si="15"/>
        <v>4.7349436098808276E-2</v>
      </c>
      <c r="M122" s="998">
        <f t="shared" si="15"/>
        <v>3.7403928266438943E-2</v>
      </c>
      <c r="N122" s="1000">
        <f t="shared" si="15"/>
        <v>4.0568076566841617E-2</v>
      </c>
      <c r="O122" s="18"/>
      <c r="P122" s="18"/>
      <c r="Q122" s="18"/>
      <c r="R122" s="18"/>
    </row>
    <row r="123" spans="3:18" ht="15.75" thickBot="1" x14ac:dyDescent="0.3">
      <c r="C123" s="301" t="s">
        <v>69</v>
      </c>
      <c r="D123" s="282">
        <f t="shared" si="15"/>
        <v>0.24296976114837041</v>
      </c>
      <c r="E123" s="282">
        <f t="shared" si="15"/>
        <v>0.30533484676503975</v>
      </c>
      <c r="F123" s="283">
        <f t="shared" si="15"/>
        <v>0.18098434004474273</v>
      </c>
      <c r="G123" s="283">
        <f t="shared" si="15"/>
        <v>0.15979624563720404</v>
      </c>
      <c r="H123" s="283">
        <f t="shared" si="15"/>
        <v>0.13903653083607526</v>
      </c>
      <c r="I123" s="283">
        <f t="shared" si="15"/>
        <v>0.1492685247591484</v>
      </c>
      <c r="J123" s="283">
        <f t="shared" si="15"/>
        <v>0.15521587771597775</v>
      </c>
      <c r="K123" s="283">
        <f t="shared" si="15"/>
        <v>0.13662078865152411</v>
      </c>
      <c r="L123" s="283">
        <f t="shared" si="15"/>
        <v>0.12570202273868772</v>
      </c>
      <c r="M123" s="283">
        <f t="shared" si="15"/>
        <v>0.11830344434955878</v>
      </c>
      <c r="N123" s="449">
        <f t="shared" si="15"/>
        <v>0.12102500771843161</v>
      </c>
      <c r="O123" s="18"/>
      <c r="P123" s="18"/>
      <c r="Q123" s="18"/>
      <c r="R123" s="18"/>
    </row>
    <row r="124" spans="3:18" ht="21.75" customHeight="1" thickBot="1" x14ac:dyDescent="0.3">
      <c r="C124" s="879" t="s">
        <v>7</v>
      </c>
      <c r="D124" s="884">
        <f>SUM(D119:D123)</f>
        <v>1</v>
      </c>
      <c r="E124" s="885">
        <f t="shared" ref="E124:M124" si="16">SUM(E119:E123)</f>
        <v>1</v>
      </c>
      <c r="F124" s="884">
        <f t="shared" si="16"/>
        <v>0.99999999999999989</v>
      </c>
      <c r="G124" s="884">
        <f t="shared" si="16"/>
        <v>1</v>
      </c>
      <c r="H124" s="884">
        <f t="shared" si="16"/>
        <v>0.99999999999999989</v>
      </c>
      <c r="I124" s="884">
        <f t="shared" si="16"/>
        <v>1</v>
      </c>
      <c r="J124" s="884">
        <f t="shared" si="16"/>
        <v>1</v>
      </c>
      <c r="K124" s="884">
        <f t="shared" si="16"/>
        <v>0.99999999999999978</v>
      </c>
      <c r="L124" s="884">
        <f t="shared" si="16"/>
        <v>0.99999999999999989</v>
      </c>
      <c r="M124" s="884">
        <f t="shared" si="16"/>
        <v>1</v>
      </c>
      <c r="N124" s="886">
        <f>SUM(N119:N123)</f>
        <v>1</v>
      </c>
      <c r="O124" s="19"/>
      <c r="P124" s="19"/>
      <c r="Q124" s="19"/>
      <c r="R124" s="19"/>
    </row>
    <row r="125" spans="3:18" ht="15.75" thickTop="1" x14ac:dyDescent="0.25">
      <c r="C125" s="8" t="s">
        <v>405</v>
      </c>
      <c r="D125" s="9"/>
      <c r="E125" s="9"/>
      <c r="F125" s="9"/>
      <c r="G125" s="9"/>
      <c r="H125" s="9"/>
    </row>
    <row r="128" spans="3:18" ht="32.25" customHeight="1" x14ac:dyDescent="0.3">
      <c r="C128" s="1620" t="s">
        <v>419</v>
      </c>
      <c r="D128" s="1620"/>
      <c r="E128" s="1620"/>
      <c r="F128" s="1620"/>
      <c r="G128" s="1620"/>
      <c r="H128" s="1620"/>
      <c r="I128" s="1620"/>
      <c r="J128" s="1620"/>
      <c r="K128" s="1620"/>
      <c r="L128" s="1620"/>
      <c r="M128" s="1620"/>
      <c r="N128" s="1620"/>
      <c r="O128" s="37"/>
      <c r="P128" s="37"/>
      <c r="Q128" s="37"/>
    </row>
    <row r="129" spans="3:17" ht="3.75" customHeight="1" x14ac:dyDescent="0.25"/>
    <row r="133" spans="3:17" x14ac:dyDescent="0.25">
      <c r="Q133" s="39"/>
    </row>
    <row r="141" spans="3:17" ht="8.25" customHeight="1" x14ac:dyDescent="0.25">
      <c r="C141" s="9"/>
      <c r="D141" s="9"/>
      <c r="E141" s="9"/>
      <c r="F141" s="9"/>
      <c r="G141" s="9"/>
      <c r="H141" s="9"/>
      <c r="I141" s="9"/>
    </row>
    <row r="142" spans="3:17" x14ac:dyDescent="0.25">
      <c r="C142" s="9"/>
      <c r="D142" s="9"/>
      <c r="E142" s="9"/>
      <c r="F142" s="9"/>
      <c r="G142" s="9"/>
      <c r="H142" s="9"/>
      <c r="I142" s="9"/>
    </row>
    <row r="143" spans="3:17" ht="31.5" customHeight="1" x14ac:dyDescent="0.3">
      <c r="C143" s="1620" t="s">
        <v>420</v>
      </c>
      <c r="D143" s="1620"/>
      <c r="E143" s="1620"/>
      <c r="F143" s="1620"/>
      <c r="G143" s="1620"/>
      <c r="H143" s="1620"/>
      <c r="I143" s="1620"/>
      <c r="J143" s="1620"/>
      <c r="K143" s="1620"/>
      <c r="L143" s="1620"/>
      <c r="M143" s="1620"/>
      <c r="N143" s="1620"/>
      <c r="O143" s="37"/>
      <c r="P143" s="37"/>
      <c r="Q143" s="37"/>
    </row>
    <row r="155" spans="3:17" x14ac:dyDescent="0.25">
      <c r="C155" s="1525"/>
      <c r="D155" s="1525"/>
      <c r="E155" s="1525"/>
      <c r="F155" s="1525"/>
      <c r="G155" s="1525"/>
      <c r="H155" s="1525"/>
    </row>
    <row r="156" spans="3:17" x14ac:dyDescent="0.25">
      <c r="C156" s="9"/>
    </row>
    <row r="157" spans="3:17" x14ac:dyDescent="0.25">
      <c r="C157" s="9"/>
    </row>
    <row r="158" spans="3:17" ht="33" customHeight="1" x14ac:dyDescent="0.3">
      <c r="C158" s="1620" t="s">
        <v>419</v>
      </c>
      <c r="D158" s="1620"/>
      <c r="E158" s="1620"/>
      <c r="F158" s="1620"/>
      <c r="G158" s="1620"/>
      <c r="H158" s="1620"/>
      <c r="I158" s="1620"/>
      <c r="J158" s="1620"/>
      <c r="K158" s="1620"/>
      <c r="L158" s="1620"/>
      <c r="M158" s="1620"/>
      <c r="N158" s="1620"/>
      <c r="O158" s="37"/>
      <c r="P158" s="37"/>
      <c r="Q158" s="37"/>
    </row>
    <row r="171" spans="3:14" ht="3.75" customHeight="1" x14ac:dyDescent="0.25">
      <c r="C171" s="1525"/>
      <c r="D171" s="1525"/>
      <c r="E171" s="1525"/>
      <c r="F171" s="1525"/>
      <c r="G171" s="1525"/>
      <c r="H171" s="1525"/>
    </row>
    <row r="172" spans="3:14" ht="23.25" customHeight="1" x14ac:dyDescent="0.25">
      <c r="C172" s="40"/>
      <c r="D172" s="40"/>
      <c r="E172" s="40"/>
      <c r="F172" s="40"/>
      <c r="G172" s="40"/>
      <c r="H172" s="40"/>
    </row>
    <row r="173" spans="3:14" ht="4.5" customHeight="1" x14ac:dyDescent="0.25">
      <c r="C173" s="40"/>
      <c r="D173" s="40"/>
      <c r="E173" s="40"/>
      <c r="F173" s="40"/>
      <c r="G173" s="40"/>
      <c r="H173" s="40"/>
    </row>
    <row r="174" spans="3:14" ht="33" customHeight="1" x14ac:dyDescent="0.25">
      <c r="C174" s="1620" t="s">
        <v>79</v>
      </c>
      <c r="D174" s="1620"/>
      <c r="E174" s="1620"/>
      <c r="F174" s="1620"/>
      <c r="G174" s="1620"/>
      <c r="H174" s="1620"/>
      <c r="I174" s="1620"/>
      <c r="J174" s="1620"/>
      <c r="K174" s="1620"/>
      <c r="L174" s="1620"/>
      <c r="M174" s="1620"/>
      <c r="N174" s="1620"/>
    </row>
    <row r="175" spans="3:14" ht="5.25" customHeight="1" thickBot="1" x14ac:dyDescent="0.3">
      <c r="C175" s="40"/>
      <c r="D175" s="40"/>
      <c r="E175" s="40"/>
      <c r="F175" s="40"/>
      <c r="G175" s="40"/>
      <c r="H175" s="40"/>
    </row>
    <row r="176" spans="3:14" ht="19.5" customHeight="1" thickTop="1" x14ac:dyDescent="0.25">
      <c r="C176" s="1522" t="s">
        <v>42</v>
      </c>
      <c r="D176" s="869" t="s">
        <v>43</v>
      </c>
      <c r="E176" s="869" t="s">
        <v>43</v>
      </c>
      <c r="F176" s="869" t="s">
        <v>43</v>
      </c>
      <c r="G176" s="869" t="s">
        <v>43</v>
      </c>
      <c r="H176" s="869" t="s">
        <v>43</v>
      </c>
      <c r="I176" s="869" t="s">
        <v>43</v>
      </c>
      <c r="J176" s="869" t="s">
        <v>43</v>
      </c>
      <c r="K176" s="869" t="s">
        <v>43</v>
      </c>
      <c r="L176" s="869" t="s">
        <v>43</v>
      </c>
      <c r="M176" s="869" t="s">
        <v>43</v>
      </c>
      <c r="N176" s="870" t="s">
        <v>43</v>
      </c>
    </row>
    <row r="177" spans="3:18" ht="15.75" customHeight="1" thickBot="1" x14ac:dyDescent="0.3">
      <c r="C177" s="1523"/>
      <c r="D177" s="871">
        <v>2006</v>
      </c>
      <c r="E177" s="871">
        <v>2007</v>
      </c>
      <c r="F177" s="871">
        <v>2008</v>
      </c>
      <c r="G177" s="871">
        <v>2009</v>
      </c>
      <c r="H177" s="871">
        <v>2010</v>
      </c>
      <c r="I177" s="871">
        <v>2011</v>
      </c>
      <c r="J177" s="871">
        <v>2012</v>
      </c>
      <c r="K177" s="871">
        <v>2013</v>
      </c>
      <c r="L177" s="871">
        <v>2014</v>
      </c>
      <c r="M177" s="871">
        <v>2015</v>
      </c>
      <c r="N177" s="872">
        <v>2016</v>
      </c>
    </row>
    <row r="178" spans="3:18" ht="15" customHeight="1" x14ac:dyDescent="0.25">
      <c r="C178" s="303" t="s">
        <v>70</v>
      </c>
      <c r="D178" s="465">
        <v>416</v>
      </c>
      <c r="E178" s="465">
        <v>459</v>
      </c>
      <c r="F178" s="465">
        <v>615</v>
      </c>
      <c r="G178" s="465">
        <v>525</v>
      </c>
      <c r="H178" s="465">
        <v>535</v>
      </c>
      <c r="I178" s="465">
        <v>607</v>
      </c>
      <c r="J178" s="465">
        <v>575</v>
      </c>
      <c r="K178" s="465">
        <v>564</v>
      </c>
      <c r="L178" s="465">
        <v>529</v>
      </c>
      <c r="M178" s="465">
        <v>427</v>
      </c>
      <c r="N178" s="316">
        <f>N21</f>
        <v>399</v>
      </c>
    </row>
    <row r="179" spans="3:18" x14ac:dyDescent="0.25">
      <c r="C179" s="1002" t="s">
        <v>71</v>
      </c>
      <c r="D179" s="996">
        <v>3386</v>
      </c>
      <c r="E179" s="996">
        <v>6101</v>
      </c>
      <c r="F179" s="996">
        <v>7001</v>
      </c>
      <c r="G179" s="996">
        <v>7858</v>
      </c>
      <c r="H179" s="996">
        <v>8966</v>
      </c>
      <c r="I179" s="996">
        <v>9498</v>
      </c>
      <c r="J179" s="996">
        <v>9218</v>
      </c>
      <c r="K179" s="996">
        <v>8303</v>
      </c>
      <c r="L179" s="996">
        <v>7838</v>
      </c>
      <c r="M179" s="996">
        <v>6158</v>
      </c>
      <c r="N179" s="997">
        <f t="shared" ref="N179:N182" si="17">N22</f>
        <v>5405</v>
      </c>
    </row>
    <row r="180" spans="3:18" x14ac:dyDescent="0.25">
      <c r="C180" s="299" t="s">
        <v>72</v>
      </c>
      <c r="D180" s="252">
        <v>2844</v>
      </c>
      <c r="E180" s="252">
        <v>4141</v>
      </c>
      <c r="F180" s="252">
        <v>6778</v>
      </c>
      <c r="G180" s="252">
        <v>9333</v>
      </c>
      <c r="H180" s="252">
        <v>10557</v>
      </c>
      <c r="I180" s="252">
        <v>11277</v>
      </c>
      <c r="J180" s="252">
        <v>11522</v>
      </c>
      <c r="K180" s="252">
        <v>10709</v>
      </c>
      <c r="L180" s="252">
        <v>10210</v>
      </c>
      <c r="M180" s="252">
        <v>8368</v>
      </c>
      <c r="N180" s="314">
        <f t="shared" si="17"/>
        <v>7871</v>
      </c>
    </row>
    <row r="181" spans="3:18" x14ac:dyDescent="0.25">
      <c r="C181" s="1002" t="s">
        <v>73</v>
      </c>
      <c r="D181" s="996">
        <v>293</v>
      </c>
      <c r="E181" s="996">
        <v>586</v>
      </c>
      <c r="F181" s="996">
        <v>670</v>
      </c>
      <c r="G181" s="996">
        <v>702</v>
      </c>
      <c r="H181" s="996">
        <v>815</v>
      </c>
      <c r="I181" s="996">
        <v>904</v>
      </c>
      <c r="J181" s="996">
        <v>1057</v>
      </c>
      <c r="K181" s="996">
        <v>1071</v>
      </c>
      <c r="L181" s="996">
        <v>1086</v>
      </c>
      <c r="M181" s="996">
        <v>908</v>
      </c>
      <c r="N181" s="997">
        <f t="shared" si="17"/>
        <v>933</v>
      </c>
    </row>
    <row r="182" spans="3:18" ht="15.75" thickBot="1" x14ac:dyDescent="0.3">
      <c r="C182" s="301" t="s">
        <v>69</v>
      </c>
      <c r="D182" s="257">
        <v>1560</v>
      </c>
      <c r="E182" s="257">
        <v>4571</v>
      </c>
      <c r="F182" s="257">
        <v>2816</v>
      </c>
      <c r="G182" s="257">
        <v>2784</v>
      </c>
      <c r="H182" s="257">
        <v>2833</v>
      </c>
      <c r="I182" s="257">
        <v>2937</v>
      </c>
      <c r="J182" s="257">
        <v>2619</v>
      </c>
      <c r="K182" s="257">
        <v>3039</v>
      </c>
      <c r="L182" s="257">
        <v>2238</v>
      </c>
      <c r="M182" s="257">
        <v>1704</v>
      </c>
      <c r="N182" s="259">
        <f t="shared" si="17"/>
        <v>1587</v>
      </c>
    </row>
    <row r="183" spans="3:18" ht="21.75" customHeight="1" thickBot="1" x14ac:dyDescent="0.3">
      <c r="C183" s="820" t="s">
        <v>7</v>
      </c>
      <c r="D183" s="821">
        <f>SUM(D178:D182)</f>
        <v>8499</v>
      </c>
      <c r="E183" s="821">
        <f>E178+E179+E180+E181+E182</f>
        <v>15858</v>
      </c>
      <c r="F183" s="821">
        <f t="shared" ref="F183:N183" si="18">SUM(F178:F182)</f>
        <v>17880</v>
      </c>
      <c r="G183" s="821">
        <f t="shared" si="18"/>
        <v>21202</v>
      </c>
      <c r="H183" s="821">
        <f t="shared" si="18"/>
        <v>23706</v>
      </c>
      <c r="I183" s="821">
        <f t="shared" si="18"/>
        <v>25223</v>
      </c>
      <c r="J183" s="821">
        <f t="shared" si="18"/>
        <v>24991</v>
      </c>
      <c r="K183" s="821">
        <f t="shared" si="18"/>
        <v>23686</v>
      </c>
      <c r="L183" s="821">
        <f t="shared" si="18"/>
        <v>21901</v>
      </c>
      <c r="M183" s="821">
        <f t="shared" si="18"/>
        <v>17565</v>
      </c>
      <c r="N183" s="823">
        <f t="shared" si="18"/>
        <v>16195</v>
      </c>
    </row>
    <row r="184" spans="3:18" ht="15.75" thickTop="1" x14ac:dyDescent="0.25">
      <c r="C184" s="8" t="s">
        <v>405</v>
      </c>
      <c r="D184" s="40"/>
      <c r="E184" s="40"/>
      <c r="F184" s="40"/>
      <c r="G184" s="40"/>
      <c r="H184" s="40"/>
    </row>
    <row r="185" spans="3:18" x14ac:dyDescent="0.25">
      <c r="C185" s="40"/>
      <c r="D185" s="40"/>
      <c r="E185" s="40"/>
      <c r="F185" s="40"/>
      <c r="G185" s="40"/>
      <c r="H185" s="40"/>
    </row>
    <row r="187" spans="3:18" ht="33" customHeight="1" x14ac:dyDescent="0.3">
      <c r="C187" s="1620" t="s">
        <v>126</v>
      </c>
      <c r="D187" s="1620"/>
      <c r="E187" s="1620"/>
      <c r="F187" s="1620"/>
      <c r="G187" s="1620"/>
      <c r="H187" s="1620"/>
      <c r="I187" s="1620"/>
      <c r="J187" s="1620"/>
      <c r="K187" s="1620"/>
      <c r="L187" s="1620"/>
      <c r="M187" s="1620"/>
      <c r="N187" s="1620"/>
      <c r="O187" s="37"/>
      <c r="P187" s="37"/>
      <c r="Q187" s="37"/>
      <c r="R187" s="37"/>
    </row>
    <row r="188" spans="3:18" ht="6.75" customHeight="1" thickBot="1" x14ac:dyDescent="0.3"/>
    <row r="189" spans="3:18" ht="42" customHeight="1" thickTop="1" thickBot="1" x14ac:dyDescent="0.3">
      <c r="C189" s="836" t="s">
        <v>55</v>
      </c>
      <c r="D189" s="875" t="s">
        <v>324</v>
      </c>
      <c r="E189" s="875" t="s">
        <v>325</v>
      </c>
      <c r="F189" s="875" t="s">
        <v>326</v>
      </c>
      <c r="G189" s="876" t="s">
        <v>327</v>
      </c>
      <c r="H189" s="875" t="s">
        <v>299</v>
      </c>
      <c r="I189" s="875" t="s">
        <v>313</v>
      </c>
      <c r="J189" s="875" t="s">
        <v>328</v>
      </c>
      <c r="K189" s="875" t="s">
        <v>340</v>
      </c>
      <c r="L189" s="875" t="s">
        <v>452</v>
      </c>
      <c r="M189" s="888" t="s">
        <v>537</v>
      </c>
      <c r="N189" s="14"/>
      <c r="O189" s="14"/>
      <c r="P189" s="14"/>
      <c r="Q189" s="14"/>
      <c r="R189" s="28"/>
    </row>
    <row r="190" spans="3:18" ht="15.75" customHeight="1" x14ac:dyDescent="0.25">
      <c r="C190" s="235" t="s">
        <v>70</v>
      </c>
      <c r="D190" s="579">
        <f t="shared" ref="D190:M190" si="19">(E21-D21)/D21</f>
        <v>0.10336538461538461</v>
      </c>
      <c r="E190" s="579">
        <f t="shared" si="19"/>
        <v>0.33986928104575165</v>
      </c>
      <c r="F190" s="464">
        <f t="shared" si="19"/>
        <v>-0.14634146341463414</v>
      </c>
      <c r="G190" s="269">
        <f t="shared" si="19"/>
        <v>1.9047619047619049E-2</v>
      </c>
      <c r="H190" s="269">
        <f t="shared" si="19"/>
        <v>0.13457943925233645</v>
      </c>
      <c r="I190" s="269">
        <f t="shared" si="19"/>
        <v>-5.2718286655683691E-2</v>
      </c>
      <c r="J190" s="269">
        <f t="shared" si="19"/>
        <v>-1.9130434782608695E-2</v>
      </c>
      <c r="K190" s="269">
        <f t="shared" si="19"/>
        <v>-6.2056737588652482E-2</v>
      </c>
      <c r="L190" s="269">
        <f t="shared" si="19"/>
        <v>-0.19281663516068054</v>
      </c>
      <c r="M190" s="284">
        <f t="shared" si="19"/>
        <v>-6.5573770491803282E-2</v>
      </c>
      <c r="N190" s="41"/>
      <c r="O190" s="41"/>
      <c r="P190" s="41"/>
      <c r="Q190" s="41"/>
      <c r="R190" s="28"/>
    </row>
    <row r="191" spans="3:18" ht="15.75" x14ac:dyDescent="0.25">
      <c r="C191" s="1002" t="s">
        <v>71</v>
      </c>
      <c r="D191" s="998">
        <f t="shared" ref="D191:I195" si="20">(E22-D22)/D22</f>
        <v>0.8018310691080921</v>
      </c>
      <c r="E191" s="1013">
        <f t="shared" si="20"/>
        <v>0.14751680052450417</v>
      </c>
      <c r="F191" s="1013">
        <f t="shared" si="20"/>
        <v>0.12241108413083845</v>
      </c>
      <c r="G191" s="1014">
        <f t="shared" si="20"/>
        <v>0.14100279969457877</v>
      </c>
      <c r="H191" s="998">
        <f t="shared" si="20"/>
        <v>5.9335266562569711E-2</v>
      </c>
      <c r="I191" s="998">
        <f t="shared" si="20"/>
        <v>-2.9479890503263845E-2</v>
      </c>
      <c r="J191" s="998">
        <f t="shared" ref="J191:M195" si="21">(K22-J22)/J22</f>
        <v>-9.9262312866131477E-2</v>
      </c>
      <c r="K191" s="998">
        <f t="shared" si="21"/>
        <v>-5.600385402866434E-2</v>
      </c>
      <c r="L191" s="998">
        <f t="shared" ref="L191:M194" si="22">(M22-L22)/L22</f>
        <v>-0.21434039295738708</v>
      </c>
      <c r="M191" s="1000">
        <f t="shared" si="22"/>
        <v>-0.12227996102630724</v>
      </c>
      <c r="N191" s="41"/>
      <c r="O191" s="41"/>
      <c r="P191" s="41"/>
      <c r="Q191" s="41"/>
      <c r="R191" s="28"/>
    </row>
    <row r="192" spans="3:18" ht="15.75" x14ac:dyDescent="0.25">
      <c r="C192" s="300" t="s">
        <v>72</v>
      </c>
      <c r="D192" s="305">
        <f t="shared" si="20"/>
        <v>0.4560478199718706</v>
      </c>
      <c r="E192" s="305">
        <f t="shared" si="20"/>
        <v>0.63680270466070998</v>
      </c>
      <c r="F192" s="305">
        <f t="shared" si="20"/>
        <v>0.37695485393921513</v>
      </c>
      <c r="G192" s="305">
        <f t="shared" si="20"/>
        <v>0.13114754098360656</v>
      </c>
      <c r="H192" s="305">
        <f t="shared" si="20"/>
        <v>6.8201193520886619E-2</v>
      </c>
      <c r="I192" s="305">
        <f t="shared" si="20"/>
        <v>2.1725636250775917E-2</v>
      </c>
      <c r="J192" s="305">
        <f t="shared" si="21"/>
        <v>-7.0560666550946019E-2</v>
      </c>
      <c r="K192" s="305">
        <f t="shared" si="21"/>
        <v>-4.6596320851620132E-2</v>
      </c>
      <c r="L192" s="305">
        <f t="shared" si="22"/>
        <v>-0.18041136141038197</v>
      </c>
      <c r="M192" s="306">
        <f t="shared" si="22"/>
        <v>-5.9392925430210325E-2</v>
      </c>
      <c r="N192" s="41"/>
      <c r="O192" s="41"/>
      <c r="P192" s="41"/>
      <c r="Q192" s="41"/>
      <c r="R192" s="28"/>
    </row>
    <row r="193" spans="3:20" ht="15.75" x14ac:dyDescent="0.25">
      <c r="C193" s="1002" t="s">
        <v>73</v>
      </c>
      <c r="D193" s="998">
        <f t="shared" si="20"/>
        <v>1</v>
      </c>
      <c r="E193" s="1013">
        <f t="shared" si="20"/>
        <v>0.14334470989761092</v>
      </c>
      <c r="F193" s="1013">
        <f t="shared" si="20"/>
        <v>4.7761194029850747E-2</v>
      </c>
      <c r="G193" s="1014">
        <f t="shared" si="20"/>
        <v>0.16096866096866097</v>
      </c>
      <c r="H193" s="998">
        <f t="shared" si="20"/>
        <v>0.10920245398773006</v>
      </c>
      <c r="I193" s="998">
        <f t="shared" si="20"/>
        <v>0.16924778761061948</v>
      </c>
      <c r="J193" s="998">
        <f t="shared" si="21"/>
        <v>1.3245033112582781E-2</v>
      </c>
      <c r="K193" s="998">
        <f t="shared" si="21"/>
        <v>1.4005602240896359E-2</v>
      </c>
      <c r="L193" s="998">
        <f t="shared" si="22"/>
        <v>-0.16390423572744015</v>
      </c>
      <c r="M193" s="1000">
        <f t="shared" si="22"/>
        <v>2.7533039647577091E-2</v>
      </c>
      <c r="N193" s="41"/>
      <c r="O193" s="41"/>
      <c r="P193" s="41"/>
      <c r="Q193" s="41"/>
      <c r="R193" s="28"/>
    </row>
    <row r="194" spans="3:20" ht="16.5" thickBot="1" x14ac:dyDescent="0.3">
      <c r="C194" s="301" t="s">
        <v>69</v>
      </c>
      <c r="D194" s="283">
        <f t="shared" si="20"/>
        <v>1.9301282051282052</v>
      </c>
      <c r="E194" s="283">
        <f t="shared" si="20"/>
        <v>-0.38394224458542986</v>
      </c>
      <c r="F194" s="571">
        <f t="shared" si="20"/>
        <v>-1.1363636363636364E-2</v>
      </c>
      <c r="G194" s="283">
        <f t="shared" si="20"/>
        <v>1.7600574712643677E-2</v>
      </c>
      <c r="H194" s="283">
        <f t="shared" si="20"/>
        <v>3.6710201200141193E-2</v>
      </c>
      <c r="I194" s="283">
        <f t="shared" si="20"/>
        <v>-0.10827374872318693</v>
      </c>
      <c r="J194" s="283">
        <f t="shared" si="21"/>
        <v>0.16036655211912945</v>
      </c>
      <c r="K194" s="283">
        <f t="shared" si="21"/>
        <v>-0.26357354392892401</v>
      </c>
      <c r="L194" s="283">
        <f t="shared" si="22"/>
        <v>-0.23860589812332439</v>
      </c>
      <c r="M194" s="317">
        <f t="shared" si="22"/>
        <v>-6.8661971830985921E-2</v>
      </c>
      <c r="N194" s="41"/>
      <c r="O194" s="41"/>
      <c r="P194" s="41"/>
      <c r="Q194" s="41"/>
      <c r="R194" s="28"/>
    </row>
    <row r="195" spans="3:20" ht="21.75" customHeight="1" thickBot="1" x14ac:dyDescent="0.3">
      <c r="C195" s="879" t="s">
        <v>78</v>
      </c>
      <c r="D195" s="880">
        <f t="shared" si="20"/>
        <v>0.86586657253794563</v>
      </c>
      <c r="E195" s="881">
        <f t="shared" si="20"/>
        <v>0.12750662126371548</v>
      </c>
      <c r="F195" s="880">
        <f t="shared" si="20"/>
        <v>0.18579418344519016</v>
      </c>
      <c r="G195" s="880">
        <f t="shared" si="20"/>
        <v>0.11810206584284501</v>
      </c>
      <c r="H195" s="880">
        <f t="shared" si="20"/>
        <v>6.3992238251919339E-2</v>
      </c>
      <c r="I195" s="880">
        <f t="shared" si="20"/>
        <v>-9.197954248106887E-3</v>
      </c>
      <c r="J195" s="880">
        <f t="shared" si="21"/>
        <v>-5.2218798767556321E-2</v>
      </c>
      <c r="K195" s="882">
        <f t="shared" si="21"/>
        <v>-7.5360972726505104E-2</v>
      </c>
      <c r="L195" s="882">
        <f t="shared" si="21"/>
        <v>-0.19798182731382127</v>
      </c>
      <c r="M195" s="883">
        <f t="shared" si="21"/>
        <v>-7.7996014802163394E-2</v>
      </c>
      <c r="N195" s="42"/>
      <c r="O195" s="42"/>
      <c r="P195" s="42"/>
      <c r="Q195" s="42"/>
      <c r="R195" s="28"/>
    </row>
    <row r="196" spans="3:20" ht="15.75" thickTop="1" x14ac:dyDescent="0.25">
      <c r="C196" s="8" t="s">
        <v>405</v>
      </c>
      <c r="D196" s="9"/>
      <c r="E196" s="9"/>
      <c r="F196" s="9"/>
      <c r="G196" s="9"/>
      <c r="H196" s="9"/>
      <c r="I196" s="9"/>
    </row>
    <row r="199" spans="3:20" ht="30.75" customHeight="1" x14ac:dyDescent="0.3">
      <c r="C199" s="1620" t="s">
        <v>127</v>
      </c>
      <c r="D199" s="1620"/>
      <c r="E199" s="1620"/>
      <c r="F199" s="1620"/>
      <c r="G199" s="1620"/>
      <c r="H199" s="1620"/>
      <c r="I199" s="1620"/>
      <c r="J199" s="1620"/>
      <c r="K199" s="1620"/>
      <c r="L199" s="1620"/>
      <c r="M199" s="1620"/>
      <c r="N199" s="1620"/>
      <c r="O199" s="37"/>
      <c r="P199" s="37"/>
      <c r="Q199" s="37"/>
      <c r="R199" s="37"/>
    </row>
    <row r="200" spans="3:20" ht="6" customHeight="1" thickBot="1" x14ac:dyDescent="0.3"/>
    <row r="201" spans="3:20" ht="16.5" thickTop="1" x14ac:dyDescent="0.25">
      <c r="C201" s="1522" t="s">
        <v>42</v>
      </c>
      <c r="D201" s="869" t="s">
        <v>43</v>
      </c>
      <c r="E201" s="869" t="s">
        <v>43</v>
      </c>
      <c r="F201" s="869" t="s">
        <v>43</v>
      </c>
      <c r="G201" s="869" t="s">
        <v>43</v>
      </c>
      <c r="H201" s="869" t="s">
        <v>43</v>
      </c>
      <c r="I201" s="869" t="s">
        <v>43</v>
      </c>
      <c r="J201" s="869" t="s">
        <v>43</v>
      </c>
      <c r="K201" s="869" t="s">
        <v>43</v>
      </c>
      <c r="L201" s="869" t="s">
        <v>43</v>
      </c>
      <c r="M201" s="869" t="s">
        <v>43</v>
      </c>
      <c r="N201" s="870" t="s">
        <v>43</v>
      </c>
      <c r="O201" s="31"/>
      <c r="P201" s="31"/>
      <c r="Q201" s="31"/>
      <c r="R201" s="31"/>
      <c r="S201" s="28"/>
      <c r="T201" s="28"/>
    </row>
    <row r="202" spans="3:20" ht="16.5" thickBot="1" x14ac:dyDescent="0.3">
      <c r="C202" s="1523"/>
      <c r="D202" s="871">
        <v>2006</v>
      </c>
      <c r="E202" s="871">
        <v>2007</v>
      </c>
      <c r="F202" s="871">
        <v>2008</v>
      </c>
      <c r="G202" s="871">
        <v>2009</v>
      </c>
      <c r="H202" s="871">
        <v>2010</v>
      </c>
      <c r="I202" s="871">
        <v>2011</v>
      </c>
      <c r="J202" s="871">
        <v>2012</v>
      </c>
      <c r="K202" s="871">
        <v>2013</v>
      </c>
      <c r="L202" s="871">
        <v>2014</v>
      </c>
      <c r="M202" s="871">
        <v>2015</v>
      </c>
      <c r="N202" s="872">
        <v>2016</v>
      </c>
      <c r="O202" s="31"/>
      <c r="P202" s="31"/>
      <c r="Q202" s="31"/>
      <c r="R202" s="31"/>
      <c r="S202" s="28"/>
      <c r="T202" s="28"/>
    </row>
    <row r="203" spans="3:20" ht="15" customHeight="1" x14ac:dyDescent="0.25">
      <c r="C203" s="297" t="s">
        <v>70</v>
      </c>
      <c r="D203" s="269">
        <f>D21/$D$26</f>
        <v>4.8946934933521591E-2</v>
      </c>
      <c r="E203" s="269">
        <f>E21/$E$26</f>
        <v>2.8944381384790011E-2</v>
      </c>
      <c r="F203" s="269">
        <f>F21/$F$26</f>
        <v>3.4395973154362415E-2</v>
      </c>
      <c r="G203" s="269">
        <f>G21/$G$26</f>
        <v>2.4761814923120462E-2</v>
      </c>
      <c r="H203" s="269">
        <f>H21/$H$26</f>
        <v>2.2568126212773137E-2</v>
      </c>
      <c r="I203" s="269">
        <f>I21/$I$26</f>
        <v>2.4065337192245174E-2</v>
      </c>
      <c r="J203" s="269">
        <f>J21/$J$26</f>
        <v>2.3008282981873473E-2</v>
      </c>
      <c r="K203" s="269">
        <f>K21/$K$26</f>
        <v>2.3811534239635227E-2</v>
      </c>
      <c r="L203" s="269">
        <f>L21/$L$26</f>
        <v>2.4154148212410392E-2</v>
      </c>
      <c r="M203" s="269">
        <f>M21/$M$26</f>
        <v>2.4309706803302022E-2</v>
      </c>
      <c r="N203" s="237">
        <f>N21/$N$26</f>
        <v>2.4637233714109294E-2</v>
      </c>
      <c r="O203" s="18"/>
      <c r="P203" s="18"/>
      <c r="Q203" s="18"/>
      <c r="R203" s="18"/>
      <c r="S203" s="28"/>
      <c r="T203" s="28"/>
    </row>
    <row r="204" spans="3:20" ht="15" customHeight="1" x14ac:dyDescent="0.25">
      <c r="C204" s="1002" t="s">
        <v>71</v>
      </c>
      <c r="D204" s="998">
        <f>D22/$D$26</f>
        <v>0.39839981174255795</v>
      </c>
      <c r="E204" s="998">
        <f>E22/$E$26</f>
        <v>0.38472695169630472</v>
      </c>
      <c r="F204" s="998">
        <f>F22/$F$26</f>
        <v>0.39155480984340046</v>
      </c>
      <c r="G204" s="999">
        <f>G22/$G$26</f>
        <v>0.3706254126969154</v>
      </c>
      <c r="H204" s="998">
        <f>H22/$H$26</f>
        <v>0.37821648527798868</v>
      </c>
      <c r="I204" s="998">
        <f>I22/$I$26</f>
        <v>0.37656107520913451</v>
      </c>
      <c r="J204" s="998">
        <f>J22/$J$26</f>
        <v>0.36885278700332119</v>
      </c>
      <c r="K204" s="998">
        <f>K22/$K$26</f>
        <v>0.35054462551718313</v>
      </c>
      <c r="L204" s="998">
        <f>L22/$L$26</f>
        <v>0.35788320168028859</v>
      </c>
      <c r="M204" s="998">
        <f>M22/$M$26</f>
        <v>0.35058354682607457</v>
      </c>
      <c r="N204" s="1000">
        <f>N22/$N$26</f>
        <v>0.33374498301945044</v>
      </c>
      <c r="O204" s="18"/>
      <c r="P204" s="18"/>
      <c r="Q204" s="18"/>
      <c r="R204" s="18"/>
      <c r="S204" s="28"/>
      <c r="T204" s="28"/>
    </row>
    <row r="205" spans="3:20" ht="15" customHeight="1" x14ac:dyDescent="0.25">
      <c r="C205" s="300" t="s">
        <v>72</v>
      </c>
      <c r="D205" s="305">
        <f>D23/$D$26</f>
        <v>0.3346276032474409</v>
      </c>
      <c r="E205" s="305">
        <f>E23/$E$26</f>
        <v>0.26113002900744103</v>
      </c>
      <c r="F205" s="305">
        <f>F23/$F$26</f>
        <v>0.37908277404921698</v>
      </c>
      <c r="G205" s="305">
        <f>G23/$G$26</f>
        <v>0.44019432129044428</v>
      </c>
      <c r="H205" s="305">
        <f>H23/$H$26</f>
        <v>0.44533029612756264</v>
      </c>
      <c r="I205" s="305">
        <f>I23/$I$26</f>
        <v>0.44709193989612656</v>
      </c>
      <c r="J205" s="305">
        <f>J23/$J$26</f>
        <v>0.46104597655155855</v>
      </c>
      <c r="K205" s="305">
        <f>K23/$K$26</f>
        <v>0.45212361732669087</v>
      </c>
      <c r="L205" s="305">
        <f>L23/$L$26</f>
        <v>0.4661887585041779</v>
      </c>
      <c r="M205" s="305">
        <f>M23/$M$26</f>
        <v>0.47640193566752065</v>
      </c>
      <c r="N205" s="306">
        <f>N23/$N$26</f>
        <v>0.48601420191417105</v>
      </c>
      <c r="O205" s="18"/>
      <c r="P205" s="18"/>
      <c r="Q205" s="18"/>
      <c r="R205" s="18"/>
      <c r="S205" s="28"/>
      <c r="T205" s="28"/>
    </row>
    <row r="206" spans="3:20" ht="15" customHeight="1" x14ac:dyDescent="0.25">
      <c r="C206" s="1002" t="s">
        <v>73</v>
      </c>
      <c r="D206" s="998">
        <f>D24/$D$26</f>
        <v>3.4474644075773622E-2</v>
      </c>
      <c r="E206" s="998">
        <f>E24/$E$26</f>
        <v>3.6952957497792913E-2</v>
      </c>
      <c r="F206" s="998">
        <f>F24/$F$26</f>
        <v>3.7472035794183442E-2</v>
      </c>
      <c r="G206" s="999">
        <f>G24/$G$26</f>
        <v>3.3110083954343929E-2</v>
      </c>
      <c r="H206" s="998">
        <f>H24/$H$26</f>
        <v>3.4379481987682446E-2</v>
      </c>
      <c r="I206" s="998">
        <f>I24/$I$26</f>
        <v>3.5840304484002695E-2</v>
      </c>
      <c r="J206" s="998">
        <f>J24/$J$26</f>
        <v>4.2295226281461325E-2</v>
      </c>
      <c r="K206" s="998">
        <f>K24/$K$26</f>
        <v>4.5216583635903064E-2</v>
      </c>
      <c r="L206" s="998">
        <f>L24/$L$26</f>
        <v>4.9586776859504134E-2</v>
      </c>
      <c r="M206" s="998">
        <f>M24/$M$26</f>
        <v>5.1693709080557926E-2</v>
      </c>
      <c r="N206" s="1000">
        <f>N24/$N$26</f>
        <v>5.7610373572090152E-2</v>
      </c>
      <c r="O206" s="18"/>
      <c r="P206" s="18"/>
      <c r="Q206" s="18"/>
      <c r="R206" s="18"/>
      <c r="S206" s="28"/>
      <c r="T206" s="28"/>
    </row>
    <row r="207" spans="3:20" ht="15" customHeight="1" thickBot="1" x14ac:dyDescent="0.3">
      <c r="C207" s="301" t="s">
        <v>69</v>
      </c>
      <c r="D207" s="283">
        <f>D25/$D$26</f>
        <v>0.18355100600070595</v>
      </c>
      <c r="E207" s="283">
        <f>E25/$E$26</f>
        <v>0.28824568041367132</v>
      </c>
      <c r="F207" s="283">
        <f>F25/$F$26</f>
        <v>0.1574944071588367</v>
      </c>
      <c r="G207" s="283">
        <f>G25/$G$26</f>
        <v>0.13130836713517594</v>
      </c>
      <c r="H207" s="283">
        <f>H25/$H$26</f>
        <v>0.11950561039399309</v>
      </c>
      <c r="I207" s="283">
        <f>I25/$I$26</f>
        <v>0.11644134321849106</v>
      </c>
      <c r="J207" s="283">
        <f>J25/$J$26</f>
        <v>0.10479772718178544</v>
      </c>
      <c r="K207" s="283">
        <f>K25/$K$26</f>
        <v>0.12830363928058769</v>
      </c>
      <c r="L207" s="283">
        <f>L25/$L$26</f>
        <v>0.10218711474361901</v>
      </c>
      <c r="M207" s="283">
        <f>M25/$M$26</f>
        <v>9.7011101622544837E-2</v>
      </c>
      <c r="N207" s="449">
        <f>N25/$N$26</f>
        <v>9.7993207780179073E-2</v>
      </c>
      <c r="O207" s="18"/>
      <c r="P207" s="18"/>
      <c r="Q207" s="18"/>
      <c r="R207" s="18"/>
      <c r="S207" s="28"/>
      <c r="T207" s="28"/>
    </row>
    <row r="208" spans="3:20" ht="21.75" customHeight="1" thickBot="1" x14ac:dyDescent="0.3">
      <c r="C208" s="879" t="s">
        <v>7</v>
      </c>
      <c r="D208" s="884">
        <f>SUM(D203:D207)</f>
        <v>1</v>
      </c>
      <c r="E208" s="885">
        <f>SUM(E203:E207)</f>
        <v>1</v>
      </c>
      <c r="F208" s="884">
        <f>F203+F204+F205+F206+F207</f>
        <v>1</v>
      </c>
      <c r="G208" s="884">
        <f t="shared" ref="G208:M208" si="23">SUM(G203:G207)</f>
        <v>0.99999999999999989</v>
      </c>
      <c r="H208" s="884">
        <f t="shared" si="23"/>
        <v>1</v>
      </c>
      <c r="I208" s="884">
        <f t="shared" si="23"/>
        <v>1</v>
      </c>
      <c r="J208" s="884">
        <f t="shared" si="23"/>
        <v>1</v>
      </c>
      <c r="K208" s="884">
        <f t="shared" si="23"/>
        <v>1</v>
      </c>
      <c r="L208" s="884">
        <f t="shared" si="23"/>
        <v>1.0000000000000002</v>
      </c>
      <c r="M208" s="884">
        <f t="shared" si="23"/>
        <v>1</v>
      </c>
      <c r="N208" s="886">
        <f>SUM(N203:N207)</f>
        <v>1.0000000000000002</v>
      </c>
      <c r="O208" s="19"/>
      <c r="P208" s="19"/>
      <c r="Q208" s="19"/>
      <c r="R208" s="19"/>
      <c r="S208" s="28"/>
      <c r="T208" s="28"/>
    </row>
    <row r="209" spans="3:17" ht="15.75" thickTop="1" x14ac:dyDescent="0.25">
      <c r="C209" s="1622" t="s">
        <v>405</v>
      </c>
      <c r="D209" s="1622"/>
      <c r="E209" s="1622"/>
      <c r="F209" s="1622"/>
      <c r="G209" s="1622"/>
      <c r="H209" s="1622"/>
      <c r="I209" s="1622"/>
      <c r="J209" s="1622"/>
      <c r="K209" s="1622"/>
      <c r="L209" s="1622"/>
      <c r="M209" s="1622"/>
      <c r="N209" s="232"/>
    </row>
    <row r="213" spans="3:17" ht="31.5" customHeight="1" x14ac:dyDescent="0.3">
      <c r="C213" s="1620" t="s">
        <v>79</v>
      </c>
      <c r="D213" s="1620"/>
      <c r="E213" s="1620"/>
      <c r="F213" s="1620"/>
      <c r="G213" s="1620"/>
      <c r="H213" s="1620"/>
      <c r="I213" s="1620"/>
      <c r="J213" s="1620"/>
      <c r="K213" s="1620"/>
      <c r="L213" s="1620"/>
      <c r="M213" s="1620"/>
      <c r="N213" s="1620"/>
      <c r="O213" s="37"/>
      <c r="P213" s="37"/>
      <c r="Q213" s="37"/>
    </row>
    <row r="214" spans="3:17" ht="4.5" customHeight="1" x14ac:dyDescent="0.3">
      <c r="C214" s="1621"/>
      <c r="D214" s="1621"/>
      <c r="E214" s="1621"/>
      <c r="F214" s="1621"/>
      <c r="G214" s="1621"/>
      <c r="H214" s="1621"/>
      <c r="I214" s="1621"/>
      <c r="J214" s="1621"/>
      <c r="K214" s="1621"/>
      <c r="L214" s="1621"/>
      <c r="M214" s="1621"/>
      <c r="N214" s="1621"/>
      <c r="O214" s="1621"/>
      <c r="P214" s="1621"/>
      <c r="Q214" s="1621"/>
    </row>
    <row r="226" spans="3:18" ht="27" customHeight="1" x14ac:dyDescent="0.25">
      <c r="C226" s="40"/>
      <c r="D226" s="40"/>
      <c r="E226" s="40"/>
      <c r="F226" s="40"/>
      <c r="G226" s="40"/>
      <c r="H226" s="40"/>
    </row>
    <row r="228" spans="3:18" ht="32.25" customHeight="1" x14ac:dyDescent="0.25">
      <c r="C228" s="1614" t="s">
        <v>80</v>
      </c>
      <c r="D228" s="1614"/>
      <c r="E228" s="1614"/>
      <c r="F228" s="1614"/>
      <c r="G228" s="1614"/>
      <c r="H228" s="1614"/>
      <c r="I228" s="1614"/>
      <c r="J228" s="1614"/>
      <c r="K228" s="1614"/>
      <c r="L228" s="1614"/>
      <c r="M228" s="1614"/>
      <c r="N228" s="1614"/>
    </row>
    <row r="229" spans="3:18" ht="6.75" customHeight="1" thickBot="1" x14ac:dyDescent="0.3"/>
    <row r="230" spans="3:18" ht="15.75" customHeight="1" thickTop="1" x14ac:dyDescent="0.25">
      <c r="C230" s="1522" t="s">
        <v>42</v>
      </c>
      <c r="D230" s="869" t="s">
        <v>43</v>
      </c>
      <c r="E230" s="869" t="s">
        <v>43</v>
      </c>
      <c r="F230" s="869" t="s">
        <v>43</v>
      </c>
      <c r="G230" s="869" t="s">
        <v>43</v>
      </c>
      <c r="H230" s="869" t="s">
        <v>43</v>
      </c>
      <c r="I230" s="869" t="s">
        <v>43</v>
      </c>
      <c r="J230" s="869" t="s">
        <v>43</v>
      </c>
      <c r="K230" s="869" t="s">
        <v>43</v>
      </c>
      <c r="L230" s="869" t="s">
        <v>43</v>
      </c>
      <c r="M230" s="869" t="s">
        <v>43</v>
      </c>
      <c r="N230" s="870" t="s">
        <v>43</v>
      </c>
    </row>
    <row r="231" spans="3:18" ht="15.75" customHeight="1" thickBot="1" x14ac:dyDescent="0.3">
      <c r="C231" s="1523"/>
      <c r="D231" s="871">
        <v>2006</v>
      </c>
      <c r="E231" s="871">
        <v>2007</v>
      </c>
      <c r="F231" s="871">
        <v>2008</v>
      </c>
      <c r="G231" s="871">
        <v>2009</v>
      </c>
      <c r="H231" s="871">
        <v>2010</v>
      </c>
      <c r="I231" s="871">
        <v>2011</v>
      </c>
      <c r="J231" s="871">
        <v>2012</v>
      </c>
      <c r="K231" s="871">
        <v>2013</v>
      </c>
      <c r="L231" s="871">
        <v>2014</v>
      </c>
      <c r="M231" s="871">
        <v>2015</v>
      </c>
      <c r="N231" s="872">
        <v>2016</v>
      </c>
    </row>
    <row r="232" spans="3:18" x14ac:dyDescent="0.25">
      <c r="C232" s="303" t="s">
        <v>74</v>
      </c>
      <c r="D232" s="251">
        <v>5994</v>
      </c>
      <c r="E232" s="251">
        <v>10289</v>
      </c>
      <c r="F232" s="251">
        <v>11949</v>
      </c>
      <c r="G232" s="251">
        <v>13922</v>
      </c>
      <c r="H232" s="251">
        <v>15911</v>
      </c>
      <c r="I232" s="251">
        <v>17478</v>
      </c>
      <c r="J232" s="251">
        <v>19296</v>
      </c>
      <c r="K232" s="251">
        <v>18221</v>
      </c>
      <c r="L232" s="251">
        <v>17054</v>
      </c>
      <c r="M232" s="268">
        <v>13579</v>
      </c>
      <c r="N232" s="254">
        <f>N28</f>
        <v>12186</v>
      </c>
    </row>
    <row r="233" spans="3:18" x14ac:dyDescent="0.25">
      <c r="C233" s="1002" t="s">
        <v>75</v>
      </c>
      <c r="D233" s="996">
        <v>1670</v>
      </c>
      <c r="E233" s="996">
        <v>2036</v>
      </c>
      <c r="F233" s="996">
        <v>2377</v>
      </c>
      <c r="G233" s="996">
        <v>3054</v>
      </c>
      <c r="H233" s="996">
        <v>3492</v>
      </c>
      <c r="I233" s="996">
        <v>3870</v>
      </c>
      <c r="J233" s="996">
        <v>4596</v>
      </c>
      <c r="K233" s="996">
        <v>4384</v>
      </c>
      <c r="L233" s="996">
        <v>4040</v>
      </c>
      <c r="M233" s="996">
        <v>3281</v>
      </c>
      <c r="N233" s="997">
        <f t="shared" ref="N233:N234" si="24">N29</f>
        <v>3338</v>
      </c>
    </row>
    <row r="234" spans="3:18" ht="15.75" thickBot="1" x14ac:dyDescent="0.3">
      <c r="C234" s="301" t="s">
        <v>69</v>
      </c>
      <c r="D234" s="315">
        <v>835</v>
      </c>
      <c r="E234" s="315">
        <v>3533</v>
      </c>
      <c r="F234" s="257">
        <v>3554</v>
      </c>
      <c r="G234" s="315">
        <v>4226</v>
      </c>
      <c r="H234" s="257">
        <v>4303</v>
      </c>
      <c r="I234" s="257">
        <v>3875</v>
      </c>
      <c r="J234" s="257">
        <v>1099</v>
      </c>
      <c r="K234" s="257">
        <v>1081</v>
      </c>
      <c r="L234" s="257">
        <v>807</v>
      </c>
      <c r="M234" s="257">
        <v>705</v>
      </c>
      <c r="N234" s="259">
        <f t="shared" si="24"/>
        <v>671</v>
      </c>
    </row>
    <row r="235" spans="3:18" ht="21.75" customHeight="1" thickBot="1" x14ac:dyDescent="0.3">
      <c r="C235" s="820" t="s">
        <v>7</v>
      </c>
      <c r="D235" s="821">
        <f t="shared" ref="D235:M235" si="25">SUM(D232:D234)</f>
        <v>8499</v>
      </c>
      <c r="E235" s="821">
        <f t="shared" si="25"/>
        <v>15858</v>
      </c>
      <c r="F235" s="821">
        <f t="shared" si="25"/>
        <v>17880</v>
      </c>
      <c r="G235" s="821">
        <f t="shared" si="25"/>
        <v>21202</v>
      </c>
      <c r="H235" s="821">
        <f t="shared" si="25"/>
        <v>23706</v>
      </c>
      <c r="I235" s="821">
        <f t="shared" si="25"/>
        <v>25223</v>
      </c>
      <c r="J235" s="821">
        <f t="shared" si="25"/>
        <v>24991</v>
      </c>
      <c r="K235" s="821">
        <f t="shared" si="25"/>
        <v>23686</v>
      </c>
      <c r="L235" s="821">
        <f t="shared" si="25"/>
        <v>21901</v>
      </c>
      <c r="M235" s="821">
        <f t="shared" si="25"/>
        <v>17565</v>
      </c>
      <c r="N235" s="823">
        <f>SUM(N232:N234)</f>
        <v>16195</v>
      </c>
    </row>
    <row r="236" spans="3:18" ht="15.75" thickTop="1" x14ac:dyDescent="0.25">
      <c r="C236" s="8" t="s">
        <v>405</v>
      </c>
    </row>
    <row r="238" spans="3:18" ht="31.5" customHeight="1" x14ac:dyDescent="0.3">
      <c r="C238" s="1620" t="s">
        <v>128</v>
      </c>
      <c r="D238" s="1620"/>
      <c r="E238" s="1620"/>
      <c r="F238" s="1620"/>
      <c r="G238" s="1620"/>
      <c r="H238" s="1620"/>
      <c r="I238" s="1620"/>
      <c r="J238" s="1620"/>
      <c r="K238" s="1620"/>
      <c r="L238" s="1620"/>
      <c r="M238" s="1620"/>
      <c r="N238" s="1620"/>
      <c r="O238" s="37"/>
      <c r="P238" s="37"/>
      <c r="Q238" s="37"/>
    </row>
    <row r="239" spans="3:18" ht="5.25" customHeight="1" thickBot="1" x14ac:dyDescent="0.3"/>
    <row r="240" spans="3:18" ht="41.25" thickTop="1" thickBot="1" x14ac:dyDescent="0.3">
      <c r="C240" s="836" t="s">
        <v>55</v>
      </c>
      <c r="D240" s="875" t="s">
        <v>324</v>
      </c>
      <c r="E240" s="875" t="s">
        <v>325</v>
      </c>
      <c r="F240" s="875" t="s">
        <v>326</v>
      </c>
      <c r="G240" s="876" t="s">
        <v>327</v>
      </c>
      <c r="H240" s="875" t="s">
        <v>299</v>
      </c>
      <c r="I240" s="875" t="s">
        <v>313</v>
      </c>
      <c r="J240" s="875" t="s">
        <v>328</v>
      </c>
      <c r="K240" s="875" t="s">
        <v>340</v>
      </c>
      <c r="L240" s="875" t="s">
        <v>452</v>
      </c>
      <c r="M240" s="888" t="s">
        <v>537</v>
      </c>
      <c r="N240" s="14"/>
      <c r="O240" s="14"/>
      <c r="P240" s="14"/>
      <c r="Q240" s="14"/>
      <c r="R240" s="28"/>
    </row>
    <row r="241" spans="3:18" ht="15.75" x14ac:dyDescent="0.25">
      <c r="C241" s="297" t="s">
        <v>74</v>
      </c>
      <c r="D241" s="269">
        <f t="shared" ref="D241:M241" si="26">(E28-D28)/D28</f>
        <v>0.71654988321654989</v>
      </c>
      <c r="E241" s="269">
        <f t="shared" si="26"/>
        <v>0.16133735056856838</v>
      </c>
      <c r="F241" s="269">
        <f t="shared" si="26"/>
        <v>0.16511841995146037</v>
      </c>
      <c r="G241" s="269">
        <f t="shared" si="26"/>
        <v>0.14286740410860507</v>
      </c>
      <c r="H241" s="269">
        <f t="shared" si="26"/>
        <v>9.848532461818868E-2</v>
      </c>
      <c r="I241" s="269">
        <f t="shared" si="26"/>
        <v>0.10401647785787847</v>
      </c>
      <c r="J241" s="269">
        <f t="shared" si="26"/>
        <v>-5.5711028192371476E-2</v>
      </c>
      <c r="K241" s="269">
        <f t="shared" si="26"/>
        <v>-6.4046978760770534E-2</v>
      </c>
      <c r="L241" s="269">
        <f t="shared" si="26"/>
        <v>-0.20376451272428756</v>
      </c>
      <c r="M241" s="237">
        <f t="shared" si="26"/>
        <v>-0.10258487370203992</v>
      </c>
      <c r="N241" s="43"/>
      <c r="O241" s="5"/>
      <c r="P241" s="5"/>
      <c r="Q241" s="5"/>
      <c r="R241" s="28"/>
    </row>
    <row r="242" spans="3:18" ht="15.75" x14ac:dyDescent="0.25">
      <c r="C242" s="1002" t="s">
        <v>75</v>
      </c>
      <c r="D242" s="998">
        <f t="shared" ref="D242:I244" si="27">(E29-D29)/D29</f>
        <v>0.21916167664670658</v>
      </c>
      <c r="E242" s="998">
        <f t="shared" si="27"/>
        <v>0.16748526522593321</v>
      </c>
      <c r="F242" s="998">
        <f t="shared" si="27"/>
        <v>0.28481278923012199</v>
      </c>
      <c r="G242" s="1014">
        <f t="shared" si="27"/>
        <v>0.14341846758349705</v>
      </c>
      <c r="H242" s="998">
        <f t="shared" si="27"/>
        <v>0.10824742268041238</v>
      </c>
      <c r="I242" s="998">
        <f t="shared" si="27"/>
        <v>0.18759689922480621</v>
      </c>
      <c r="J242" s="998">
        <f t="shared" ref="J242:M244" si="28">(K29-J29)/J29</f>
        <v>-4.6127067014795471E-2</v>
      </c>
      <c r="K242" s="998">
        <f t="shared" si="28"/>
        <v>-7.8467153284671534E-2</v>
      </c>
      <c r="L242" s="998">
        <f>(M29-L29)/L29</f>
        <v>-0.18787128712871287</v>
      </c>
      <c r="M242" s="1000">
        <f>(N29-M29)/M29</f>
        <v>1.7372752209692168E-2</v>
      </c>
      <c r="N242" s="5"/>
      <c r="O242" s="5"/>
      <c r="P242" s="5"/>
      <c r="Q242" s="5"/>
      <c r="R242" s="28"/>
    </row>
    <row r="243" spans="3:18" ht="16.5" thickBot="1" x14ac:dyDescent="0.3">
      <c r="C243" s="301" t="s">
        <v>69</v>
      </c>
      <c r="D243" s="571">
        <f t="shared" si="27"/>
        <v>3.2311377245508983</v>
      </c>
      <c r="E243" s="571">
        <f t="shared" si="27"/>
        <v>5.9439569770733088E-3</v>
      </c>
      <c r="F243" s="455">
        <f t="shared" si="27"/>
        <v>0.18908272369161508</v>
      </c>
      <c r="G243" s="283">
        <f t="shared" si="27"/>
        <v>1.822053951727402E-2</v>
      </c>
      <c r="H243" s="283">
        <f t="shared" si="27"/>
        <v>-9.9465489193585874E-2</v>
      </c>
      <c r="I243" s="283">
        <f t="shared" si="27"/>
        <v>-0.71638709677419354</v>
      </c>
      <c r="J243" s="283">
        <f t="shared" si="28"/>
        <v>-1.637852593266606E-2</v>
      </c>
      <c r="K243" s="283">
        <f t="shared" si="28"/>
        <v>-0.25346901017576318</v>
      </c>
      <c r="L243" s="283">
        <f>(M30-L30)/L30</f>
        <v>-0.12639405204460966</v>
      </c>
      <c r="M243" s="317">
        <f>(N30-M30)/M30</f>
        <v>-4.8226950354609929E-2</v>
      </c>
      <c r="N243" s="5"/>
      <c r="O243" s="5"/>
      <c r="P243" s="5"/>
      <c r="Q243" s="5"/>
      <c r="R243" s="28"/>
    </row>
    <row r="244" spans="3:18" ht="21.75" customHeight="1" thickBot="1" x14ac:dyDescent="0.3">
      <c r="C244" s="879" t="s">
        <v>78</v>
      </c>
      <c r="D244" s="880">
        <f t="shared" si="27"/>
        <v>0.86586657253794563</v>
      </c>
      <c r="E244" s="881">
        <f t="shared" si="27"/>
        <v>0.12750662126371548</v>
      </c>
      <c r="F244" s="880">
        <f t="shared" si="27"/>
        <v>0.18579418344519016</v>
      </c>
      <c r="G244" s="880">
        <f t="shared" si="27"/>
        <v>0.11810206584284501</v>
      </c>
      <c r="H244" s="880">
        <f t="shared" si="27"/>
        <v>6.3992238251919339E-2</v>
      </c>
      <c r="I244" s="880">
        <f t="shared" si="27"/>
        <v>-9.197954248106887E-3</v>
      </c>
      <c r="J244" s="880">
        <f t="shared" si="28"/>
        <v>-5.2218798767556321E-2</v>
      </c>
      <c r="K244" s="882">
        <f t="shared" si="28"/>
        <v>-7.5360972726505104E-2</v>
      </c>
      <c r="L244" s="882">
        <f t="shared" si="28"/>
        <v>-0.19798182731382127</v>
      </c>
      <c r="M244" s="883">
        <f t="shared" si="28"/>
        <v>-7.7996014802163394E-2</v>
      </c>
      <c r="N244" s="26"/>
      <c r="O244" s="26"/>
      <c r="P244" s="26"/>
      <c r="Q244" s="26"/>
      <c r="R244" s="28"/>
    </row>
    <row r="245" spans="3:18" ht="15.75" thickTop="1" x14ac:dyDescent="0.25">
      <c r="C245" s="8" t="s">
        <v>405</v>
      </c>
      <c r="D245" s="9"/>
      <c r="E245" s="9"/>
      <c r="F245" s="9"/>
      <c r="G245" s="9"/>
      <c r="H245" s="9"/>
    </row>
    <row r="248" spans="3:18" ht="31.5" customHeight="1" x14ac:dyDescent="0.3">
      <c r="C248" s="1620" t="s">
        <v>298</v>
      </c>
      <c r="D248" s="1620"/>
      <c r="E248" s="1620"/>
      <c r="F248" s="1620"/>
      <c r="G248" s="1620"/>
      <c r="H248" s="1620"/>
      <c r="I248" s="1620"/>
      <c r="J248" s="1620"/>
      <c r="K248" s="1620"/>
      <c r="L248" s="1620"/>
      <c r="M248" s="1620"/>
      <c r="N248" s="1620"/>
      <c r="O248" s="37"/>
      <c r="P248" s="37"/>
      <c r="Q248" s="37"/>
    </row>
    <row r="249" spans="3:18" ht="5.25" customHeight="1" thickBot="1" x14ac:dyDescent="0.3"/>
    <row r="250" spans="3:18" ht="16.5" thickTop="1" x14ac:dyDescent="0.25">
      <c r="C250" s="1522" t="s">
        <v>42</v>
      </c>
      <c r="D250" s="869" t="s">
        <v>43</v>
      </c>
      <c r="E250" s="869" t="s">
        <v>43</v>
      </c>
      <c r="F250" s="869" t="s">
        <v>43</v>
      </c>
      <c r="G250" s="869" t="s">
        <v>43</v>
      </c>
      <c r="H250" s="869" t="s">
        <v>43</v>
      </c>
      <c r="I250" s="869" t="s">
        <v>43</v>
      </c>
      <c r="J250" s="869" t="s">
        <v>43</v>
      </c>
      <c r="K250" s="869" t="s">
        <v>43</v>
      </c>
      <c r="L250" s="869" t="s">
        <v>43</v>
      </c>
      <c r="M250" s="869" t="s">
        <v>43</v>
      </c>
      <c r="N250" s="870" t="s">
        <v>43</v>
      </c>
      <c r="O250" s="31"/>
      <c r="P250" s="31"/>
      <c r="Q250" s="31"/>
      <c r="R250" s="31"/>
    </row>
    <row r="251" spans="3:18" ht="16.5" thickBot="1" x14ac:dyDescent="0.3">
      <c r="C251" s="1523"/>
      <c r="D251" s="871">
        <v>2006</v>
      </c>
      <c r="E251" s="871">
        <v>2007</v>
      </c>
      <c r="F251" s="871">
        <v>2008</v>
      </c>
      <c r="G251" s="871">
        <v>2009</v>
      </c>
      <c r="H251" s="871">
        <v>2010</v>
      </c>
      <c r="I251" s="871">
        <v>2011</v>
      </c>
      <c r="J251" s="871">
        <v>2012</v>
      </c>
      <c r="K251" s="871">
        <v>2013</v>
      </c>
      <c r="L251" s="871">
        <v>2014</v>
      </c>
      <c r="M251" s="871">
        <v>2015</v>
      </c>
      <c r="N251" s="872">
        <v>2016</v>
      </c>
      <c r="O251" s="31"/>
      <c r="P251" s="31"/>
      <c r="Q251" s="31"/>
      <c r="R251" s="31"/>
    </row>
    <row r="252" spans="3:18" x14ac:dyDescent="0.25">
      <c r="C252" s="297" t="s">
        <v>74</v>
      </c>
      <c r="D252" s="269">
        <f>D28/$D$31</f>
        <v>0.70525944228732795</v>
      </c>
      <c r="E252" s="269">
        <f>E28/$E$31</f>
        <v>0.64882078446210112</v>
      </c>
      <c r="F252" s="269">
        <f>F28/$F$31</f>
        <v>0.6682885906040269</v>
      </c>
      <c r="G252" s="269">
        <f>G28/$G$31</f>
        <v>0.65663616639939626</v>
      </c>
      <c r="H252" s="269">
        <f>H28/$H$31</f>
        <v>0.67118029190922135</v>
      </c>
      <c r="I252" s="269">
        <f>I28/$I$31</f>
        <v>0.69293898426039724</v>
      </c>
      <c r="J252" s="269">
        <f>J28/$J$31</f>
        <v>0.77211796246648789</v>
      </c>
      <c r="K252" s="269">
        <f>K28/$K$31</f>
        <v>0.76927298826310897</v>
      </c>
      <c r="L252" s="269">
        <f>L28/$L$31</f>
        <v>0.77868590475320765</v>
      </c>
      <c r="M252" s="269">
        <f>M28/$M$31</f>
        <v>0.77307144890407065</v>
      </c>
      <c r="N252" s="284">
        <f>N28/$N$31</f>
        <v>0.75245446125347326</v>
      </c>
      <c r="O252" s="18"/>
      <c r="P252" s="18"/>
      <c r="Q252" s="18"/>
      <c r="R252" s="18"/>
    </row>
    <row r="253" spans="3:18" x14ac:dyDescent="0.25">
      <c r="C253" s="1002" t="s">
        <v>75</v>
      </c>
      <c r="D253" s="998">
        <f>D29/$D$31</f>
        <v>0.19649370514178138</v>
      </c>
      <c r="E253" s="998">
        <f>E29/$E$31</f>
        <v>0.12838945642577879</v>
      </c>
      <c r="F253" s="998">
        <f>F29/$F$31</f>
        <v>0.13294183445190155</v>
      </c>
      <c r="G253" s="999">
        <f>G29/$G$31</f>
        <v>0.1440430148099236</v>
      </c>
      <c r="H253" s="998">
        <f>H29/$H$31</f>
        <v>0.14730447987851178</v>
      </c>
      <c r="I253" s="998">
        <f>I29/$I$31</f>
        <v>0.15343139198350711</v>
      </c>
      <c r="J253" s="998">
        <f>J29/$J$31</f>
        <v>0.18390620623424433</v>
      </c>
      <c r="K253" s="998">
        <f>K29/$K$31</f>
        <v>0.18508823777759015</v>
      </c>
      <c r="L253" s="998">
        <f>L29/$L$31</f>
        <v>0.18446646271859732</v>
      </c>
      <c r="M253" s="998">
        <f>M29/$M$31</f>
        <v>0.18679191574153145</v>
      </c>
      <c r="N253" s="1000">
        <f>N29/$N$31</f>
        <v>0.20611299783883916</v>
      </c>
      <c r="O253" s="18"/>
      <c r="P253" s="18"/>
      <c r="Q253" s="18"/>
      <c r="R253" s="18"/>
    </row>
    <row r="254" spans="3:18" ht="15.75" thickBot="1" x14ac:dyDescent="0.3">
      <c r="C254" s="301" t="s">
        <v>69</v>
      </c>
      <c r="D254" s="283">
        <f>D30/$D$31</f>
        <v>9.8246852570890691E-2</v>
      </c>
      <c r="E254" s="283">
        <f>E30/$E$31</f>
        <v>0.22278975911212007</v>
      </c>
      <c r="F254" s="283">
        <f>F30/$F$31</f>
        <v>0.19876957494407158</v>
      </c>
      <c r="G254" s="283">
        <f>G30/$G$31</f>
        <v>0.19932081879068012</v>
      </c>
      <c r="H254" s="283">
        <f>H30/$H$31</f>
        <v>0.18151522821226693</v>
      </c>
      <c r="I254" s="283">
        <f>I30/$I$31</f>
        <v>0.15362962375609562</v>
      </c>
      <c r="J254" s="283">
        <f>J30/$J$31</f>
        <v>4.3975831299267736E-2</v>
      </c>
      <c r="K254" s="283">
        <f>K30/$K$31</f>
        <v>4.5638773959300855E-2</v>
      </c>
      <c r="L254" s="283">
        <f>L30/$L$31</f>
        <v>3.6847632528195062E-2</v>
      </c>
      <c r="M254" s="283">
        <f>M30/$M$31</f>
        <v>4.0136635354397952E-2</v>
      </c>
      <c r="N254" s="317">
        <f>N30/$N$31</f>
        <v>4.1432540907687561E-2</v>
      </c>
      <c r="O254" s="18"/>
      <c r="P254" s="18"/>
      <c r="Q254" s="18"/>
      <c r="R254" s="18"/>
    </row>
    <row r="255" spans="3:18" ht="21.75" customHeight="1" thickBot="1" x14ac:dyDescent="0.3">
      <c r="C255" s="879" t="s">
        <v>7</v>
      </c>
      <c r="D255" s="884">
        <f t="shared" ref="D255:N255" si="29">SUM(D252:D254)</f>
        <v>1</v>
      </c>
      <c r="E255" s="885">
        <f t="shared" si="29"/>
        <v>1</v>
      </c>
      <c r="F255" s="884">
        <f t="shared" si="29"/>
        <v>1</v>
      </c>
      <c r="G255" s="884">
        <f t="shared" si="29"/>
        <v>1</v>
      </c>
      <c r="H255" s="884">
        <f t="shared" si="29"/>
        <v>1</v>
      </c>
      <c r="I255" s="884">
        <f t="shared" si="29"/>
        <v>1</v>
      </c>
      <c r="J255" s="884">
        <f t="shared" si="29"/>
        <v>1</v>
      </c>
      <c r="K255" s="884">
        <f t="shared" si="29"/>
        <v>0.99999999999999989</v>
      </c>
      <c r="L255" s="884">
        <f t="shared" si="29"/>
        <v>1</v>
      </c>
      <c r="M255" s="884">
        <f t="shared" si="29"/>
        <v>1</v>
      </c>
      <c r="N255" s="886">
        <f t="shared" si="29"/>
        <v>1</v>
      </c>
      <c r="O255" s="19"/>
      <c r="P255" s="19"/>
      <c r="Q255" s="19"/>
      <c r="R255" s="19"/>
    </row>
    <row r="256" spans="3:18" ht="15.75" thickTop="1" x14ac:dyDescent="0.25">
      <c r="C256" s="8" t="s">
        <v>405</v>
      </c>
      <c r="D256" s="9"/>
      <c r="E256" s="9"/>
      <c r="F256" s="9"/>
      <c r="G256" s="9"/>
      <c r="H256" s="9"/>
    </row>
    <row r="258" spans="3:17" x14ac:dyDescent="0.25">
      <c r="C258" s="9"/>
    </row>
    <row r="259" spans="3:17" ht="32.25" customHeight="1" x14ac:dyDescent="0.3">
      <c r="C259" s="1614" t="s">
        <v>80</v>
      </c>
      <c r="D259" s="1614"/>
      <c r="E259" s="1614"/>
      <c r="F259" s="1614"/>
      <c r="G259" s="1614"/>
      <c r="H259" s="1614"/>
      <c r="I259" s="1614"/>
      <c r="J259" s="1614"/>
      <c r="K259" s="1614"/>
      <c r="L259" s="1614"/>
      <c r="M259" s="1614"/>
      <c r="N259" s="1614"/>
      <c r="O259" s="37"/>
      <c r="P259" s="37"/>
      <c r="Q259" s="37"/>
    </row>
    <row r="260" spans="3:17" ht="5.25" customHeight="1" x14ac:dyDescent="0.25"/>
    <row r="272" spans="3:17" ht="19.5" customHeight="1" x14ac:dyDescent="0.25">
      <c r="D272" s="472"/>
      <c r="E272" s="472"/>
      <c r="F272" s="669"/>
      <c r="G272" s="669"/>
      <c r="H272" s="669"/>
      <c r="I272" s="185"/>
      <c r="J272" s="185"/>
      <c r="K272" s="185"/>
      <c r="L272" s="185"/>
      <c r="M272" s="192"/>
      <c r="N272" s="228"/>
    </row>
    <row r="273" spans="4:14" ht="15.75" customHeight="1" x14ac:dyDescent="0.25">
      <c r="D273" s="472"/>
      <c r="E273" s="472"/>
      <c r="G273" s="703" t="s">
        <v>36</v>
      </c>
      <c r="H273" s="669"/>
      <c r="I273" s="185"/>
      <c r="J273" s="185"/>
      <c r="K273" s="185"/>
      <c r="L273" s="185"/>
      <c r="M273" s="192"/>
      <c r="N273" s="228"/>
    </row>
    <row r="274" spans="4:14" ht="15" customHeight="1" x14ac:dyDescent="0.25">
      <c r="D274" s="472"/>
      <c r="E274" s="472"/>
      <c r="G274" s="703" t="s">
        <v>61</v>
      </c>
      <c r="H274" s="669"/>
      <c r="I274" s="185"/>
      <c r="J274" s="185"/>
      <c r="K274" s="185"/>
      <c r="L274" s="185"/>
      <c r="M274" s="192"/>
      <c r="N274" s="228"/>
    </row>
    <row r="275" spans="4:14" x14ac:dyDescent="0.25">
      <c r="D275" s="472"/>
      <c r="E275" s="472"/>
      <c r="G275" s="703" t="s">
        <v>62</v>
      </c>
      <c r="H275" s="472"/>
    </row>
    <row r="276" spans="4:14" x14ac:dyDescent="0.25">
      <c r="D276" s="472"/>
      <c r="E276" s="472"/>
      <c r="G276" s="472"/>
      <c r="H276" s="472"/>
    </row>
    <row r="277" spans="4:14" x14ac:dyDescent="0.25">
      <c r="D277" s="472"/>
      <c r="E277" s="472"/>
      <c r="F277" s="472"/>
      <c r="G277" s="472"/>
      <c r="H277" s="472"/>
    </row>
  </sheetData>
  <sheetProtection algorithmName="SHA-512" hashValue="n8ex0cgU0LJoUntTQ9mt0EDqAlYn0XT6TPjuq8pqF37Xby2DC7TaNyFPmo++OKgOOFv6IYOBwcn+a7B3qT+EHQ==" saltValue="A0+O98dLbXYf8xHKQRBM/g==" spinCount="100000" sheet="1" objects="1" scenarios="1"/>
  <mergeCells count="120">
    <mergeCell ref="C7:N7"/>
    <mergeCell ref="D56:E56"/>
    <mergeCell ref="F56:G56"/>
    <mergeCell ref="H56:I56"/>
    <mergeCell ref="J56:K56"/>
    <mergeCell ref="L56:M56"/>
    <mergeCell ref="D55:E55"/>
    <mergeCell ref="F55:G55"/>
    <mergeCell ref="H55:I55"/>
    <mergeCell ref="J55:K55"/>
    <mergeCell ref="L55:M55"/>
    <mergeCell ref="D54:E54"/>
    <mergeCell ref="F54:G54"/>
    <mergeCell ref="H54:I54"/>
    <mergeCell ref="J54:K54"/>
    <mergeCell ref="L54:M54"/>
    <mergeCell ref="D53:E53"/>
    <mergeCell ref="F53:G53"/>
    <mergeCell ref="H53:I53"/>
    <mergeCell ref="J53:K53"/>
    <mergeCell ref="L53:M53"/>
    <mergeCell ref="D51:E51"/>
    <mergeCell ref="F51:G51"/>
    <mergeCell ref="H51:I51"/>
    <mergeCell ref="J51:K51"/>
    <mergeCell ref="L51:M51"/>
    <mergeCell ref="D50:E50"/>
    <mergeCell ref="F50:G50"/>
    <mergeCell ref="H50:I50"/>
    <mergeCell ref="J50:K50"/>
    <mergeCell ref="L50:M50"/>
    <mergeCell ref="D49:E49"/>
    <mergeCell ref="F49:G49"/>
    <mergeCell ref="H49:I49"/>
    <mergeCell ref="J49:K49"/>
    <mergeCell ref="L49:M49"/>
    <mergeCell ref="D48:E48"/>
    <mergeCell ref="F48:G48"/>
    <mergeCell ref="H48:I48"/>
    <mergeCell ref="J48:K48"/>
    <mergeCell ref="L48:M48"/>
    <mergeCell ref="D47:E47"/>
    <mergeCell ref="F47:G47"/>
    <mergeCell ref="H47:I47"/>
    <mergeCell ref="J47:K47"/>
    <mergeCell ref="L47:M47"/>
    <mergeCell ref="D46:E46"/>
    <mergeCell ref="F46:G46"/>
    <mergeCell ref="H46:I46"/>
    <mergeCell ref="J46:K46"/>
    <mergeCell ref="L46:M46"/>
    <mergeCell ref="D44:E44"/>
    <mergeCell ref="F44:G44"/>
    <mergeCell ref="H44:I44"/>
    <mergeCell ref="J44:K44"/>
    <mergeCell ref="L44:M44"/>
    <mergeCell ref="D43:E43"/>
    <mergeCell ref="F43:G43"/>
    <mergeCell ref="H43:I43"/>
    <mergeCell ref="J43:K43"/>
    <mergeCell ref="L43:M43"/>
    <mergeCell ref="D39:E39"/>
    <mergeCell ref="F39:G39"/>
    <mergeCell ref="H39:I39"/>
    <mergeCell ref="J39:K39"/>
    <mergeCell ref="L39:M39"/>
    <mergeCell ref="D42:E42"/>
    <mergeCell ref="F42:G42"/>
    <mergeCell ref="H42:I42"/>
    <mergeCell ref="J42:K42"/>
    <mergeCell ref="L42:M42"/>
    <mergeCell ref="D41:E41"/>
    <mergeCell ref="F41:G41"/>
    <mergeCell ref="H41:I41"/>
    <mergeCell ref="J41:K41"/>
    <mergeCell ref="L41:M41"/>
    <mergeCell ref="C90:N90"/>
    <mergeCell ref="C103:N103"/>
    <mergeCell ref="C115:N115"/>
    <mergeCell ref="C4:N4"/>
    <mergeCell ref="C5:N5"/>
    <mergeCell ref="C6:N6"/>
    <mergeCell ref="C9:N9"/>
    <mergeCell ref="C10:N10"/>
    <mergeCell ref="C8:N8"/>
    <mergeCell ref="C92:C93"/>
    <mergeCell ref="C35:M35"/>
    <mergeCell ref="C37:C38"/>
    <mergeCell ref="D37:E38"/>
    <mergeCell ref="F37:G38"/>
    <mergeCell ref="H37:I38"/>
    <mergeCell ref="J37:K38"/>
    <mergeCell ref="L37:M38"/>
    <mergeCell ref="C12:C13"/>
    <mergeCell ref="C76:N76"/>
    <mergeCell ref="D40:E40"/>
    <mergeCell ref="F40:G40"/>
    <mergeCell ref="H40:I40"/>
    <mergeCell ref="J40:K40"/>
    <mergeCell ref="L40:M40"/>
    <mergeCell ref="C117:C118"/>
    <mergeCell ref="C248:N248"/>
    <mergeCell ref="C259:N259"/>
    <mergeCell ref="C128:N128"/>
    <mergeCell ref="C143:N143"/>
    <mergeCell ref="C158:N158"/>
    <mergeCell ref="C174:N174"/>
    <mergeCell ref="C187:N187"/>
    <mergeCell ref="C199:N199"/>
    <mergeCell ref="C250:C251"/>
    <mergeCell ref="C214:Q214"/>
    <mergeCell ref="C230:C231"/>
    <mergeCell ref="C201:C202"/>
    <mergeCell ref="C155:H155"/>
    <mergeCell ref="C209:M209"/>
    <mergeCell ref="C213:N213"/>
    <mergeCell ref="C228:N228"/>
    <mergeCell ref="C171:H171"/>
    <mergeCell ref="C176:C177"/>
    <mergeCell ref="C238:N238"/>
  </mergeCells>
  <hyperlinks>
    <hyperlink ref="G273" location="'INÍCIO '!A1" display="INÍCIO" xr:uid="{00000000-0004-0000-0A00-000000000000}"/>
    <hyperlink ref="G274" location="'VEIC. ENV. EM ACID. COM VÍTIMAS'!A1" display="AVANÇAR  &gt;&gt;" xr:uid="{00000000-0004-0000-0A00-000001000000}"/>
    <hyperlink ref="G275" location="'VÍTIMAS FATAIS'!A1" display="&lt;&lt;  VOLTAR" xr:uid="{00000000-0004-0000-0A00-000002000000}"/>
    <hyperlink ref="B13" location="'INÍCIO '!A1" display="INÍCIO" xr:uid="{00000000-0004-0000-0A00-000003000000}"/>
    <hyperlink ref="B14" location="'VEIC. ENV. EM ACID. COM VÍTIMAS'!A1" display="AVANÇAR  &gt;&gt;" xr:uid="{00000000-0004-0000-0A00-000004000000}"/>
    <hyperlink ref="B15" location="'VÍTIMAS FATAIS'!A1" display="&lt;&lt;  VOLTAR" xr:uid="{00000000-0004-0000-0A00-000005000000}"/>
  </hyperlinks>
  <printOptions horizontalCentered="1"/>
  <pageMargins left="0.51181102362204722" right="0" top="0.39370078740157483" bottom="0.27559055118110237" header="0.31496062992125984" footer="0.31496062992125984"/>
  <pageSetup paperSize="9" scale="88" orientation="portrait" r:id="rId1"/>
  <rowBreaks count="4" manualBreakCount="4">
    <brk id="57" min="2" max="14" man="1"/>
    <brk id="113" min="2" max="14" man="1"/>
    <brk id="171" min="2" max="14" man="1"/>
    <brk id="226" min="2" max="14"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10">
    <tabColor rgb="FF00B0F0"/>
  </sheetPr>
  <dimension ref="B2:T191"/>
  <sheetViews>
    <sheetView showGridLines="0" showRowColHeaders="0" zoomScaleNormal="100" zoomScaleSheetLayoutView="80" workbookViewId="0">
      <selection activeCell="B15" sqref="B15:C15"/>
    </sheetView>
  </sheetViews>
  <sheetFormatPr baseColWidth="10" defaultColWidth="9.140625" defaultRowHeight="15" x14ac:dyDescent="0.25"/>
  <cols>
    <col min="1" max="1" width="19.5703125" customWidth="1"/>
    <col min="2" max="2" width="11.5703125" customWidth="1"/>
    <col min="3" max="3" width="10.5703125" customWidth="1"/>
    <col min="4" max="4" width="26.28515625" customWidth="1"/>
    <col min="5" max="15" width="6.7109375" customWidth="1"/>
    <col min="16" max="16" width="8" customWidth="1"/>
    <col min="17" max="19" width="9.85546875" customWidth="1"/>
  </cols>
  <sheetData>
    <row r="2" spans="2:19" ht="15.75" thickBot="1" x14ac:dyDescent="0.3"/>
    <row r="3" spans="2:19" ht="9.75" customHeight="1" thickTop="1" x14ac:dyDescent="0.25">
      <c r="D3" s="520"/>
      <c r="E3" s="521"/>
      <c r="F3" s="521"/>
      <c r="G3" s="521"/>
      <c r="H3" s="521"/>
      <c r="I3" s="521"/>
      <c r="J3" s="521"/>
      <c r="K3" s="521"/>
      <c r="L3" s="521"/>
      <c r="M3" s="521"/>
      <c r="N3" s="521"/>
      <c r="O3" s="522"/>
    </row>
    <row r="4" spans="2:19" ht="10.5" customHeight="1" x14ac:dyDescent="0.25">
      <c r="D4" s="1560"/>
      <c r="E4" s="1561"/>
      <c r="F4" s="1561"/>
      <c r="G4" s="1561"/>
      <c r="H4" s="1561"/>
      <c r="I4" s="1561"/>
      <c r="J4" s="1561"/>
      <c r="K4" s="1561"/>
      <c r="L4" s="1561"/>
      <c r="M4" s="1561"/>
      <c r="N4" s="1561"/>
      <c r="O4" s="1562"/>
    </row>
    <row r="5" spans="2:19" ht="15.75" x14ac:dyDescent="0.25">
      <c r="D5" s="1560" t="s">
        <v>34</v>
      </c>
      <c r="E5" s="1561"/>
      <c r="F5" s="1561"/>
      <c r="G5" s="1561"/>
      <c r="H5" s="1561"/>
      <c r="I5" s="1561"/>
      <c r="J5" s="1561"/>
      <c r="K5" s="1561"/>
      <c r="L5" s="1561"/>
      <c r="M5" s="1561"/>
      <c r="N5" s="1561"/>
      <c r="O5" s="1562"/>
    </row>
    <row r="6" spans="2:19" ht="15.75" x14ac:dyDescent="0.25">
      <c r="D6" s="1560" t="s">
        <v>35</v>
      </c>
      <c r="E6" s="1561"/>
      <c r="F6" s="1561"/>
      <c r="G6" s="1561"/>
      <c r="H6" s="1561"/>
      <c r="I6" s="1561"/>
      <c r="J6" s="1561"/>
      <c r="K6" s="1561"/>
      <c r="L6" s="1561"/>
      <c r="M6" s="1561"/>
      <c r="N6" s="1561"/>
      <c r="O6" s="1562"/>
    </row>
    <row r="7" spans="2:19" ht="15.75" x14ac:dyDescent="0.25">
      <c r="D7" s="1560" t="s">
        <v>394</v>
      </c>
      <c r="E7" s="1561"/>
      <c r="F7" s="1561"/>
      <c r="G7" s="1561"/>
      <c r="H7" s="1561"/>
      <c r="I7" s="1561"/>
      <c r="J7" s="1561"/>
      <c r="K7" s="1561"/>
      <c r="L7" s="1561"/>
      <c r="M7" s="1561"/>
      <c r="N7" s="1561"/>
      <c r="O7" s="1562"/>
    </row>
    <row r="8" spans="2:19" s="439" customFormat="1" ht="15.75" x14ac:dyDescent="0.25">
      <c r="D8" s="1560" t="s">
        <v>37</v>
      </c>
      <c r="E8" s="1561"/>
      <c r="F8" s="1561"/>
      <c r="G8" s="1561"/>
      <c r="H8" s="1561"/>
      <c r="I8" s="1561"/>
      <c r="J8" s="1561"/>
      <c r="K8" s="1561"/>
      <c r="L8" s="1561"/>
      <c r="M8" s="1561"/>
      <c r="N8" s="1561"/>
      <c r="O8" s="1562"/>
    </row>
    <row r="9" spans="2:19" ht="12.75" customHeight="1" x14ac:dyDescent="0.25">
      <c r="D9" s="1560"/>
      <c r="E9" s="1561"/>
      <c r="F9" s="1561"/>
      <c r="G9" s="1561"/>
      <c r="H9" s="1561"/>
      <c r="I9" s="1561"/>
      <c r="J9" s="1561"/>
      <c r="K9" s="1561"/>
      <c r="L9" s="1561"/>
      <c r="M9" s="1561"/>
      <c r="N9" s="1561"/>
      <c r="O9" s="1562"/>
    </row>
    <row r="10" spans="2:19" ht="14.25" customHeight="1" x14ac:dyDescent="0.25">
      <c r="D10" s="1637" t="s">
        <v>82</v>
      </c>
      <c r="E10" s="1638"/>
      <c r="F10" s="1638"/>
      <c r="G10" s="1638"/>
      <c r="H10" s="1638"/>
      <c r="I10" s="1638"/>
      <c r="J10" s="1638"/>
      <c r="K10" s="1638"/>
      <c r="L10" s="1638"/>
      <c r="M10" s="1638"/>
      <c r="N10" s="1638"/>
      <c r="O10" s="1639"/>
    </row>
    <row r="11" spans="2:19" ht="21" customHeight="1" thickBot="1" x14ac:dyDescent="0.3">
      <c r="D11" s="1566" t="s">
        <v>64</v>
      </c>
      <c r="E11" s="1567"/>
      <c r="F11" s="1567"/>
      <c r="G11" s="1567"/>
      <c r="H11" s="1567"/>
      <c r="I11" s="1567"/>
      <c r="J11" s="1567"/>
      <c r="K11" s="1567"/>
      <c r="L11" s="1567"/>
      <c r="M11" s="1567"/>
      <c r="N11" s="1567"/>
      <c r="O11" s="1568"/>
    </row>
    <row r="12" spans="2:19" ht="6" customHeight="1" thickTop="1" thickBot="1" x14ac:dyDescent="0.3"/>
    <row r="13" spans="2:19" ht="15" customHeight="1" thickTop="1" x14ac:dyDescent="0.25">
      <c r="B13" s="472"/>
      <c r="C13" s="472"/>
      <c r="D13" s="1522" t="s">
        <v>42</v>
      </c>
      <c r="E13" s="869" t="s">
        <v>43</v>
      </c>
      <c r="F13" s="869" t="s">
        <v>43</v>
      </c>
      <c r="G13" s="869" t="s">
        <v>43</v>
      </c>
      <c r="H13" s="869" t="s">
        <v>43</v>
      </c>
      <c r="I13" s="869" t="s">
        <v>43</v>
      </c>
      <c r="J13" s="869" t="s">
        <v>43</v>
      </c>
      <c r="K13" s="869" t="s">
        <v>43</v>
      </c>
      <c r="L13" s="869" t="s">
        <v>43</v>
      </c>
      <c r="M13" s="869" t="s">
        <v>43</v>
      </c>
      <c r="N13" s="869" t="s">
        <v>43</v>
      </c>
      <c r="O13" s="870" t="s">
        <v>43</v>
      </c>
      <c r="P13" s="3"/>
      <c r="Q13" s="3"/>
      <c r="R13" s="3"/>
      <c r="S13" s="3"/>
    </row>
    <row r="14" spans="2:19" ht="16.5" thickBot="1" x14ac:dyDescent="0.3">
      <c r="B14" s="1588" t="s">
        <v>36</v>
      </c>
      <c r="C14" s="1588"/>
      <c r="D14" s="1523"/>
      <c r="E14" s="871">
        <v>2006</v>
      </c>
      <c r="F14" s="871">
        <v>2007</v>
      </c>
      <c r="G14" s="871">
        <v>2008</v>
      </c>
      <c r="H14" s="871">
        <v>2009</v>
      </c>
      <c r="I14" s="871">
        <v>2010</v>
      </c>
      <c r="J14" s="871">
        <v>2011</v>
      </c>
      <c r="K14" s="871">
        <v>2012</v>
      </c>
      <c r="L14" s="871">
        <v>2013</v>
      </c>
      <c r="M14" s="871">
        <v>2014</v>
      </c>
      <c r="N14" s="871">
        <v>2015</v>
      </c>
      <c r="O14" s="872">
        <v>2016</v>
      </c>
      <c r="P14" s="3"/>
      <c r="Q14" s="3"/>
      <c r="R14" s="3"/>
      <c r="S14" s="3"/>
    </row>
    <row r="15" spans="2:19" ht="15.75" customHeight="1" x14ac:dyDescent="0.25">
      <c r="B15" s="1588" t="s">
        <v>38</v>
      </c>
      <c r="C15" s="1588"/>
      <c r="D15" s="297" t="s">
        <v>83</v>
      </c>
      <c r="E15" s="270">
        <v>2711</v>
      </c>
      <c r="F15" s="270">
        <v>5149</v>
      </c>
      <c r="G15" s="270">
        <v>4947</v>
      </c>
      <c r="H15" s="270">
        <v>6035</v>
      </c>
      <c r="I15" s="270">
        <v>7078</v>
      </c>
      <c r="J15" s="270">
        <v>7447</v>
      </c>
      <c r="K15" s="270">
        <v>7405</v>
      </c>
      <c r="L15" s="270">
        <v>7047</v>
      </c>
      <c r="M15" s="270">
        <v>6905</v>
      </c>
      <c r="N15" s="270">
        <v>5258</v>
      </c>
      <c r="O15" s="281">
        <v>5010</v>
      </c>
      <c r="P15" s="44"/>
      <c r="Q15" s="44"/>
      <c r="R15" s="44"/>
      <c r="S15" s="44"/>
    </row>
    <row r="16" spans="2:19" ht="15.75" customHeight="1" x14ac:dyDescent="0.25">
      <c r="B16" s="1588" t="s">
        <v>81</v>
      </c>
      <c r="C16" s="1588"/>
      <c r="D16" s="1002" t="s">
        <v>421</v>
      </c>
      <c r="E16" s="996">
        <v>117</v>
      </c>
      <c r="F16" s="996">
        <v>208</v>
      </c>
      <c r="G16" s="996">
        <v>167</v>
      </c>
      <c r="H16" s="996">
        <v>228</v>
      </c>
      <c r="I16" s="996">
        <v>270</v>
      </c>
      <c r="J16" s="996">
        <v>320</v>
      </c>
      <c r="K16" s="996">
        <v>283</v>
      </c>
      <c r="L16" s="996">
        <v>265</v>
      </c>
      <c r="M16" s="996">
        <v>183</v>
      </c>
      <c r="N16" s="996">
        <v>144</v>
      </c>
      <c r="O16" s="997">
        <v>164</v>
      </c>
      <c r="P16" s="44"/>
      <c r="Q16" s="44"/>
      <c r="R16" s="44"/>
      <c r="S16" s="44"/>
    </row>
    <row r="17" spans="2:20" ht="15.75" customHeight="1" x14ac:dyDescent="0.25">
      <c r="B17" s="472"/>
      <c r="C17" s="472"/>
      <c r="D17" s="299" t="s">
        <v>84</v>
      </c>
      <c r="E17" s="276">
        <v>544</v>
      </c>
      <c r="F17" s="276">
        <v>683</v>
      </c>
      <c r="G17" s="276">
        <v>1553</v>
      </c>
      <c r="H17" s="276">
        <v>1915</v>
      </c>
      <c r="I17" s="276">
        <v>2018</v>
      </c>
      <c r="J17" s="276">
        <v>2169</v>
      </c>
      <c r="K17" s="276">
        <v>2133</v>
      </c>
      <c r="L17" s="276">
        <v>2103</v>
      </c>
      <c r="M17" s="276">
        <v>1549</v>
      </c>
      <c r="N17" s="276">
        <v>1638</v>
      </c>
      <c r="O17" s="278">
        <v>1379</v>
      </c>
      <c r="P17" s="44"/>
      <c r="Q17" s="44"/>
      <c r="R17" s="44"/>
      <c r="S17" s="44"/>
    </row>
    <row r="18" spans="2:20" ht="15.75" customHeight="1" x14ac:dyDescent="0.25">
      <c r="B18" s="472"/>
      <c r="C18" s="472"/>
      <c r="D18" s="1002" t="s">
        <v>85</v>
      </c>
      <c r="E18" s="996">
        <v>107</v>
      </c>
      <c r="F18" s="996">
        <v>165</v>
      </c>
      <c r="G18" s="996">
        <v>124</v>
      </c>
      <c r="H18" s="996">
        <v>42</v>
      </c>
      <c r="I18" s="996">
        <v>26</v>
      </c>
      <c r="J18" s="996">
        <v>35</v>
      </c>
      <c r="K18" s="996">
        <v>28</v>
      </c>
      <c r="L18" s="996">
        <v>32</v>
      </c>
      <c r="M18" s="996">
        <v>53</v>
      </c>
      <c r="N18" s="996">
        <v>65</v>
      </c>
      <c r="O18" s="997">
        <v>23</v>
      </c>
      <c r="P18" s="44"/>
      <c r="Q18" s="44"/>
      <c r="R18" s="44"/>
      <c r="S18" s="44"/>
    </row>
    <row r="19" spans="2:20" ht="15.75" customHeight="1" x14ac:dyDescent="0.25">
      <c r="D19" s="302" t="s">
        <v>86</v>
      </c>
      <c r="E19" s="276">
        <v>3596</v>
      </c>
      <c r="F19" s="276">
        <v>6489</v>
      </c>
      <c r="G19" s="276">
        <v>8495</v>
      </c>
      <c r="H19" s="276">
        <v>10786</v>
      </c>
      <c r="I19" s="276">
        <v>12350</v>
      </c>
      <c r="J19" s="276">
        <v>13244</v>
      </c>
      <c r="K19" s="276">
        <v>13400</v>
      </c>
      <c r="L19" s="276">
        <v>12530</v>
      </c>
      <c r="M19" s="276">
        <v>11771</v>
      </c>
      <c r="N19" s="276">
        <v>9374</v>
      </c>
      <c r="O19" s="278">
        <v>8716</v>
      </c>
      <c r="P19" s="44"/>
      <c r="Q19" s="44"/>
      <c r="R19" s="44"/>
      <c r="S19" s="44"/>
    </row>
    <row r="20" spans="2:20" ht="15.75" customHeight="1" x14ac:dyDescent="0.25">
      <c r="D20" s="1002" t="s">
        <v>87</v>
      </c>
      <c r="E20" s="996">
        <v>917</v>
      </c>
      <c r="F20" s="996">
        <v>1693</v>
      </c>
      <c r="G20" s="996">
        <v>1747</v>
      </c>
      <c r="H20" s="996">
        <v>1819</v>
      </c>
      <c r="I20" s="996">
        <v>1581</v>
      </c>
      <c r="J20" s="996">
        <v>1515</v>
      </c>
      <c r="K20" s="996">
        <v>1349</v>
      </c>
      <c r="L20" s="996">
        <v>1348</v>
      </c>
      <c r="M20" s="996">
        <v>1126</v>
      </c>
      <c r="N20" s="996">
        <v>756</v>
      </c>
      <c r="O20" s="997">
        <v>711</v>
      </c>
      <c r="P20" s="44"/>
      <c r="Q20" s="44"/>
      <c r="R20" s="44"/>
      <c r="S20" s="44"/>
    </row>
    <row r="21" spans="2:20" ht="15.75" customHeight="1" x14ac:dyDescent="0.25">
      <c r="D21" s="299" t="s">
        <v>175</v>
      </c>
      <c r="E21" s="276">
        <v>155</v>
      </c>
      <c r="F21" s="276">
        <v>157</v>
      </c>
      <c r="G21" s="276">
        <v>187</v>
      </c>
      <c r="H21" s="276">
        <v>122</v>
      </c>
      <c r="I21" s="276">
        <v>97</v>
      </c>
      <c r="J21" s="276">
        <v>102</v>
      </c>
      <c r="K21" s="276">
        <v>124</v>
      </c>
      <c r="L21" s="276">
        <v>115</v>
      </c>
      <c r="M21" s="276">
        <v>121</v>
      </c>
      <c r="N21" s="276">
        <v>167</v>
      </c>
      <c r="O21" s="278">
        <v>78</v>
      </c>
      <c r="P21" s="44"/>
      <c r="Q21" s="44"/>
      <c r="R21" s="44"/>
      <c r="S21" s="44"/>
    </row>
    <row r="22" spans="2:20" ht="15.75" customHeight="1" x14ac:dyDescent="0.25">
      <c r="D22" s="1002" t="s">
        <v>69</v>
      </c>
      <c r="E22" s="996">
        <v>352</v>
      </c>
      <c r="F22" s="996">
        <v>1314</v>
      </c>
      <c r="G22" s="996">
        <v>660</v>
      </c>
      <c r="H22" s="996">
        <v>255</v>
      </c>
      <c r="I22" s="996">
        <v>286</v>
      </c>
      <c r="J22" s="996">
        <v>391</v>
      </c>
      <c r="K22" s="996">
        <v>269</v>
      </c>
      <c r="L22" s="996">
        <v>246</v>
      </c>
      <c r="M22" s="996">
        <v>193</v>
      </c>
      <c r="N22" s="996">
        <v>163</v>
      </c>
      <c r="O22" s="997">
        <v>114</v>
      </c>
      <c r="P22" s="44"/>
      <c r="Q22" s="44"/>
      <c r="R22" s="44"/>
      <c r="S22" s="44"/>
    </row>
    <row r="23" spans="2:20" ht="21.75" customHeight="1" thickBot="1" x14ac:dyDescent="0.3">
      <c r="D23" s="820" t="s">
        <v>7</v>
      </c>
      <c r="E23" s="821">
        <f t="shared" ref="E23:O23" si="0">SUM(E15:E22)</f>
        <v>8499</v>
      </c>
      <c r="F23" s="821">
        <f t="shared" si="0"/>
        <v>15858</v>
      </c>
      <c r="G23" s="821">
        <f t="shared" si="0"/>
        <v>17880</v>
      </c>
      <c r="H23" s="821">
        <f t="shared" si="0"/>
        <v>21202</v>
      </c>
      <c r="I23" s="821">
        <f t="shared" si="0"/>
        <v>23706</v>
      </c>
      <c r="J23" s="821">
        <f t="shared" si="0"/>
        <v>25223</v>
      </c>
      <c r="K23" s="821">
        <f t="shared" si="0"/>
        <v>24991</v>
      </c>
      <c r="L23" s="821">
        <f t="shared" si="0"/>
        <v>23686</v>
      </c>
      <c r="M23" s="821">
        <f t="shared" si="0"/>
        <v>21901</v>
      </c>
      <c r="N23" s="821">
        <f t="shared" si="0"/>
        <v>17565</v>
      </c>
      <c r="O23" s="823">
        <f t="shared" si="0"/>
        <v>16195</v>
      </c>
      <c r="P23" s="26"/>
      <c r="Q23" s="26"/>
      <c r="R23" s="26"/>
      <c r="S23" s="26"/>
    </row>
    <row r="24" spans="2:20" ht="15.75" thickTop="1" x14ac:dyDescent="0.25">
      <c r="D24" s="8" t="s">
        <v>405</v>
      </c>
      <c r="E24" s="9"/>
      <c r="F24" s="9"/>
      <c r="G24" s="9"/>
      <c r="H24" s="9"/>
      <c r="I24" s="9"/>
      <c r="J24" s="9"/>
      <c r="K24" s="9"/>
    </row>
    <row r="25" spans="2:20" ht="15.75" customHeight="1" x14ac:dyDescent="0.25">
      <c r="D25" s="1636"/>
      <c r="E25" s="1636"/>
      <c r="F25" s="1636"/>
      <c r="G25" s="1636"/>
      <c r="H25" s="1636"/>
      <c r="I25" s="1636"/>
    </row>
    <row r="26" spans="2:20" s="439" customFormat="1" ht="14.25" customHeight="1" x14ac:dyDescent="0.25">
      <c r="D26" s="438"/>
      <c r="E26" s="438"/>
      <c r="F26" s="438"/>
      <c r="G26" s="438"/>
      <c r="H26" s="438"/>
      <c r="I26" s="438"/>
    </row>
    <row r="27" spans="2:20" s="439" customFormat="1" ht="31.5" customHeight="1" x14ac:dyDescent="0.25">
      <c r="D27" s="1623" t="s">
        <v>540</v>
      </c>
      <c r="E27" s="1623"/>
      <c r="F27" s="1623"/>
      <c r="G27" s="1623"/>
      <c r="H27" s="1623"/>
      <c r="I27" s="1623"/>
      <c r="J27" s="1623"/>
      <c r="K27" s="1623"/>
      <c r="L27" s="1623"/>
      <c r="M27" s="1623"/>
      <c r="N27" s="1623"/>
    </row>
    <row r="28" spans="2:20" s="439" customFormat="1" ht="7.5" customHeight="1" thickBot="1" x14ac:dyDescent="0.3">
      <c r="D28" s="145"/>
      <c r="E28" s="145"/>
      <c r="F28" s="145"/>
      <c r="G28" s="145"/>
      <c r="H28" s="145"/>
      <c r="I28" s="145"/>
    </row>
    <row r="29" spans="2:20" s="439" customFormat="1" ht="14.25" customHeight="1" thickTop="1" x14ac:dyDescent="0.25">
      <c r="D29" s="1535" t="s">
        <v>42</v>
      </c>
      <c r="E29" s="1572" t="s">
        <v>309</v>
      </c>
      <c r="F29" s="1580"/>
      <c r="G29" s="1576" t="s">
        <v>310</v>
      </c>
      <c r="H29" s="1580"/>
      <c r="I29" s="1576" t="s">
        <v>311</v>
      </c>
      <c r="J29" s="1580"/>
      <c r="K29" s="1572" t="s">
        <v>312</v>
      </c>
      <c r="L29" s="1580"/>
      <c r="M29" s="1576" t="s">
        <v>7</v>
      </c>
      <c r="N29" s="1580"/>
    </row>
    <row r="30" spans="2:20" s="439" customFormat="1" ht="14.25" customHeight="1" thickBot="1" x14ac:dyDescent="0.3">
      <c r="D30" s="1536"/>
      <c r="E30" s="1574"/>
      <c r="F30" s="1581"/>
      <c r="G30" s="1577"/>
      <c r="H30" s="1581"/>
      <c r="I30" s="1577"/>
      <c r="J30" s="1581"/>
      <c r="K30" s="1574"/>
      <c r="L30" s="1581"/>
      <c r="M30" s="1577"/>
      <c r="N30" s="1581"/>
      <c r="Q30" s="398" t="str">
        <f>E29</f>
        <v>INTERIOR</v>
      </c>
      <c r="R30" s="398" t="str">
        <f>G29</f>
        <v>CAPITAL</v>
      </c>
      <c r="S30" s="398" t="str">
        <f>I29</f>
        <v>RODOVIAS ESTADUAIS</v>
      </c>
      <c r="T30" s="398" t="str">
        <f>K29</f>
        <v>RODOVIAS FEDERAIS</v>
      </c>
    </row>
    <row r="31" spans="2:20" s="439" customFormat="1" ht="14.25" customHeight="1" x14ac:dyDescent="0.25">
      <c r="D31" s="300" t="s">
        <v>83</v>
      </c>
      <c r="E31" s="1586">
        <v>2356</v>
      </c>
      <c r="F31" s="1583"/>
      <c r="G31" s="1635">
        <v>1757</v>
      </c>
      <c r="H31" s="1585"/>
      <c r="I31" s="1586">
        <v>164</v>
      </c>
      <c r="J31" s="1583"/>
      <c r="K31" s="1635">
        <v>733</v>
      </c>
      <c r="L31" s="1585"/>
      <c r="M31" s="1586">
        <f>SUM(E31:L31)</f>
        <v>5010</v>
      </c>
      <c r="N31" s="1583"/>
      <c r="Q31" s="398"/>
      <c r="R31" s="398"/>
      <c r="S31" s="398"/>
      <c r="T31" s="398"/>
    </row>
    <row r="32" spans="2:20" s="439" customFormat="1" ht="14.25" customHeight="1" x14ac:dyDescent="0.25">
      <c r="D32" s="1002" t="s">
        <v>421</v>
      </c>
      <c r="E32" s="1553">
        <v>94</v>
      </c>
      <c r="F32" s="1548"/>
      <c r="G32" s="1547">
        <v>41</v>
      </c>
      <c r="H32" s="1534"/>
      <c r="I32" s="1553">
        <v>5</v>
      </c>
      <c r="J32" s="1548"/>
      <c r="K32" s="1547">
        <v>24</v>
      </c>
      <c r="L32" s="1534"/>
      <c r="M32" s="1553">
        <f t="shared" ref="M32:M38" si="1">SUM(E32:L32)</f>
        <v>164</v>
      </c>
      <c r="N32" s="1548"/>
      <c r="Q32" s="398"/>
      <c r="R32" s="398"/>
      <c r="S32" s="398"/>
      <c r="T32" s="398"/>
    </row>
    <row r="33" spans="4:20" s="439" customFormat="1" ht="14.25" customHeight="1" x14ac:dyDescent="0.25">
      <c r="D33" s="299" t="s">
        <v>84</v>
      </c>
      <c r="E33" s="1628">
        <v>499</v>
      </c>
      <c r="F33" s="1584"/>
      <c r="G33" s="1634">
        <v>215</v>
      </c>
      <c r="H33" s="1527"/>
      <c r="I33" s="1628">
        <v>77</v>
      </c>
      <c r="J33" s="1584"/>
      <c r="K33" s="1634">
        <v>588</v>
      </c>
      <c r="L33" s="1527"/>
      <c r="M33" s="1628">
        <f t="shared" si="1"/>
        <v>1379</v>
      </c>
      <c r="N33" s="1584"/>
      <c r="Q33" s="398"/>
      <c r="R33" s="398"/>
      <c r="S33" s="398"/>
      <c r="T33" s="398"/>
    </row>
    <row r="34" spans="4:20" s="439" customFormat="1" ht="14.25" customHeight="1" x14ac:dyDescent="0.25">
      <c r="D34" s="1002" t="s">
        <v>85</v>
      </c>
      <c r="E34" s="1553">
        <v>13</v>
      </c>
      <c r="F34" s="1548"/>
      <c r="G34" s="1547">
        <v>5</v>
      </c>
      <c r="H34" s="1534"/>
      <c r="I34" s="1553">
        <v>1</v>
      </c>
      <c r="J34" s="1548"/>
      <c r="K34" s="1547">
        <v>4</v>
      </c>
      <c r="L34" s="1534"/>
      <c r="M34" s="1553">
        <f t="shared" si="1"/>
        <v>23</v>
      </c>
      <c r="N34" s="1548"/>
      <c r="Q34" s="398"/>
      <c r="R34" s="398"/>
      <c r="S34" s="398"/>
      <c r="T34" s="398"/>
    </row>
    <row r="35" spans="4:20" s="439" customFormat="1" ht="14.25" customHeight="1" x14ac:dyDescent="0.25">
      <c r="D35" s="299" t="s">
        <v>86</v>
      </c>
      <c r="E35" s="1628">
        <v>5002</v>
      </c>
      <c r="F35" s="1584"/>
      <c r="G35" s="1634">
        <v>2333</v>
      </c>
      <c r="H35" s="1527"/>
      <c r="I35" s="1628">
        <v>399</v>
      </c>
      <c r="J35" s="1584"/>
      <c r="K35" s="1634">
        <v>982</v>
      </c>
      <c r="L35" s="1527"/>
      <c r="M35" s="1628">
        <f t="shared" si="1"/>
        <v>8716</v>
      </c>
      <c r="N35" s="1584"/>
      <c r="Q35" s="398"/>
      <c r="R35" s="398"/>
      <c r="S35" s="398"/>
      <c r="T35" s="398"/>
    </row>
    <row r="36" spans="4:20" s="439" customFormat="1" ht="14.25" customHeight="1" x14ac:dyDescent="0.25">
      <c r="D36" s="1002" t="s">
        <v>87</v>
      </c>
      <c r="E36" s="1553">
        <v>412</v>
      </c>
      <c r="F36" s="1548"/>
      <c r="G36" s="1547">
        <v>210</v>
      </c>
      <c r="H36" s="1534"/>
      <c r="I36" s="1553">
        <v>21</v>
      </c>
      <c r="J36" s="1548"/>
      <c r="K36" s="1547">
        <v>68</v>
      </c>
      <c r="L36" s="1534"/>
      <c r="M36" s="1553">
        <f t="shared" si="1"/>
        <v>711</v>
      </c>
      <c r="N36" s="1548"/>
      <c r="Q36" s="398"/>
      <c r="R36" s="398"/>
      <c r="S36" s="398"/>
      <c r="T36" s="398"/>
    </row>
    <row r="37" spans="4:20" s="439" customFormat="1" ht="14.25" customHeight="1" x14ac:dyDescent="0.25">
      <c r="D37" s="299" t="s">
        <v>175</v>
      </c>
      <c r="E37" s="1628">
        <v>35</v>
      </c>
      <c r="F37" s="1584"/>
      <c r="G37" s="1634">
        <v>21</v>
      </c>
      <c r="H37" s="1527"/>
      <c r="I37" s="1628">
        <v>5</v>
      </c>
      <c r="J37" s="1584"/>
      <c r="K37" s="1634">
        <v>17</v>
      </c>
      <c r="L37" s="1527"/>
      <c r="M37" s="1628">
        <f t="shared" si="1"/>
        <v>78</v>
      </c>
      <c r="N37" s="1584"/>
      <c r="Q37" s="398"/>
      <c r="R37" s="398"/>
      <c r="S37" s="398"/>
      <c r="T37" s="398"/>
    </row>
    <row r="38" spans="4:20" s="439" customFormat="1" ht="14.25" customHeight="1" x14ac:dyDescent="0.25">
      <c r="D38" s="1002" t="s">
        <v>69</v>
      </c>
      <c r="E38" s="1553">
        <v>45</v>
      </c>
      <c r="F38" s="1548"/>
      <c r="G38" s="1547">
        <v>43</v>
      </c>
      <c r="H38" s="1534"/>
      <c r="I38" s="1553">
        <v>7</v>
      </c>
      <c r="J38" s="1548"/>
      <c r="K38" s="1547">
        <v>19</v>
      </c>
      <c r="L38" s="1534"/>
      <c r="M38" s="1553">
        <f t="shared" si="1"/>
        <v>114</v>
      </c>
      <c r="N38" s="1548"/>
      <c r="Q38" s="398"/>
      <c r="R38" s="398"/>
      <c r="S38" s="398"/>
      <c r="T38" s="398"/>
    </row>
    <row r="39" spans="4:20" s="439" customFormat="1" ht="21" customHeight="1" thickBot="1" x14ac:dyDescent="0.3">
      <c r="D39" s="887" t="s">
        <v>7</v>
      </c>
      <c r="E39" s="1546">
        <f>SUM(E31:E38)</f>
        <v>8456</v>
      </c>
      <c r="F39" s="1552"/>
      <c r="G39" s="1640">
        <f>SUM(G31:G38)</f>
        <v>4625</v>
      </c>
      <c r="H39" s="1641"/>
      <c r="I39" s="1551">
        <f>SUM(I31:I38)</f>
        <v>679</v>
      </c>
      <c r="J39" s="1552"/>
      <c r="K39" s="1642">
        <f>SUM(K31:K38)</f>
        <v>2435</v>
      </c>
      <c r="L39" s="1641"/>
      <c r="M39" s="1551">
        <f>SUM(M31:M38)</f>
        <v>16195</v>
      </c>
      <c r="N39" s="1552"/>
      <c r="Q39" s="396">
        <f>E39</f>
        <v>8456</v>
      </c>
      <c r="R39" s="396">
        <f>G39</f>
        <v>4625</v>
      </c>
      <c r="S39" s="396">
        <f>I39</f>
        <v>679</v>
      </c>
      <c r="T39" s="396">
        <f>K39</f>
        <v>2435</v>
      </c>
    </row>
    <row r="40" spans="4:20" s="439" customFormat="1" ht="14.25" customHeight="1" thickTop="1" x14ac:dyDescent="0.25">
      <c r="D40" s="8" t="s">
        <v>405</v>
      </c>
      <c r="E40" s="438"/>
      <c r="F40" s="438"/>
      <c r="G40" s="438"/>
      <c r="H40" s="438"/>
      <c r="I40" s="438"/>
    </row>
    <row r="41" spans="4:20" s="439" customFormat="1" ht="14.25" customHeight="1" x14ac:dyDescent="0.25">
      <c r="D41" s="438"/>
      <c r="E41" s="438"/>
      <c r="F41" s="438"/>
      <c r="G41" s="438"/>
      <c r="H41" s="438"/>
      <c r="I41" s="438"/>
    </row>
    <row r="42" spans="4:20" s="439" customFormat="1" ht="14.25" customHeight="1" x14ac:dyDescent="0.25">
      <c r="D42" s="438"/>
      <c r="E42" s="438"/>
      <c r="F42" s="438"/>
      <c r="G42" s="438"/>
      <c r="H42" s="438"/>
      <c r="I42" s="438"/>
    </row>
    <row r="43" spans="4:20" s="439" customFormat="1" ht="14.25" customHeight="1" x14ac:dyDescent="0.25">
      <c r="D43" s="438"/>
      <c r="E43" s="438"/>
      <c r="F43" s="438"/>
      <c r="G43" s="438"/>
      <c r="H43" s="438"/>
      <c r="I43" s="438"/>
    </row>
    <row r="44" spans="4:20" s="439" customFormat="1" ht="14.25" customHeight="1" x14ac:dyDescent="0.25">
      <c r="D44" s="438"/>
      <c r="E44" s="438"/>
      <c r="F44" s="438"/>
      <c r="G44" s="438"/>
      <c r="H44" s="438"/>
      <c r="I44" s="438"/>
    </row>
    <row r="45" spans="4:20" s="439" customFormat="1" ht="14.25" customHeight="1" x14ac:dyDescent="0.25">
      <c r="D45" s="438"/>
      <c r="E45" s="438"/>
      <c r="F45" s="438"/>
      <c r="G45" s="438"/>
      <c r="H45" s="438"/>
      <c r="I45" s="438"/>
    </row>
    <row r="46" spans="4:20" s="439" customFormat="1" ht="14.25" customHeight="1" x14ac:dyDescent="0.25">
      <c r="D46" s="438"/>
      <c r="E46" s="438"/>
      <c r="F46" s="438"/>
      <c r="G46" s="438"/>
      <c r="H46" s="438"/>
      <c r="I46" s="438"/>
    </row>
    <row r="47" spans="4:20" s="439" customFormat="1" ht="14.25" customHeight="1" x14ac:dyDescent="0.25">
      <c r="D47" s="438"/>
      <c r="E47" s="438"/>
      <c r="F47" s="438"/>
      <c r="G47" s="438"/>
      <c r="H47" s="438"/>
      <c r="I47" s="438"/>
    </row>
    <row r="48" spans="4:20" s="439" customFormat="1" ht="14.25" customHeight="1" x14ac:dyDescent="0.25">
      <c r="D48" s="438"/>
      <c r="E48" s="438"/>
      <c r="F48" s="438"/>
      <c r="G48" s="438"/>
      <c r="H48" s="438"/>
      <c r="I48" s="438"/>
    </row>
    <row r="49" spans="4:15" s="439" customFormat="1" ht="14.25" customHeight="1" x14ac:dyDescent="0.25">
      <c r="D49" s="438"/>
      <c r="E49" s="438"/>
      <c r="F49" s="438"/>
      <c r="G49" s="438"/>
      <c r="H49" s="438"/>
      <c r="I49" s="438"/>
    </row>
    <row r="50" spans="4:15" s="439" customFormat="1" ht="14.25" customHeight="1" x14ac:dyDescent="0.25">
      <c r="D50" s="438"/>
      <c r="E50" s="438"/>
      <c r="F50" s="438"/>
      <c r="G50" s="438"/>
      <c r="H50" s="438"/>
      <c r="I50" s="438"/>
    </row>
    <row r="51" spans="4:15" s="439" customFormat="1" ht="14.25" customHeight="1" x14ac:dyDescent="0.25">
      <c r="D51" s="438"/>
      <c r="E51" s="438"/>
      <c r="F51" s="438"/>
      <c r="G51" s="438"/>
      <c r="H51" s="438"/>
      <c r="I51" s="438"/>
    </row>
    <row r="52" spans="4:15" s="439" customFormat="1" ht="14.25" customHeight="1" x14ac:dyDescent="0.25">
      <c r="D52" s="438"/>
      <c r="E52" s="438"/>
      <c r="F52" s="438"/>
      <c r="G52" s="438"/>
      <c r="H52" s="438"/>
      <c r="I52" s="438"/>
    </row>
    <row r="53" spans="4:15" s="439" customFormat="1" ht="14.25" customHeight="1" x14ac:dyDescent="0.25">
      <c r="D53" s="438"/>
      <c r="E53" s="438"/>
      <c r="F53" s="438"/>
      <c r="G53" s="438"/>
      <c r="H53" s="438"/>
      <c r="I53" s="438"/>
    </row>
    <row r="54" spans="4:15" s="439" customFormat="1" ht="14.25" customHeight="1" x14ac:dyDescent="0.25">
      <c r="D54" s="438"/>
      <c r="E54" s="438"/>
      <c r="F54" s="438"/>
      <c r="G54" s="438"/>
      <c r="H54" s="438"/>
      <c r="I54" s="438"/>
    </row>
    <row r="55" spans="4:15" s="439" customFormat="1" ht="14.25" customHeight="1" x14ac:dyDescent="0.25">
      <c r="D55" s="438"/>
      <c r="E55" s="438"/>
      <c r="F55" s="438"/>
      <c r="G55" s="438"/>
      <c r="H55" s="438"/>
      <c r="I55" s="438"/>
    </row>
    <row r="56" spans="4:15" s="439" customFormat="1" ht="14.25" customHeight="1" x14ac:dyDescent="0.25">
      <c r="D56" s="438"/>
      <c r="E56" s="438"/>
      <c r="F56" s="438"/>
      <c r="G56" s="438"/>
      <c r="H56" s="438"/>
      <c r="I56" s="438"/>
    </row>
    <row r="57" spans="4:15" s="439" customFormat="1" ht="14.25" customHeight="1" x14ac:dyDescent="0.25">
      <c r="D57" s="438"/>
      <c r="E57" s="438"/>
      <c r="F57" s="438"/>
      <c r="G57" s="438"/>
      <c r="H57" s="438"/>
      <c r="I57" s="438"/>
    </row>
    <row r="58" spans="4:15" s="439" customFormat="1" ht="11.25" customHeight="1" x14ac:dyDescent="0.25">
      <c r="D58" s="438"/>
      <c r="E58" s="438"/>
      <c r="F58" s="438"/>
      <c r="G58" s="438"/>
      <c r="H58" s="438"/>
      <c r="I58" s="438"/>
    </row>
    <row r="59" spans="4:15" ht="10.5" customHeight="1" x14ac:dyDescent="0.25">
      <c r="D59" s="9"/>
      <c r="E59" s="9"/>
      <c r="F59" s="9"/>
      <c r="G59" s="9"/>
      <c r="H59" s="9"/>
      <c r="I59" s="9"/>
    </row>
    <row r="60" spans="4:15" ht="15" customHeight="1" x14ac:dyDescent="0.25">
      <c r="D60" s="9"/>
      <c r="E60" s="9"/>
      <c r="F60" s="9"/>
      <c r="G60" s="9"/>
      <c r="H60" s="9"/>
      <c r="I60" s="9"/>
    </row>
    <row r="61" spans="4:15" ht="22.5" customHeight="1" x14ac:dyDescent="0.25">
      <c r="D61" s="1624" t="s">
        <v>89</v>
      </c>
      <c r="E61" s="1624"/>
      <c r="F61" s="1624"/>
      <c r="G61" s="1624"/>
      <c r="H61" s="1624"/>
      <c r="I61" s="1624"/>
      <c r="J61" s="1624"/>
      <c r="K61" s="1624"/>
      <c r="L61" s="1624"/>
      <c r="M61" s="1624"/>
      <c r="N61" s="1624"/>
      <c r="O61" s="1624"/>
    </row>
    <row r="62" spans="4:15" ht="6" customHeight="1" x14ac:dyDescent="0.25">
      <c r="D62" s="9"/>
      <c r="E62" s="9"/>
      <c r="F62" s="9"/>
      <c r="G62" s="9"/>
      <c r="H62" s="9"/>
      <c r="I62" s="9"/>
    </row>
    <row r="63" spans="4:15" ht="69.75" customHeight="1" x14ac:dyDescent="0.25">
      <c r="D63" s="9"/>
      <c r="E63" s="9"/>
      <c r="F63" s="9"/>
      <c r="G63" s="9"/>
      <c r="H63" s="9"/>
      <c r="I63" s="9"/>
    </row>
    <row r="64" spans="4:15" ht="65.25" customHeight="1" x14ac:dyDescent="0.25">
      <c r="D64" s="9"/>
      <c r="E64" s="9"/>
      <c r="F64" s="9"/>
      <c r="G64" s="9"/>
      <c r="H64" s="9"/>
      <c r="I64" s="9"/>
    </row>
    <row r="65" spans="4:15" ht="44.25" customHeight="1" x14ac:dyDescent="0.25">
      <c r="D65" s="9"/>
      <c r="E65" s="9"/>
      <c r="F65" s="9"/>
      <c r="G65" s="9"/>
      <c r="H65" s="9"/>
      <c r="I65" s="9"/>
    </row>
    <row r="66" spans="4:15" ht="15" customHeight="1" x14ac:dyDescent="0.25">
      <c r="D66" s="9"/>
      <c r="E66" s="9"/>
      <c r="F66" s="9"/>
      <c r="G66" s="9"/>
      <c r="H66" s="9"/>
      <c r="I66" s="9"/>
    </row>
    <row r="67" spans="4:15" ht="8.25" customHeight="1" x14ac:dyDescent="0.25">
      <c r="D67" s="9"/>
      <c r="E67" s="9"/>
      <c r="F67" s="9"/>
      <c r="G67" s="9"/>
      <c r="H67" s="9"/>
      <c r="I67" s="9"/>
    </row>
    <row r="68" spans="4:15" ht="18.75" customHeight="1" x14ac:dyDescent="0.25">
      <c r="D68" s="35"/>
      <c r="E68" s="35"/>
      <c r="F68" s="35"/>
      <c r="G68" s="35"/>
      <c r="H68" s="35"/>
      <c r="I68" s="35"/>
    </row>
    <row r="69" spans="4:15" ht="21" customHeight="1" x14ac:dyDescent="0.25">
      <c r="D69" s="1624" t="s">
        <v>135</v>
      </c>
      <c r="E69" s="1624"/>
      <c r="F69" s="1624"/>
      <c r="G69" s="1624"/>
      <c r="H69" s="1624"/>
      <c r="I69" s="1624"/>
      <c r="J69" s="1624"/>
      <c r="K69" s="1624"/>
      <c r="L69" s="1624"/>
      <c r="M69" s="1624"/>
      <c r="N69" s="1624"/>
      <c r="O69" s="1624"/>
    </row>
    <row r="70" spans="4:15" ht="6" customHeight="1" thickBot="1" x14ac:dyDescent="0.3">
      <c r="D70" s="35"/>
      <c r="E70" s="35"/>
      <c r="F70" s="35"/>
      <c r="G70" s="35"/>
      <c r="H70" s="35"/>
      <c r="I70" s="35"/>
    </row>
    <row r="71" spans="4:15" ht="15.75" customHeight="1" thickTop="1" x14ac:dyDescent="0.25">
      <c r="D71" s="1522" t="s">
        <v>42</v>
      </c>
      <c r="E71" s="869" t="s">
        <v>43</v>
      </c>
      <c r="F71" s="869" t="s">
        <v>43</v>
      </c>
      <c r="G71" s="869" t="s">
        <v>43</v>
      </c>
      <c r="H71" s="869" t="s">
        <v>43</v>
      </c>
      <c r="I71" s="869" t="s">
        <v>43</v>
      </c>
      <c r="J71" s="869" t="s">
        <v>43</v>
      </c>
      <c r="K71" s="869" t="s">
        <v>43</v>
      </c>
      <c r="L71" s="869" t="s">
        <v>43</v>
      </c>
      <c r="M71" s="869" t="s">
        <v>43</v>
      </c>
      <c r="N71" s="869" t="s">
        <v>43</v>
      </c>
      <c r="O71" s="870" t="s">
        <v>43</v>
      </c>
    </row>
    <row r="72" spans="4:15" ht="15" customHeight="1" thickBot="1" x14ac:dyDescent="0.3">
      <c r="D72" s="1523"/>
      <c r="E72" s="871">
        <v>2006</v>
      </c>
      <c r="F72" s="871">
        <v>2007</v>
      </c>
      <c r="G72" s="871">
        <v>2008</v>
      </c>
      <c r="H72" s="871">
        <v>2009</v>
      </c>
      <c r="I72" s="871">
        <v>2010</v>
      </c>
      <c r="J72" s="871">
        <v>2011</v>
      </c>
      <c r="K72" s="871">
        <v>2012</v>
      </c>
      <c r="L72" s="871">
        <v>2013</v>
      </c>
      <c r="M72" s="871">
        <v>2014</v>
      </c>
      <c r="N72" s="871">
        <v>2015</v>
      </c>
      <c r="O72" s="872">
        <v>2016</v>
      </c>
    </row>
    <row r="73" spans="4:15" ht="15" customHeight="1" x14ac:dyDescent="0.25">
      <c r="D73" s="297" t="s">
        <v>83</v>
      </c>
      <c r="E73" s="270">
        <v>2711</v>
      </c>
      <c r="F73" s="270">
        <v>5149</v>
      </c>
      <c r="G73" s="270">
        <v>4947</v>
      </c>
      <c r="H73" s="270">
        <v>6035</v>
      </c>
      <c r="I73" s="270">
        <v>7078</v>
      </c>
      <c r="J73" s="270">
        <v>7447</v>
      </c>
      <c r="K73" s="270">
        <v>7405</v>
      </c>
      <c r="L73" s="270">
        <v>7047</v>
      </c>
      <c r="M73" s="270">
        <v>6905</v>
      </c>
      <c r="N73" s="270">
        <v>5258</v>
      </c>
      <c r="O73" s="281">
        <v>5010</v>
      </c>
    </row>
    <row r="74" spans="4:15" ht="15" customHeight="1" x14ac:dyDescent="0.25">
      <c r="D74" s="1002" t="s">
        <v>421</v>
      </c>
      <c r="E74" s="996">
        <v>117</v>
      </c>
      <c r="F74" s="996">
        <v>208</v>
      </c>
      <c r="G74" s="996">
        <v>167</v>
      </c>
      <c r="H74" s="996">
        <v>228</v>
      </c>
      <c r="I74" s="996">
        <v>270</v>
      </c>
      <c r="J74" s="996">
        <v>320</v>
      </c>
      <c r="K74" s="996">
        <v>283</v>
      </c>
      <c r="L74" s="996">
        <v>265</v>
      </c>
      <c r="M74" s="996">
        <v>183</v>
      </c>
      <c r="N74" s="996">
        <v>144</v>
      </c>
      <c r="O74" s="997">
        <v>164</v>
      </c>
    </row>
    <row r="75" spans="4:15" ht="15" customHeight="1" x14ac:dyDescent="0.25">
      <c r="D75" s="299" t="s">
        <v>84</v>
      </c>
      <c r="E75" s="276">
        <v>544</v>
      </c>
      <c r="F75" s="276">
        <v>683</v>
      </c>
      <c r="G75" s="276">
        <v>1553</v>
      </c>
      <c r="H75" s="276">
        <v>1915</v>
      </c>
      <c r="I75" s="276">
        <v>2018</v>
      </c>
      <c r="J75" s="276">
        <v>2169</v>
      </c>
      <c r="K75" s="276">
        <v>2133</v>
      </c>
      <c r="L75" s="276">
        <v>2103</v>
      </c>
      <c r="M75" s="276">
        <v>1549</v>
      </c>
      <c r="N75" s="276">
        <v>1638</v>
      </c>
      <c r="O75" s="278">
        <v>1379</v>
      </c>
    </row>
    <row r="76" spans="4:15" ht="15" customHeight="1" x14ac:dyDescent="0.25">
      <c r="D76" s="1002" t="s">
        <v>85</v>
      </c>
      <c r="E76" s="996">
        <v>107</v>
      </c>
      <c r="F76" s="996">
        <v>165</v>
      </c>
      <c r="G76" s="996">
        <v>124</v>
      </c>
      <c r="H76" s="996">
        <v>42</v>
      </c>
      <c r="I76" s="996">
        <v>26</v>
      </c>
      <c r="J76" s="996">
        <v>35</v>
      </c>
      <c r="K76" s="996">
        <v>28</v>
      </c>
      <c r="L76" s="996">
        <v>32</v>
      </c>
      <c r="M76" s="996">
        <v>53</v>
      </c>
      <c r="N76" s="996">
        <v>65</v>
      </c>
      <c r="O76" s="997">
        <v>23</v>
      </c>
    </row>
    <row r="77" spans="4:15" ht="15" customHeight="1" x14ac:dyDescent="0.25">
      <c r="D77" s="302" t="s">
        <v>86</v>
      </c>
      <c r="E77" s="276">
        <v>3596</v>
      </c>
      <c r="F77" s="276">
        <v>6489</v>
      </c>
      <c r="G77" s="276">
        <v>8495</v>
      </c>
      <c r="H77" s="276">
        <v>10786</v>
      </c>
      <c r="I77" s="276">
        <v>12350</v>
      </c>
      <c r="J77" s="276">
        <v>13244</v>
      </c>
      <c r="K77" s="276">
        <v>13400</v>
      </c>
      <c r="L77" s="276">
        <v>12530</v>
      </c>
      <c r="M77" s="276">
        <v>11771</v>
      </c>
      <c r="N77" s="276">
        <v>9374</v>
      </c>
      <c r="O77" s="278">
        <v>8716</v>
      </c>
    </row>
    <row r="78" spans="4:15" ht="15" customHeight="1" x14ac:dyDescent="0.25">
      <c r="D78" s="1002" t="s">
        <v>87</v>
      </c>
      <c r="E78" s="996">
        <v>917</v>
      </c>
      <c r="F78" s="996">
        <v>1693</v>
      </c>
      <c r="G78" s="996">
        <v>1747</v>
      </c>
      <c r="H78" s="996">
        <v>1819</v>
      </c>
      <c r="I78" s="996">
        <v>1581</v>
      </c>
      <c r="J78" s="996">
        <v>1515</v>
      </c>
      <c r="K78" s="996">
        <v>1349</v>
      </c>
      <c r="L78" s="996">
        <v>1348</v>
      </c>
      <c r="M78" s="996">
        <v>1126</v>
      </c>
      <c r="N78" s="996">
        <v>756</v>
      </c>
      <c r="O78" s="997">
        <v>711</v>
      </c>
    </row>
    <row r="79" spans="4:15" ht="15" customHeight="1" x14ac:dyDescent="0.25">
      <c r="D79" s="299" t="s">
        <v>175</v>
      </c>
      <c r="E79" s="276">
        <v>155</v>
      </c>
      <c r="F79" s="276">
        <v>157</v>
      </c>
      <c r="G79" s="276">
        <v>187</v>
      </c>
      <c r="H79" s="276">
        <v>122</v>
      </c>
      <c r="I79" s="276">
        <v>97</v>
      </c>
      <c r="J79" s="276">
        <v>102</v>
      </c>
      <c r="K79" s="276">
        <v>124</v>
      </c>
      <c r="L79" s="276">
        <v>115</v>
      </c>
      <c r="M79" s="276">
        <v>121</v>
      </c>
      <c r="N79" s="276">
        <v>167</v>
      </c>
      <c r="O79" s="278">
        <v>78</v>
      </c>
    </row>
    <row r="80" spans="4:15" ht="15" customHeight="1" x14ac:dyDescent="0.25">
      <c r="D80" s="1002" t="s">
        <v>69</v>
      </c>
      <c r="E80" s="996">
        <v>352</v>
      </c>
      <c r="F80" s="996">
        <v>1314</v>
      </c>
      <c r="G80" s="996">
        <v>660</v>
      </c>
      <c r="H80" s="996">
        <v>255</v>
      </c>
      <c r="I80" s="996">
        <v>286</v>
      </c>
      <c r="J80" s="996">
        <v>391</v>
      </c>
      <c r="K80" s="996">
        <v>269</v>
      </c>
      <c r="L80" s="996">
        <v>246</v>
      </c>
      <c r="M80" s="996">
        <v>193</v>
      </c>
      <c r="N80" s="996">
        <v>163</v>
      </c>
      <c r="O80" s="997">
        <v>114</v>
      </c>
    </row>
    <row r="81" spans="4:19" ht="21.75" customHeight="1" thickBot="1" x14ac:dyDescent="0.3">
      <c r="D81" s="820" t="s">
        <v>7</v>
      </c>
      <c r="E81" s="821">
        <f t="shared" ref="E81:O81" si="2">SUM(E73:E80)</f>
        <v>8499</v>
      </c>
      <c r="F81" s="821">
        <f t="shared" si="2"/>
        <v>15858</v>
      </c>
      <c r="G81" s="821">
        <f t="shared" si="2"/>
        <v>17880</v>
      </c>
      <c r="H81" s="821">
        <f t="shared" si="2"/>
        <v>21202</v>
      </c>
      <c r="I81" s="821">
        <f t="shared" si="2"/>
        <v>23706</v>
      </c>
      <c r="J81" s="821">
        <f t="shared" si="2"/>
        <v>25223</v>
      </c>
      <c r="K81" s="821">
        <f t="shared" si="2"/>
        <v>24991</v>
      </c>
      <c r="L81" s="821">
        <f t="shared" si="2"/>
        <v>23686</v>
      </c>
      <c r="M81" s="821">
        <f t="shared" si="2"/>
        <v>21901</v>
      </c>
      <c r="N81" s="821">
        <f t="shared" si="2"/>
        <v>17565</v>
      </c>
      <c r="O81" s="823">
        <f t="shared" si="2"/>
        <v>16195</v>
      </c>
    </row>
    <row r="82" spans="4:19" ht="18.75" customHeight="1" thickTop="1" x14ac:dyDescent="0.25">
      <c r="D82" s="8" t="s">
        <v>405</v>
      </c>
      <c r="E82" s="9"/>
      <c r="F82" s="9"/>
      <c r="G82" s="9"/>
      <c r="H82" s="9"/>
      <c r="I82" s="9"/>
      <c r="J82" s="9"/>
      <c r="K82" s="9"/>
    </row>
    <row r="83" spans="4:19" ht="18.75" customHeight="1" x14ac:dyDescent="0.25">
      <c r="D83" s="35"/>
      <c r="E83" s="35"/>
      <c r="F83" s="35"/>
      <c r="G83" s="35"/>
      <c r="H83" s="35"/>
      <c r="I83" s="35"/>
    </row>
    <row r="84" spans="4:19" ht="15" customHeight="1" x14ac:dyDescent="0.25">
      <c r="D84" t="s">
        <v>90</v>
      </c>
    </row>
    <row r="85" spans="4:19" ht="16.5" customHeight="1" x14ac:dyDescent="0.3">
      <c r="D85" s="1624" t="s">
        <v>136</v>
      </c>
      <c r="E85" s="1624"/>
      <c r="F85" s="1624"/>
      <c r="G85" s="1624"/>
      <c r="H85" s="1624"/>
      <c r="I85" s="1624"/>
      <c r="J85" s="1624"/>
      <c r="K85" s="1624"/>
      <c r="L85" s="1624"/>
      <c r="M85" s="1624"/>
      <c r="N85" s="1624"/>
      <c r="O85" s="1624"/>
      <c r="P85" s="37"/>
      <c r="Q85" s="37"/>
      <c r="R85" s="37"/>
      <c r="S85" s="45"/>
    </row>
    <row r="86" spans="4:19" ht="14.25" customHeight="1" x14ac:dyDescent="0.3">
      <c r="D86" s="1624" t="s">
        <v>91</v>
      </c>
      <c r="E86" s="1624"/>
      <c r="F86" s="1624"/>
      <c r="G86" s="1624"/>
      <c r="H86" s="1624"/>
      <c r="I86" s="1624"/>
      <c r="J86" s="1624"/>
      <c r="K86" s="1624"/>
      <c r="L86" s="1624"/>
      <c r="M86" s="1624"/>
      <c r="N86" s="1624"/>
      <c r="O86" s="1624"/>
      <c r="P86" s="37"/>
      <c r="Q86" s="37"/>
      <c r="R86" s="37"/>
      <c r="S86" s="45"/>
    </row>
    <row r="87" spans="4:19" ht="4.5" customHeight="1" thickBot="1" x14ac:dyDescent="0.3"/>
    <row r="88" spans="4:19" ht="39.75" customHeight="1" thickTop="1" thickBot="1" x14ac:dyDescent="0.3">
      <c r="D88" s="836" t="s">
        <v>55</v>
      </c>
      <c r="E88" s="875" t="s">
        <v>324</v>
      </c>
      <c r="F88" s="875" t="s">
        <v>325</v>
      </c>
      <c r="G88" s="875" t="s">
        <v>326</v>
      </c>
      <c r="H88" s="876" t="s">
        <v>327</v>
      </c>
      <c r="I88" s="875" t="s">
        <v>299</v>
      </c>
      <c r="J88" s="875" t="s">
        <v>313</v>
      </c>
      <c r="K88" s="875" t="s">
        <v>328</v>
      </c>
      <c r="L88" s="875" t="s">
        <v>340</v>
      </c>
      <c r="M88" s="875" t="s">
        <v>452</v>
      </c>
      <c r="N88" s="888" t="s">
        <v>537</v>
      </c>
      <c r="O88" s="14"/>
      <c r="P88" s="14"/>
      <c r="Q88" s="14"/>
      <c r="R88" s="14"/>
    </row>
    <row r="89" spans="4:19" ht="15" customHeight="1" x14ac:dyDescent="0.25">
      <c r="D89" s="297" t="s">
        <v>83</v>
      </c>
      <c r="E89" s="293">
        <f t="shared" ref="E89:N89" si="3">(F15-E15)/E15</f>
        <v>0.89929915160457397</v>
      </c>
      <c r="F89" s="293">
        <f t="shared" si="3"/>
        <v>-3.9230918624975721E-2</v>
      </c>
      <c r="G89" s="293">
        <f t="shared" si="3"/>
        <v>0.21993127147766323</v>
      </c>
      <c r="H89" s="293">
        <f t="shared" si="3"/>
        <v>0.1728251864125932</v>
      </c>
      <c r="I89" s="293">
        <f t="shared" si="3"/>
        <v>5.2133371008759539E-2</v>
      </c>
      <c r="J89" s="293">
        <f t="shared" si="3"/>
        <v>-5.6398549751577815E-3</v>
      </c>
      <c r="K89" s="293">
        <f t="shared" si="3"/>
        <v>-4.8345712356515864E-2</v>
      </c>
      <c r="L89" s="293">
        <f t="shared" si="3"/>
        <v>-2.0150418617851568E-2</v>
      </c>
      <c r="M89" s="293">
        <f t="shared" si="3"/>
        <v>-0.23852280955829108</v>
      </c>
      <c r="N89" s="1113">
        <f t="shared" si="3"/>
        <v>-4.7166222898440469E-2</v>
      </c>
      <c r="O89" s="44"/>
      <c r="P89" s="44"/>
      <c r="Q89" s="44"/>
      <c r="R89" s="44"/>
    </row>
    <row r="90" spans="4:19" ht="15" customHeight="1" x14ac:dyDescent="0.25">
      <c r="D90" s="1002" t="s">
        <v>421</v>
      </c>
      <c r="E90" s="1015">
        <f t="shared" ref="E90:L97" si="4">(F16-E16)/E16</f>
        <v>0.77777777777777779</v>
      </c>
      <c r="F90" s="1015">
        <f t="shared" si="4"/>
        <v>-0.19711538461538461</v>
      </c>
      <c r="G90" s="1015">
        <f t="shared" si="4"/>
        <v>0.3652694610778443</v>
      </c>
      <c r="H90" s="1016">
        <f t="shared" si="4"/>
        <v>0.18421052631578946</v>
      </c>
      <c r="I90" s="1015">
        <f t="shared" si="4"/>
        <v>0.18518518518518517</v>
      </c>
      <c r="J90" s="1015">
        <f t="shared" si="4"/>
        <v>-0.11562500000000001</v>
      </c>
      <c r="K90" s="1015">
        <f t="shared" si="4"/>
        <v>-6.3604240282685506E-2</v>
      </c>
      <c r="L90" s="1015">
        <f t="shared" si="4"/>
        <v>-0.30943396226415093</v>
      </c>
      <c r="M90" s="1015">
        <f t="shared" ref="M90:N96" si="5">(N16-M16)/M16</f>
        <v>-0.21311475409836064</v>
      </c>
      <c r="N90" s="1017">
        <f t="shared" si="5"/>
        <v>0.1388888888888889</v>
      </c>
      <c r="O90" s="44"/>
      <c r="P90" s="44"/>
      <c r="Q90" s="44"/>
      <c r="R90" s="44"/>
    </row>
    <row r="91" spans="4:19" ht="15" customHeight="1" x14ac:dyDescent="0.25">
      <c r="D91" s="299" t="s">
        <v>84</v>
      </c>
      <c r="E91" s="292">
        <f t="shared" si="4"/>
        <v>0.25551470588235292</v>
      </c>
      <c r="F91" s="607">
        <f t="shared" si="4"/>
        <v>1.273792093704246</v>
      </c>
      <c r="G91" s="292">
        <f t="shared" si="4"/>
        <v>0.23309723116548617</v>
      </c>
      <c r="H91" s="292">
        <f t="shared" si="4"/>
        <v>5.3785900783289819E-2</v>
      </c>
      <c r="I91" s="608">
        <f t="shared" si="4"/>
        <v>7.4826560951437068E-2</v>
      </c>
      <c r="J91" s="292">
        <f t="shared" si="4"/>
        <v>-1.6597510373443983E-2</v>
      </c>
      <c r="K91" s="292">
        <f t="shared" si="4"/>
        <v>-1.4064697609001406E-2</v>
      </c>
      <c r="L91" s="292">
        <f t="shared" si="4"/>
        <v>-0.263433190679981</v>
      </c>
      <c r="M91" s="292">
        <f t="shared" si="5"/>
        <v>5.7456423499031635E-2</v>
      </c>
      <c r="N91" s="1112">
        <f t="shared" si="5"/>
        <v>-0.15811965811965811</v>
      </c>
      <c r="O91" s="44"/>
      <c r="P91" s="44"/>
      <c r="Q91" s="44"/>
      <c r="R91" s="44"/>
    </row>
    <row r="92" spans="4:19" ht="15" customHeight="1" x14ac:dyDescent="0.25">
      <c r="D92" s="1002" t="s">
        <v>85</v>
      </c>
      <c r="E92" s="1015">
        <f t="shared" si="4"/>
        <v>0.54205607476635509</v>
      </c>
      <c r="F92" s="1015">
        <f t="shared" si="4"/>
        <v>-0.24848484848484848</v>
      </c>
      <c r="G92" s="1015">
        <f t="shared" si="4"/>
        <v>-0.66129032258064513</v>
      </c>
      <c r="H92" s="1016">
        <f t="shared" si="4"/>
        <v>-0.38095238095238093</v>
      </c>
      <c r="I92" s="1015">
        <f t="shared" si="4"/>
        <v>0.34615384615384615</v>
      </c>
      <c r="J92" s="1015">
        <f t="shared" si="4"/>
        <v>-0.2</v>
      </c>
      <c r="K92" s="1015">
        <f t="shared" si="4"/>
        <v>0.14285714285714285</v>
      </c>
      <c r="L92" s="1015">
        <f t="shared" si="4"/>
        <v>0.65625</v>
      </c>
      <c r="M92" s="1015">
        <f t="shared" si="5"/>
        <v>0.22641509433962265</v>
      </c>
      <c r="N92" s="1017">
        <f t="shared" si="5"/>
        <v>-0.64615384615384619</v>
      </c>
      <c r="O92" s="44"/>
      <c r="P92" s="44"/>
      <c r="Q92" s="44"/>
      <c r="R92" s="44"/>
    </row>
    <row r="93" spans="4:19" ht="15" customHeight="1" x14ac:dyDescent="0.25">
      <c r="D93" s="299" t="s">
        <v>86</v>
      </c>
      <c r="E93" s="292">
        <f t="shared" si="4"/>
        <v>0.80450500556173521</v>
      </c>
      <c r="F93" s="292">
        <f t="shared" si="4"/>
        <v>0.30913854214825087</v>
      </c>
      <c r="G93" s="292">
        <f t="shared" si="4"/>
        <v>0.26968805179517363</v>
      </c>
      <c r="H93" s="292">
        <f t="shared" si="4"/>
        <v>0.1450027813832746</v>
      </c>
      <c r="I93" s="292">
        <f t="shared" si="4"/>
        <v>7.238866396761133E-2</v>
      </c>
      <c r="J93" s="292">
        <f t="shared" si="4"/>
        <v>1.1778918755662941E-2</v>
      </c>
      <c r="K93" s="292">
        <f t="shared" si="4"/>
        <v>-6.4925373134328362E-2</v>
      </c>
      <c r="L93" s="292">
        <f t="shared" si="4"/>
        <v>-6.057462090981644E-2</v>
      </c>
      <c r="M93" s="292">
        <f t="shared" si="5"/>
        <v>-0.20363605471072976</v>
      </c>
      <c r="N93" s="1112">
        <f t="shared" si="5"/>
        <v>-7.0194154043097937E-2</v>
      </c>
      <c r="O93" s="44"/>
      <c r="P93" s="44"/>
      <c r="Q93" s="44"/>
      <c r="R93" s="44"/>
    </row>
    <row r="94" spans="4:19" ht="15" customHeight="1" x14ac:dyDescent="0.25">
      <c r="D94" s="1002" t="s">
        <v>87</v>
      </c>
      <c r="E94" s="1015">
        <f t="shared" si="4"/>
        <v>0.84623773173391492</v>
      </c>
      <c r="F94" s="1015">
        <f t="shared" si="4"/>
        <v>3.1896042528056702E-2</v>
      </c>
      <c r="G94" s="1015">
        <f t="shared" si="4"/>
        <v>4.1213508872352603E-2</v>
      </c>
      <c r="H94" s="1016">
        <f t="shared" si="4"/>
        <v>-0.13084112149532709</v>
      </c>
      <c r="I94" s="1015">
        <f t="shared" si="4"/>
        <v>-4.1745730550284632E-2</v>
      </c>
      <c r="J94" s="1015">
        <f t="shared" si="4"/>
        <v>-0.10957095709570958</v>
      </c>
      <c r="K94" s="1015">
        <f t="shared" si="4"/>
        <v>-7.4128984432913266E-4</v>
      </c>
      <c r="L94" s="1015">
        <f t="shared" si="4"/>
        <v>-0.16468842729970326</v>
      </c>
      <c r="M94" s="1015">
        <f t="shared" si="5"/>
        <v>-0.32859680284191828</v>
      </c>
      <c r="N94" s="1017">
        <f t="shared" si="5"/>
        <v>-5.9523809523809521E-2</v>
      </c>
      <c r="O94" s="44"/>
      <c r="P94" s="44"/>
      <c r="Q94" s="44"/>
      <c r="R94" s="44"/>
    </row>
    <row r="95" spans="4:19" ht="15" customHeight="1" x14ac:dyDescent="0.25">
      <c r="D95" s="299" t="s">
        <v>88</v>
      </c>
      <c r="E95" s="292">
        <f t="shared" si="4"/>
        <v>1.2903225806451613E-2</v>
      </c>
      <c r="F95" s="607">
        <f t="shared" si="4"/>
        <v>0.19108280254777071</v>
      </c>
      <c r="G95" s="292">
        <f t="shared" si="4"/>
        <v>-0.34759358288770054</v>
      </c>
      <c r="H95" s="292">
        <f t="shared" si="4"/>
        <v>-0.20491803278688525</v>
      </c>
      <c r="I95" s="292">
        <f t="shared" si="4"/>
        <v>5.1546391752577317E-2</v>
      </c>
      <c r="J95" s="292">
        <f t="shared" si="4"/>
        <v>0.21568627450980393</v>
      </c>
      <c r="K95" s="292">
        <f>(L21-K21)/K21</f>
        <v>-7.2580645161290328E-2</v>
      </c>
      <c r="L95" s="292">
        <f>(M21-L21)/L21</f>
        <v>5.2173913043478258E-2</v>
      </c>
      <c r="M95" s="292">
        <f t="shared" si="5"/>
        <v>0.38016528925619836</v>
      </c>
      <c r="N95" s="1112">
        <f t="shared" si="5"/>
        <v>-0.53293413173652693</v>
      </c>
      <c r="O95" s="44"/>
      <c r="P95" s="44"/>
      <c r="Q95" s="44"/>
      <c r="R95" s="44"/>
    </row>
    <row r="96" spans="4:19" ht="15" customHeight="1" thickBot="1" x14ac:dyDescent="0.3">
      <c r="D96" s="1002" t="s">
        <v>69</v>
      </c>
      <c r="E96" s="1015">
        <f t="shared" si="4"/>
        <v>2.7329545454545454</v>
      </c>
      <c r="F96" s="1015">
        <f>(G22-F22)/F22</f>
        <v>-0.49771689497716892</v>
      </c>
      <c r="G96" s="1015">
        <f t="shared" si="4"/>
        <v>-0.61363636363636365</v>
      </c>
      <c r="H96" s="1016">
        <f t="shared" si="4"/>
        <v>0.12156862745098039</v>
      </c>
      <c r="I96" s="1015">
        <f t="shared" si="4"/>
        <v>0.36713286713286714</v>
      </c>
      <c r="J96" s="1015">
        <f t="shared" si="4"/>
        <v>-0.31202046035805625</v>
      </c>
      <c r="K96" s="1015">
        <f t="shared" si="4"/>
        <v>-8.5501858736059477E-2</v>
      </c>
      <c r="L96" s="1015">
        <f t="shared" si="4"/>
        <v>-0.21544715447154472</v>
      </c>
      <c r="M96" s="1015">
        <f t="shared" si="5"/>
        <v>-0.15544041450777202</v>
      </c>
      <c r="N96" s="1017">
        <f t="shared" si="5"/>
        <v>-0.30061349693251532</v>
      </c>
      <c r="O96" s="44"/>
      <c r="P96" s="44"/>
      <c r="Q96" s="44"/>
      <c r="R96" s="44"/>
    </row>
    <row r="97" spans="4:19" ht="21" customHeight="1" thickBot="1" x14ac:dyDescent="0.3">
      <c r="D97" s="879" t="s">
        <v>78</v>
      </c>
      <c r="E97" s="880">
        <f t="shared" si="4"/>
        <v>0.86586657253794563</v>
      </c>
      <c r="F97" s="881">
        <f>(G23-F23)/F23</f>
        <v>0.12750662126371548</v>
      </c>
      <c r="G97" s="880">
        <f t="shared" ref="G97:N97" si="6">(H23-G23)/G23</f>
        <v>0.18579418344519016</v>
      </c>
      <c r="H97" s="880">
        <f t="shared" si="6"/>
        <v>0.11810206584284501</v>
      </c>
      <c r="I97" s="880">
        <f t="shared" si="6"/>
        <v>6.3992238251919339E-2</v>
      </c>
      <c r="J97" s="880">
        <f t="shared" si="6"/>
        <v>-9.197954248106887E-3</v>
      </c>
      <c r="K97" s="880">
        <f t="shared" si="6"/>
        <v>-5.2218798767556321E-2</v>
      </c>
      <c r="L97" s="882">
        <f t="shared" si="6"/>
        <v>-7.5360972726505104E-2</v>
      </c>
      <c r="M97" s="882">
        <f t="shared" si="6"/>
        <v>-0.19798182731382127</v>
      </c>
      <c r="N97" s="1111">
        <f t="shared" si="6"/>
        <v>-7.7996014802163394E-2</v>
      </c>
      <c r="O97" s="46"/>
      <c r="P97" s="46"/>
      <c r="Q97" s="46"/>
      <c r="R97" s="46"/>
    </row>
    <row r="98" spans="4:19" ht="15.75" thickTop="1" x14ac:dyDescent="0.25">
      <c r="D98" s="8" t="s">
        <v>405</v>
      </c>
      <c r="E98" s="9"/>
      <c r="F98" s="9"/>
      <c r="G98" s="9"/>
      <c r="H98" s="9"/>
      <c r="I98" s="9"/>
    </row>
    <row r="101" spans="4:19" ht="15" customHeight="1" x14ac:dyDescent="0.3">
      <c r="D101" s="1624" t="s">
        <v>137</v>
      </c>
      <c r="E101" s="1624"/>
      <c r="F101" s="1624"/>
      <c r="G101" s="1624"/>
      <c r="H101" s="1624"/>
      <c r="I101" s="1624"/>
      <c r="J101" s="1624"/>
      <c r="K101" s="1624"/>
      <c r="L101" s="1624"/>
      <c r="M101" s="1624"/>
      <c r="N101" s="1624"/>
      <c r="O101" s="1624"/>
      <c r="P101" s="37"/>
      <c r="Q101" s="37"/>
      <c r="R101" s="37"/>
    </row>
    <row r="102" spans="4:19" ht="14.25" customHeight="1" x14ac:dyDescent="0.3">
      <c r="D102" s="1624" t="s">
        <v>92</v>
      </c>
      <c r="E102" s="1624"/>
      <c r="F102" s="1624"/>
      <c r="G102" s="1624"/>
      <c r="H102" s="1624"/>
      <c r="I102" s="1624"/>
      <c r="J102" s="1624"/>
      <c r="K102" s="1624"/>
      <c r="L102" s="1624"/>
      <c r="M102" s="1624"/>
      <c r="N102" s="1624"/>
      <c r="O102" s="1624"/>
      <c r="P102" s="37"/>
      <c r="Q102" s="37"/>
      <c r="R102" s="37"/>
    </row>
    <row r="103" spans="4:19" ht="3.75" customHeight="1" thickBot="1" x14ac:dyDescent="0.3"/>
    <row r="104" spans="4:19" ht="18.75" customHeight="1" thickTop="1" x14ac:dyDescent="0.25">
      <c r="D104" s="1522" t="s">
        <v>42</v>
      </c>
      <c r="E104" s="869" t="s">
        <v>43</v>
      </c>
      <c r="F104" s="869" t="s">
        <v>43</v>
      </c>
      <c r="G104" s="869" t="s">
        <v>43</v>
      </c>
      <c r="H104" s="869" t="s">
        <v>43</v>
      </c>
      <c r="I104" s="869" t="s">
        <v>43</v>
      </c>
      <c r="J104" s="869" t="s">
        <v>43</v>
      </c>
      <c r="K104" s="869" t="s">
        <v>43</v>
      </c>
      <c r="L104" s="869" t="s">
        <v>43</v>
      </c>
      <c r="M104" s="869" t="s">
        <v>43</v>
      </c>
      <c r="N104" s="869" t="s">
        <v>43</v>
      </c>
      <c r="O104" s="870" t="s">
        <v>43</v>
      </c>
      <c r="P104" s="3"/>
      <c r="Q104" s="3"/>
      <c r="R104" s="3"/>
      <c r="S104" s="3"/>
    </row>
    <row r="105" spans="4:19" ht="16.5" thickBot="1" x14ac:dyDescent="0.3">
      <c r="D105" s="1523"/>
      <c r="E105" s="871">
        <v>2006</v>
      </c>
      <c r="F105" s="871">
        <v>2007</v>
      </c>
      <c r="G105" s="871">
        <v>2008</v>
      </c>
      <c r="H105" s="871">
        <v>2009</v>
      </c>
      <c r="I105" s="871">
        <v>2010</v>
      </c>
      <c r="J105" s="871">
        <v>2011</v>
      </c>
      <c r="K105" s="871">
        <v>2012</v>
      </c>
      <c r="L105" s="871">
        <v>2013</v>
      </c>
      <c r="M105" s="871">
        <v>2014</v>
      </c>
      <c r="N105" s="871">
        <v>2015</v>
      </c>
      <c r="O105" s="872">
        <v>2016</v>
      </c>
      <c r="P105" s="3"/>
      <c r="Q105" s="3"/>
      <c r="R105" s="3"/>
      <c r="S105" s="3"/>
    </row>
    <row r="106" spans="4:19" ht="15" customHeight="1" x14ac:dyDescent="0.25">
      <c r="D106" s="235" t="s">
        <v>83</v>
      </c>
      <c r="E106" s="289">
        <f t="shared" ref="E106:E113" si="7">E15/$E$23</f>
        <v>0.31897870337686784</v>
      </c>
      <c r="F106" s="289">
        <f>F15/$F$23</f>
        <v>0.32469416067599949</v>
      </c>
      <c r="G106" s="289">
        <f>G15/$G$23</f>
        <v>0.27667785234899328</v>
      </c>
      <c r="H106" s="289">
        <f>H15/$H$23</f>
        <v>0.28464295821148949</v>
      </c>
      <c r="I106" s="289">
        <f>I15/$I$23</f>
        <v>0.2985742006243145</v>
      </c>
      <c r="J106" s="320">
        <f>J15/$J$23</f>
        <v>0.29524640209332753</v>
      </c>
      <c r="K106" s="289">
        <f>K15/$K$23</f>
        <v>0.29630667040134451</v>
      </c>
      <c r="L106" s="289">
        <f t="shared" ref="L106:L113" si="8">L15/$L$23</f>
        <v>0.29751752089842098</v>
      </c>
      <c r="M106" s="320">
        <f>M15/$M$23</f>
        <v>0.31528240719601847</v>
      </c>
      <c r="N106" s="289">
        <f>N15/$N$23</f>
        <v>0.29934528892684314</v>
      </c>
      <c r="O106" s="238">
        <f>O15/$O$23</f>
        <v>0.30935473911701145</v>
      </c>
      <c r="P106" s="44"/>
      <c r="Q106" s="44"/>
      <c r="R106" s="44"/>
      <c r="S106" s="44"/>
    </row>
    <row r="107" spans="4:19" ht="15" customHeight="1" x14ac:dyDescent="0.25">
      <c r="D107" s="1002" t="s">
        <v>421</v>
      </c>
      <c r="E107" s="998">
        <f t="shared" si="7"/>
        <v>1.3766325450052947E-2</v>
      </c>
      <c r="F107" s="998">
        <f t="shared" ref="F107:F113" si="9">F16/$F$23</f>
        <v>1.311640812208349E-2</v>
      </c>
      <c r="G107" s="998">
        <f t="shared" ref="G107:G113" si="10">G16/$G$23</f>
        <v>9.3400447427293073E-3</v>
      </c>
      <c r="H107" s="999">
        <f t="shared" ref="H107:H113" si="11">H16/$H$23</f>
        <v>1.0753702480898028E-2</v>
      </c>
      <c r="I107" s="998">
        <f t="shared" ref="I107:I113" si="12">I16/$I$23</f>
        <v>1.1389521640091117E-2</v>
      </c>
      <c r="J107" s="998">
        <f t="shared" ref="J107:J113" si="13">J16/$J$23</f>
        <v>1.2686833445664672E-2</v>
      </c>
      <c r="K107" s="998">
        <f t="shared" ref="K107:K113" si="14">K16/$K$23</f>
        <v>1.1324076667600337E-2</v>
      </c>
      <c r="L107" s="998">
        <f t="shared" si="8"/>
        <v>1.1188043570041375E-2</v>
      </c>
      <c r="M107" s="998">
        <f t="shared" ref="M107:M113" si="15">M16/$M$23</f>
        <v>8.3557828409661656E-3</v>
      </c>
      <c r="N107" s="998">
        <f t="shared" ref="N107:N113" si="16">N16/$N$23</f>
        <v>8.1981212638770288E-3</v>
      </c>
      <c r="O107" s="1000">
        <f t="shared" ref="O107:O112" si="17">O16/$O$23</f>
        <v>1.0126582278481013E-2</v>
      </c>
      <c r="P107" s="44"/>
      <c r="Q107" s="44"/>
      <c r="R107" s="44"/>
      <c r="S107" s="44"/>
    </row>
    <row r="108" spans="4:19" ht="15" customHeight="1" x14ac:dyDescent="0.25">
      <c r="D108" s="319" t="s">
        <v>84</v>
      </c>
      <c r="E108" s="290">
        <f t="shared" si="7"/>
        <v>6.400753029768208E-2</v>
      </c>
      <c r="F108" s="290">
        <f t="shared" si="9"/>
        <v>4.3069743977802999E-2</v>
      </c>
      <c r="G108" s="290">
        <f t="shared" si="10"/>
        <v>8.6856823266219241E-2</v>
      </c>
      <c r="H108" s="290">
        <f t="shared" si="11"/>
        <v>9.0321667767191777E-2</v>
      </c>
      <c r="I108" s="290">
        <f t="shared" si="12"/>
        <v>8.5126128406310633E-2</v>
      </c>
      <c r="J108" s="321">
        <f t="shared" si="13"/>
        <v>8.5992942948895854E-2</v>
      </c>
      <c r="K108" s="290">
        <f t="shared" si="14"/>
        <v>8.5350726261454124E-2</v>
      </c>
      <c r="L108" s="290">
        <f t="shared" si="8"/>
        <v>8.8786625010554759E-2</v>
      </c>
      <c r="M108" s="321">
        <f t="shared" si="15"/>
        <v>7.0727364047303773E-2</v>
      </c>
      <c r="N108" s="290">
        <f t="shared" si="16"/>
        <v>9.3253629376601199E-2</v>
      </c>
      <c r="O108" s="239">
        <f t="shared" si="17"/>
        <v>8.5149737573325099E-2</v>
      </c>
      <c r="P108" s="44"/>
      <c r="Q108" s="44"/>
      <c r="R108" s="44"/>
      <c r="S108" s="44"/>
    </row>
    <row r="109" spans="4:19" ht="15" customHeight="1" x14ac:dyDescent="0.25">
      <c r="D109" s="1002" t="s">
        <v>85</v>
      </c>
      <c r="E109" s="998">
        <f t="shared" si="7"/>
        <v>1.2589716437227909E-2</v>
      </c>
      <c r="F109" s="998">
        <f t="shared" si="9"/>
        <v>1.0404842981460461E-2</v>
      </c>
      <c r="G109" s="998">
        <f t="shared" si="10"/>
        <v>6.9351230425055924E-3</v>
      </c>
      <c r="H109" s="999">
        <f t="shared" si="11"/>
        <v>1.9809451938496369E-3</v>
      </c>
      <c r="I109" s="998">
        <f t="shared" si="12"/>
        <v>1.0967687505272926E-3</v>
      </c>
      <c r="J109" s="998">
        <f t="shared" si="13"/>
        <v>1.3876224081195733E-3</v>
      </c>
      <c r="K109" s="998">
        <f t="shared" si="14"/>
        <v>1.1204033452042734E-3</v>
      </c>
      <c r="L109" s="998">
        <f t="shared" si="8"/>
        <v>1.3510090348729208E-3</v>
      </c>
      <c r="M109" s="998">
        <f t="shared" si="15"/>
        <v>2.4199808227934796E-3</v>
      </c>
      <c r="N109" s="998">
        <f t="shared" si="16"/>
        <v>3.7005408482778251E-3</v>
      </c>
      <c r="O109" s="1000">
        <f t="shared" si="17"/>
        <v>1.4201914171040446E-3</v>
      </c>
      <c r="P109" s="44"/>
      <c r="Q109" s="44"/>
      <c r="R109" s="44"/>
      <c r="S109" s="44"/>
    </row>
    <row r="110" spans="4:19" ht="15" customHeight="1" x14ac:dyDescent="0.25">
      <c r="D110" s="299" t="s">
        <v>86</v>
      </c>
      <c r="E110" s="290">
        <f t="shared" si="7"/>
        <v>0.42310860101188374</v>
      </c>
      <c r="F110" s="290">
        <f t="shared" si="9"/>
        <v>0.40919409761634506</v>
      </c>
      <c r="G110" s="290">
        <f t="shared" si="10"/>
        <v>0.47511185682326623</v>
      </c>
      <c r="H110" s="290">
        <f t="shared" si="11"/>
        <v>0.5087255919252901</v>
      </c>
      <c r="I110" s="290">
        <f t="shared" si="12"/>
        <v>0.52096515650046404</v>
      </c>
      <c r="J110" s="321">
        <f t="shared" si="13"/>
        <v>0.52507631923244658</v>
      </c>
      <c r="K110" s="290">
        <f t="shared" si="14"/>
        <v>0.53619302949061665</v>
      </c>
      <c r="L110" s="290">
        <f t="shared" si="8"/>
        <v>0.52900447521742799</v>
      </c>
      <c r="M110" s="321">
        <f t="shared" si="15"/>
        <v>0.53746404273777448</v>
      </c>
      <c r="N110" s="290">
        <f t="shared" si="16"/>
        <v>0.53367492171932818</v>
      </c>
      <c r="O110" s="239">
        <f t="shared" si="17"/>
        <v>0.53819079962951533</v>
      </c>
      <c r="P110" s="44"/>
      <c r="Q110" s="44"/>
      <c r="R110" s="44"/>
      <c r="S110" s="44"/>
    </row>
    <row r="111" spans="4:19" ht="15" customHeight="1" x14ac:dyDescent="0.25">
      <c r="D111" s="1002" t="s">
        <v>87</v>
      </c>
      <c r="E111" s="998">
        <f t="shared" si="7"/>
        <v>0.10789504647605601</v>
      </c>
      <c r="F111" s="998">
        <f t="shared" si="9"/>
        <v>0.10675999495522764</v>
      </c>
      <c r="G111" s="998">
        <f t="shared" si="10"/>
        <v>9.7706935123042502E-2</v>
      </c>
      <c r="H111" s="999">
        <f t="shared" si="11"/>
        <v>8.5793793038392602E-2</v>
      </c>
      <c r="I111" s="998">
        <f t="shared" si="12"/>
        <v>6.6691976714755755E-2</v>
      </c>
      <c r="J111" s="998">
        <f t="shared" si="13"/>
        <v>6.0064227094318676E-2</v>
      </c>
      <c r="K111" s="998">
        <f t="shared" si="14"/>
        <v>5.3979432595734463E-2</v>
      </c>
      <c r="L111" s="998">
        <f t="shared" si="8"/>
        <v>5.6911255594021784E-2</v>
      </c>
      <c r="M111" s="998">
        <f t="shared" si="15"/>
        <v>5.141317748048034E-2</v>
      </c>
      <c r="N111" s="998">
        <f t="shared" si="16"/>
        <v>4.3040136635354401E-2</v>
      </c>
      <c r="O111" s="1000">
        <f t="shared" si="17"/>
        <v>4.3902439024390241E-2</v>
      </c>
      <c r="P111" s="44"/>
      <c r="Q111" s="44"/>
      <c r="R111" s="44"/>
      <c r="S111" s="44"/>
    </row>
    <row r="112" spans="4:19" ht="15" customHeight="1" x14ac:dyDescent="0.25">
      <c r="D112" s="299" t="s">
        <v>88</v>
      </c>
      <c r="E112" s="290">
        <f t="shared" si="7"/>
        <v>1.8237439698788091E-2</v>
      </c>
      <c r="F112" s="290">
        <f t="shared" si="9"/>
        <v>9.9003657459957126E-3</v>
      </c>
      <c r="G112" s="290">
        <f t="shared" si="10"/>
        <v>1.0458612975391499E-2</v>
      </c>
      <c r="H112" s="290">
        <f t="shared" si="11"/>
        <v>5.7541741345156121E-3</v>
      </c>
      <c r="I112" s="290">
        <f t="shared" si="12"/>
        <v>4.0917911077364378E-3</v>
      </c>
      <c r="J112" s="321">
        <f t="shared" si="13"/>
        <v>4.0439281608056141E-3</v>
      </c>
      <c r="K112" s="290">
        <f t="shared" si="14"/>
        <v>4.9617862430474972E-3</v>
      </c>
      <c r="L112" s="290">
        <f t="shared" si="8"/>
        <v>4.8551887190745584E-3</v>
      </c>
      <c r="M112" s="321">
        <f t="shared" si="15"/>
        <v>5.5248618784530384E-3</v>
      </c>
      <c r="N112" s="290">
        <f t="shared" si="16"/>
        <v>9.5075434101907202E-3</v>
      </c>
      <c r="O112" s="239">
        <f t="shared" si="17"/>
        <v>4.8163013275702377E-3</v>
      </c>
      <c r="P112" s="44"/>
      <c r="Q112" s="44"/>
      <c r="R112" s="44"/>
      <c r="S112" s="44"/>
    </row>
    <row r="113" spans="4:19" ht="15" customHeight="1" thickBot="1" x14ac:dyDescent="0.3">
      <c r="D113" s="1002" t="s">
        <v>69</v>
      </c>
      <c r="E113" s="998">
        <f t="shared" si="7"/>
        <v>4.1416637251441346E-2</v>
      </c>
      <c r="F113" s="998">
        <f t="shared" si="9"/>
        <v>8.2860385925085128E-2</v>
      </c>
      <c r="G113" s="998">
        <f t="shared" si="10"/>
        <v>3.6912751677852351E-2</v>
      </c>
      <c r="H113" s="999">
        <f t="shared" si="11"/>
        <v>1.2027167248372795E-2</v>
      </c>
      <c r="I113" s="998">
        <f t="shared" si="12"/>
        <v>1.2064456255800219E-2</v>
      </c>
      <c r="J113" s="998">
        <f t="shared" si="13"/>
        <v>1.5501724616421519E-2</v>
      </c>
      <c r="K113" s="998">
        <f t="shared" si="14"/>
        <v>1.07638749949982E-2</v>
      </c>
      <c r="L113" s="998">
        <f t="shared" si="8"/>
        <v>1.0385881955585577E-2</v>
      </c>
      <c r="M113" s="998">
        <f t="shared" si="15"/>
        <v>8.812382996210219E-3</v>
      </c>
      <c r="N113" s="998">
        <f t="shared" si="16"/>
        <v>9.2798178195274694E-3</v>
      </c>
      <c r="O113" s="1000">
        <f>O22/$O$23</f>
        <v>7.0392096326026554E-3</v>
      </c>
      <c r="P113" s="44"/>
      <c r="Q113" s="44"/>
      <c r="R113" s="44"/>
      <c r="S113" s="44"/>
    </row>
    <row r="114" spans="4:19" ht="19.5" customHeight="1" thickBot="1" x14ac:dyDescent="0.3">
      <c r="D114" s="879" t="s">
        <v>7</v>
      </c>
      <c r="E114" s="884">
        <f t="shared" ref="E114:K114" si="18">SUM(E106:E113)</f>
        <v>1</v>
      </c>
      <c r="F114" s="885">
        <f t="shared" si="18"/>
        <v>1</v>
      </c>
      <c r="G114" s="884">
        <f t="shared" si="18"/>
        <v>1</v>
      </c>
      <c r="H114" s="884">
        <f t="shared" si="18"/>
        <v>1</v>
      </c>
      <c r="I114" s="884">
        <f t="shared" si="18"/>
        <v>1</v>
      </c>
      <c r="J114" s="884">
        <f t="shared" si="18"/>
        <v>1</v>
      </c>
      <c r="K114" s="884">
        <f t="shared" si="18"/>
        <v>1</v>
      </c>
      <c r="L114" s="884">
        <f>SUM(L106:L113)</f>
        <v>0.99999999999999978</v>
      </c>
      <c r="M114" s="884">
        <f>SUM(M106:M113)</f>
        <v>1</v>
      </c>
      <c r="N114" s="884">
        <f>SUM(N106:N113)</f>
        <v>1</v>
      </c>
      <c r="O114" s="886">
        <f>SUM(O106:O113)</f>
        <v>1.0000000000000002</v>
      </c>
      <c r="P114" s="47"/>
      <c r="Q114" s="47"/>
      <c r="R114" s="47"/>
      <c r="S114" s="47"/>
    </row>
    <row r="115" spans="4:19" s="45" customFormat="1" ht="15" customHeight="1" thickTop="1" x14ac:dyDescent="0.25">
      <c r="D115" s="8" t="s">
        <v>405</v>
      </c>
      <c r="E115" s="9"/>
      <c r="F115" s="9"/>
      <c r="G115" s="9"/>
      <c r="H115" s="9"/>
      <c r="I115" s="9"/>
      <c r="J115" s="47"/>
      <c r="K115" s="47"/>
      <c r="L115" s="47"/>
      <c r="M115" s="47"/>
      <c r="N115" s="47"/>
      <c r="O115" s="47"/>
      <c r="P115" s="47"/>
      <c r="Q115" s="47"/>
      <c r="R115" s="47"/>
      <c r="S115" s="47"/>
    </row>
    <row r="118" spans="4:19" ht="23.25" customHeight="1" x14ac:dyDescent="0.3">
      <c r="D118" s="1624" t="s">
        <v>93</v>
      </c>
      <c r="E118" s="1624"/>
      <c r="F118" s="1624"/>
      <c r="G118" s="1624"/>
      <c r="H118" s="1624"/>
      <c r="I118" s="1624"/>
      <c r="J118" s="1624"/>
      <c r="K118" s="1624"/>
      <c r="L118" s="1624"/>
      <c r="M118" s="1624"/>
      <c r="N118" s="1624"/>
      <c r="O118" s="1624"/>
      <c r="P118" s="37"/>
      <c r="Q118" s="37"/>
      <c r="R118" s="37"/>
    </row>
    <row r="119" spans="4:19" ht="3" customHeight="1" x14ac:dyDescent="0.25"/>
    <row r="125" spans="4:19" x14ac:dyDescent="0.25">
      <c r="D125" s="1636"/>
      <c r="E125" s="1636"/>
      <c r="F125" s="1636"/>
      <c r="G125" s="1636"/>
      <c r="H125" s="1636"/>
      <c r="I125" s="1636"/>
    </row>
    <row r="132" spans="4:18" ht="21.75" customHeight="1" x14ac:dyDescent="0.3">
      <c r="D132" s="1624" t="s">
        <v>93</v>
      </c>
      <c r="E132" s="1624"/>
      <c r="F132" s="1624"/>
      <c r="G132" s="1624"/>
      <c r="H132" s="1624"/>
      <c r="I132" s="1624"/>
      <c r="J132" s="1624"/>
      <c r="K132" s="1624"/>
      <c r="L132" s="1624"/>
      <c r="M132" s="1624"/>
      <c r="N132" s="1624"/>
      <c r="O132" s="1624"/>
      <c r="P132" s="37"/>
      <c r="Q132" s="37"/>
      <c r="R132" s="37"/>
    </row>
    <row r="133" spans="4:18" ht="6" customHeight="1" x14ac:dyDescent="0.25"/>
    <row r="139" spans="4:18" x14ac:dyDescent="0.25">
      <c r="D139" s="1636"/>
      <c r="E139" s="1636"/>
      <c r="F139" s="1636"/>
      <c r="G139" s="1636"/>
      <c r="H139" s="1636"/>
      <c r="I139" s="1636"/>
    </row>
    <row r="144" spans="4:18" x14ac:dyDescent="0.25">
      <c r="D144" s="9"/>
      <c r="E144" s="9"/>
      <c r="F144" s="9"/>
      <c r="G144" s="9"/>
      <c r="H144" s="9"/>
      <c r="I144" s="9"/>
    </row>
    <row r="145" spans="4:18" ht="16.5" customHeight="1" x14ac:dyDescent="0.25"/>
    <row r="146" spans="4:18" ht="21" customHeight="1" x14ac:dyDescent="0.3">
      <c r="D146" s="1624" t="s">
        <v>93</v>
      </c>
      <c r="E146" s="1624"/>
      <c r="F146" s="1624"/>
      <c r="G146" s="1624"/>
      <c r="H146" s="1624"/>
      <c r="I146" s="1624"/>
      <c r="J146" s="1624"/>
      <c r="K146" s="1624"/>
      <c r="L146" s="1624"/>
      <c r="M146" s="1624"/>
      <c r="N146" s="1624"/>
      <c r="O146" s="1624"/>
      <c r="P146" s="37"/>
      <c r="Q146" s="37"/>
      <c r="R146" s="37"/>
    </row>
    <row r="147" spans="4:18" ht="3.75" customHeight="1" x14ac:dyDescent="0.25"/>
    <row r="159" spans="4:18" ht="19.5" customHeight="1" x14ac:dyDescent="0.3">
      <c r="D159" s="1624" t="s">
        <v>93</v>
      </c>
      <c r="E159" s="1624"/>
      <c r="F159" s="1624"/>
      <c r="G159" s="1624"/>
      <c r="H159" s="1624"/>
      <c r="I159" s="1624"/>
      <c r="J159" s="1624"/>
      <c r="K159" s="1624"/>
      <c r="L159" s="1624"/>
      <c r="M159" s="1624"/>
      <c r="N159" s="1624"/>
      <c r="O159" s="1624"/>
      <c r="P159" s="37"/>
      <c r="Q159" s="37"/>
      <c r="R159" s="37"/>
    </row>
    <row r="160" spans="4:18" ht="3.75" customHeight="1" x14ac:dyDescent="0.25"/>
    <row r="172" spans="4:15" ht="13.5" customHeight="1" x14ac:dyDescent="0.25"/>
    <row r="173" spans="4:15" s="439" customFormat="1" ht="13.5" customHeight="1" x14ac:dyDescent="0.25"/>
    <row r="174" spans="4:15" s="439" customFormat="1" ht="23.25" customHeight="1" x14ac:dyDescent="0.25">
      <c r="D174" s="1624" t="s">
        <v>93</v>
      </c>
      <c r="E174" s="1624"/>
      <c r="F174" s="1624"/>
      <c r="G174" s="1624"/>
      <c r="H174" s="1624"/>
      <c r="I174" s="1624"/>
      <c r="J174" s="1624"/>
      <c r="K174" s="1624"/>
      <c r="L174" s="1624"/>
      <c r="M174" s="1624"/>
      <c r="N174" s="1624"/>
      <c r="O174" s="1624"/>
    </row>
    <row r="175" spans="4:15" s="439" customFormat="1" ht="6.75" customHeight="1" x14ac:dyDescent="0.25"/>
    <row r="176" spans="4:15" s="439" customFormat="1" ht="13.5" customHeight="1" x14ac:dyDescent="0.25"/>
    <row r="177" spans="4:15" s="439" customFormat="1" ht="13.5" customHeight="1" x14ac:dyDescent="0.25"/>
    <row r="178" spans="4:15" s="439" customFormat="1" ht="13.5" customHeight="1" x14ac:dyDescent="0.25"/>
    <row r="179" spans="4:15" s="439" customFormat="1" ht="13.5" customHeight="1" x14ac:dyDescent="0.25"/>
    <row r="180" spans="4:15" s="439" customFormat="1" ht="13.5" customHeight="1" x14ac:dyDescent="0.25"/>
    <row r="181" spans="4:15" s="439" customFormat="1" ht="13.5" customHeight="1" x14ac:dyDescent="0.25"/>
    <row r="182" spans="4:15" s="439" customFormat="1" ht="13.5" customHeight="1" x14ac:dyDescent="0.25"/>
    <row r="183" spans="4:15" s="439" customFormat="1" ht="13.5" customHeight="1" x14ac:dyDescent="0.25"/>
    <row r="184" spans="4:15" s="439" customFormat="1" ht="13.5" customHeight="1" x14ac:dyDescent="0.25"/>
    <row r="185" spans="4:15" s="439" customFormat="1" ht="18" customHeight="1" x14ac:dyDescent="0.25"/>
    <row r="186" spans="4:15" s="439" customFormat="1" ht="13.5" customHeight="1" x14ac:dyDescent="0.25"/>
    <row r="188" spans="4:15" x14ac:dyDescent="0.25">
      <c r="D188" s="439"/>
      <c r="E188" s="439"/>
      <c r="F188" s="185"/>
      <c r="G188" s="669"/>
      <c r="H188" s="1588" t="s">
        <v>36</v>
      </c>
      <c r="I188" s="1588"/>
      <c r="J188" s="439"/>
      <c r="K188" s="439"/>
      <c r="L188" s="439"/>
      <c r="M188" s="439"/>
      <c r="N188" s="439"/>
      <c r="O188" s="439"/>
    </row>
    <row r="189" spans="4:15" x14ac:dyDescent="0.25">
      <c r="D189" s="439"/>
      <c r="E189" s="439"/>
      <c r="F189" s="185"/>
      <c r="G189" s="669"/>
      <c r="H189" s="1588" t="s">
        <v>38</v>
      </c>
      <c r="I189" s="1588"/>
      <c r="J189" s="1517"/>
      <c r="K189" s="1517"/>
      <c r="L189" s="439"/>
      <c r="M189" s="439"/>
      <c r="N189" s="439"/>
      <c r="O189" s="439"/>
    </row>
    <row r="190" spans="4:15" x14ac:dyDescent="0.25">
      <c r="D190" s="439"/>
      <c r="E190" s="439"/>
      <c r="F190" s="185"/>
      <c r="G190" s="669"/>
      <c r="H190" s="1588" t="s">
        <v>81</v>
      </c>
      <c r="I190" s="1588"/>
      <c r="J190" s="1517"/>
      <c r="K190" s="1517"/>
      <c r="L190" s="439"/>
      <c r="M190" s="439"/>
      <c r="N190" s="439"/>
      <c r="O190" s="439"/>
    </row>
    <row r="191" spans="4:15" x14ac:dyDescent="0.25">
      <c r="G191" s="472"/>
      <c r="H191" s="472"/>
      <c r="I191" s="472"/>
    </row>
  </sheetData>
  <sheetProtection algorithmName="SHA-512" hashValue="nIHJXbaJjjQVUyE2WHXmTNlHKHSpAzZ9IR3Pg4GLY8gzZxgUHNid+T7+QcM5W5YW+XXTbDRP+9vYtJhnRTxpfQ==" saltValue="av4Ka0qYu6VHgEpDnoGPlQ==" spinCount="100000" sheet="1" objects="1" scenarios="1"/>
  <mergeCells count="85">
    <mergeCell ref="M38:N38"/>
    <mergeCell ref="E39:F39"/>
    <mergeCell ref="G39:H39"/>
    <mergeCell ref="I39:J39"/>
    <mergeCell ref="K39:L39"/>
    <mergeCell ref="M39:N39"/>
    <mergeCell ref="E37:F37"/>
    <mergeCell ref="E38:F38"/>
    <mergeCell ref="G38:H38"/>
    <mergeCell ref="I38:J38"/>
    <mergeCell ref="K38:L38"/>
    <mergeCell ref="G37:H37"/>
    <mergeCell ref="I37:J37"/>
    <mergeCell ref="K37:L37"/>
    <mergeCell ref="D4:O4"/>
    <mergeCell ref="D9:O9"/>
    <mergeCell ref="D25:I25"/>
    <mergeCell ref="D27:N27"/>
    <mergeCell ref="D29:D30"/>
    <mergeCell ref="E29:F30"/>
    <mergeCell ref="G29:H30"/>
    <mergeCell ref="I29:J30"/>
    <mergeCell ref="K29:L30"/>
    <mergeCell ref="M29:N30"/>
    <mergeCell ref="D8:O8"/>
    <mergeCell ref="D132:O132"/>
    <mergeCell ref="D125:I125"/>
    <mergeCell ref="D71:D72"/>
    <mergeCell ref="D61:O61"/>
    <mergeCell ref="D102:O102"/>
    <mergeCell ref="D104:D105"/>
    <mergeCell ref="D118:O118"/>
    <mergeCell ref="D69:O69"/>
    <mergeCell ref="D85:O85"/>
    <mergeCell ref="D86:O86"/>
    <mergeCell ref="D101:O101"/>
    <mergeCell ref="B14:C14"/>
    <mergeCell ref="B15:C15"/>
    <mergeCell ref="B16:C16"/>
    <mergeCell ref="D13:D14"/>
    <mergeCell ref="D5:O5"/>
    <mergeCell ref="D6:O6"/>
    <mergeCell ref="D7:O7"/>
    <mergeCell ref="D10:O10"/>
    <mergeCell ref="D11:O11"/>
    <mergeCell ref="H190:I190"/>
    <mergeCell ref="J190:K190"/>
    <mergeCell ref="H188:I188"/>
    <mergeCell ref="D146:O146"/>
    <mergeCell ref="D139:I139"/>
    <mergeCell ref="D159:O159"/>
    <mergeCell ref="H189:I189"/>
    <mergeCell ref="J189:K189"/>
    <mergeCell ref="D174:O174"/>
    <mergeCell ref="E31:F31"/>
    <mergeCell ref="G31:H31"/>
    <mergeCell ref="G34:H34"/>
    <mergeCell ref="G35:H35"/>
    <mergeCell ref="G36:H36"/>
    <mergeCell ref="G32:H32"/>
    <mergeCell ref="E34:F34"/>
    <mergeCell ref="E35:F35"/>
    <mergeCell ref="E36:F36"/>
    <mergeCell ref="E33:F33"/>
    <mergeCell ref="G33:H33"/>
    <mergeCell ref="E32:F32"/>
    <mergeCell ref="I31:J31"/>
    <mergeCell ref="K31:L31"/>
    <mergeCell ref="M31:N31"/>
    <mergeCell ref="I34:J34"/>
    <mergeCell ref="K34:L34"/>
    <mergeCell ref="M34:N34"/>
    <mergeCell ref="I32:J32"/>
    <mergeCell ref="K32:L32"/>
    <mergeCell ref="M32:N32"/>
    <mergeCell ref="I33:J33"/>
    <mergeCell ref="K33:L33"/>
    <mergeCell ref="M33:N33"/>
    <mergeCell ref="M37:N37"/>
    <mergeCell ref="I35:J35"/>
    <mergeCell ref="K35:L35"/>
    <mergeCell ref="M35:N35"/>
    <mergeCell ref="I36:J36"/>
    <mergeCell ref="K36:L36"/>
    <mergeCell ref="M36:N36"/>
  </mergeCells>
  <hyperlinks>
    <hyperlink ref="B14:C14" location="'INÍCIO '!A1" display="INÍCIO" xr:uid="{00000000-0004-0000-0B00-000000000000}"/>
    <hyperlink ref="B15:C15" location="'INDICES RONDÔNIA'!A1" display="AVANÇAR &gt;&gt;" xr:uid="{00000000-0004-0000-0B00-000001000000}"/>
    <hyperlink ref="B16:C16" location="'COND. ENV. EM ACID. COM VÍTIMAS'!A1" display="&lt;&lt; VOLTAR" xr:uid="{00000000-0004-0000-0B00-000002000000}"/>
    <hyperlink ref="H190:K190" location="'COND. ENV. EM ACID. COM VÍTIMAS'!A1" display="&lt;&lt; VOLTAR" xr:uid="{00000000-0004-0000-0B00-000003000000}"/>
    <hyperlink ref="H189:K189" location="'INDICES RONDÔNIA'!A1" display="AVANÇAR &gt;&gt;" xr:uid="{00000000-0004-0000-0B00-000004000000}"/>
    <hyperlink ref="G188:H188" location="'INÍCIO '!A1" display="INÍCIO" xr:uid="{00000000-0004-0000-0B00-000005000000}"/>
  </hyperlinks>
  <printOptions horizontalCentered="1"/>
  <pageMargins left="0.31496062992125984" right="0" top="0.78740157480314965" bottom="0.78740157480314965" header="0.31496062992125984" footer="0.31496062992125984"/>
  <pageSetup paperSize="9" scale="88" orientation="portrait" r:id="rId1"/>
  <rowBreaks count="3" manualBreakCount="3">
    <brk id="58" min="3" max="15" man="1"/>
    <brk id="100" min="3" max="15" man="1"/>
    <brk id="157" min="3" max="15"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11">
    <tabColor rgb="FF00B050"/>
  </sheetPr>
  <dimension ref="B2:W135"/>
  <sheetViews>
    <sheetView showGridLines="0" showRowColHeaders="0" zoomScaleNormal="100" workbookViewId="0">
      <selection activeCell="B15" sqref="B15"/>
    </sheetView>
  </sheetViews>
  <sheetFormatPr baseColWidth="10" defaultColWidth="9.140625" defaultRowHeight="15" x14ac:dyDescent="0.25"/>
  <cols>
    <col min="1" max="1" width="18.140625" customWidth="1"/>
    <col min="2" max="2" width="13.42578125" customWidth="1"/>
    <col min="3" max="3" width="16.85546875" customWidth="1"/>
    <col min="4" max="4" width="15.28515625" customWidth="1"/>
    <col min="5" max="11" width="8.5703125" customWidth="1"/>
    <col min="12" max="12" width="8.7109375" customWidth="1"/>
    <col min="13" max="15" width="8.85546875" bestFit="1" customWidth="1"/>
    <col min="16" max="16" width="4.85546875" customWidth="1"/>
    <col min="17" max="19" width="9.85546875" customWidth="1"/>
  </cols>
  <sheetData>
    <row r="2" spans="2:23" ht="15.75" thickBot="1" x14ac:dyDescent="0.3"/>
    <row r="3" spans="2:23" ht="15.75" customHeight="1" thickTop="1" x14ac:dyDescent="0.25">
      <c r="C3" s="94"/>
      <c r="D3" s="520"/>
      <c r="E3" s="521"/>
      <c r="F3" s="521"/>
      <c r="G3" s="521"/>
      <c r="H3" s="521"/>
      <c r="I3" s="521"/>
      <c r="J3" s="521"/>
      <c r="K3" s="521"/>
      <c r="L3" s="521"/>
      <c r="M3" s="522"/>
      <c r="N3" s="94"/>
      <c r="O3" s="94"/>
      <c r="P3" s="94"/>
      <c r="Q3" s="62"/>
      <c r="R3" s="64"/>
      <c r="S3" s="64"/>
      <c r="T3" s="64"/>
      <c r="U3" s="64"/>
      <c r="V3" s="64"/>
      <c r="W3" s="64"/>
    </row>
    <row r="4" spans="2:23" ht="15.75" customHeight="1" x14ac:dyDescent="0.25">
      <c r="C4" s="148"/>
      <c r="D4" s="1560" t="s">
        <v>34</v>
      </c>
      <c r="E4" s="1561"/>
      <c r="F4" s="1561"/>
      <c r="G4" s="1561"/>
      <c r="H4" s="1561"/>
      <c r="I4" s="1561"/>
      <c r="J4" s="1561"/>
      <c r="K4" s="1561"/>
      <c r="L4" s="1561"/>
      <c r="M4" s="1562"/>
      <c r="N4" s="148"/>
      <c r="O4" s="148"/>
      <c r="P4" s="148"/>
      <c r="Q4" s="62"/>
      <c r="R4" s="64"/>
      <c r="S4" s="64"/>
      <c r="T4" s="64"/>
      <c r="U4" s="64"/>
      <c r="V4" s="64"/>
      <c r="W4" s="64"/>
    </row>
    <row r="5" spans="2:23" ht="15.75" customHeight="1" x14ac:dyDescent="0.25">
      <c r="C5" s="148"/>
      <c r="D5" s="1560" t="s">
        <v>35</v>
      </c>
      <c r="E5" s="1561"/>
      <c r="F5" s="1561"/>
      <c r="G5" s="1561"/>
      <c r="H5" s="1561"/>
      <c r="I5" s="1561"/>
      <c r="J5" s="1561"/>
      <c r="K5" s="1561"/>
      <c r="L5" s="1561"/>
      <c r="M5" s="1562"/>
      <c r="N5" s="148"/>
      <c r="O5" s="148"/>
      <c r="P5" s="148"/>
      <c r="Q5" s="62"/>
      <c r="R5" s="64"/>
      <c r="S5" s="64"/>
      <c r="T5" s="64"/>
      <c r="U5" s="64"/>
      <c r="V5" s="64"/>
      <c r="W5" s="64"/>
    </row>
    <row r="6" spans="2:23" ht="15.75" customHeight="1" x14ac:dyDescent="0.25">
      <c r="C6" s="148"/>
      <c r="D6" s="1560" t="s">
        <v>394</v>
      </c>
      <c r="E6" s="1561"/>
      <c r="F6" s="1561"/>
      <c r="G6" s="1561"/>
      <c r="H6" s="1561"/>
      <c r="I6" s="1561"/>
      <c r="J6" s="1561"/>
      <c r="K6" s="1561"/>
      <c r="L6" s="1561"/>
      <c r="M6" s="1562"/>
      <c r="N6" s="148"/>
      <c r="O6" s="148"/>
      <c r="P6" s="466" t="s">
        <v>8</v>
      </c>
      <c r="Q6" s="62"/>
      <c r="R6" s="64"/>
      <c r="S6" s="64"/>
      <c r="T6" s="64"/>
      <c r="U6" s="64"/>
      <c r="V6" s="64"/>
      <c r="W6" s="64"/>
    </row>
    <row r="7" spans="2:23" s="439" customFormat="1" ht="15.75" customHeight="1" x14ac:dyDescent="0.25">
      <c r="C7" s="148"/>
      <c r="D7" s="1560" t="s">
        <v>37</v>
      </c>
      <c r="E7" s="1561"/>
      <c r="F7" s="1561"/>
      <c r="G7" s="1561"/>
      <c r="H7" s="1561"/>
      <c r="I7" s="1561"/>
      <c r="J7" s="1561"/>
      <c r="K7" s="1561"/>
      <c r="L7" s="1561"/>
      <c r="M7" s="1562"/>
      <c r="N7" s="148"/>
      <c r="O7" s="148"/>
      <c r="P7" s="466"/>
      <c r="Q7" s="62"/>
      <c r="R7" s="64"/>
      <c r="S7" s="64"/>
      <c r="T7" s="64"/>
      <c r="U7" s="64"/>
      <c r="V7" s="64"/>
      <c r="W7" s="64"/>
    </row>
    <row r="8" spans="2:23" ht="17.25" customHeight="1" x14ac:dyDescent="0.25">
      <c r="C8" s="149"/>
      <c r="D8" s="1569"/>
      <c r="E8" s="1570"/>
      <c r="F8" s="1570"/>
      <c r="G8" s="1570"/>
      <c r="H8" s="1570"/>
      <c r="I8" s="1570"/>
      <c r="J8" s="1570"/>
      <c r="K8" s="1570"/>
      <c r="L8" s="1570"/>
      <c r="M8" s="1571"/>
      <c r="N8" s="151"/>
      <c r="O8" s="151"/>
      <c r="P8" s="151"/>
      <c r="Q8" s="62"/>
      <c r="R8" s="64"/>
      <c r="S8" s="64"/>
      <c r="T8" s="64"/>
      <c r="U8" s="64"/>
      <c r="V8" s="64"/>
      <c r="W8" s="64"/>
    </row>
    <row r="9" spans="2:23" ht="19.5" customHeight="1" x14ac:dyDescent="0.3">
      <c r="C9" s="150"/>
      <c r="D9" s="1563" t="s">
        <v>422</v>
      </c>
      <c r="E9" s="1564"/>
      <c r="F9" s="1564"/>
      <c r="G9" s="1564"/>
      <c r="H9" s="1564"/>
      <c r="I9" s="1564"/>
      <c r="J9" s="1564"/>
      <c r="K9" s="1564"/>
      <c r="L9" s="1564"/>
      <c r="M9" s="1565"/>
      <c r="N9" s="150"/>
      <c r="O9" s="150"/>
      <c r="P9" s="150"/>
      <c r="Q9" s="62"/>
      <c r="R9" s="64"/>
      <c r="S9" s="64"/>
      <c r="T9" s="64"/>
      <c r="U9" s="64"/>
      <c r="V9" s="64"/>
      <c r="W9" s="64"/>
    </row>
    <row r="10" spans="2:23" ht="20.25" customHeight="1" thickBot="1" x14ac:dyDescent="0.3">
      <c r="C10" s="150"/>
      <c r="D10" s="1566" t="s">
        <v>292</v>
      </c>
      <c r="E10" s="1567"/>
      <c r="F10" s="1567"/>
      <c r="G10" s="1567"/>
      <c r="H10" s="1567"/>
      <c r="I10" s="1567"/>
      <c r="J10" s="1567"/>
      <c r="K10" s="1567"/>
      <c r="L10" s="1567"/>
      <c r="M10" s="1568"/>
      <c r="N10" s="150"/>
      <c r="O10" s="150"/>
      <c r="P10" s="150"/>
      <c r="Q10" s="62"/>
      <c r="R10" s="64"/>
      <c r="S10" s="64"/>
      <c r="T10" s="64"/>
      <c r="U10" s="64"/>
      <c r="V10" s="64"/>
      <c r="W10" s="64"/>
    </row>
    <row r="11" spans="2:23" ht="9.75" customHeight="1" thickTop="1" x14ac:dyDescent="0.35">
      <c r="C11" s="65"/>
      <c r="D11" s="65"/>
      <c r="E11" s="65"/>
      <c r="F11" s="65"/>
      <c r="G11" s="65"/>
      <c r="H11" s="65"/>
      <c r="I11" s="65"/>
      <c r="J11" s="65"/>
      <c r="K11" s="65"/>
      <c r="L11" s="62"/>
      <c r="M11" s="62"/>
      <c r="N11" s="62"/>
      <c r="O11" s="62"/>
      <c r="P11" s="62"/>
      <c r="Q11" s="64"/>
      <c r="R11" s="64"/>
      <c r="S11" s="64"/>
      <c r="T11" s="64"/>
      <c r="U11" s="64"/>
      <c r="V11" s="64"/>
    </row>
    <row r="12" spans="2:23" ht="23.25" customHeight="1" x14ac:dyDescent="0.25">
      <c r="C12" s="1643" t="s">
        <v>104</v>
      </c>
      <c r="D12" s="1643"/>
      <c r="E12" s="1643"/>
      <c r="F12" s="1643"/>
      <c r="G12" s="1643"/>
      <c r="H12" s="1643"/>
      <c r="I12" s="1643"/>
      <c r="J12" s="1643"/>
      <c r="K12" s="1643"/>
      <c r="L12" s="1643"/>
      <c r="M12" s="1643"/>
      <c r="N12" s="1643"/>
      <c r="O12" s="1643"/>
      <c r="P12" s="62"/>
      <c r="Q12" s="64"/>
      <c r="R12" s="64"/>
      <c r="S12" s="64"/>
      <c r="T12" s="64"/>
      <c r="U12" s="64"/>
      <c r="V12" s="64"/>
    </row>
    <row r="13" spans="2:23" ht="4.5" customHeight="1" thickBot="1" x14ac:dyDescent="0.3">
      <c r="C13" s="66"/>
      <c r="D13" s="233"/>
      <c r="E13" s="508"/>
      <c r="F13" s="508"/>
      <c r="G13" s="508"/>
      <c r="H13" s="508"/>
      <c r="I13" s="508"/>
      <c r="J13" s="508"/>
      <c r="K13" s="508"/>
      <c r="L13" s="756"/>
      <c r="M13" s="756"/>
      <c r="N13" s="756"/>
      <c r="O13" s="756"/>
      <c r="P13" s="10"/>
      <c r="Q13" s="10"/>
      <c r="R13" s="10"/>
      <c r="S13" s="10"/>
      <c r="T13" s="10"/>
      <c r="U13" s="10"/>
      <c r="V13" s="10"/>
    </row>
    <row r="14" spans="2:23" ht="21" customHeight="1" thickTop="1" thickBot="1" x14ac:dyDescent="0.3">
      <c r="B14" s="668" t="s">
        <v>36</v>
      </c>
      <c r="C14" s="1650" t="s">
        <v>42</v>
      </c>
      <c r="D14" s="1651"/>
      <c r="E14" s="871">
        <v>2006</v>
      </c>
      <c r="F14" s="871">
        <v>2007</v>
      </c>
      <c r="G14" s="871">
        <v>2008</v>
      </c>
      <c r="H14" s="871">
        <v>2009</v>
      </c>
      <c r="I14" s="871">
        <v>2010</v>
      </c>
      <c r="J14" s="871">
        <v>2011</v>
      </c>
      <c r="K14" s="871">
        <v>2012</v>
      </c>
      <c r="L14" s="871">
        <v>2013</v>
      </c>
      <c r="M14" s="871">
        <v>2014</v>
      </c>
      <c r="N14" s="871">
        <v>2015</v>
      </c>
      <c r="O14" s="872">
        <v>2016</v>
      </c>
      <c r="P14" s="67"/>
      <c r="Q14" s="67"/>
      <c r="R14" s="67"/>
      <c r="S14" s="67"/>
      <c r="T14" s="10"/>
      <c r="U14" s="10"/>
      <c r="V14" s="10"/>
    </row>
    <row r="15" spans="2:23" ht="15.75" customHeight="1" x14ac:dyDescent="0.25">
      <c r="B15" s="716" t="s">
        <v>38</v>
      </c>
      <c r="C15" s="1656" t="s">
        <v>105</v>
      </c>
      <c r="D15" s="1657"/>
      <c r="E15" s="323">
        <v>1562417</v>
      </c>
      <c r="F15" s="326">
        <v>1453756</v>
      </c>
      <c r="G15" s="323">
        <v>1493566</v>
      </c>
      <c r="H15" s="326">
        <v>1503928</v>
      </c>
      <c r="I15" s="323">
        <v>1535625</v>
      </c>
      <c r="J15" s="326">
        <v>1576423</v>
      </c>
      <c r="K15" s="323">
        <v>1590011</v>
      </c>
      <c r="L15" s="326">
        <v>1728214</v>
      </c>
      <c r="M15" s="326">
        <v>1748531</v>
      </c>
      <c r="N15" s="326">
        <v>1768204</v>
      </c>
      <c r="O15" s="327">
        <v>1787279</v>
      </c>
      <c r="P15" s="68"/>
      <c r="Q15" s="68"/>
      <c r="R15" s="68"/>
      <c r="S15" s="68"/>
      <c r="T15" s="10"/>
      <c r="U15" s="10"/>
      <c r="V15" s="10"/>
    </row>
    <row r="16" spans="2:23" ht="15.75" customHeight="1" x14ac:dyDescent="0.25">
      <c r="B16" s="673" t="s">
        <v>81</v>
      </c>
      <c r="C16" s="1658" t="s">
        <v>106</v>
      </c>
      <c r="D16" s="1659"/>
      <c r="E16" s="979">
        <v>329232</v>
      </c>
      <c r="F16" s="980">
        <v>371445</v>
      </c>
      <c r="G16" s="979">
        <v>432249</v>
      </c>
      <c r="H16" s="980">
        <v>491853</v>
      </c>
      <c r="I16" s="979">
        <v>560520</v>
      </c>
      <c r="J16" s="980">
        <v>634416</v>
      </c>
      <c r="K16" s="979">
        <v>698784</v>
      </c>
      <c r="L16" s="980">
        <v>757208</v>
      </c>
      <c r="M16" s="980">
        <v>814400</v>
      </c>
      <c r="N16" s="980">
        <v>861422</v>
      </c>
      <c r="O16" s="989">
        <f>'FROTA SEGUNDO TIPO'!O28</f>
        <v>899422</v>
      </c>
      <c r="P16" s="68"/>
      <c r="Q16" s="68"/>
      <c r="R16" s="68"/>
      <c r="S16" s="68"/>
      <c r="T16" s="10"/>
      <c r="U16" s="10"/>
      <c r="V16" s="10"/>
    </row>
    <row r="17" spans="3:22" ht="15.75" customHeight="1" x14ac:dyDescent="0.25">
      <c r="C17" s="1660" t="s">
        <v>107</v>
      </c>
      <c r="D17" s="1661"/>
      <c r="E17" s="324">
        <v>4599</v>
      </c>
      <c r="F17" s="322">
        <v>7984</v>
      </c>
      <c r="G17" s="324">
        <v>9941</v>
      </c>
      <c r="H17" s="322">
        <v>12254</v>
      </c>
      <c r="I17" s="324">
        <v>13646</v>
      </c>
      <c r="J17" s="322">
        <v>14705</v>
      </c>
      <c r="K17" s="324">
        <v>14499</v>
      </c>
      <c r="L17" s="322">
        <v>13759</v>
      </c>
      <c r="M17" s="322">
        <v>12684</v>
      </c>
      <c r="N17" s="322">
        <v>10074</v>
      </c>
      <c r="O17" s="328">
        <f>'ACIDENTES COM VÍTIMAS'!O19</f>
        <v>9273</v>
      </c>
      <c r="P17" s="68"/>
      <c r="Q17" s="68"/>
      <c r="R17" s="68"/>
      <c r="S17" s="68"/>
      <c r="T17" s="10"/>
      <c r="U17" s="10"/>
      <c r="V17" s="10"/>
    </row>
    <row r="18" spans="3:22" ht="15.75" customHeight="1" x14ac:dyDescent="0.25">
      <c r="C18" s="1658" t="s">
        <v>108</v>
      </c>
      <c r="D18" s="1659"/>
      <c r="E18" s="979">
        <v>313</v>
      </c>
      <c r="F18" s="980">
        <v>364</v>
      </c>
      <c r="G18" s="979">
        <v>472</v>
      </c>
      <c r="H18" s="980">
        <v>420</v>
      </c>
      <c r="I18" s="979">
        <v>484</v>
      </c>
      <c r="J18" s="980">
        <v>501</v>
      </c>
      <c r="K18" s="979">
        <v>611</v>
      </c>
      <c r="L18" s="980">
        <v>484</v>
      </c>
      <c r="M18" s="980">
        <v>500</v>
      </c>
      <c r="N18" s="980">
        <v>493</v>
      </c>
      <c r="O18" s="989">
        <f>'VÍTIMAS FATAIS'!N17</f>
        <v>480</v>
      </c>
      <c r="P18" s="68"/>
      <c r="Q18" s="68"/>
      <c r="R18" s="68"/>
      <c r="S18" s="68"/>
      <c r="T18" s="10"/>
      <c r="U18" s="10"/>
      <c r="V18" s="10"/>
    </row>
    <row r="19" spans="3:22" ht="15.75" customHeight="1" x14ac:dyDescent="0.25">
      <c r="C19" s="1644" t="s">
        <v>342</v>
      </c>
      <c r="D19" s="1645"/>
      <c r="E19" s="324">
        <v>6668</v>
      </c>
      <c r="F19" s="322">
        <v>11519</v>
      </c>
      <c r="G19" s="324">
        <v>14546</v>
      </c>
      <c r="H19" s="322">
        <v>18299</v>
      </c>
      <c r="I19" s="324">
        <v>20377</v>
      </c>
      <c r="J19" s="322">
        <v>21782</v>
      </c>
      <c r="K19" s="324">
        <v>21408</v>
      </c>
      <c r="L19" s="322">
        <v>20357</v>
      </c>
      <c r="M19" s="322">
        <v>19037</v>
      </c>
      <c r="N19" s="322">
        <v>15075</v>
      </c>
      <c r="O19" s="328">
        <f>'VÍTIMAS NÃO FATAIS'!N17</f>
        <v>13707</v>
      </c>
      <c r="P19" s="68"/>
      <c r="Q19" s="68"/>
      <c r="R19" s="68"/>
      <c r="S19" s="68"/>
      <c r="T19" s="10"/>
      <c r="U19" s="10"/>
      <c r="V19" s="10"/>
    </row>
    <row r="20" spans="3:22" ht="15.75" customHeight="1" x14ac:dyDescent="0.25">
      <c r="C20" s="1658" t="s">
        <v>343</v>
      </c>
      <c r="D20" s="1659"/>
      <c r="E20" s="979">
        <v>483</v>
      </c>
      <c r="F20" s="980">
        <v>665</v>
      </c>
      <c r="G20" s="979">
        <v>865</v>
      </c>
      <c r="H20" s="980">
        <v>1078</v>
      </c>
      <c r="I20" s="979">
        <v>1242</v>
      </c>
      <c r="J20" s="980">
        <v>1288</v>
      </c>
      <c r="K20" s="979">
        <v>1244</v>
      </c>
      <c r="L20" s="980">
        <v>1193</v>
      </c>
      <c r="M20" s="980">
        <v>995</v>
      </c>
      <c r="N20" s="980">
        <v>759</v>
      </c>
      <c r="O20" s="989">
        <f>'ACIDENTES COM VÍTIMAS'!O15</f>
        <v>619</v>
      </c>
      <c r="P20" s="68"/>
      <c r="Q20" s="68"/>
      <c r="R20" s="68"/>
      <c r="S20" s="68"/>
      <c r="T20" s="10"/>
      <c r="U20" s="10"/>
      <c r="V20" s="10"/>
    </row>
    <row r="21" spans="3:22" ht="15.75" customHeight="1" thickBot="1" x14ac:dyDescent="0.3">
      <c r="C21" s="1648" t="s">
        <v>344</v>
      </c>
      <c r="D21" s="1649"/>
      <c r="E21" s="325">
        <v>8499</v>
      </c>
      <c r="F21" s="330">
        <v>15858</v>
      </c>
      <c r="G21" s="325">
        <v>17880</v>
      </c>
      <c r="H21" s="330">
        <v>21202</v>
      </c>
      <c r="I21" s="325">
        <v>23706</v>
      </c>
      <c r="J21" s="330">
        <v>25223</v>
      </c>
      <c r="K21" s="325">
        <v>24991</v>
      </c>
      <c r="L21" s="330">
        <v>23686</v>
      </c>
      <c r="M21" s="330">
        <v>21901</v>
      </c>
      <c r="N21" s="330">
        <v>17565</v>
      </c>
      <c r="O21" s="329">
        <f>'VEIC. ENV. EM ACID. COM VÍTIMAS'!O23</f>
        <v>16195</v>
      </c>
      <c r="P21" s="68"/>
      <c r="Q21" s="68"/>
      <c r="R21" s="68"/>
      <c r="S21" s="68"/>
      <c r="T21" s="10"/>
      <c r="U21" s="10"/>
      <c r="V21" s="10"/>
    </row>
    <row r="22" spans="3:22" ht="27.75" customHeight="1" thickTop="1" x14ac:dyDescent="0.25">
      <c r="C22" s="1617" t="s">
        <v>423</v>
      </c>
      <c r="D22" s="1617"/>
      <c r="E22" s="1617"/>
      <c r="F22" s="1617"/>
      <c r="G22" s="1617"/>
      <c r="H22" s="1617"/>
      <c r="I22" s="1617"/>
      <c r="J22" s="1617"/>
      <c r="K22" s="1617"/>
      <c r="L22" s="1617"/>
      <c r="M22" s="1617"/>
      <c r="N22" s="1617"/>
      <c r="O22" s="1617"/>
      <c r="P22" s="68"/>
      <c r="Q22" s="68"/>
      <c r="R22" s="68"/>
      <c r="S22" s="68"/>
      <c r="T22" s="10"/>
      <c r="U22" s="10"/>
      <c r="V22" s="10"/>
    </row>
    <row r="23" spans="3:22" ht="15.75" customHeight="1" x14ac:dyDescent="0.25">
      <c r="C23" s="572" t="s">
        <v>269</v>
      </c>
      <c r="D23" s="573"/>
      <c r="E23" s="574"/>
      <c r="F23" s="574"/>
      <c r="G23" s="574"/>
      <c r="H23" s="574"/>
      <c r="I23" s="574"/>
      <c r="J23" s="574"/>
      <c r="K23" s="574"/>
      <c r="L23" s="574"/>
      <c r="M23" s="574"/>
      <c r="N23" s="574"/>
      <c r="O23" s="68"/>
      <c r="P23" s="68"/>
      <c r="Q23" s="68"/>
      <c r="R23" s="68"/>
      <c r="S23" s="68"/>
      <c r="T23" s="10"/>
      <c r="U23" s="10"/>
      <c r="V23" s="10"/>
    </row>
    <row r="24" spans="3:22" s="439" customFormat="1" ht="15.75" customHeight="1" x14ac:dyDescent="0.25">
      <c r="C24" s="1613" t="s">
        <v>406</v>
      </c>
      <c r="D24" s="1613"/>
      <c r="E24" s="1613"/>
      <c r="F24" s="1613"/>
      <c r="G24" s="1613"/>
      <c r="H24" s="1613"/>
      <c r="I24" s="1613"/>
      <c r="J24" s="1613"/>
      <c r="K24" s="1613"/>
      <c r="L24" s="1613"/>
      <c r="M24" s="1613"/>
      <c r="N24" s="1613"/>
      <c r="O24" s="68"/>
      <c r="P24" s="68"/>
      <c r="Q24" s="68"/>
      <c r="R24" s="68"/>
      <c r="S24" s="68"/>
      <c r="T24" s="494"/>
      <c r="U24" s="494"/>
      <c r="V24" s="494"/>
    </row>
    <row r="25" spans="3:22" ht="24" customHeight="1" x14ac:dyDescent="0.25">
      <c r="C25" s="69"/>
      <c r="D25" s="69"/>
      <c r="E25" s="68"/>
      <c r="F25" s="68"/>
      <c r="G25" s="68"/>
      <c r="H25" s="68"/>
      <c r="I25" s="68"/>
      <c r="J25" s="68"/>
      <c r="K25" s="68"/>
      <c r="L25" s="68"/>
      <c r="M25" s="68"/>
      <c r="N25" s="68"/>
      <c r="O25" s="68"/>
      <c r="P25" s="68"/>
      <c r="Q25" s="68"/>
      <c r="R25" s="68"/>
      <c r="S25" s="68"/>
      <c r="T25" s="10"/>
      <c r="U25" s="10"/>
      <c r="V25" s="10"/>
    </row>
    <row r="26" spans="3:22" ht="24.75" customHeight="1" x14ac:dyDescent="0.25">
      <c r="C26" s="1643" t="s">
        <v>180</v>
      </c>
      <c r="D26" s="1643"/>
      <c r="E26" s="1643"/>
      <c r="F26" s="1643"/>
      <c r="G26" s="1643"/>
      <c r="H26" s="1643"/>
      <c r="I26" s="1643"/>
      <c r="J26" s="1643"/>
      <c r="K26" s="1643"/>
      <c r="L26" s="1643"/>
      <c r="M26" s="1643"/>
      <c r="N26" s="1643"/>
      <c r="O26" s="1643"/>
      <c r="P26" s="68"/>
      <c r="Q26" s="68"/>
      <c r="R26" s="68"/>
      <c r="S26" s="68"/>
      <c r="T26" s="10"/>
      <c r="U26" s="10"/>
      <c r="V26" s="10"/>
    </row>
    <row r="27" spans="3:22" ht="3.75" customHeight="1" thickBot="1" x14ac:dyDescent="0.3">
      <c r="C27" s="1670"/>
      <c r="D27" s="1670"/>
      <c r="E27" s="757"/>
      <c r="F27" s="757"/>
      <c r="G27" s="757"/>
      <c r="H27" s="757"/>
      <c r="I27" s="757"/>
      <c r="J27" s="757"/>
      <c r="K27" s="757"/>
      <c r="L27" s="757"/>
      <c r="M27" s="757"/>
      <c r="N27" s="757"/>
      <c r="O27" s="757"/>
      <c r="P27" s="68"/>
      <c r="Q27" s="68"/>
      <c r="R27" s="68"/>
      <c r="S27" s="68"/>
      <c r="T27" s="10"/>
      <c r="U27" s="10"/>
      <c r="V27" s="10"/>
    </row>
    <row r="28" spans="3:22" ht="23.25" customHeight="1" thickTop="1" thickBot="1" x14ac:dyDescent="0.3">
      <c r="C28" s="1650" t="s">
        <v>42</v>
      </c>
      <c r="D28" s="1651"/>
      <c r="E28" s="889">
        <v>2006</v>
      </c>
      <c r="F28" s="889">
        <v>2007</v>
      </c>
      <c r="G28" s="889">
        <v>2008</v>
      </c>
      <c r="H28" s="889">
        <v>2009</v>
      </c>
      <c r="I28" s="889">
        <v>2010</v>
      </c>
      <c r="J28" s="889">
        <v>2011</v>
      </c>
      <c r="K28" s="889">
        <v>2012</v>
      </c>
      <c r="L28" s="889">
        <v>2013</v>
      </c>
      <c r="M28" s="889">
        <v>2014</v>
      </c>
      <c r="N28" s="889">
        <v>2015</v>
      </c>
      <c r="O28" s="890">
        <v>2016</v>
      </c>
      <c r="P28" s="67"/>
      <c r="Q28" s="67"/>
      <c r="R28" s="67"/>
      <c r="S28" s="67"/>
      <c r="T28" s="10"/>
      <c r="U28" s="10"/>
      <c r="V28" s="10"/>
    </row>
    <row r="29" spans="3:22" ht="15.75" customHeight="1" x14ac:dyDescent="0.25">
      <c r="C29" s="1652" t="s">
        <v>181</v>
      </c>
      <c r="D29" s="1653"/>
      <c r="E29" s="331">
        <f>E16*100/E15</f>
        <v>21.071967342905253</v>
      </c>
      <c r="F29" s="331">
        <f t="shared" ref="F29:N29" si="0">F16*100/F15</f>
        <v>25.550711398611597</v>
      </c>
      <c r="G29" s="331">
        <f t="shared" si="0"/>
        <v>28.94073646561317</v>
      </c>
      <c r="H29" s="333">
        <f t="shared" si="0"/>
        <v>32.704557664994603</v>
      </c>
      <c r="I29" s="331">
        <f t="shared" si="0"/>
        <v>36.501098901098899</v>
      </c>
      <c r="J29" s="333">
        <f t="shared" si="0"/>
        <v>40.244020798986057</v>
      </c>
      <c r="K29" s="333">
        <f t="shared" si="0"/>
        <v>43.948375199920001</v>
      </c>
      <c r="L29" s="333">
        <f t="shared" si="0"/>
        <v>43.814481308449068</v>
      </c>
      <c r="M29" s="333">
        <f t="shared" si="0"/>
        <v>46.576240283986955</v>
      </c>
      <c r="N29" s="333">
        <f t="shared" si="0"/>
        <v>48.717342569070084</v>
      </c>
      <c r="O29" s="334">
        <f>O16*100/O15</f>
        <v>50.323536504373408</v>
      </c>
      <c r="P29" s="70"/>
      <c r="Q29" s="70"/>
      <c r="R29" s="70"/>
      <c r="S29" s="70"/>
      <c r="T29" s="10"/>
      <c r="U29" s="10"/>
      <c r="V29" s="10"/>
    </row>
    <row r="30" spans="3:22" ht="15.75" customHeight="1" x14ac:dyDescent="0.25">
      <c r="C30" s="1654" t="s">
        <v>424</v>
      </c>
      <c r="D30" s="1655"/>
      <c r="E30" s="1018">
        <f t="shared" ref="E30:N30" si="1">E17*10000/E16</f>
        <v>139.68873013558829</v>
      </c>
      <c r="F30" s="1018">
        <f t="shared" si="1"/>
        <v>214.94433900039036</v>
      </c>
      <c r="G30" s="1018">
        <f t="shared" si="1"/>
        <v>229.98318099058645</v>
      </c>
      <c r="H30" s="1018">
        <f t="shared" si="1"/>
        <v>249.13947866537359</v>
      </c>
      <c r="I30" s="1018">
        <f t="shared" si="1"/>
        <v>243.45250838507101</v>
      </c>
      <c r="J30" s="1018">
        <f t="shared" si="1"/>
        <v>231.78797508259564</v>
      </c>
      <c r="K30" s="1018">
        <f t="shared" si="1"/>
        <v>207.4890094793241</v>
      </c>
      <c r="L30" s="1018">
        <f t="shared" si="1"/>
        <v>181.70700784989066</v>
      </c>
      <c r="M30" s="1018">
        <f t="shared" si="1"/>
        <v>155.74656188605107</v>
      </c>
      <c r="N30" s="1018">
        <f t="shared" si="1"/>
        <v>116.94616575847843</v>
      </c>
      <c r="O30" s="1019">
        <f>O17*10000/O16</f>
        <v>103.0995461529738</v>
      </c>
      <c r="P30" s="70"/>
      <c r="Q30" s="70"/>
      <c r="R30" s="70"/>
      <c r="S30" s="70"/>
      <c r="T30" s="62"/>
      <c r="U30" s="62"/>
      <c r="V30" s="62"/>
    </row>
    <row r="31" spans="3:22" ht="15.75" customHeight="1" x14ac:dyDescent="0.25">
      <c r="C31" s="1662" t="s">
        <v>425</v>
      </c>
      <c r="D31" s="1663"/>
      <c r="E31" s="332">
        <f t="shared" ref="E31:N31" si="2">E17*100000/E15</f>
        <v>294.35163595890214</v>
      </c>
      <c r="F31" s="332">
        <f t="shared" si="2"/>
        <v>549.19807725643091</v>
      </c>
      <c r="G31" s="332">
        <f t="shared" si="2"/>
        <v>665.58826325719792</v>
      </c>
      <c r="H31" s="332">
        <f t="shared" si="2"/>
        <v>814.79964466384024</v>
      </c>
      <c r="I31" s="332">
        <f t="shared" si="2"/>
        <v>888.62840862840858</v>
      </c>
      <c r="J31" s="332">
        <f t="shared" si="2"/>
        <v>932.80800901788416</v>
      </c>
      <c r="K31" s="332">
        <f t="shared" si="2"/>
        <v>911.88048384570925</v>
      </c>
      <c r="L31" s="332">
        <f t="shared" si="2"/>
        <v>796.13982990532418</v>
      </c>
      <c r="M31" s="332">
        <f t="shared" si="2"/>
        <v>725.40892898095603</v>
      </c>
      <c r="N31" s="332">
        <f t="shared" si="2"/>
        <v>569.73064193950472</v>
      </c>
      <c r="O31" s="335">
        <f>O17*100000/O15</f>
        <v>518.83337744135076</v>
      </c>
      <c r="P31" s="70"/>
      <c r="Q31" s="70"/>
      <c r="R31" s="70"/>
      <c r="S31" s="70"/>
      <c r="T31" s="62"/>
      <c r="U31" s="62"/>
      <c r="V31" s="62"/>
    </row>
    <row r="32" spans="3:22" ht="15.75" customHeight="1" x14ac:dyDescent="0.25">
      <c r="C32" s="1654" t="s">
        <v>426</v>
      </c>
      <c r="D32" s="1655"/>
      <c r="E32" s="1018">
        <f t="shared" ref="E32:N32" si="3">E18*10000/E16</f>
        <v>9.5069738057053996</v>
      </c>
      <c r="F32" s="1018">
        <f t="shared" si="3"/>
        <v>9.7995665576330282</v>
      </c>
      <c r="G32" s="1018">
        <f t="shared" si="3"/>
        <v>10.919631971386863</v>
      </c>
      <c r="H32" s="1018">
        <f t="shared" si="3"/>
        <v>8.5391366932803088</v>
      </c>
      <c r="I32" s="1018">
        <f t="shared" si="3"/>
        <v>8.6348390779990005</v>
      </c>
      <c r="J32" s="1018">
        <f t="shared" si="3"/>
        <v>7.8970265567072708</v>
      </c>
      <c r="K32" s="1018">
        <f t="shared" si="3"/>
        <v>8.7437605898246105</v>
      </c>
      <c r="L32" s="1018">
        <f t="shared" si="3"/>
        <v>6.3919028853366582</v>
      </c>
      <c r="M32" s="1018">
        <f t="shared" si="3"/>
        <v>6.139489194499018</v>
      </c>
      <c r="N32" s="1018">
        <f t="shared" si="3"/>
        <v>5.7230950683869226</v>
      </c>
      <c r="O32" s="1019">
        <f>O18*10000/O16</f>
        <v>5.3367607196621831</v>
      </c>
      <c r="P32" s="70"/>
      <c r="Q32" s="70"/>
      <c r="R32" s="70"/>
      <c r="S32" s="70"/>
      <c r="T32" s="62"/>
      <c r="U32" s="62"/>
      <c r="V32" s="62"/>
    </row>
    <row r="33" spans="3:22" ht="15.75" customHeight="1" x14ac:dyDescent="0.25">
      <c r="C33" s="1646" t="s">
        <v>427</v>
      </c>
      <c r="D33" s="1647"/>
      <c r="E33" s="332">
        <f t="shared" ref="E33:N33" si="4">E18*100000/E15</f>
        <v>20.033064156367985</v>
      </c>
      <c r="F33" s="332">
        <f t="shared" si="4"/>
        <v>25.03858969455672</v>
      </c>
      <c r="G33" s="332">
        <f t="shared" si="4"/>
        <v>31.602219118539121</v>
      </c>
      <c r="H33" s="332">
        <f t="shared" si="4"/>
        <v>27.926868839465719</v>
      </c>
      <c r="I33" s="332">
        <f t="shared" si="4"/>
        <v>31.518111518111517</v>
      </c>
      <c r="J33" s="332">
        <f t="shared" si="4"/>
        <v>31.780810099827267</v>
      </c>
      <c r="K33" s="332">
        <f t="shared" si="4"/>
        <v>38.427407105988578</v>
      </c>
      <c r="L33" s="332">
        <f t="shared" si="4"/>
        <v>28.005790949500469</v>
      </c>
      <c r="M33" s="332">
        <f t="shared" si="4"/>
        <v>28.59543239439278</v>
      </c>
      <c r="N33" s="332">
        <f t="shared" si="4"/>
        <v>27.881398300196132</v>
      </c>
      <c r="O33" s="335">
        <f>O18*100000/O15</f>
        <v>26.856467289102596</v>
      </c>
      <c r="P33" s="70"/>
      <c r="Q33" s="70"/>
      <c r="R33" s="70"/>
      <c r="S33" s="70"/>
      <c r="T33" s="62"/>
      <c r="U33" s="62"/>
      <c r="V33" s="62"/>
    </row>
    <row r="34" spans="3:22" ht="15.75" customHeight="1" x14ac:dyDescent="0.25">
      <c r="C34" s="1654" t="s">
        <v>430</v>
      </c>
      <c r="D34" s="1655"/>
      <c r="E34" s="1018">
        <f t="shared" ref="E34:N34" si="5">E19*10000/E16</f>
        <v>202.531953151577</v>
      </c>
      <c r="F34" s="1018">
        <f t="shared" si="5"/>
        <v>310.1132065312496</v>
      </c>
      <c r="G34" s="1018">
        <f t="shared" si="5"/>
        <v>336.51899715210448</v>
      </c>
      <c r="H34" s="1018">
        <f t="shared" si="5"/>
        <v>372.04205321508664</v>
      </c>
      <c r="I34" s="1018">
        <f t="shared" si="5"/>
        <v>363.53742952972237</v>
      </c>
      <c r="J34" s="1018">
        <f t="shared" si="5"/>
        <v>343.33938614410732</v>
      </c>
      <c r="K34" s="1018">
        <f t="shared" si="5"/>
        <v>306.36076384118695</v>
      </c>
      <c r="L34" s="1018">
        <f t="shared" si="5"/>
        <v>268.84290710082303</v>
      </c>
      <c r="M34" s="1018">
        <f t="shared" si="5"/>
        <v>233.75491159135561</v>
      </c>
      <c r="N34" s="1018">
        <f t="shared" si="5"/>
        <v>175.00133500189222</v>
      </c>
      <c r="O34" s="1019">
        <f>O19*10000/O16</f>
        <v>152.39787330085321</v>
      </c>
      <c r="P34" s="70"/>
      <c r="Q34" s="70"/>
      <c r="R34" s="70"/>
      <c r="S34" s="70"/>
      <c r="T34" s="62"/>
      <c r="U34" s="62"/>
      <c r="V34" s="62"/>
    </row>
    <row r="35" spans="3:22" ht="15.75" customHeight="1" x14ac:dyDescent="0.25">
      <c r="C35" s="1646" t="s">
        <v>432</v>
      </c>
      <c r="D35" s="1647"/>
      <c r="E35" s="332">
        <f t="shared" ref="E35:N35" si="6">E19*100000/E15</f>
        <v>426.77467027048476</v>
      </c>
      <c r="F35" s="332">
        <f t="shared" si="6"/>
        <v>792.36130409779912</v>
      </c>
      <c r="G35" s="332">
        <f t="shared" si="6"/>
        <v>973.91076122514835</v>
      </c>
      <c r="H35" s="332">
        <f t="shared" si="6"/>
        <v>1216.7470783175791</v>
      </c>
      <c r="I35" s="332">
        <f t="shared" si="6"/>
        <v>1326.951566951567</v>
      </c>
      <c r="J35" s="332">
        <f t="shared" si="6"/>
        <v>1381.7357397094561</v>
      </c>
      <c r="K35" s="332">
        <f t="shared" si="6"/>
        <v>1346.405779582657</v>
      </c>
      <c r="L35" s="332">
        <f t="shared" si="6"/>
        <v>1177.9212528078119</v>
      </c>
      <c r="M35" s="332">
        <f t="shared" si="6"/>
        <v>1088.7424929841106</v>
      </c>
      <c r="N35" s="332">
        <f t="shared" si="6"/>
        <v>852.55999873317785</v>
      </c>
      <c r="O35" s="335">
        <f>O19*100000/O15</f>
        <v>766.91999402443605</v>
      </c>
      <c r="P35" s="70"/>
      <c r="Q35" s="70"/>
      <c r="R35" s="70"/>
      <c r="S35" s="70"/>
      <c r="T35" s="62"/>
      <c r="U35" s="62"/>
      <c r="V35" s="62"/>
    </row>
    <row r="36" spans="3:22" ht="15.75" customHeight="1" x14ac:dyDescent="0.25">
      <c r="C36" s="1654" t="s">
        <v>270</v>
      </c>
      <c r="D36" s="1655"/>
      <c r="E36" s="1018">
        <f t="shared" ref="E36:N36" si="7">E20*10000/E16</f>
        <v>14.670505904650824</v>
      </c>
      <c r="F36" s="1018">
        <f t="shared" si="7"/>
        <v>17.903054287983416</v>
      </c>
      <c r="G36" s="1018">
        <f t="shared" si="7"/>
        <v>20.011613676376349</v>
      </c>
      <c r="H36" s="1018">
        <f t="shared" si="7"/>
        <v>21.917117512752792</v>
      </c>
      <c r="I36" s="1018">
        <f t="shared" si="7"/>
        <v>22.157996146435451</v>
      </c>
      <c r="J36" s="1018">
        <f t="shared" si="7"/>
        <v>20.302136137802325</v>
      </c>
      <c r="K36" s="1018">
        <f t="shared" si="7"/>
        <v>17.802353803178093</v>
      </c>
      <c r="L36" s="1018">
        <f t="shared" si="7"/>
        <v>15.755248227699655</v>
      </c>
      <c r="M36" s="1018">
        <f t="shared" si="7"/>
        <v>12.217583497053045</v>
      </c>
      <c r="N36" s="1018">
        <f t="shared" si="7"/>
        <v>8.8110124886524837</v>
      </c>
      <c r="O36" s="1019">
        <f>O20*10000/O16</f>
        <v>6.8821976780643572</v>
      </c>
      <c r="P36" s="70"/>
      <c r="Q36" s="70"/>
      <c r="R36" s="70"/>
      <c r="S36" s="70"/>
      <c r="T36" s="62"/>
      <c r="U36" s="62"/>
      <c r="V36" s="62"/>
    </row>
    <row r="37" spans="3:22" ht="15.75" customHeight="1" x14ac:dyDescent="0.25">
      <c r="C37" s="1646" t="s">
        <v>271</v>
      </c>
      <c r="D37" s="1647"/>
      <c r="E37" s="332">
        <f>E20*100000/E15</f>
        <v>30.913642132670088</v>
      </c>
      <c r="F37" s="332">
        <f t="shared" ref="F37:N37" si="8">F20*100000/F15</f>
        <v>45.743577326594007</v>
      </c>
      <c r="G37" s="332">
        <f t="shared" si="8"/>
        <v>57.91508376596682</v>
      </c>
      <c r="H37" s="332">
        <f t="shared" si="8"/>
        <v>71.678963354628678</v>
      </c>
      <c r="I37" s="332">
        <f t="shared" si="8"/>
        <v>80.879120879120876</v>
      </c>
      <c r="J37" s="332">
        <f t="shared" si="8"/>
        <v>81.703958899356323</v>
      </c>
      <c r="K37" s="332">
        <f t="shared" si="8"/>
        <v>78.238452438379355</v>
      </c>
      <c r="L37" s="332">
        <f t="shared" si="8"/>
        <v>69.03080289825219</v>
      </c>
      <c r="M37" s="332">
        <f t="shared" si="8"/>
        <v>56.904910464841628</v>
      </c>
      <c r="N37" s="332">
        <f t="shared" si="8"/>
        <v>42.924911379003781</v>
      </c>
      <c r="O37" s="335">
        <f>O20*100000/O15</f>
        <v>34.633652608238556</v>
      </c>
      <c r="P37" s="70"/>
      <c r="Q37" s="70"/>
      <c r="R37" s="70"/>
      <c r="S37" s="70"/>
      <c r="T37" s="62"/>
      <c r="U37" s="62"/>
      <c r="V37" s="62"/>
    </row>
    <row r="38" spans="3:22" ht="15.75" customHeight="1" thickBot="1" x14ac:dyDescent="0.3">
      <c r="C38" s="1654" t="s">
        <v>272</v>
      </c>
      <c r="D38" s="1655"/>
      <c r="E38" s="1162">
        <f>E21/E16</f>
        <v>2.5814623122904213E-2</v>
      </c>
      <c r="F38" s="1162">
        <f t="shared" ref="F38:N38" si="9">F21/F16</f>
        <v>4.2692727052457295E-2</v>
      </c>
      <c r="G38" s="1162">
        <f t="shared" si="9"/>
        <v>4.1365046535677352E-2</v>
      </c>
      <c r="H38" s="1162">
        <f t="shared" si="9"/>
        <v>4.3106375278792644E-2</v>
      </c>
      <c r="I38" s="1162">
        <f t="shared" si="9"/>
        <v>4.2292870905587671E-2</v>
      </c>
      <c r="J38" s="1162">
        <f t="shared" si="9"/>
        <v>3.9757824518927641E-2</v>
      </c>
      <c r="K38" s="1162">
        <f t="shared" si="9"/>
        <v>3.5763554975500295E-2</v>
      </c>
      <c r="L38" s="1162">
        <f t="shared" si="9"/>
        <v>3.128070490538927E-2</v>
      </c>
      <c r="M38" s="1162">
        <f t="shared" si="9"/>
        <v>2.6892190569744599E-2</v>
      </c>
      <c r="N38" s="1162">
        <f t="shared" si="9"/>
        <v>2.0390702814648339E-2</v>
      </c>
      <c r="O38" s="993">
        <f>O21/O16</f>
        <v>1.8006008303110221E-2</v>
      </c>
      <c r="P38" s="70"/>
      <c r="Q38" s="70"/>
      <c r="R38" s="70"/>
      <c r="S38" s="70"/>
      <c r="T38" s="62"/>
      <c r="U38" s="62"/>
      <c r="V38" s="62"/>
    </row>
    <row r="39" spans="3:22" ht="27" customHeight="1" thickTop="1" x14ac:dyDescent="0.25">
      <c r="C39" s="1617" t="s">
        <v>423</v>
      </c>
      <c r="D39" s="1617"/>
      <c r="E39" s="1617"/>
      <c r="F39" s="1617"/>
      <c r="G39" s="1617"/>
      <c r="H39" s="1617"/>
      <c r="I39" s="1617"/>
      <c r="J39" s="1617"/>
      <c r="K39" s="1617"/>
      <c r="L39" s="1617"/>
      <c r="M39" s="1617"/>
      <c r="N39" s="1617"/>
      <c r="O39" s="1617"/>
      <c r="P39" s="62"/>
      <c r="Q39" s="62"/>
      <c r="R39" s="62"/>
      <c r="S39" s="62"/>
      <c r="T39" s="62"/>
      <c r="U39" s="62"/>
      <c r="V39" s="62"/>
    </row>
    <row r="40" spans="3:22" ht="11.25" customHeight="1" x14ac:dyDescent="0.25">
      <c r="C40" s="572" t="s">
        <v>269</v>
      </c>
      <c r="D40" s="575"/>
      <c r="E40" s="575"/>
      <c r="F40" s="575"/>
      <c r="G40" s="575"/>
      <c r="H40" s="575"/>
      <c r="I40" s="575"/>
      <c r="J40" s="575"/>
      <c r="K40" s="119"/>
      <c r="L40" s="119"/>
      <c r="M40" s="119"/>
      <c r="N40" s="119"/>
      <c r="O40" s="119"/>
    </row>
    <row r="41" spans="3:22" ht="15.75" x14ac:dyDescent="0.25">
      <c r="C41" s="63"/>
    </row>
    <row r="42" spans="3:22" ht="15.75" x14ac:dyDescent="0.25">
      <c r="C42" s="63"/>
    </row>
    <row r="43" spans="3:22" ht="22.5" customHeight="1" x14ac:dyDescent="0.3">
      <c r="C43" s="1643" t="s">
        <v>154</v>
      </c>
      <c r="D43" s="1643"/>
      <c r="E43" s="1643"/>
      <c r="F43" s="1643"/>
      <c r="G43" s="1643"/>
      <c r="H43" s="1643"/>
      <c r="I43" s="1643"/>
      <c r="J43" s="1643"/>
      <c r="K43" s="1643"/>
      <c r="L43" s="1643"/>
      <c r="M43" s="1643"/>
      <c r="N43" s="1643"/>
      <c r="O43" s="1643"/>
      <c r="P43" s="37"/>
      <c r="Q43" s="37"/>
    </row>
    <row r="44" spans="3:22" ht="15" customHeight="1" thickBot="1" x14ac:dyDescent="0.3">
      <c r="D44" s="508"/>
      <c r="E44" s="508"/>
      <c r="F44" s="508"/>
    </row>
    <row r="45" spans="3:22" ht="41.25" customHeight="1" thickTop="1" thickBot="1" x14ac:dyDescent="0.3">
      <c r="C45" s="1507" t="s">
        <v>42</v>
      </c>
      <c r="D45" s="1671"/>
      <c r="E45" s="875" t="s">
        <v>324</v>
      </c>
      <c r="F45" s="875" t="s">
        <v>325</v>
      </c>
      <c r="G45" s="875" t="s">
        <v>326</v>
      </c>
      <c r="H45" s="876" t="s">
        <v>327</v>
      </c>
      <c r="I45" s="875" t="s">
        <v>299</v>
      </c>
      <c r="J45" s="875" t="s">
        <v>313</v>
      </c>
      <c r="K45" s="875" t="s">
        <v>328</v>
      </c>
      <c r="L45" s="875" t="s">
        <v>340</v>
      </c>
      <c r="M45" s="875" t="s">
        <v>452</v>
      </c>
      <c r="N45" s="888" t="s">
        <v>537</v>
      </c>
      <c r="O45" s="14"/>
      <c r="P45" s="14"/>
      <c r="Q45" s="14"/>
      <c r="R45" s="14"/>
      <c r="S45" s="28"/>
    </row>
    <row r="46" spans="3:22" ht="16.5" customHeight="1" x14ac:dyDescent="0.25">
      <c r="C46" s="1672" t="s">
        <v>267</v>
      </c>
      <c r="D46" s="1673"/>
      <c r="E46" s="610">
        <f>(F15-E15)/E15</f>
        <v>-6.9546734322527212E-2</v>
      </c>
      <c r="F46" s="336">
        <f t="shared" ref="F46:N46" si="10">(G15-F15)/F15</f>
        <v>2.7384237795063271E-2</v>
      </c>
      <c r="G46" s="336">
        <f t="shared" si="10"/>
        <v>6.9377583581843724E-3</v>
      </c>
      <c r="H46" s="338">
        <f t="shared" si="10"/>
        <v>2.1076141942965355E-2</v>
      </c>
      <c r="I46" s="336">
        <f t="shared" si="10"/>
        <v>2.6567684167684166E-2</v>
      </c>
      <c r="J46" s="338">
        <f t="shared" si="10"/>
        <v>8.6195139248792987E-3</v>
      </c>
      <c r="K46" s="336">
        <f t="shared" si="10"/>
        <v>8.6919524456120112E-2</v>
      </c>
      <c r="L46" s="338">
        <f>(M15-L15)/L15</f>
        <v>1.1756067246301674E-2</v>
      </c>
      <c r="M46" s="336">
        <f>(N15-M15)/M15</f>
        <v>1.1251158829897783E-2</v>
      </c>
      <c r="N46" s="240">
        <f t="shared" si="10"/>
        <v>1.078778240519759E-2</v>
      </c>
      <c r="O46" s="14"/>
      <c r="P46" s="14"/>
      <c r="Q46" s="14"/>
      <c r="R46" s="14"/>
      <c r="S46" s="28"/>
    </row>
    <row r="47" spans="3:22" ht="15.75" customHeight="1" x14ac:dyDescent="0.25">
      <c r="C47" s="1654" t="s">
        <v>179</v>
      </c>
      <c r="D47" s="1655"/>
      <c r="E47" s="1020">
        <f t="shared" ref="E47:E53" si="11">(F29-E29)/E29</f>
        <v>0.21254513082824691</v>
      </c>
      <c r="F47" s="1020">
        <f t="shared" ref="F47:K47" si="12">(G29-F29)/F29</f>
        <v>0.13267830449471496</v>
      </c>
      <c r="G47" s="1020">
        <f t="shared" si="12"/>
        <v>0.13005270974543209</v>
      </c>
      <c r="H47" s="1021">
        <f t="shared" si="12"/>
        <v>0.11608599862422028</v>
      </c>
      <c r="I47" s="1020">
        <f t="shared" si="12"/>
        <v>0.10254271818031412</v>
      </c>
      <c r="J47" s="1021">
        <f t="shared" si="12"/>
        <v>9.2047323487798094E-2</v>
      </c>
      <c r="K47" s="1020">
        <f t="shared" si="12"/>
        <v>-3.0466175566640024E-3</v>
      </c>
      <c r="L47" s="1021">
        <f t="shared" ref="L47:L55" si="13">(M29-L29)/L29</f>
        <v>6.3033017693292129E-2</v>
      </c>
      <c r="M47" s="1020">
        <f t="shared" ref="M47:M55" si="14">(N29-M29)/M29</f>
        <v>4.5969839386526136E-2</v>
      </c>
      <c r="N47" s="1022">
        <f t="shared" ref="N47:N53" si="15">(O29-N29)/N29</f>
        <v>3.2969654143719086E-2</v>
      </c>
      <c r="O47" s="71"/>
      <c r="P47" s="72"/>
      <c r="Q47" s="72"/>
      <c r="R47" s="72"/>
      <c r="S47" s="28"/>
    </row>
    <row r="48" spans="3:22" ht="15.75" customHeight="1" x14ac:dyDescent="0.25">
      <c r="C48" s="1662" t="s">
        <v>424</v>
      </c>
      <c r="D48" s="1663"/>
      <c r="E48" s="337">
        <f t="shared" si="11"/>
        <v>0.53873786948850866</v>
      </c>
      <c r="F48" s="337">
        <f t="shared" ref="F48:K53" si="16">(G30-F30)/F30</f>
        <v>6.9966215719543923E-2</v>
      </c>
      <c r="G48" s="337">
        <f t="shared" si="16"/>
        <v>8.3294341752631187E-2</v>
      </c>
      <c r="H48" s="339">
        <f t="shared" si="16"/>
        <v>-2.282645171599202E-2</v>
      </c>
      <c r="I48" s="337">
        <f t="shared" si="16"/>
        <v>-4.7912972348699241E-2</v>
      </c>
      <c r="J48" s="339">
        <f t="shared" si="16"/>
        <v>-0.10483272738636598</v>
      </c>
      <c r="K48" s="337">
        <f t="shared" si="16"/>
        <v>-0.12425719171406314</v>
      </c>
      <c r="L48" s="339">
        <f t="shared" si="13"/>
        <v>-0.14286981152254558</v>
      </c>
      <c r="M48" s="337">
        <f t="shared" si="14"/>
        <v>-0.24912521764660328</v>
      </c>
      <c r="N48" s="241">
        <f t="shared" si="15"/>
        <v>-0.11840165528899153</v>
      </c>
      <c r="O48" s="73"/>
      <c r="P48" s="73"/>
      <c r="Q48" s="73"/>
      <c r="R48" s="73"/>
      <c r="S48" s="28"/>
    </row>
    <row r="49" spans="3:19" ht="15.75" customHeight="1" x14ac:dyDescent="0.25">
      <c r="C49" s="1654" t="s">
        <v>425</v>
      </c>
      <c r="D49" s="1655"/>
      <c r="E49" s="1020">
        <f t="shared" si="11"/>
        <v>0.86578911126932157</v>
      </c>
      <c r="F49" s="1020">
        <f t="shared" si="16"/>
        <v>0.21192751908783949</v>
      </c>
      <c r="G49" s="1020">
        <f t="shared" si="16"/>
        <v>0.22417970634945492</v>
      </c>
      <c r="H49" s="1021">
        <f t="shared" si="16"/>
        <v>9.0609715465729837E-2</v>
      </c>
      <c r="I49" s="1020">
        <f t="shared" si="16"/>
        <v>4.9716619410881166E-2</v>
      </c>
      <c r="J49" s="1021">
        <f t="shared" si="16"/>
        <v>-2.2434975868409035E-2</v>
      </c>
      <c r="K49" s="1020">
        <f t="shared" si="16"/>
        <v>-0.12692524512890932</v>
      </c>
      <c r="L49" s="1021">
        <f t="shared" si="13"/>
        <v>-8.8842309186791174E-2</v>
      </c>
      <c r="M49" s="1020">
        <f t="shared" si="14"/>
        <v>-0.21460762450242502</v>
      </c>
      <c r="N49" s="1022">
        <f t="shared" si="15"/>
        <v>-8.9335662770194377E-2</v>
      </c>
      <c r="O49" s="74"/>
      <c r="P49" s="73"/>
      <c r="Q49" s="73"/>
      <c r="R49" s="73"/>
      <c r="S49" s="28"/>
    </row>
    <row r="50" spans="3:19" ht="15.75" customHeight="1" x14ac:dyDescent="0.25">
      <c r="C50" s="1664" t="s">
        <v>428</v>
      </c>
      <c r="D50" s="1665"/>
      <c r="E50" s="337">
        <f t="shared" si="11"/>
        <v>3.07766443778393E-2</v>
      </c>
      <c r="F50" s="337">
        <f t="shared" si="16"/>
        <v>0.1142974443988443</v>
      </c>
      <c r="G50" s="337">
        <f t="shared" si="16"/>
        <v>-0.21800142022590679</v>
      </c>
      <c r="H50" s="339">
        <f t="shared" si="16"/>
        <v>1.1207501197867308E-2</v>
      </c>
      <c r="I50" s="337">
        <f t="shared" si="16"/>
        <v>-8.5446007114553787E-2</v>
      </c>
      <c r="J50" s="339">
        <f t="shared" si="16"/>
        <v>0.10722187991101201</v>
      </c>
      <c r="K50" s="337">
        <f t="shared" si="16"/>
        <v>-0.26897553750784109</v>
      </c>
      <c r="L50" s="339">
        <f t="shared" si="13"/>
        <v>-3.9489600415658646E-2</v>
      </c>
      <c r="M50" s="337">
        <f t="shared" si="14"/>
        <v>-6.7822275261138085E-2</v>
      </c>
      <c r="N50" s="241">
        <f t="shared" si="15"/>
        <v>-6.7504443680966031E-2</v>
      </c>
      <c r="O50" s="74"/>
      <c r="P50" s="73"/>
      <c r="Q50" s="73"/>
      <c r="R50" s="73"/>
      <c r="S50" s="28"/>
    </row>
    <row r="51" spans="3:19" ht="15.75" customHeight="1" x14ac:dyDescent="0.25">
      <c r="C51" s="1654" t="s">
        <v>429</v>
      </c>
      <c r="D51" s="1655"/>
      <c r="E51" s="1020">
        <f t="shared" si="11"/>
        <v>0.24986320111182841</v>
      </c>
      <c r="F51" s="1020">
        <f t="shared" si="16"/>
        <v>0.26214054002447695</v>
      </c>
      <c r="G51" s="1020">
        <f t="shared" si="16"/>
        <v>-0.11630038590920647</v>
      </c>
      <c r="H51" s="1021">
        <f t="shared" si="16"/>
        <v>0.12859453379072425</v>
      </c>
      <c r="I51" s="1020">
        <f t="shared" si="16"/>
        <v>8.3348452385795056E-3</v>
      </c>
      <c r="J51" s="1021">
        <f t="shared" si="16"/>
        <v>0.20913869046394876</v>
      </c>
      <c r="K51" s="1020">
        <f t="shared" si="16"/>
        <v>-0.27120268946962051</v>
      </c>
      <c r="L51" s="1021">
        <f t="shared" si="13"/>
        <v>2.1054268595932263E-2</v>
      </c>
      <c r="M51" s="1020">
        <f t="shared" si="14"/>
        <v>-2.49702149751952E-2</v>
      </c>
      <c r="N51" s="1022">
        <f t="shared" si="15"/>
        <v>-3.6760387698572691E-2</v>
      </c>
      <c r="O51" s="74"/>
      <c r="P51" s="73"/>
      <c r="Q51" s="73"/>
      <c r="R51" s="73"/>
      <c r="S51" s="28"/>
    </row>
    <row r="52" spans="3:19" ht="15.75" customHeight="1" x14ac:dyDescent="0.25">
      <c r="C52" s="1664" t="s">
        <v>430</v>
      </c>
      <c r="D52" s="1665"/>
      <c r="E52" s="337">
        <f t="shared" si="11"/>
        <v>0.53118163186407275</v>
      </c>
      <c r="F52" s="337">
        <f t="shared" si="16"/>
        <v>8.5148874877710196E-2</v>
      </c>
      <c r="G52" s="337">
        <f t="shared" si="16"/>
        <v>0.10556032902631635</v>
      </c>
      <c r="H52" s="339">
        <f t="shared" si="16"/>
        <v>-2.2859307467716649E-2</v>
      </c>
      <c r="I52" s="337">
        <f t="shared" si="16"/>
        <v>-5.5559735380600425E-2</v>
      </c>
      <c r="J52" s="339">
        <f t="shared" si="16"/>
        <v>-0.10770282640221068</v>
      </c>
      <c r="K52" s="337">
        <f t="shared" si="16"/>
        <v>-0.12246299516282916</v>
      </c>
      <c r="L52" s="339">
        <f t="shared" si="13"/>
        <v>-0.13051486419282216</v>
      </c>
      <c r="M52" s="337">
        <f t="shared" si="14"/>
        <v>-0.25134691797267944</v>
      </c>
      <c r="N52" s="241">
        <f t="shared" si="15"/>
        <v>-0.12916165297135937</v>
      </c>
      <c r="O52" s="74" t="s">
        <v>90</v>
      </c>
      <c r="P52" s="73"/>
      <c r="Q52" s="73"/>
      <c r="R52" s="73"/>
      <c r="S52" s="28"/>
    </row>
    <row r="53" spans="3:19" ht="15.75" customHeight="1" x14ac:dyDescent="0.25">
      <c r="C53" s="1654" t="s">
        <v>431</v>
      </c>
      <c r="D53" s="1655"/>
      <c r="E53" s="1020">
        <f t="shared" si="11"/>
        <v>0.85662683213043045</v>
      </c>
      <c r="F53" s="1020">
        <f t="shared" si="16"/>
        <v>0.22912458772083227</v>
      </c>
      <c r="G53" s="1020">
        <f t="shared" si="16"/>
        <v>0.24934144560324031</v>
      </c>
      <c r="H53" s="1021">
        <f t="shared" si="16"/>
        <v>9.0573045621255913E-2</v>
      </c>
      <c r="I53" s="1020">
        <f t="shared" si="16"/>
        <v>4.1285736512407842E-2</v>
      </c>
      <c r="J53" s="1021">
        <f t="shared" si="16"/>
        <v>-2.556925981680697E-2</v>
      </c>
      <c r="K53" s="1020">
        <f t="shared" si="16"/>
        <v>-0.12513651480838855</v>
      </c>
      <c r="L53" s="1021">
        <f t="shared" si="13"/>
        <v>-7.5708592243433764E-2</v>
      </c>
      <c r="M53" s="1020">
        <f t="shared" si="14"/>
        <v>-0.2169314560356557</v>
      </c>
      <c r="N53" s="1022">
        <f t="shared" si="15"/>
        <v>-0.10045041385473703</v>
      </c>
      <c r="O53" s="74"/>
      <c r="P53" s="73"/>
      <c r="Q53" s="73"/>
      <c r="R53" s="73"/>
      <c r="S53" s="28"/>
    </row>
    <row r="54" spans="3:19" ht="15.75" x14ac:dyDescent="0.25">
      <c r="C54" s="1664" t="s">
        <v>109</v>
      </c>
      <c r="D54" s="1665"/>
      <c r="E54" s="337">
        <f t="shared" ref="E54:N55" si="17">(F36-E36)/E36</f>
        <v>0.22034334768972172</v>
      </c>
      <c r="F54" s="337">
        <f t="shared" si="17"/>
        <v>0.11777651759723506</v>
      </c>
      <c r="G54" s="337">
        <f t="shared" si="17"/>
        <v>9.5219899164148109E-2</v>
      </c>
      <c r="H54" s="339">
        <f t="shared" si="17"/>
        <v>1.0990434008600811E-2</v>
      </c>
      <c r="I54" s="337">
        <f t="shared" si="17"/>
        <v>-8.3755769085268911E-2</v>
      </c>
      <c r="J54" s="339">
        <f t="shared" si="17"/>
        <v>-0.12312903024867755</v>
      </c>
      <c r="K54" s="337">
        <f t="shared" si="17"/>
        <v>-0.11499072527774316</v>
      </c>
      <c r="L54" s="339">
        <f t="shared" si="13"/>
        <v>-0.22453881268763268</v>
      </c>
      <c r="M54" s="337">
        <f t="shared" si="14"/>
        <v>-0.27882526927049422</v>
      </c>
      <c r="N54" s="241">
        <f t="shared" si="17"/>
        <v>-0.21890955359241701</v>
      </c>
      <c r="O54" s="74"/>
      <c r="P54" s="73"/>
      <c r="Q54" s="73"/>
      <c r="R54" s="73"/>
      <c r="S54" s="28"/>
    </row>
    <row r="55" spans="3:19" ht="16.5" customHeight="1" thickBot="1" x14ac:dyDescent="0.3">
      <c r="C55" s="1667" t="s">
        <v>110</v>
      </c>
      <c r="D55" s="1668"/>
      <c r="E55" s="1020">
        <f t="shared" si="17"/>
        <v>0.47972138417981425</v>
      </c>
      <c r="F55" s="1020">
        <f t="shared" si="17"/>
        <v>0.26608121075604307</v>
      </c>
      <c r="G55" s="1020">
        <f t="shared" si="17"/>
        <v>0.23765621481756458</v>
      </c>
      <c r="H55" s="1021">
        <f t="shared" si="17"/>
        <v>0.12835226814002321</v>
      </c>
      <c r="I55" s="1020">
        <f t="shared" si="17"/>
        <v>1.0198404869758922E-2</v>
      </c>
      <c r="J55" s="1021">
        <f t="shared" si="17"/>
        <v>-4.241540443891844E-2</v>
      </c>
      <c r="K55" s="1020">
        <f t="shared" si="17"/>
        <v>-0.1176870100719223</v>
      </c>
      <c r="L55" s="1021">
        <f t="shared" si="13"/>
        <v>-0.17565915394731099</v>
      </c>
      <c r="M55" s="1020">
        <f t="shared" si="14"/>
        <v>-0.24567298272923754</v>
      </c>
      <c r="N55" s="1022">
        <f t="shared" si="17"/>
        <v>-0.19315727171939595</v>
      </c>
      <c r="O55" s="74"/>
      <c r="P55" s="73"/>
      <c r="Q55" s="73"/>
      <c r="R55" s="73"/>
      <c r="S55" s="28"/>
    </row>
    <row r="56" spans="3:19" ht="42.75" customHeight="1" thickTop="1" x14ac:dyDescent="0.25">
      <c r="C56" s="1669" t="s">
        <v>423</v>
      </c>
      <c r="D56" s="1669"/>
      <c r="E56" s="1669"/>
      <c r="F56" s="1669"/>
      <c r="G56" s="1669"/>
      <c r="H56" s="1669"/>
      <c r="I56" s="1669"/>
      <c r="J56" s="1669"/>
      <c r="K56" s="1669"/>
      <c r="L56" s="1669"/>
      <c r="M56" s="1669"/>
      <c r="N56" s="1669"/>
      <c r="O56" s="152"/>
      <c r="P56" s="62"/>
      <c r="Q56" s="62"/>
      <c r="R56" s="62"/>
    </row>
    <row r="57" spans="3:19" ht="12" customHeight="1" x14ac:dyDescent="0.25">
      <c r="C57" s="572" t="s">
        <v>269</v>
      </c>
      <c r="D57" s="10"/>
    </row>
    <row r="58" spans="3:19" x14ac:dyDescent="0.25">
      <c r="F58" s="75"/>
    </row>
    <row r="59" spans="3:19" ht="18" customHeight="1" x14ac:dyDescent="0.25">
      <c r="C59" s="77"/>
      <c r="D59" s="77"/>
      <c r="E59" s="78"/>
      <c r="F59" s="79"/>
      <c r="G59" s="80"/>
      <c r="H59" s="80"/>
      <c r="I59" s="80"/>
      <c r="J59" s="80"/>
      <c r="K59" s="80"/>
      <c r="L59" s="80"/>
      <c r="M59" s="80"/>
      <c r="N59" s="80"/>
      <c r="O59" s="80"/>
      <c r="P59" s="80"/>
      <c r="Q59" s="80"/>
      <c r="R59" s="80"/>
    </row>
    <row r="60" spans="3:19" ht="22.5" customHeight="1" x14ac:dyDescent="0.25">
      <c r="C60" s="1624" t="s">
        <v>433</v>
      </c>
      <c r="D60" s="1624"/>
      <c r="E60" s="1624"/>
      <c r="F60" s="1624"/>
      <c r="G60" s="1624"/>
      <c r="H60" s="1624"/>
      <c r="I60" s="1624"/>
      <c r="J60" s="1624"/>
      <c r="K60" s="1624"/>
      <c r="L60" s="1624"/>
      <c r="M60" s="1624"/>
      <c r="N60" s="153"/>
      <c r="O60" s="153"/>
    </row>
    <row r="61" spans="3:19" x14ac:dyDescent="0.25">
      <c r="F61" s="1666"/>
      <c r="G61" s="1666"/>
      <c r="H61" s="1666"/>
    </row>
    <row r="62" spans="3:19" x14ac:dyDescent="0.25">
      <c r="F62" s="1666"/>
      <c r="G62" s="1666"/>
      <c r="H62" s="1666"/>
    </row>
    <row r="63" spans="3:19" x14ac:dyDescent="0.25">
      <c r="F63" s="1666"/>
      <c r="G63" s="1666"/>
      <c r="H63" s="1666"/>
    </row>
    <row r="64" spans="3:19" ht="15.75" x14ac:dyDescent="0.25">
      <c r="F64" s="81"/>
      <c r="G64" s="81"/>
      <c r="H64" s="82"/>
    </row>
    <row r="65" spans="3:15" x14ac:dyDescent="0.25">
      <c r="F65" s="83"/>
      <c r="G65" s="84"/>
      <c r="H65" s="84"/>
    </row>
    <row r="66" spans="3:15" x14ac:dyDescent="0.25">
      <c r="F66" s="83"/>
      <c r="G66" s="84"/>
      <c r="H66" s="84"/>
    </row>
    <row r="67" spans="3:15" x14ac:dyDescent="0.25">
      <c r="F67" s="83"/>
      <c r="G67" s="84"/>
      <c r="H67" s="84"/>
    </row>
    <row r="68" spans="3:15" x14ac:dyDescent="0.25">
      <c r="F68" s="85"/>
      <c r="G68" s="84"/>
      <c r="H68" s="84"/>
    </row>
    <row r="69" spans="3:15" x14ac:dyDescent="0.25">
      <c r="F69" s="86"/>
      <c r="G69" s="87"/>
      <c r="H69" s="87"/>
    </row>
    <row r="70" spans="3:15" x14ac:dyDescent="0.25">
      <c r="F70" s="86"/>
      <c r="G70" s="87"/>
      <c r="H70" s="88"/>
    </row>
    <row r="71" spans="3:15" x14ac:dyDescent="0.25">
      <c r="F71" s="86"/>
      <c r="G71" s="87"/>
      <c r="H71" s="87"/>
    </row>
    <row r="72" spans="3:15" x14ac:dyDescent="0.25">
      <c r="F72" s="86"/>
      <c r="G72" s="87"/>
      <c r="H72" s="87"/>
    </row>
    <row r="74" spans="3:15" ht="24" customHeight="1" x14ac:dyDescent="0.25">
      <c r="C74" s="1624" t="s">
        <v>434</v>
      </c>
      <c r="D74" s="1624"/>
      <c r="E74" s="1624"/>
      <c r="F74" s="1624"/>
      <c r="G74" s="1624"/>
      <c r="H74" s="1624"/>
      <c r="I74" s="1624"/>
      <c r="J74" s="1624"/>
      <c r="K74" s="1624"/>
      <c r="L74" s="1624"/>
      <c r="M74" s="1624"/>
      <c r="N74" s="153"/>
      <c r="O74" s="153"/>
    </row>
    <row r="89" spans="3:15" ht="21.75" customHeight="1" x14ac:dyDescent="0.25">
      <c r="C89" s="1624" t="s">
        <v>435</v>
      </c>
      <c r="D89" s="1624"/>
      <c r="E89" s="1624"/>
      <c r="F89" s="1624"/>
      <c r="G89" s="1624"/>
      <c r="H89" s="1624"/>
      <c r="I89" s="1624"/>
      <c r="J89" s="1624"/>
      <c r="K89" s="1624"/>
      <c r="L89" s="1624"/>
      <c r="M89" s="1624"/>
      <c r="N89" s="153"/>
      <c r="O89" s="153"/>
    </row>
    <row r="104" spans="3:15" ht="20.25" customHeight="1" x14ac:dyDescent="0.25">
      <c r="C104" s="1624" t="s">
        <v>436</v>
      </c>
      <c r="D104" s="1624"/>
      <c r="E104" s="1624"/>
      <c r="F104" s="1624"/>
      <c r="G104" s="1624"/>
      <c r="H104" s="1624"/>
      <c r="I104" s="1624"/>
      <c r="J104" s="1624"/>
      <c r="K104" s="1624"/>
      <c r="L104" s="1624"/>
      <c r="M104" s="1624"/>
      <c r="N104" s="153"/>
      <c r="O104" s="153"/>
    </row>
    <row r="118" spans="3:13" ht="22.5" customHeight="1" x14ac:dyDescent="0.25">
      <c r="C118" s="1624" t="s">
        <v>273</v>
      </c>
      <c r="D118" s="1624"/>
      <c r="E118" s="1624"/>
      <c r="F118" s="1624"/>
      <c r="G118" s="1624"/>
      <c r="H118" s="1624"/>
      <c r="I118" s="1624"/>
      <c r="J118" s="1624"/>
      <c r="K118" s="1624"/>
      <c r="L118" s="1624"/>
      <c r="M118" s="1624"/>
    </row>
    <row r="132" spans="4:13" x14ac:dyDescent="0.25">
      <c r="D132" s="185"/>
      <c r="E132" s="185"/>
      <c r="F132" s="185"/>
      <c r="G132" s="185"/>
      <c r="H132" s="185"/>
      <c r="I132" s="185"/>
      <c r="J132" s="185"/>
      <c r="K132" s="185"/>
    </row>
    <row r="133" spans="4:13" ht="16.5" customHeight="1" x14ac:dyDescent="0.25">
      <c r="E133" s="719"/>
      <c r="F133" s="719"/>
      <c r="G133" s="1429" t="s">
        <v>36</v>
      </c>
      <c r="H133" s="719"/>
      <c r="I133" s="719"/>
      <c r="J133" s="719"/>
      <c r="K133" s="719"/>
      <c r="L133" s="719"/>
      <c r="M133" s="719"/>
    </row>
    <row r="134" spans="4:13" ht="18.75" customHeight="1" x14ac:dyDescent="0.25">
      <c r="E134" s="719"/>
      <c r="F134" s="719"/>
      <c r="G134" s="716" t="s">
        <v>38</v>
      </c>
      <c r="H134" s="719"/>
      <c r="I134" s="719"/>
      <c r="J134" s="719"/>
      <c r="K134" s="719"/>
      <c r="L134" s="719"/>
      <c r="M134" s="719"/>
    </row>
    <row r="135" spans="4:13" ht="16.5" customHeight="1" x14ac:dyDescent="0.25">
      <c r="E135" s="720"/>
      <c r="F135" s="720"/>
      <c r="G135" s="716" t="s">
        <v>81</v>
      </c>
      <c r="H135" s="720"/>
      <c r="I135" s="720"/>
      <c r="J135" s="720"/>
      <c r="K135" s="720"/>
      <c r="L135" s="720"/>
      <c r="M135" s="720"/>
    </row>
  </sheetData>
  <sheetProtection algorithmName="SHA-512" hashValue="9BnYmbAe1TnIdSS/Rbx349VeVBNg7wxJ03RMxzJYU3OCw+9Q6Xug8Hje+O7tqKfnPJ13qwH3WlD0KgO9CgN6xw==" saltValue="MfOJr6NcWc0Abize2v4Igg==" spinCount="100000" sheet="1" objects="1" scenarios="1"/>
  <mergeCells count="53">
    <mergeCell ref="C22:O22"/>
    <mergeCell ref="C39:O39"/>
    <mergeCell ref="C56:N56"/>
    <mergeCell ref="C32:D32"/>
    <mergeCell ref="C36:D36"/>
    <mergeCell ref="C34:D34"/>
    <mergeCell ref="C27:D27"/>
    <mergeCell ref="C35:D35"/>
    <mergeCell ref="C33:D33"/>
    <mergeCell ref="C38:D38"/>
    <mergeCell ref="C45:D45"/>
    <mergeCell ref="C49:D49"/>
    <mergeCell ref="C48:D48"/>
    <mergeCell ref="C47:D47"/>
    <mergeCell ref="C46:D46"/>
    <mergeCell ref="C89:M89"/>
    <mergeCell ref="C104:M104"/>
    <mergeCell ref="C118:M118"/>
    <mergeCell ref="C74:M74"/>
    <mergeCell ref="C24:N24"/>
    <mergeCell ref="C50:D50"/>
    <mergeCell ref="H61:H63"/>
    <mergeCell ref="C54:D54"/>
    <mergeCell ref="C55:D55"/>
    <mergeCell ref="F61:F63"/>
    <mergeCell ref="G61:G63"/>
    <mergeCell ref="C60:M60"/>
    <mergeCell ref="C51:D51"/>
    <mergeCell ref="C53:D53"/>
    <mergeCell ref="C52:D52"/>
    <mergeCell ref="D4:M4"/>
    <mergeCell ref="D5:M5"/>
    <mergeCell ref="D6:M6"/>
    <mergeCell ref="D9:M9"/>
    <mergeCell ref="D10:M10"/>
    <mergeCell ref="D8:M8"/>
    <mergeCell ref="D7:M7"/>
    <mergeCell ref="C12:O12"/>
    <mergeCell ref="C26:O26"/>
    <mergeCell ref="C43:O43"/>
    <mergeCell ref="C19:D19"/>
    <mergeCell ref="C37:D37"/>
    <mergeCell ref="C21:D21"/>
    <mergeCell ref="C28:D28"/>
    <mergeCell ref="C29:D29"/>
    <mergeCell ref="C30:D30"/>
    <mergeCell ref="C14:D14"/>
    <mergeCell ref="C15:D15"/>
    <mergeCell ref="C16:D16"/>
    <mergeCell ref="C17:D17"/>
    <mergeCell ref="C18:D18"/>
    <mergeCell ref="C31:D31"/>
    <mergeCell ref="C20:D20"/>
  </mergeCells>
  <hyperlinks>
    <hyperlink ref="B15" location="'ESPELHO MUNICÍPIOS '!A1" display="AVANÇAR &gt;&gt;" xr:uid="{00000000-0004-0000-0C00-000000000000}"/>
    <hyperlink ref="B16" location="'VEIC. ENV. EM ACID. COM VÍTIMAS'!A1" display="&lt;&lt; VOLTAR" xr:uid="{00000000-0004-0000-0C00-000001000000}"/>
    <hyperlink ref="B14" location="'INÍCIO '!A1" display="INÍCIO" xr:uid="{00000000-0004-0000-0C00-000002000000}"/>
    <hyperlink ref="G134" location="'ESPELHO MUNICÍPIOS '!A1" display="AVANÇAR &gt;&gt;" xr:uid="{00000000-0004-0000-0C00-000003000000}"/>
    <hyperlink ref="G135" location="'VEIC. ENV. EM ACID. COM VÍTIMAS'!A1" display="&lt;&lt; VOLTAR" xr:uid="{00000000-0004-0000-0C00-000004000000}"/>
    <hyperlink ref="G133" location="'INÍCIO '!A1" display="INÍCIO" xr:uid="{00000000-0004-0000-0C00-000005000000}"/>
  </hyperlinks>
  <printOptions horizontalCentered="1"/>
  <pageMargins left="0.23622047244094491" right="0" top="0.62992125984251968" bottom="0.19685039370078741" header="0.27559055118110237" footer="0.31496062992125984"/>
  <pageSetup paperSize="9" scale="71" orientation="portrait" r:id="rId1"/>
  <rowBreaks count="1" manualBreakCount="1">
    <brk id="59" min="2" max="15" man="1"/>
  </rowBreaks>
  <colBreaks count="1" manualBreakCount="1">
    <brk id="16" max="1048575" man="1"/>
  </colBreaks>
  <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98"/>
  <sheetViews>
    <sheetView showGridLines="0" showRowColHeaders="0" topLeftCell="A7" zoomScaleNormal="100" workbookViewId="0">
      <selection activeCell="B18" sqref="B18"/>
    </sheetView>
  </sheetViews>
  <sheetFormatPr baseColWidth="10" defaultColWidth="9.140625" defaultRowHeight="15" x14ac:dyDescent="0.25"/>
  <cols>
    <col min="1" max="1" width="25.5703125" style="439" customWidth="1"/>
    <col min="2" max="2" width="15.85546875" style="439" customWidth="1"/>
    <col min="3" max="3" width="4.28515625" style="439" customWidth="1"/>
    <col min="4" max="4" width="36.28515625" style="439" customWidth="1"/>
    <col min="5" max="5" width="10.42578125" style="439" customWidth="1"/>
    <col min="6" max="6" width="9.85546875" style="439" customWidth="1"/>
    <col min="7" max="7" width="10.28515625" style="439" customWidth="1"/>
    <col min="8" max="8" width="9.85546875" style="439" customWidth="1"/>
    <col min="9" max="9" width="7.28515625" style="439" customWidth="1"/>
    <col min="10" max="10" width="11.5703125" style="439" customWidth="1"/>
    <col min="11" max="11" width="0.140625" style="439" hidden="1" customWidth="1"/>
    <col min="12" max="12" width="9.140625" style="439"/>
    <col min="13" max="13" width="16.7109375" style="439" customWidth="1"/>
    <col min="14" max="14" width="8.7109375" style="439" customWidth="1"/>
    <col min="15" max="15" width="0.140625" style="439" hidden="1" customWidth="1"/>
    <col min="16" max="16" width="9.140625" style="439" hidden="1" customWidth="1"/>
    <col min="17" max="17" width="6.28515625" style="439" hidden="1" customWidth="1"/>
    <col min="18" max="18" width="28.42578125" style="439" hidden="1" customWidth="1"/>
    <col min="19" max="16384" width="9.140625" style="439"/>
  </cols>
  <sheetData>
    <row r="1" spans="1:18" ht="9.75" customHeight="1" thickBot="1" x14ac:dyDescent="0.3">
      <c r="G1" s="793"/>
      <c r="H1" s="793"/>
    </row>
    <row r="2" spans="1:18" ht="16.5" thickTop="1" x14ac:dyDescent="0.25">
      <c r="C2" s="795"/>
      <c r="D2" s="794"/>
      <c r="E2" s="526"/>
      <c r="F2" s="526"/>
      <c r="H2" s="425"/>
      <c r="I2" s="148"/>
    </row>
    <row r="3" spans="1:18" ht="16.5" customHeight="1" x14ac:dyDescent="0.25">
      <c r="C3" s="1682" t="s">
        <v>34</v>
      </c>
      <c r="D3" s="1683"/>
      <c r="E3" s="1683"/>
      <c r="F3" s="1683"/>
      <c r="G3" s="1683"/>
      <c r="H3" s="1684"/>
      <c r="I3" s="148"/>
    </row>
    <row r="4" spans="1:18" ht="15.75" x14ac:dyDescent="0.25">
      <c r="C4" s="1682" t="s">
        <v>35</v>
      </c>
      <c r="D4" s="1683"/>
      <c r="E4" s="1683"/>
      <c r="F4" s="1683"/>
      <c r="G4" s="1683"/>
      <c r="H4" s="1684"/>
      <c r="I4" s="148"/>
    </row>
    <row r="5" spans="1:18" ht="16.5" customHeight="1" x14ac:dyDescent="0.25">
      <c r="C5" s="1682" t="s">
        <v>394</v>
      </c>
      <c r="D5" s="1683"/>
      <c r="E5" s="1683"/>
      <c r="F5" s="1683"/>
      <c r="G5" s="1683"/>
      <c r="H5" s="1684"/>
      <c r="I5" s="149"/>
    </row>
    <row r="6" spans="1:18" ht="15.75" customHeight="1" x14ac:dyDescent="0.25">
      <c r="C6" s="1682" t="s">
        <v>37</v>
      </c>
      <c r="D6" s="1683"/>
      <c r="E6" s="1683"/>
      <c r="F6" s="1683"/>
      <c r="G6" s="1683"/>
      <c r="H6" s="1684"/>
      <c r="I6" s="149"/>
    </row>
    <row r="7" spans="1:18" ht="18.75" x14ac:dyDescent="0.25">
      <c r="C7" s="1685"/>
      <c r="D7" s="1686"/>
      <c r="E7" s="1686"/>
      <c r="F7" s="1686"/>
      <c r="G7" s="1686"/>
      <c r="H7" s="1687"/>
      <c r="I7" s="150"/>
    </row>
    <row r="8" spans="1:18" ht="18.75" x14ac:dyDescent="0.25">
      <c r="C8" s="1676" t="s">
        <v>337</v>
      </c>
      <c r="D8" s="1677"/>
      <c r="E8" s="1677"/>
      <c r="F8" s="1677"/>
      <c r="G8" s="1677"/>
      <c r="H8" s="1678"/>
      <c r="I8" s="150"/>
    </row>
    <row r="9" spans="1:18" ht="21.75" customHeight="1" thickBot="1" x14ac:dyDescent="0.3">
      <c r="C9" s="1679" t="s">
        <v>338</v>
      </c>
      <c r="D9" s="1680"/>
      <c r="E9" s="1680"/>
      <c r="F9" s="1680"/>
      <c r="G9" s="1680"/>
      <c r="H9" s="1681"/>
      <c r="I9" s="92"/>
    </row>
    <row r="10" spans="1:18" ht="15" customHeight="1" thickTop="1" x14ac:dyDescent="0.25">
      <c r="C10" s="183" t="s">
        <v>8</v>
      </c>
      <c r="D10" s="184"/>
      <c r="E10" s="184"/>
      <c r="F10" s="184"/>
      <c r="G10" s="184"/>
      <c r="H10" s="184"/>
    </row>
    <row r="11" spans="1:18" ht="28.5" customHeight="1" x14ac:dyDescent="0.25">
      <c r="C11" s="1643" t="s">
        <v>572</v>
      </c>
      <c r="D11" s="1643"/>
      <c r="E11" s="1643"/>
      <c r="F11" s="1643"/>
      <c r="G11" s="1643"/>
      <c r="H11" s="1643"/>
    </row>
    <row r="12" spans="1:18" ht="9.75" customHeight="1" x14ac:dyDescent="0.25">
      <c r="C12" s="1689"/>
      <c r="D12" s="1689"/>
      <c r="E12" s="1689"/>
      <c r="F12" s="1689"/>
      <c r="G12" s="1689"/>
      <c r="H12" s="1689"/>
    </row>
    <row r="13" spans="1:18" ht="21.75" customHeight="1" thickBot="1" x14ac:dyDescent="0.3">
      <c r="B13" s="45"/>
      <c r="C13" s="1688" t="s">
        <v>564</v>
      </c>
      <c r="D13" s="1688"/>
      <c r="E13" s="1688"/>
      <c r="F13" s="1688"/>
      <c r="G13" s="1688"/>
      <c r="H13" s="1688"/>
      <c r="I13" s="1272"/>
      <c r="J13" s="1272"/>
      <c r="K13" s="1272"/>
      <c r="L13" s="1272"/>
    </row>
    <row r="14" spans="1:18" ht="9.75" customHeight="1" thickBot="1" x14ac:dyDescent="0.3">
      <c r="D14" s="1273"/>
      <c r="E14" s="1273"/>
      <c r="F14" s="1273"/>
      <c r="G14" s="1273"/>
      <c r="H14" s="1273"/>
    </row>
    <row r="15" spans="1:18" ht="24.75" customHeight="1" thickTop="1" thickBot="1" x14ac:dyDescent="0.3">
      <c r="C15" s="1650" t="s">
        <v>437</v>
      </c>
      <c r="D15" s="1674"/>
      <c r="E15" s="889">
        <v>2013</v>
      </c>
      <c r="F15" s="889">
        <v>2014</v>
      </c>
      <c r="G15" s="889">
        <v>2015</v>
      </c>
      <c r="H15" s="1261">
        <v>2016</v>
      </c>
      <c r="Q15" s="1431">
        <v>1</v>
      </c>
    </row>
    <row r="16" spans="1:18" s="135" customFormat="1" ht="19.5" customHeight="1" x14ac:dyDescent="0.25">
      <c r="A16" s="708"/>
      <c r="B16" s="708"/>
      <c r="C16" s="1274">
        <v>1</v>
      </c>
      <c r="D16" s="1278" t="s">
        <v>267</v>
      </c>
      <c r="E16" s="1282">
        <f>VLOOKUP($O$17,MUNICÍPIOS!$D$187:$O$240,2,FALSE)</f>
        <v>25728</v>
      </c>
      <c r="F16" s="1283">
        <f>VLOOKUP($O$17,MUNICÍPIOS!$D$130:$O$183,Q17,FALSE)</f>
        <v>25652</v>
      </c>
      <c r="G16" s="1282">
        <f>VLOOKUP($O$17,MUNICÍPIOS!$D$73:$O$126,Q17,FALSE)</f>
        <v>25578</v>
      </c>
      <c r="H16" s="1284">
        <f>VLOOKUP($O$17,MUNICÍPIOS!$D$15:$O$68,Q17,FALSE)</f>
        <v>25506</v>
      </c>
      <c r="Q16" s="135">
        <v>1</v>
      </c>
      <c r="R16" s="135" t="s">
        <v>257</v>
      </c>
    </row>
    <row r="17" spans="1:18" s="135" customFormat="1" ht="19.5" customHeight="1" x14ac:dyDescent="0.2">
      <c r="A17" s="708"/>
      <c r="B17" s="1191" t="s">
        <v>36</v>
      </c>
      <c r="C17" s="1275">
        <v>2</v>
      </c>
      <c r="D17" s="1279" t="s">
        <v>314</v>
      </c>
      <c r="E17" s="1285">
        <f>VLOOKUP($O$17,MUNICÍPIOS!$D$187:$O$240,3,FALSE)</f>
        <v>11374</v>
      </c>
      <c r="F17" s="1286">
        <f>VLOOKUP($O$17,MUNICÍPIOS!$D$130:$O$183,Q18,FALSE)</f>
        <v>12137</v>
      </c>
      <c r="G17" s="1285">
        <f>VLOOKUP($O$17,MUNICÍPIOS!$D$73:$O$126,Q18,FALSE)</f>
        <v>12620</v>
      </c>
      <c r="H17" s="1287">
        <f>VLOOKUP($O$17,MUNICÍPIOS!$D$15:$O$68,Q18,FALSE)</f>
        <v>13079</v>
      </c>
      <c r="O17" s="135" t="str">
        <f>VLOOKUP(Q15,Q16:R68,2,FALSE)</f>
        <v>ALTA FLORESTA DO OESTE</v>
      </c>
      <c r="Q17" s="135">
        <v>2</v>
      </c>
      <c r="R17" s="135" t="s">
        <v>202</v>
      </c>
    </row>
    <row r="18" spans="1:18" s="135" customFormat="1" ht="19.5" customHeight="1" x14ac:dyDescent="0.25">
      <c r="A18" s="708"/>
      <c r="B18" s="1425" t="s">
        <v>38</v>
      </c>
      <c r="C18" s="1276">
        <v>3</v>
      </c>
      <c r="D18" s="1280" t="s">
        <v>573</v>
      </c>
      <c r="E18" s="1288">
        <f>VLOOKUP($O$17,MUNICÍPIOS!$D$187:$O$240,4,FALSE)</f>
        <v>0</v>
      </c>
      <c r="F18" s="1289">
        <f>VLOOKUP($O$17,MUNICÍPIOS!$D$130:$O$183,Q19,FALSE)</f>
        <v>13448</v>
      </c>
      <c r="G18" s="1288">
        <f>VLOOKUP($O$17,MUNICÍPIOS!$D$73:$O$126,Q19,FALSE)</f>
        <v>13511</v>
      </c>
      <c r="H18" s="1290">
        <f>VLOOKUP($O$17,MUNICÍPIOS!$D$15:$O$68,Q19,FALSE)</f>
        <v>13267</v>
      </c>
      <c r="Q18" s="135">
        <v>3</v>
      </c>
      <c r="R18" s="135" t="s">
        <v>258</v>
      </c>
    </row>
    <row r="19" spans="1:18" s="135" customFormat="1" ht="19.5" customHeight="1" x14ac:dyDescent="0.25">
      <c r="A19" s="708"/>
      <c r="B19" s="1190" t="s">
        <v>81</v>
      </c>
      <c r="C19" s="1275">
        <v>4</v>
      </c>
      <c r="D19" s="1279" t="s">
        <v>510</v>
      </c>
      <c r="E19" s="1285">
        <f>VLOOKUP($O$17,MUNICÍPIOS!$D$187:$O$240,5,FALSE)</f>
        <v>2285</v>
      </c>
      <c r="F19" s="1286">
        <f>VLOOKUP($O$17,MUNICÍPIOS!$D$130:$O$183,Q20,FALSE)</f>
        <v>2517</v>
      </c>
      <c r="G19" s="1285">
        <f>VLOOKUP($O$17,MUNICÍPIOS!$D$73:$O$126,Q20,FALSE)</f>
        <v>2200</v>
      </c>
      <c r="H19" s="1287">
        <f>VLOOKUP($O$17,MUNICÍPIOS!$D$15:$O$68,Q20,FALSE)</f>
        <v>2472</v>
      </c>
      <c r="Q19" s="135">
        <v>4</v>
      </c>
      <c r="R19" s="135" t="s">
        <v>259</v>
      </c>
    </row>
    <row r="20" spans="1:18" s="135" customFormat="1" ht="19.5" customHeight="1" x14ac:dyDescent="0.25">
      <c r="C20" s="1276">
        <v>5</v>
      </c>
      <c r="D20" s="1280" t="s">
        <v>506</v>
      </c>
      <c r="E20" s="1288">
        <f>VLOOKUP($O$17,MUNICÍPIOS!$D$187:$O$240,6,FALSE)</f>
        <v>9429</v>
      </c>
      <c r="F20" s="1289">
        <f>VLOOKUP($O$17,MUNICÍPIOS!$D$130:$O$183,Q21,FALSE)</f>
        <v>9896</v>
      </c>
      <c r="G20" s="1288">
        <f>VLOOKUP($O$17,MUNICÍPIOS!$D$73:$O$126,Q21,FALSE)</f>
        <v>10083</v>
      </c>
      <c r="H20" s="1290">
        <f>VLOOKUP($O$17,MUNICÍPIOS!$D$15:$O$68,Q21,FALSE)</f>
        <v>10704</v>
      </c>
      <c r="Q20" s="135">
        <v>5</v>
      </c>
      <c r="R20" s="135" t="s">
        <v>205</v>
      </c>
    </row>
    <row r="21" spans="1:18" s="135" customFormat="1" ht="19.5" customHeight="1" x14ac:dyDescent="0.25">
      <c r="C21" s="1275">
        <v>6</v>
      </c>
      <c r="D21" s="1279" t="s">
        <v>504</v>
      </c>
      <c r="E21" s="1291">
        <f>VLOOKUP($O$17,MUNICÍPIOS!$D$187:$O$240,7,FALSE)</f>
        <v>0.31836160675046143</v>
      </c>
      <c r="F21" s="1292">
        <f>VLOOKUP($O$17,MUNICÍPIOS!$D$130:$O$183,Q22,FALSE)</f>
        <v>0.34094092444590918</v>
      </c>
      <c r="G21" s="1293">
        <f>VLOOKUP($O$17,MUNICÍPIOS!$D$73:$O$126,Q22,FALSE)</f>
        <v>0.37400950871632327</v>
      </c>
      <c r="H21" s="1294">
        <f>VLOOKUP($O$17,MUNICÍPIOS!$D$15:$O$68,Q22,FALSE)</f>
        <v>0.39918954048474653</v>
      </c>
      <c r="Q21" s="135">
        <v>6</v>
      </c>
      <c r="R21" s="135" t="s">
        <v>206</v>
      </c>
    </row>
    <row r="22" spans="1:18" s="135" customFormat="1" ht="19.5" customHeight="1" x14ac:dyDescent="0.25">
      <c r="C22" s="1276">
        <v>7</v>
      </c>
      <c r="D22" s="1280" t="s">
        <v>274</v>
      </c>
      <c r="E22" s="1289">
        <f>VLOOKUP($O$17,MUNICÍPIOS!$D$187:$O$240,8,FALSE)</f>
        <v>309</v>
      </c>
      <c r="F22" s="1295">
        <f>VLOOKUP($O$17,MUNICÍPIOS!$D$130:$O$183,Q23,FALSE)</f>
        <v>193</v>
      </c>
      <c r="G22" s="1288">
        <f>VLOOKUP($O$17,MUNICÍPIOS!$D$73:$O$126,Q23,FALSE)</f>
        <v>244</v>
      </c>
      <c r="H22" s="1290">
        <f>VLOOKUP($O$17,MUNICÍPIOS!$D$15:$O$68,Q23,FALSE)</f>
        <v>256</v>
      </c>
      <c r="Q22" s="135">
        <v>7</v>
      </c>
      <c r="R22" s="135" t="s">
        <v>207</v>
      </c>
    </row>
    <row r="23" spans="1:18" s="135" customFormat="1" ht="19.5" customHeight="1" x14ac:dyDescent="0.25">
      <c r="C23" s="1275">
        <v>8</v>
      </c>
      <c r="D23" s="1279" t="s">
        <v>329</v>
      </c>
      <c r="E23" s="1285">
        <f>VLOOKUP($O$17,MUNICÍPIOS!$D$187:$O$240,9,FALSE)</f>
        <v>1165</v>
      </c>
      <c r="F23" s="1286">
        <f>VLOOKUP($O$17,MUNICÍPIOS!$D$130:$O$183,Q24,FALSE)</f>
        <v>668</v>
      </c>
      <c r="G23" s="1285">
        <f>VLOOKUP($O$17,MUNICÍPIOS!$D$73:$O$126,Q24,FALSE)</f>
        <v>1013</v>
      </c>
      <c r="H23" s="1287">
        <f>VLOOKUP($O$17,MUNICÍPIOS!$D$15:$O$68,Q24,FALSE)</f>
        <v>1367</v>
      </c>
      <c r="Q23" s="135">
        <v>8</v>
      </c>
      <c r="R23" s="135" t="s">
        <v>208</v>
      </c>
    </row>
    <row r="24" spans="1:18" s="135" customFormat="1" ht="19.5" customHeight="1" x14ac:dyDescent="0.25">
      <c r="C24" s="1276">
        <v>9</v>
      </c>
      <c r="D24" s="1280" t="s">
        <v>507</v>
      </c>
      <c r="E24" s="1288">
        <f>VLOOKUP($O$17,MUNICÍPIOS!$D$187:$O$240,10,FALSE)</f>
        <v>134</v>
      </c>
      <c r="F24" s="1289">
        <f>VLOOKUP($O$17,MUNICÍPIOS!$D$130:$O$183,Q25,FALSE)</f>
        <v>97</v>
      </c>
      <c r="G24" s="1288">
        <f>VLOOKUP($O$17,MUNICÍPIOS!$D$73:$O$126,Q25,FALSE)</f>
        <v>115</v>
      </c>
      <c r="H24" s="1290">
        <f>VLOOKUP($O$17,MUNICÍPIOS!$D$15:$O$68,Q25,FALSE)</f>
        <v>99</v>
      </c>
      <c r="I24" s="493" t="s">
        <v>8</v>
      </c>
      <c r="J24" s="493" t="s">
        <v>8</v>
      </c>
      <c r="Q24" s="135">
        <v>9</v>
      </c>
      <c r="R24" s="135" t="s">
        <v>209</v>
      </c>
    </row>
    <row r="25" spans="1:18" s="135" customFormat="1" ht="19.5" customHeight="1" x14ac:dyDescent="0.25">
      <c r="C25" s="1275">
        <v>10</v>
      </c>
      <c r="D25" s="1279" t="s">
        <v>508</v>
      </c>
      <c r="E25" s="1285">
        <f>VLOOKUP($O$17,MUNICÍPIOS!$D$187:$O$240,11,FALSE)</f>
        <v>215</v>
      </c>
      <c r="F25" s="1286">
        <f>VLOOKUP($O$17,MUNICÍPIOS!$D$130:$O$183,Q26,FALSE)</f>
        <v>156</v>
      </c>
      <c r="G25" s="1285">
        <f>VLOOKUP($O$17,MUNICÍPIOS!$D$73:$O$126,Q26,FALSE)</f>
        <v>170</v>
      </c>
      <c r="H25" s="1287">
        <f>VLOOKUP($O$17,MUNICÍPIOS!$D$15:$O$68,Q26,FALSE)</f>
        <v>144</v>
      </c>
      <c r="Q25" s="135">
        <v>10</v>
      </c>
      <c r="R25" s="135" t="s">
        <v>210</v>
      </c>
    </row>
    <row r="26" spans="1:18" s="135" customFormat="1" ht="19.5" customHeight="1" thickBot="1" x14ac:dyDescent="0.3">
      <c r="C26" s="1277">
        <v>11</v>
      </c>
      <c r="D26" s="1281" t="s">
        <v>509</v>
      </c>
      <c r="E26" s="1296">
        <f>VLOOKUP($O$17,MUNICÍPIOS!$D$187:$O$240,12,FALSE)</f>
        <v>12</v>
      </c>
      <c r="F26" s="1297">
        <f>VLOOKUP($O$17,MUNICÍPIOS!$D$130:$O$183,Q27,FALSE)</f>
        <v>6</v>
      </c>
      <c r="G26" s="1296">
        <f>VLOOKUP($O$17,MUNICÍPIOS!$D$73:$O$126,Q27,FALSE)</f>
        <v>8</v>
      </c>
      <c r="H26" s="1298">
        <f>VLOOKUP($O$17,MUNICÍPIOS!$D$15:$O$68,Q27,FALSE)</f>
        <v>7</v>
      </c>
      <c r="Q26" s="135">
        <v>11</v>
      </c>
      <c r="R26" s="135" t="s">
        <v>211</v>
      </c>
    </row>
    <row r="27" spans="1:18" ht="36.75" customHeight="1" thickTop="1" x14ac:dyDescent="0.25">
      <c r="C27" s="1675" t="s">
        <v>438</v>
      </c>
      <c r="D27" s="1675"/>
      <c r="E27" s="1675"/>
      <c r="F27" s="1675"/>
      <c r="G27" s="1675"/>
      <c r="H27" s="1675"/>
      <c r="Q27" s="439">
        <v>12</v>
      </c>
      <c r="R27" s="439" t="s">
        <v>212</v>
      </c>
    </row>
    <row r="28" spans="1:18" x14ac:dyDescent="0.25">
      <c r="C28" s="734" t="s">
        <v>505</v>
      </c>
      <c r="D28" s="680"/>
      <c r="E28" s="680"/>
      <c r="F28" s="680"/>
      <c r="G28" s="472"/>
      <c r="H28" s="472"/>
      <c r="Q28" s="439">
        <v>13</v>
      </c>
      <c r="R28" s="439" t="s">
        <v>213</v>
      </c>
    </row>
    <row r="29" spans="1:18" x14ac:dyDescent="0.25">
      <c r="C29" s="734" t="s">
        <v>574</v>
      </c>
      <c r="D29" s="45"/>
      <c r="E29" s="45"/>
      <c r="F29" s="735"/>
      <c r="Q29" s="439">
        <v>14</v>
      </c>
      <c r="R29" s="439" t="s">
        <v>214</v>
      </c>
    </row>
    <row r="30" spans="1:18" x14ac:dyDescent="0.25">
      <c r="D30" s="45"/>
      <c r="E30" s="45"/>
      <c r="F30" s="735"/>
      <c r="Q30" s="439">
        <v>15</v>
      </c>
      <c r="R30" s="439" t="s">
        <v>260</v>
      </c>
    </row>
    <row r="31" spans="1:18" x14ac:dyDescent="0.25">
      <c r="C31" s="733"/>
      <c r="E31" s="472"/>
      <c r="G31" s="472"/>
      <c r="H31" s="472"/>
      <c r="Q31" s="439">
        <v>16</v>
      </c>
      <c r="R31" s="439" t="s">
        <v>216</v>
      </c>
    </row>
    <row r="32" spans="1:18" x14ac:dyDescent="0.25">
      <c r="E32" s="472"/>
      <c r="G32" s="472"/>
      <c r="H32" s="472"/>
      <c r="Q32" s="439">
        <v>17</v>
      </c>
      <c r="R32" s="439" t="s">
        <v>217</v>
      </c>
    </row>
    <row r="33" spans="5:18" x14ac:dyDescent="0.25">
      <c r="E33" s="472"/>
      <c r="G33" s="472"/>
      <c r="H33" s="472"/>
      <c r="Q33" s="439">
        <v>18</v>
      </c>
      <c r="R33" s="439" t="s">
        <v>218</v>
      </c>
    </row>
    <row r="34" spans="5:18" x14ac:dyDescent="0.25">
      <c r="E34" s="472"/>
      <c r="F34" s="472"/>
      <c r="G34" s="472"/>
      <c r="H34" s="472"/>
      <c r="Q34" s="439">
        <v>19</v>
      </c>
      <c r="R34" s="439" t="s">
        <v>261</v>
      </c>
    </row>
    <row r="35" spans="5:18" x14ac:dyDescent="0.25">
      <c r="Q35" s="439">
        <v>20</v>
      </c>
      <c r="R35" s="439" t="s">
        <v>220</v>
      </c>
    </row>
    <row r="36" spans="5:18" x14ac:dyDescent="0.25">
      <c r="Q36" s="439">
        <v>21</v>
      </c>
      <c r="R36" s="439" t="s">
        <v>221</v>
      </c>
    </row>
    <row r="37" spans="5:18" x14ac:dyDescent="0.25">
      <c r="Q37" s="439">
        <v>22</v>
      </c>
      <c r="R37" s="439" t="s">
        <v>222</v>
      </c>
    </row>
    <row r="38" spans="5:18" x14ac:dyDescent="0.25">
      <c r="Q38" s="439">
        <v>23</v>
      </c>
      <c r="R38" s="439" t="s">
        <v>223</v>
      </c>
    </row>
    <row r="39" spans="5:18" x14ac:dyDescent="0.25">
      <c r="Q39" s="439">
        <v>24</v>
      </c>
      <c r="R39" s="439" t="s">
        <v>224</v>
      </c>
    </row>
    <row r="40" spans="5:18" x14ac:dyDescent="0.25">
      <c r="Q40" s="439">
        <v>25</v>
      </c>
      <c r="R40" s="439" t="s">
        <v>262</v>
      </c>
    </row>
    <row r="41" spans="5:18" x14ac:dyDescent="0.25">
      <c r="Q41" s="439">
        <v>26</v>
      </c>
      <c r="R41" s="439" t="s">
        <v>226</v>
      </c>
    </row>
    <row r="42" spans="5:18" x14ac:dyDescent="0.25">
      <c r="Q42" s="439">
        <v>27</v>
      </c>
      <c r="R42" s="439" t="s">
        <v>227</v>
      </c>
    </row>
    <row r="43" spans="5:18" ht="5.25" customHeight="1" x14ac:dyDescent="0.25">
      <c r="Q43" s="439">
        <v>28</v>
      </c>
      <c r="R43" s="439" t="s">
        <v>228</v>
      </c>
    </row>
    <row r="44" spans="5:18" x14ac:dyDescent="0.25">
      <c r="Q44" s="439">
        <v>29</v>
      </c>
      <c r="R44" s="439" t="s">
        <v>276</v>
      </c>
    </row>
    <row r="45" spans="5:18" x14ac:dyDescent="0.25">
      <c r="Q45" s="439">
        <v>30</v>
      </c>
      <c r="R45" s="439" t="s">
        <v>230</v>
      </c>
    </row>
    <row r="46" spans="5:18" x14ac:dyDescent="0.25">
      <c r="Q46" s="439">
        <v>31</v>
      </c>
      <c r="R46" s="439" t="s">
        <v>231</v>
      </c>
    </row>
    <row r="47" spans="5:18" x14ac:dyDescent="0.25">
      <c r="Q47" s="439">
        <v>32</v>
      </c>
      <c r="R47" s="439" t="s">
        <v>232</v>
      </c>
    </row>
    <row r="48" spans="5:18" x14ac:dyDescent="0.25">
      <c r="Q48" s="439">
        <v>33</v>
      </c>
      <c r="R48" s="439" t="s">
        <v>263</v>
      </c>
    </row>
    <row r="49" spans="17:18" x14ac:dyDescent="0.25">
      <c r="Q49" s="439">
        <v>34</v>
      </c>
      <c r="R49" s="439" t="s">
        <v>234</v>
      </c>
    </row>
    <row r="50" spans="17:18" x14ac:dyDescent="0.25">
      <c r="Q50" s="439">
        <v>35</v>
      </c>
      <c r="R50" s="439" t="s">
        <v>235</v>
      </c>
    </row>
    <row r="51" spans="17:18" x14ac:dyDescent="0.25">
      <c r="Q51" s="439">
        <v>36</v>
      </c>
      <c r="R51" s="439" t="s">
        <v>264</v>
      </c>
    </row>
    <row r="52" spans="17:18" x14ac:dyDescent="0.25">
      <c r="Q52" s="439">
        <v>37</v>
      </c>
      <c r="R52" s="439" t="s">
        <v>237</v>
      </c>
    </row>
    <row r="53" spans="17:18" x14ac:dyDescent="0.25">
      <c r="Q53" s="439">
        <v>38</v>
      </c>
      <c r="R53" s="439" t="s">
        <v>238</v>
      </c>
    </row>
    <row r="54" spans="17:18" x14ac:dyDescent="0.25">
      <c r="Q54" s="439">
        <v>39</v>
      </c>
      <c r="R54" s="439" t="s">
        <v>239</v>
      </c>
    </row>
    <row r="55" spans="17:18" ht="18.75" customHeight="1" x14ac:dyDescent="0.25">
      <c r="Q55" s="439">
        <v>40</v>
      </c>
      <c r="R55" s="439" t="s">
        <v>240</v>
      </c>
    </row>
    <row r="56" spans="17:18" ht="11.25" customHeight="1" x14ac:dyDescent="0.25">
      <c r="Q56" s="439">
        <v>41</v>
      </c>
      <c r="R56" s="439" t="s">
        <v>241</v>
      </c>
    </row>
    <row r="57" spans="17:18" x14ac:dyDescent="0.25">
      <c r="Q57" s="439">
        <v>42</v>
      </c>
      <c r="R57" s="439" t="s">
        <v>242</v>
      </c>
    </row>
    <row r="58" spans="17:18" x14ac:dyDescent="0.25">
      <c r="Q58" s="439">
        <v>43</v>
      </c>
      <c r="R58" s="439" t="s">
        <v>265</v>
      </c>
    </row>
    <row r="59" spans="17:18" x14ac:dyDescent="0.25">
      <c r="Q59" s="439">
        <v>44</v>
      </c>
      <c r="R59" s="439" t="s">
        <v>244</v>
      </c>
    </row>
    <row r="60" spans="17:18" x14ac:dyDescent="0.25">
      <c r="Q60" s="439">
        <v>45</v>
      </c>
      <c r="R60" s="439" t="s">
        <v>245</v>
      </c>
    </row>
    <row r="61" spans="17:18" x14ac:dyDescent="0.25">
      <c r="Q61" s="439">
        <v>46</v>
      </c>
      <c r="R61" s="439" t="s">
        <v>246</v>
      </c>
    </row>
    <row r="62" spans="17:18" x14ac:dyDescent="0.25">
      <c r="Q62" s="439">
        <v>47</v>
      </c>
      <c r="R62" s="439" t="s">
        <v>247</v>
      </c>
    </row>
    <row r="63" spans="17:18" x14ac:dyDescent="0.25">
      <c r="Q63" s="439">
        <v>48</v>
      </c>
      <c r="R63" s="439" t="s">
        <v>248</v>
      </c>
    </row>
    <row r="64" spans="17:18" x14ac:dyDescent="0.25">
      <c r="Q64" s="439">
        <v>49</v>
      </c>
      <c r="R64" s="439" t="s">
        <v>249</v>
      </c>
    </row>
    <row r="65" spans="17:18" x14ac:dyDescent="0.25">
      <c r="Q65" s="439">
        <v>50</v>
      </c>
      <c r="R65" s="439" t="s">
        <v>250</v>
      </c>
    </row>
    <row r="66" spans="17:18" x14ac:dyDescent="0.25">
      <c r="Q66" s="439">
        <v>51</v>
      </c>
      <c r="R66" s="439" t="s">
        <v>266</v>
      </c>
    </row>
    <row r="67" spans="17:18" x14ac:dyDescent="0.25">
      <c r="Q67" s="439">
        <v>52</v>
      </c>
      <c r="R67" s="439" t="s">
        <v>252</v>
      </c>
    </row>
    <row r="68" spans="17:18" x14ac:dyDescent="0.25">
      <c r="Q68" s="439">
        <v>53</v>
      </c>
      <c r="R68" s="439" t="s">
        <v>330</v>
      </c>
    </row>
    <row r="96" spans="5:5" x14ac:dyDescent="0.25">
      <c r="E96" s="1426" t="s">
        <v>36</v>
      </c>
    </row>
    <row r="97" spans="5:5" x14ac:dyDescent="0.25">
      <c r="E97" s="1425" t="s">
        <v>38</v>
      </c>
    </row>
    <row r="98" spans="5:5" x14ac:dyDescent="0.25">
      <c r="E98" s="1425" t="s">
        <v>81</v>
      </c>
    </row>
  </sheetData>
  <sheetProtection algorithmName="SHA-512" hashValue="LEO8WR7cJzwcZS8PCwn+rd9lUPoULhz5RKhP5gdthz5DGExnMwpLivwU7ZyTcCVvDVUM0F+42GE5UdHj7OEkGg==" saltValue="SlQnqHVB3H+qlFVuCZ0RwA==" spinCount="100000" sheet="1" objects="1" scenarios="1"/>
  <mergeCells count="12">
    <mergeCell ref="C15:D15"/>
    <mergeCell ref="C27:H27"/>
    <mergeCell ref="C8:H8"/>
    <mergeCell ref="C9:H9"/>
    <mergeCell ref="C3:H3"/>
    <mergeCell ref="C4:H4"/>
    <mergeCell ref="C5:H5"/>
    <mergeCell ref="C6:H6"/>
    <mergeCell ref="C7:H7"/>
    <mergeCell ref="C13:H13"/>
    <mergeCell ref="C11:H11"/>
    <mergeCell ref="C12:H12"/>
  </mergeCells>
  <hyperlinks>
    <hyperlink ref="B19" location="'INDICES RONDÔNIA'!A1" display="&lt;&lt; VOLTAR" xr:uid="{00000000-0004-0000-0D00-000000000000}"/>
    <hyperlink ref="B18" location="'ACIDENTES MUN ESPELHO'!A1" display="AVANÇAR &gt;&gt;" xr:uid="{00000000-0004-0000-0D00-000001000000}"/>
    <hyperlink ref="B17" location="'INÍCIO '!A1" display="INÍCIO" xr:uid="{00000000-0004-0000-0D00-000002000000}"/>
    <hyperlink ref="E98" location="'INDICES RONDÔNIA'!A1" display="&lt;&lt; VOLTAR" xr:uid="{00000000-0004-0000-0D00-000003000000}"/>
    <hyperlink ref="E97" location="'ACIDENTES MUN ESPELHO'!A1" display="AVANÇAR &gt;&gt;" xr:uid="{00000000-0004-0000-0D00-000004000000}"/>
    <hyperlink ref="E96" location="'INÍCIO '!A1" display="INÍCIO" xr:uid="{00000000-0004-0000-0D00-000005000000}"/>
  </hyperlinks>
  <printOptions horizontalCentered="1"/>
  <pageMargins left="0.23622047244094491" right="0.19685039370078741" top="0.59055118110236227" bottom="0.59055118110236227" header="0.31496062992125984" footer="0.31496062992125984"/>
  <pageSetup paperSize="9" scale="83" orientation="portrait" horizontalDpi="4294967294" verticalDpi="4294967294" r:id="rId1"/>
  <rowBreaks count="1" manualBreakCount="1">
    <brk id="55" min="2" max="7" man="1"/>
  </rowBreaks>
  <drawing r:id="rId2"/>
  <legacyDrawing r:id="rId3"/>
  <mc:AlternateContent xmlns:mc="http://schemas.openxmlformats.org/markup-compatibility/2006">
    <mc:Choice Requires="x14">
      <controls>
        <mc:AlternateContent xmlns:mc="http://schemas.openxmlformats.org/markup-compatibility/2006">
          <mc:Choice Requires="x14">
            <control shapeId="13313" r:id="rId4" name="Drop Down 1">
              <controlPr defaultSize="0" autoLine="0" autoPict="0">
                <anchor moveWithCells="1">
                  <from>
                    <xdr:col>4</xdr:col>
                    <xdr:colOff>114300</xdr:colOff>
                    <xdr:row>12</xdr:row>
                    <xdr:rowOff>38100</xdr:rowOff>
                  </from>
                  <to>
                    <xdr:col>7</xdr:col>
                    <xdr:colOff>504825</xdr:colOff>
                    <xdr:row>12</xdr:row>
                    <xdr:rowOff>247650</xdr:rowOff>
                  </to>
                </anchor>
              </controlPr>
            </control>
          </mc:Choice>
        </mc:AlternateContent>
      </controls>
    </mc:Choice>
  </mc:AlternateConten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12"/>
  <dimension ref="A1:U241"/>
  <sheetViews>
    <sheetView showGridLines="0" showRowColHeaders="0" topLeftCell="A61" zoomScaleNormal="100" workbookViewId="0">
      <selection activeCell="U84" sqref="U84"/>
    </sheetView>
  </sheetViews>
  <sheetFormatPr baseColWidth="10" defaultColWidth="9.140625" defaultRowHeight="15" x14ac:dyDescent="0.25"/>
  <cols>
    <col min="1" max="1" width="21.5703125" customWidth="1"/>
    <col min="2" max="2" width="15.85546875" customWidth="1"/>
    <col min="3" max="3" width="4.28515625" customWidth="1"/>
    <col min="4" max="4" width="30" customWidth="1"/>
    <col min="5" max="5" width="9" customWidth="1"/>
    <col min="6" max="6" width="7.5703125" customWidth="1"/>
    <col min="7" max="7" width="7.7109375" customWidth="1"/>
    <col min="8" max="8" width="7.7109375" style="439" customWidth="1"/>
    <col min="9" max="10" width="7.5703125" style="439" customWidth="1"/>
    <col min="11" max="15" width="7.5703125" customWidth="1"/>
    <col min="16" max="16" width="7.28515625" customWidth="1"/>
    <col min="17" max="17" width="11.5703125" customWidth="1"/>
    <col min="18" max="18" width="0.140625" hidden="1" customWidth="1"/>
    <col min="20" max="20" width="16.7109375" customWidth="1"/>
  </cols>
  <sheetData>
    <row r="1" spans="1:16" ht="9.75" customHeight="1" thickBot="1" x14ac:dyDescent="0.3">
      <c r="G1" s="793"/>
      <c r="H1" s="793"/>
      <c r="I1" s="793"/>
      <c r="J1" s="793"/>
      <c r="O1" s="508"/>
    </row>
    <row r="2" spans="1:16" ht="16.5" thickTop="1" x14ac:dyDescent="0.25">
      <c r="C2" s="795"/>
      <c r="D2" s="794"/>
      <c r="E2" s="526"/>
      <c r="F2" s="526"/>
      <c r="K2" s="526"/>
      <c r="L2" s="526"/>
      <c r="M2" s="527"/>
      <c r="N2" s="527"/>
      <c r="O2" s="528"/>
      <c r="P2" s="148"/>
    </row>
    <row r="3" spans="1:16" ht="16.5" customHeight="1" x14ac:dyDescent="0.25">
      <c r="C3" s="796"/>
      <c r="D3" s="1683" t="s">
        <v>34</v>
      </c>
      <c r="E3" s="1683"/>
      <c r="F3" s="1683"/>
      <c r="G3" s="1683"/>
      <c r="H3" s="1683"/>
      <c r="I3" s="1683"/>
      <c r="J3" s="1683"/>
      <c r="K3" s="1683"/>
      <c r="L3" s="1683"/>
      <c r="M3" s="1683"/>
      <c r="N3" s="1683"/>
      <c r="O3" s="1684"/>
      <c r="P3" s="148"/>
    </row>
    <row r="4" spans="1:16" ht="15.75" x14ac:dyDescent="0.25">
      <c r="C4" s="796"/>
      <c r="D4" s="1683" t="s">
        <v>35</v>
      </c>
      <c r="E4" s="1683"/>
      <c r="F4" s="1683"/>
      <c r="G4" s="1683"/>
      <c r="H4" s="1683"/>
      <c r="I4" s="1683"/>
      <c r="J4" s="1683"/>
      <c r="K4" s="1683"/>
      <c r="L4" s="1683"/>
      <c r="M4" s="1683"/>
      <c r="N4" s="1683"/>
      <c r="O4" s="1684"/>
      <c r="P4" s="148"/>
    </row>
    <row r="5" spans="1:16" ht="12" customHeight="1" x14ac:dyDescent="0.25">
      <c r="C5" s="796"/>
      <c r="D5" s="1683" t="s">
        <v>394</v>
      </c>
      <c r="E5" s="1683"/>
      <c r="F5" s="1683"/>
      <c r="G5" s="1683"/>
      <c r="H5" s="1683"/>
      <c r="I5" s="1683"/>
      <c r="J5" s="1683"/>
      <c r="K5" s="1683"/>
      <c r="L5" s="1683"/>
      <c r="M5" s="1683"/>
      <c r="N5" s="1683"/>
      <c r="O5" s="1684"/>
      <c r="P5" s="149"/>
    </row>
    <row r="6" spans="1:16" s="439" customFormat="1" ht="12" customHeight="1" x14ac:dyDescent="0.25">
      <c r="C6" s="796"/>
      <c r="D6" s="1683" t="s">
        <v>37</v>
      </c>
      <c r="E6" s="1683"/>
      <c r="F6" s="1683"/>
      <c r="G6" s="1683"/>
      <c r="H6" s="1683"/>
      <c r="I6" s="1683"/>
      <c r="J6" s="1683"/>
      <c r="K6" s="1683"/>
      <c r="L6" s="1683"/>
      <c r="M6" s="1683"/>
      <c r="N6" s="1683"/>
      <c r="O6" s="1684"/>
      <c r="P6" s="149"/>
    </row>
    <row r="7" spans="1:16" ht="18.75" x14ac:dyDescent="0.25">
      <c r="C7" s="796"/>
      <c r="D7" s="529"/>
      <c r="E7" s="529"/>
      <c r="F7" s="529"/>
      <c r="G7" s="529"/>
      <c r="H7" s="529"/>
      <c r="I7" s="529"/>
      <c r="J7" s="529"/>
      <c r="K7" s="529"/>
      <c r="L7" s="529"/>
      <c r="M7" s="149"/>
      <c r="N7" s="149"/>
      <c r="O7" s="530"/>
      <c r="P7" s="150"/>
    </row>
    <row r="8" spans="1:16" ht="18.75" x14ac:dyDescent="0.25">
      <c r="C8" s="796"/>
      <c r="D8" s="1677" t="s">
        <v>337</v>
      </c>
      <c r="E8" s="1677"/>
      <c r="F8" s="1677"/>
      <c r="G8" s="1677"/>
      <c r="H8" s="1677"/>
      <c r="I8" s="1677"/>
      <c r="J8" s="1677"/>
      <c r="K8" s="1677"/>
      <c r="L8" s="1677"/>
      <c r="M8" s="1677"/>
      <c r="N8" s="1677"/>
      <c r="O8" s="1678"/>
      <c r="P8" s="150"/>
    </row>
    <row r="9" spans="1:16" ht="21.75" customHeight="1" thickBot="1" x14ac:dyDescent="0.3">
      <c r="C9" s="797"/>
      <c r="D9" s="1680" t="s">
        <v>338</v>
      </c>
      <c r="E9" s="1680"/>
      <c r="F9" s="1680"/>
      <c r="G9" s="1680"/>
      <c r="H9" s="1680"/>
      <c r="I9" s="1680"/>
      <c r="J9" s="1680"/>
      <c r="K9" s="1680"/>
      <c r="L9" s="1680"/>
      <c r="M9" s="1680"/>
      <c r="N9" s="1680"/>
      <c r="O9" s="1681"/>
      <c r="P9" s="92"/>
    </row>
    <row r="10" spans="1:16" ht="15" customHeight="1" thickTop="1" x14ac:dyDescent="0.25">
      <c r="C10" s="183" t="s">
        <v>8</v>
      </c>
      <c r="D10" s="184"/>
      <c r="E10" s="184"/>
      <c r="F10" s="184"/>
      <c r="G10" s="184"/>
      <c r="H10" s="184"/>
      <c r="I10" s="184"/>
      <c r="J10" s="184"/>
      <c r="K10" s="184"/>
      <c r="L10" s="184"/>
      <c r="M10" s="184"/>
      <c r="N10" s="184"/>
      <c r="O10" s="184"/>
    </row>
    <row r="11" spans="1:16" ht="1.5" customHeight="1" x14ac:dyDescent="0.25">
      <c r="C11" s="183"/>
      <c r="D11" s="184"/>
      <c r="E11" s="184"/>
      <c r="F11" s="184"/>
      <c r="G11" s="184"/>
      <c r="H11" s="184"/>
      <c r="I11" s="184"/>
      <c r="J11" s="184"/>
      <c r="K11" s="184"/>
      <c r="L11" s="184"/>
      <c r="M11" s="184"/>
      <c r="N11" s="184"/>
      <c r="O11" s="184"/>
    </row>
    <row r="12" spans="1:16" ht="28.5" customHeight="1" x14ac:dyDescent="0.25">
      <c r="C12" s="1643" t="s">
        <v>541</v>
      </c>
      <c r="D12" s="1643"/>
      <c r="E12" s="1643"/>
      <c r="F12" s="1643"/>
      <c r="G12" s="1643"/>
      <c r="H12" s="1643"/>
      <c r="I12" s="1643"/>
      <c r="J12" s="1643"/>
      <c r="K12" s="1643"/>
      <c r="L12" s="1643"/>
      <c r="M12" s="1643"/>
      <c r="N12" s="1643"/>
      <c r="O12" s="1643"/>
    </row>
    <row r="13" spans="1:16" ht="9.75" customHeight="1" thickBot="1" x14ac:dyDescent="0.3">
      <c r="D13" s="242"/>
      <c r="E13" s="242"/>
      <c r="F13" s="242"/>
      <c r="G13" s="242"/>
      <c r="H13" s="242"/>
      <c r="I13" s="242"/>
      <c r="J13" s="242"/>
      <c r="K13" s="242"/>
      <c r="L13" s="242"/>
      <c r="M13" s="242"/>
      <c r="N13" s="242"/>
      <c r="O13" s="242"/>
    </row>
    <row r="14" spans="1:16" ht="75" customHeight="1" thickTop="1" thickBot="1" x14ac:dyDescent="0.3">
      <c r="C14" s="1650" t="s">
        <v>437</v>
      </c>
      <c r="D14" s="1651"/>
      <c r="E14" s="850" t="s">
        <v>267</v>
      </c>
      <c r="F14" s="850" t="s">
        <v>314</v>
      </c>
      <c r="G14" s="850" t="s">
        <v>503</v>
      </c>
      <c r="H14" s="850" t="s">
        <v>510</v>
      </c>
      <c r="I14" s="850" t="s">
        <v>506</v>
      </c>
      <c r="J14" s="850" t="s">
        <v>504</v>
      </c>
      <c r="K14" s="850" t="s">
        <v>274</v>
      </c>
      <c r="L14" s="962" t="s">
        <v>329</v>
      </c>
      <c r="M14" s="850" t="s">
        <v>507</v>
      </c>
      <c r="N14" s="850" t="s">
        <v>508</v>
      </c>
      <c r="O14" s="856" t="s">
        <v>509</v>
      </c>
    </row>
    <row r="15" spans="1:16" s="135" customFormat="1" ht="15" customHeight="1" x14ac:dyDescent="0.25">
      <c r="A15" s="708"/>
      <c r="B15" s="708"/>
      <c r="C15" s="491">
        <v>1</v>
      </c>
      <c r="D15" s="492" t="s">
        <v>257</v>
      </c>
      <c r="E15" s="489">
        <v>25506</v>
      </c>
      <c r="F15" s="490">
        <v>13079</v>
      </c>
      <c r="G15" s="489">
        <v>13267</v>
      </c>
      <c r="H15" s="490">
        <v>2472</v>
      </c>
      <c r="I15" s="490">
        <v>10704</v>
      </c>
      <c r="J15" s="646">
        <v>0.39918954048474653</v>
      </c>
      <c r="K15" s="490">
        <v>256</v>
      </c>
      <c r="L15" s="490">
        <v>1367</v>
      </c>
      <c r="M15" s="487">
        <v>99</v>
      </c>
      <c r="N15" s="486">
        <v>144</v>
      </c>
      <c r="O15" s="488">
        <v>7</v>
      </c>
    </row>
    <row r="16" spans="1:16" s="135" customFormat="1" ht="15" customHeight="1" x14ac:dyDescent="0.2">
      <c r="A16" s="708"/>
      <c r="B16" s="703" t="s">
        <v>36</v>
      </c>
      <c r="C16" s="975">
        <v>2</v>
      </c>
      <c r="D16" s="1023" t="s">
        <v>202</v>
      </c>
      <c r="E16" s="987">
        <v>13993</v>
      </c>
      <c r="F16" s="986">
        <v>4473</v>
      </c>
      <c r="G16" s="987">
        <v>4916</v>
      </c>
      <c r="H16" s="986">
        <v>1094</v>
      </c>
      <c r="I16" s="986">
        <v>4331</v>
      </c>
      <c r="J16" s="978">
        <v>0.35613682092555332</v>
      </c>
      <c r="K16" s="986">
        <v>70</v>
      </c>
      <c r="L16" s="986">
        <v>210</v>
      </c>
      <c r="M16" s="1024">
        <v>34</v>
      </c>
      <c r="N16" s="1025">
        <v>53</v>
      </c>
      <c r="O16" s="1026">
        <v>5</v>
      </c>
    </row>
    <row r="17" spans="1:16" s="135" customFormat="1" ht="15" customHeight="1" x14ac:dyDescent="0.2">
      <c r="A17" s="708"/>
      <c r="B17" s="703" t="s">
        <v>38</v>
      </c>
      <c r="C17" s="483">
        <v>3</v>
      </c>
      <c r="D17" s="481" t="s">
        <v>258</v>
      </c>
      <c r="E17" s="479">
        <v>20569</v>
      </c>
      <c r="F17" s="473">
        <v>7056</v>
      </c>
      <c r="G17" s="479">
        <v>7341</v>
      </c>
      <c r="H17" s="627">
        <v>1350</v>
      </c>
      <c r="I17" s="627">
        <v>5194</v>
      </c>
      <c r="J17" s="648">
        <v>0.46811224489795916</v>
      </c>
      <c r="K17" s="473">
        <v>94</v>
      </c>
      <c r="L17" s="627">
        <v>546</v>
      </c>
      <c r="M17" s="477">
        <v>86</v>
      </c>
      <c r="N17" s="475">
        <v>135</v>
      </c>
      <c r="O17" s="484">
        <v>5</v>
      </c>
    </row>
    <row r="18" spans="1:16" s="135" customFormat="1" ht="15" customHeight="1" x14ac:dyDescent="0.25">
      <c r="A18" s="708"/>
      <c r="B18" s="704" t="s">
        <v>81</v>
      </c>
      <c r="C18" s="975">
        <v>4</v>
      </c>
      <c r="D18" s="1023" t="s">
        <v>259</v>
      </c>
      <c r="E18" s="987">
        <v>16902</v>
      </c>
      <c r="F18" s="986">
        <v>7341</v>
      </c>
      <c r="G18" s="987">
        <v>6788</v>
      </c>
      <c r="H18" s="986">
        <v>1406</v>
      </c>
      <c r="I18" s="986">
        <v>6672</v>
      </c>
      <c r="J18" s="978">
        <v>0.43481814466693913</v>
      </c>
      <c r="K18" s="986">
        <v>130</v>
      </c>
      <c r="L18" s="986">
        <v>674</v>
      </c>
      <c r="M18" s="1024">
        <v>72</v>
      </c>
      <c r="N18" s="1025">
        <v>105</v>
      </c>
      <c r="O18" s="1026">
        <v>6</v>
      </c>
    </row>
    <row r="19" spans="1:16" s="135" customFormat="1" ht="15" customHeight="1" x14ac:dyDescent="0.25">
      <c r="C19" s="483">
        <v>5</v>
      </c>
      <c r="D19" s="481" t="s">
        <v>205</v>
      </c>
      <c r="E19" s="479">
        <v>105896</v>
      </c>
      <c r="F19" s="473">
        <v>67281</v>
      </c>
      <c r="G19" s="479">
        <v>64879</v>
      </c>
      <c r="H19" s="627">
        <v>10576</v>
      </c>
      <c r="I19" s="627">
        <v>43634</v>
      </c>
      <c r="J19" s="648">
        <v>0.47682109362227076</v>
      </c>
      <c r="K19" s="473">
        <v>1346</v>
      </c>
      <c r="L19" s="627">
        <v>13268</v>
      </c>
      <c r="M19" s="477">
        <v>552</v>
      </c>
      <c r="N19" s="475">
        <v>795</v>
      </c>
      <c r="O19" s="484">
        <v>19</v>
      </c>
    </row>
    <row r="20" spans="1:16" s="135" customFormat="1" ht="15" customHeight="1" x14ac:dyDescent="0.25">
      <c r="C20" s="975">
        <v>6</v>
      </c>
      <c r="D20" s="1023" t="s">
        <v>206</v>
      </c>
      <c r="E20" s="987">
        <v>38450</v>
      </c>
      <c r="F20" s="986">
        <v>18241</v>
      </c>
      <c r="G20" s="987">
        <v>20174</v>
      </c>
      <c r="H20" s="986">
        <v>4026</v>
      </c>
      <c r="I20" s="986">
        <v>14765</v>
      </c>
      <c r="J20" s="978">
        <v>0.45288087275916888</v>
      </c>
      <c r="K20" s="986">
        <v>507</v>
      </c>
      <c r="L20" s="986">
        <v>1569</v>
      </c>
      <c r="M20" s="1024">
        <v>154</v>
      </c>
      <c r="N20" s="1025">
        <v>245</v>
      </c>
      <c r="O20" s="1026">
        <v>17</v>
      </c>
    </row>
    <row r="21" spans="1:16" s="135" customFormat="1" ht="15" customHeight="1" x14ac:dyDescent="0.25">
      <c r="C21" s="483">
        <v>7</v>
      </c>
      <c r="D21" s="481" t="s">
        <v>207</v>
      </c>
      <c r="E21" s="479">
        <v>6289</v>
      </c>
      <c r="F21" s="473">
        <v>3041</v>
      </c>
      <c r="G21" s="479">
        <v>3356</v>
      </c>
      <c r="H21" s="627">
        <v>586</v>
      </c>
      <c r="I21" s="627">
        <v>2413</v>
      </c>
      <c r="J21" s="648">
        <v>0.32390660966787244</v>
      </c>
      <c r="K21" s="473">
        <v>47</v>
      </c>
      <c r="L21" s="627">
        <v>206</v>
      </c>
      <c r="M21" s="477">
        <v>43</v>
      </c>
      <c r="N21" s="475">
        <v>53</v>
      </c>
      <c r="O21" s="484">
        <v>3</v>
      </c>
    </row>
    <row r="22" spans="1:16" s="135" customFormat="1" ht="15" customHeight="1" x14ac:dyDescent="0.25">
      <c r="C22" s="975">
        <v>8</v>
      </c>
      <c r="D22" s="1023" t="s">
        <v>208</v>
      </c>
      <c r="E22" s="987">
        <v>6414</v>
      </c>
      <c r="F22" s="986">
        <v>1922</v>
      </c>
      <c r="G22" s="987">
        <v>2146</v>
      </c>
      <c r="H22" s="986">
        <v>365</v>
      </c>
      <c r="I22" s="986">
        <v>1492</v>
      </c>
      <c r="J22" s="978">
        <v>0.40946930280957339</v>
      </c>
      <c r="K22" s="986">
        <v>30</v>
      </c>
      <c r="L22" s="986">
        <v>54</v>
      </c>
      <c r="M22" s="1024">
        <v>5</v>
      </c>
      <c r="N22" s="1025">
        <v>4</v>
      </c>
      <c r="O22" s="1026">
        <v>1</v>
      </c>
    </row>
    <row r="23" spans="1:16" s="135" customFormat="1" ht="15" customHeight="1" x14ac:dyDescent="0.25">
      <c r="C23" s="483">
        <v>9</v>
      </c>
      <c r="D23" s="481" t="s">
        <v>209</v>
      </c>
      <c r="E23" s="479">
        <v>87877</v>
      </c>
      <c r="F23" s="473">
        <v>60703</v>
      </c>
      <c r="G23" s="479">
        <v>63564</v>
      </c>
      <c r="H23" s="627">
        <v>9889</v>
      </c>
      <c r="I23" s="627">
        <v>43846</v>
      </c>
      <c r="J23" s="648">
        <v>0.39217172133172989</v>
      </c>
      <c r="K23" s="473">
        <v>1255</v>
      </c>
      <c r="L23" s="627">
        <v>8732</v>
      </c>
      <c r="M23" s="477">
        <v>489</v>
      </c>
      <c r="N23" s="475">
        <v>732</v>
      </c>
      <c r="O23" s="484">
        <v>10</v>
      </c>
      <c r="P23" s="493" t="s">
        <v>8</v>
      </c>
    </row>
    <row r="24" spans="1:16" s="135" customFormat="1" ht="15" customHeight="1" x14ac:dyDescent="0.25">
      <c r="C24" s="975">
        <v>10</v>
      </c>
      <c r="D24" s="1023" t="s">
        <v>210</v>
      </c>
      <c r="E24" s="987">
        <v>14354</v>
      </c>
      <c r="F24" s="986">
        <v>2629</v>
      </c>
      <c r="G24" s="987">
        <v>2360</v>
      </c>
      <c r="H24" s="986">
        <v>432</v>
      </c>
      <c r="I24" s="986">
        <v>1600</v>
      </c>
      <c r="J24" s="978">
        <v>0.41879041460631417</v>
      </c>
      <c r="K24" s="986">
        <v>138</v>
      </c>
      <c r="L24" s="986">
        <v>319</v>
      </c>
      <c r="M24" s="1024">
        <v>8</v>
      </c>
      <c r="N24" s="1025">
        <v>11</v>
      </c>
      <c r="O24" s="1026">
        <v>4</v>
      </c>
    </row>
    <row r="25" spans="1:16" s="135" customFormat="1" ht="15" customHeight="1" x14ac:dyDescent="0.25">
      <c r="C25" s="483">
        <v>11</v>
      </c>
      <c r="D25" s="481" t="s">
        <v>211</v>
      </c>
      <c r="E25" s="479">
        <v>24719</v>
      </c>
      <c r="F25" s="473">
        <v>5504</v>
      </c>
      <c r="G25" s="479">
        <v>6452</v>
      </c>
      <c r="H25" s="627">
        <v>1763</v>
      </c>
      <c r="I25" s="627">
        <v>6046</v>
      </c>
      <c r="J25" s="648">
        <v>0.49781976744186046</v>
      </c>
      <c r="K25" s="473">
        <v>110</v>
      </c>
      <c r="L25" s="627">
        <v>2290</v>
      </c>
      <c r="M25" s="477">
        <v>24</v>
      </c>
      <c r="N25" s="475">
        <v>33</v>
      </c>
      <c r="O25" s="484">
        <v>3</v>
      </c>
    </row>
    <row r="26" spans="1:16" s="135" customFormat="1" ht="15" customHeight="1" x14ac:dyDescent="0.25">
      <c r="C26" s="975">
        <v>12</v>
      </c>
      <c r="D26" s="1023" t="s">
        <v>212</v>
      </c>
      <c r="E26" s="987">
        <v>3583</v>
      </c>
      <c r="F26" s="986">
        <v>1075</v>
      </c>
      <c r="G26" s="987">
        <v>1088</v>
      </c>
      <c r="H26" s="986">
        <v>287</v>
      </c>
      <c r="I26" s="986">
        <v>1168</v>
      </c>
      <c r="J26" s="978">
        <v>0.413953488372093</v>
      </c>
      <c r="K26" s="986">
        <v>12</v>
      </c>
      <c r="L26" s="986">
        <v>17</v>
      </c>
      <c r="M26" s="1024">
        <v>18</v>
      </c>
      <c r="N26" s="1025">
        <v>30</v>
      </c>
      <c r="O26" s="1026">
        <v>2</v>
      </c>
    </row>
    <row r="27" spans="1:16" s="135" customFormat="1" ht="15" customHeight="1" x14ac:dyDescent="0.25">
      <c r="C27" s="483">
        <v>13</v>
      </c>
      <c r="D27" s="481" t="s">
        <v>213</v>
      </c>
      <c r="E27" s="479">
        <v>17959</v>
      </c>
      <c r="F27" s="473">
        <v>10714</v>
      </c>
      <c r="G27" s="479">
        <v>11093</v>
      </c>
      <c r="H27" s="627">
        <v>2097</v>
      </c>
      <c r="I27" s="627">
        <v>9731</v>
      </c>
      <c r="J27" s="648">
        <v>0.37595669217845812</v>
      </c>
      <c r="K27" s="473">
        <v>224</v>
      </c>
      <c r="L27" s="627">
        <v>748</v>
      </c>
      <c r="M27" s="477">
        <v>83</v>
      </c>
      <c r="N27" s="475">
        <v>109</v>
      </c>
      <c r="O27" s="484">
        <v>4</v>
      </c>
    </row>
    <row r="28" spans="1:16" s="135" customFormat="1" ht="15" customHeight="1" x14ac:dyDescent="0.25">
      <c r="C28" s="975">
        <v>14</v>
      </c>
      <c r="D28" s="1023" t="s">
        <v>214</v>
      </c>
      <c r="E28" s="987">
        <v>10364</v>
      </c>
      <c r="F28" s="986">
        <v>2872</v>
      </c>
      <c r="G28" s="987">
        <v>3385</v>
      </c>
      <c r="H28" s="986">
        <v>687</v>
      </c>
      <c r="I28" s="986">
        <v>2699</v>
      </c>
      <c r="J28" s="978">
        <v>0.36629526462395545</v>
      </c>
      <c r="K28" s="986">
        <v>90</v>
      </c>
      <c r="L28" s="986">
        <v>208</v>
      </c>
      <c r="M28" s="1024">
        <v>32</v>
      </c>
      <c r="N28" s="1025">
        <v>42</v>
      </c>
      <c r="O28" s="1026">
        <v>5</v>
      </c>
    </row>
    <row r="29" spans="1:16" s="135" customFormat="1" ht="15" customHeight="1" x14ac:dyDescent="0.25">
      <c r="C29" s="483">
        <v>15</v>
      </c>
      <c r="D29" s="481" t="s">
        <v>260</v>
      </c>
      <c r="E29" s="479">
        <v>18639</v>
      </c>
      <c r="F29" s="473">
        <v>11414</v>
      </c>
      <c r="G29" s="479">
        <v>12152</v>
      </c>
      <c r="H29" s="627">
        <v>2310</v>
      </c>
      <c r="I29" s="627">
        <v>10300</v>
      </c>
      <c r="J29" s="648">
        <v>0.32530226038198701</v>
      </c>
      <c r="K29" s="473">
        <v>225</v>
      </c>
      <c r="L29" s="627">
        <v>818</v>
      </c>
      <c r="M29" s="477">
        <v>144</v>
      </c>
      <c r="N29" s="475">
        <v>215</v>
      </c>
      <c r="O29" s="484">
        <v>2</v>
      </c>
    </row>
    <row r="30" spans="1:16" s="135" customFormat="1" ht="15" customHeight="1" x14ac:dyDescent="0.25">
      <c r="C30" s="975">
        <v>16</v>
      </c>
      <c r="D30" s="1023" t="s">
        <v>216</v>
      </c>
      <c r="E30" s="987">
        <v>8749</v>
      </c>
      <c r="F30" s="986">
        <v>3348</v>
      </c>
      <c r="G30" s="987">
        <v>3852</v>
      </c>
      <c r="H30" s="986">
        <v>552</v>
      </c>
      <c r="I30" s="986">
        <v>2747</v>
      </c>
      <c r="J30" s="978">
        <v>0.32467144563918759</v>
      </c>
      <c r="K30" s="986">
        <v>45</v>
      </c>
      <c r="L30" s="986">
        <v>138</v>
      </c>
      <c r="M30" s="1024">
        <v>62</v>
      </c>
      <c r="N30" s="1025">
        <v>77</v>
      </c>
      <c r="O30" s="1026">
        <v>3</v>
      </c>
    </row>
    <row r="31" spans="1:16" s="135" customFormat="1" ht="15" customHeight="1" x14ac:dyDescent="0.25">
      <c r="C31" s="483">
        <v>17</v>
      </c>
      <c r="D31" s="481" t="s">
        <v>217</v>
      </c>
      <c r="E31" s="479">
        <v>17031</v>
      </c>
      <c r="F31" s="473">
        <v>3997</v>
      </c>
      <c r="G31" s="479">
        <v>3970</v>
      </c>
      <c r="H31" s="627">
        <v>930</v>
      </c>
      <c r="I31" s="627">
        <v>3510</v>
      </c>
      <c r="J31" s="648">
        <v>0.47560670502877156</v>
      </c>
      <c r="K31" s="473">
        <v>198</v>
      </c>
      <c r="L31" s="627">
        <v>333</v>
      </c>
      <c r="M31" s="477">
        <v>30</v>
      </c>
      <c r="N31" s="475">
        <v>37</v>
      </c>
      <c r="O31" s="484">
        <v>3</v>
      </c>
    </row>
    <row r="32" spans="1:16" s="135" customFormat="1" ht="15" customHeight="1" x14ac:dyDescent="0.25">
      <c r="C32" s="975">
        <v>18</v>
      </c>
      <c r="D32" s="1023" t="s">
        <v>218</v>
      </c>
      <c r="E32" s="987">
        <v>21720</v>
      </c>
      <c r="F32" s="986">
        <v>5595</v>
      </c>
      <c r="G32" s="987">
        <v>5709</v>
      </c>
      <c r="H32" s="986">
        <v>973</v>
      </c>
      <c r="I32" s="986">
        <v>3651</v>
      </c>
      <c r="J32" s="978">
        <v>0.48829311885612153</v>
      </c>
      <c r="K32" s="986">
        <v>283</v>
      </c>
      <c r="L32" s="986">
        <v>433</v>
      </c>
      <c r="M32" s="1024">
        <v>44</v>
      </c>
      <c r="N32" s="1025">
        <v>58</v>
      </c>
      <c r="O32" s="1026">
        <v>8</v>
      </c>
    </row>
    <row r="33" spans="1:15" s="135" customFormat="1" ht="15" customHeight="1" thickBot="1" x14ac:dyDescent="0.3">
      <c r="C33" s="483">
        <v>19</v>
      </c>
      <c r="D33" s="481" t="s">
        <v>261</v>
      </c>
      <c r="E33" s="479">
        <v>32712</v>
      </c>
      <c r="F33" s="473">
        <v>16614</v>
      </c>
      <c r="G33" s="479">
        <v>17324</v>
      </c>
      <c r="H33" s="627">
        <v>2762</v>
      </c>
      <c r="I33" s="627">
        <v>11388</v>
      </c>
      <c r="J33" s="648">
        <v>0.38937041049717108</v>
      </c>
      <c r="K33" s="473">
        <v>644</v>
      </c>
      <c r="L33" s="627">
        <v>3945</v>
      </c>
      <c r="M33" s="477">
        <v>118</v>
      </c>
      <c r="N33" s="475">
        <v>188</v>
      </c>
      <c r="O33" s="484">
        <v>8</v>
      </c>
    </row>
    <row r="34" spans="1:15" s="135" customFormat="1" ht="15" customHeight="1" thickBot="1" x14ac:dyDescent="0.3">
      <c r="A34" s="243"/>
      <c r="C34" s="975">
        <v>20</v>
      </c>
      <c r="D34" s="1023" t="s">
        <v>220</v>
      </c>
      <c r="E34" s="987">
        <v>9933</v>
      </c>
      <c r="F34" s="986">
        <v>3709</v>
      </c>
      <c r="G34" s="987">
        <v>3613</v>
      </c>
      <c r="H34" s="986">
        <v>497</v>
      </c>
      <c r="I34" s="986">
        <v>2274</v>
      </c>
      <c r="J34" s="978">
        <v>0.35157724454030737</v>
      </c>
      <c r="K34" s="986">
        <v>56</v>
      </c>
      <c r="L34" s="986">
        <v>99</v>
      </c>
      <c r="M34" s="1024">
        <v>19</v>
      </c>
      <c r="N34" s="1025">
        <v>30</v>
      </c>
      <c r="O34" s="1026">
        <v>2</v>
      </c>
    </row>
    <row r="35" spans="1:15" s="135" customFormat="1" ht="15" customHeight="1" x14ac:dyDescent="0.25">
      <c r="C35" s="483">
        <v>21</v>
      </c>
      <c r="D35" s="481" t="s">
        <v>221</v>
      </c>
      <c r="E35" s="479">
        <v>47048</v>
      </c>
      <c r="F35" s="473">
        <v>16467</v>
      </c>
      <c r="G35" s="479">
        <v>11767</v>
      </c>
      <c r="H35" s="627">
        <v>2624</v>
      </c>
      <c r="I35" s="627">
        <v>14089</v>
      </c>
      <c r="J35" s="648">
        <v>0.52474646262221414</v>
      </c>
      <c r="K35" s="473">
        <v>326</v>
      </c>
      <c r="L35" s="627">
        <v>1781</v>
      </c>
      <c r="M35" s="477">
        <v>188</v>
      </c>
      <c r="N35" s="475">
        <v>312</v>
      </c>
      <c r="O35" s="484">
        <v>4</v>
      </c>
    </row>
    <row r="36" spans="1:15" s="135" customFormat="1" ht="15" customHeight="1" x14ac:dyDescent="0.25">
      <c r="C36" s="975">
        <v>22</v>
      </c>
      <c r="D36" s="1023" t="s">
        <v>222</v>
      </c>
      <c r="E36" s="987">
        <v>10155</v>
      </c>
      <c r="F36" s="986">
        <v>2710</v>
      </c>
      <c r="G36" s="987">
        <v>3532</v>
      </c>
      <c r="H36" s="986">
        <v>688</v>
      </c>
      <c r="I36" s="986">
        <v>2190</v>
      </c>
      <c r="J36" s="978">
        <v>0.44059040590405907</v>
      </c>
      <c r="K36" s="986">
        <v>71</v>
      </c>
      <c r="L36" s="986">
        <v>2944</v>
      </c>
      <c r="M36" s="1024">
        <v>4</v>
      </c>
      <c r="N36" s="1025">
        <v>3</v>
      </c>
      <c r="O36" s="1026">
        <v>2</v>
      </c>
    </row>
    <row r="37" spans="1:15" s="135" customFormat="1" ht="15" customHeight="1" x14ac:dyDescent="0.25">
      <c r="C37" s="483">
        <v>23</v>
      </c>
      <c r="D37" s="481" t="s">
        <v>223</v>
      </c>
      <c r="E37" s="479">
        <v>55806</v>
      </c>
      <c r="F37" s="473">
        <v>34786</v>
      </c>
      <c r="G37" s="479">
        <v>33347</v>
      </c>
      <c r="H37" s="627">
        <v>6171</v>
      </c>
      <c r="I37" s="627">
        <v>26537</v>
      </c>
      <c r="J37" s="648">
        <v>0.42767205197493247</v>
      </c>
      <c r="K37" s="473">
        <v>690</v>
      </c>
      <c r="L37" s="627">
        <v>5356</v>
      </c>
      <c r="M37" s="477">
        <v>166</v>
      </c>
      <c r="N37" s="475">
        <v>248</v>
      </c>
      <c r="O37" s="484">
        <v>7</v>
      </c>
    </row>
    <row r="38" spans="1:15" s="135" customFormat="1" ht="15" customHeight="1" x14ac:dyDescent="0.25">
      <c r="C38" s="975">
        <v>24</v>
      </c>
      <c r="D38" s="1023" t="s">
        <v>224</v>
      </c>
      <c r="E38" s="987">
        <v>131560</v>
      </c>
      <c r="F38" s="986">
        <v>84837</v>
      </c>
      <c r="G38" s="987">
        <v>92849</v>
      </c>
      <c r="H38" s="986">
        <v>14830</v>
      </c>
      <c r="I38" s="986">
        <v>66855</v>
      </c>
      <c r="J38" s="978">
        <v>0.42410740596673624</v>
      </c>
      <c r="K38" s="986">
        <v>1683</v>
      </c>
      <c r="L38" s="986">
        <v>10897</v>
      </c>
      <c r="M38" s="1024">
        <v>697</v>
      </c>
      <c r="N38" s="1025">
        <v>984</v>
      </c>
      <c r="O38" s="1026">
        <v>19</v>
      </c>
    </row>
    <row r="39" spans="1:15" s="135" customFormat="1" ht="15" customHeight="1" x14ac:dyDescent="0.25">
      <c r="C39" s="483">
        <v>25</v>
      </c>
      <c r="D39" s="481" t="s">
        <v>262</v>
      </c>
      <c r="E39" s="479">
        <v>37899</v>
      </c>
      <c r="F39" s="473">
        <v>12671</v>
      </c>
      <c r="G39" s="479">
        <v>12930</v>
      </c>
      <c r="H39" s="627">
        <v>3082</v>
      </c>
      <c r="I39" s="627">
        <v>10744</v>
      </c>
      <c r="J39" s="648">
        <v>0.44345355536263908</v>
      </c>
      <c r="K39" s="473">
        <v>438</v>
      </c>
      <c r="L39" s="627">
        <v>1140</v>
      </c>
      <c r="M39" s="477">
        <v>115</v>
      </c>
      <c r="N39" s="475">
        <v>189</v>
      </c>
      <c r="O39" s="484">
        <v>13</v>
      </c>
    </row>
    <row r="40" spans="1:15" s="135" customFormat="1" ht="15" customHeight="1" x14ac:dyDescent="0.25">
      <c r="C40" s="975">
        <v>26</v>
      </c>
      <c r="D40" s="1023" t="s">
        <v>226</v>
      </c>
      <c r="E40" s="987">
        <v>10786</v>
      </c>
      <c r="F40" s="986">
        <v>4587</v>
      </c>
      <c r="G40" s="987">
        <v>5407</v>
      </c>
      <c r="H40" s="986">
        <v>955</v>
      </c>
      <c r="I40" s="986">
        <v>4173</v>
      </c>
      <c r="J40" s="978">
        <v>0.35905820797907129</v>
      </c>
      <c r="K40" s="986">
        <v>41</v>
      </c>
      <c r="L40" s="986">
        <v>216</v>
      </c>
      <c r="M40" s="1024">
        <v>17</v>
      </c>
      <c r="N40" s="1025">
        <v>30</v>
      </c>
      <c r="O40" s="1026">
        <v>1</v>
      </c>
    </row>
    <row r="41" spans="1:15" s="135" customFormat="1" ht="15" customHeight="1" x14ac:dyDescent="0.25">
      <c r="C41" s="483">
        <v>27</v>
      </c>
      <c r="D41" s="481" t="s">
        <v>227</v>
      </c>
      <c r="E41" s="479">
        <v>12308</v>
      </c>
      <c r="F41" s="473">
        <v>6154</v>
      </c>
      <c r="G41" s="479">
        <v>5033</v>
      </c>
      <c r="H41" s="627">
        <v>968</v>
      </c>
      <c r="I41" s="627">
        <v>4012</v>
      </c>
      <c r="J41" s="648">
        <v>0.49967500812479687</v>
      </c>
      <c r="K41" s="473">
        <v>102</v>
      </c>
      <c r="L41" s="627">
        <v>343</v>
      </c>
      <c r="M41" s="477">
        <v>25</v>
      </c>
      <c r="N41" s="475">
        <v>39</v>
      </c>
      <c r="O41" s="484">
        <v>3</v>
      </c>
    </row>
    <row r="42" spans="1:15" s="135" customFormat="1" ht="15" customHeight="1" x14ac:dyDescent="0.25">
      <c r="C42" s="975">
        <v>28</v>
      </c>
      <c r="D42" s="1023" t="s">
        <v>228</v>
      </c>
      <c r="E42" s="987">
        <v>16032</v>
      </c>
      <c r="F42" s="986">
        <v>6491</v>
      </c>
      <c r="G42" s="987">
        <v>5309</v>
      </c>
      <c r="H42" s="986">
        <v>1450</v>
      </c>
      <c r="I42" s="986">
        <v>5158</v>
      </c>
      <c r="J42" s="978">
        <v>0.4658758280696349</v>
      </c>
      <c r="K42" s="986">
        <v>93</v>
      </c>
      <c r="L42" s="986">
        <v>277</v>
      </c>
      <c r="M42" s="1024">
        <v>51</v>
      </c>
      <c r="N42" s="1025">
        <v>85</v>
      </c>
      <c r="O42" s="1026">
        <v>2</v>
      </c>
    </row>
    <row r="43" spans="1:15" s="135" customFormat="1" ht="15" customHeight="1" x14ac:dyDescent="0.25">
      <c r="C43" s="483">
        <v>29</v>
      </c>
      <c r="D43" s="481" t="s">
        <v>276</v>
      </c>
      <c r="E43" s="479">
        <v>21670</v>
      </c>
      <c r="F43" s="473">
        <v>8576</v>
      </c>
      <c r="G43" s="479">
        <v>9324</v>
      </c>
      <c r="H43" s="627">
        <v>1703</v>
      </c>
      <c r="I43" s="627">
        <v>7504</v>
      </c>
      <c r="J43" s="648">
        <v>0.35319496268656714</v>
      </c>
      <c r="K43" s="473">
        <v>336</v>
      </c>
      <c r="L43" s="627">
        <v>1396</v>
      </c>
      <c r="M43" s="477">
        <v>66</v>
      </c>
      <c r="N43" s="475">
        <v>89</v>
      </c>
      <c r="O43" s="484">
        <v>7</v>
      </c>
    </row>
    <row r="44" spans="1:15" s="135" customFormat="1" ht="15" customHeight="1" x14ac:dyDescent="0.25">
      <c r="C44" s="975">
        <v>30</v>
      </c>
      <c r="D44" s="1023" t="s">
        <v>230</v>
      </c>
      <c r="E44" s="987">
        <v>28255</v>
      </c>
      <c r="F44" s="986">
        <v>8326</v>
      </c>
      <c r="G44" s="987">
        <v>8449</v>
      </c>
      <c r="H44" s="986">
        <v>1588</v>
      </c>
      <c r="I44" s="986">
        <v>6491</v>
      </c>
      <c r="J44" s="978">
        <v>0.48630795099687724</v>
      </c>
      <c r="K44" s="986">
        <v>184</v>
      </c>
      <c r="L44" s="986">
        <v>769</v>
      </c>
      <c r="M44" s="1024">
        <v>35</v>
      </c>
      <c r="N44" s="1025">
        <v>56</v>
      </c>
      <c r="O44" s="1026">
        <v>8</v>
      </c>
    </row>
    <row r="45" spans="1:15" s="135" customFormat="1" ht="15" customHeight="1" x14ac:dyDescent="0.25">
      <c r="C45" s="483">
        <v>31</v>
      </c>
      <c r="D45" s="481" t="s">
        <v>231</v>
      </c>
      <c r="E45" s="479">
        <v>7796</v>
      </c>
      <c r="F45" s="473">
        <v>2808</v>
      </c>
      <c r="G45" s="479">
        <v>3163</v>
      </c>
      <c r="H45" s="627">
        <v>614</v>
      </c>
      <c r="I45" s="627">
        <v>2244</v>
      </c>
      <c r="J45" s="648">
        <v>0.33511396011396011</v>
      </c>
      <c r="K45" s="473">
        <v>23</v>
      </c>
      <c r="L45" s="627">
        <v>104</v>
      </c>
      <c r="M45" s="477">
        <v>26</v>
      </c>
      <c r="N45" s="475">
        <v>46</v>
      </c>
      <c r="O45" s="484">
        <v>3</v>
      </c>
    </row>
    <row r="46" spans="1:15" s="135" customFormat="1" ht="15" customHeight="1" x14ac:dyDescent="0.25">
      <c r="C46" s="975">
        <v>32</v>
      </c>
      <c r="D46" s="1023" t="s">
        <v>232</v>
      </c>
      <c r="E46" s="987">
        <v>10161</v>
      </c>
      <c r="F46" s="986">
        <v>3908</v>
      </c>
      <c r="G46" s="987">
        <v>4464</v>
      </c>
      <c r="H46" s="986">
        <v>736</v>
      </c>
      <c r="I46" s="986">
        <v>3317</v>
      </c>
      <c r="J46" s="978">
        <v>0.32676560900716478</v>
      </c>
      <c r="K46" s="986">
        <v>71</v>
      </c>
      <c r="L46" s="986">
        <v>176</v>
      </c>
      <c r="M46" s="1024">
        <v>26</v>
      </c>
      <c r="N46" s="1025">
        <v>30</v>
      </c>
      <c r="O46" s="1026">
        <v>3</v>
      </c>
    </row>
    <row r="47" spans="1:15" s="135" customFormat="1" ht="15" customHeight="1" x14ac:dyDescent="0.25">
      <c r="C47" s="483">
        <v>33</v>
      </c>
      <c r="D47" s="481" t="s">
        <v>263</v>
      </c>
      <c r="E47" s="479">
        <v>39840</v>
      </c>
      <c r="F47" s="473">
        <v>25204</v>
      </c>
      <c r="G47" s="479">
        <v>23617</v>
      </c>
      <c r="H47" s="627">
        <v>4408</v>
      </c>
      <c r="I47" s="627">
        <v>19821</v>
      </c>
      <c r="J47" s="648">
        <v>0.43393905729249327</v>
      </c>
      <c r="K47" s="473">
        <v>341</v>
      </c>
      <c r="L47" s="627">
        <v>2759</v>
      </c>
      <c r="M47" s="477">
        <v>165</v>
      </c>
      <c r="N47" s="475">
        <v>266</v>
      </c>
      <c r="O47" s="484">
        <v>6</v>
      </c>
    </row>
    <row r="48" spans="1:15" s="135" customFormat="1" ht="15" customHeight="1" x14ac:dyDescent="0.25">
      <c r="C48" s="975">
        <v>34</v>
      </c>
      <c r="D48" s="1023" t="s">
        <v>234</v>
      </c>
      <c r="E48" s="987">
        <v>5802</v>
      </c>
      <c r="F48" s="986">
        <v>1601</v>
      </c>
      <c r="G48" s="987">
        <v>2193</v>
      </c>
      <c r="H48" s="986">
        <v>362</v>
      </c>
      <c r="I48" s="986">
        <v>1311</v>
      </c>
      <c r="J48" s="978">
        <v>0.37414116177389134</v>
      </c>
      <c r="K48" s="986">
        <v>57</v>
      </c>
      <c r="L48" s="986">
        <v>63</v>
      </c>
      <c r="M48" s="1024">
        <v>19</v>
      </c>
      <c r="N48" s="1025">
        <v>28</v>
      </c>
      <c r="O48" s="1026">
        <v>0</v>
      </c>
    </row>
    <row r="49" spans="3:15" s="135" customFormat="1" ht="15" customHeight="1" x14ac:dyDescent="0.25">
      <c r="C49" s="483">
        <v>35</v>
      </c>
      <c r="D49" s="481" t="s">
        <v>235</v>
      </c>
      <c r="E49" s="479">
        <v>37786</v>
      </c>
      <c r="F49" s="473">
        <v>22159</v>
      </c>
      <c r="G49" s="479">
        <v>23985</v>
      </c>
      <c r="H49" s="627">
        <v>4471</v>
      </c>
      <c r="I49" s="627">
        <v>19883</v>
      </c>
      <c r="J49" s="648">
        <v>0.37808565368473307</v>
      </c>
      <c r="K49" s="473">
        <v>424</v>
      </c>
      <c r="L49" s="627">
        <v>6617</v>
      </c>
      <c r="M49" s="477">
        <v>221</v>
      </c>
      <c r="N49" s="475">
        <v>294</v>
      </c>
      <c r="O49" s="484">
        <v>8</v>
      </c>
    </row>
    <row r="50" spans="3:15" s="135" customFormat="1" ht="15" customHeight="1" x14ac:dyDescent="0.25">
      <c r="C50" s="975">
        <v>36</v>
      </c>
      <c r="D50" s="1023" t="s">
        <v>264</v>
      </c>
      <c r="E50" s="987">
        <v>2417</v>
      </c>
      <c r="F50" s="986">
        <v>465</v>
      </c>
      <c r="G50" s="987">
        <v>597</v>
      </c>
      <c r="H50" s="986">
        <v>66</v>
      </c>
      <c r="I50" s="986">
        <v>245</v>
      </c>
      <c r="J50" s="978">
        <v>0.35053763440860214</v>
      </c>
      <c r="K50" s="986">
        <v>18</v>
      </c>
      <c r="L50" s="986">
        <v>19</v>
      </c>
      <c r="M50" s="1024">
        <v>2</v>
      </c>
      <c r="N50" s="1025">
        <v>2</v>
      </c>
      <c r="O50" s="1026">
        <v>0</v>
      </c>
    </row>
    <row r="51" spans="3:15" s="135" customFormat="1" ht="15" customHeight="1" x14ac:dyDescent="0.25">
      <c r="C51" s="483">
        <v>37</v>
      </c>
      <c r="D51" s="481" t="s">
        <v>237</v>
      </c>
      <c r="E51" s="479">
        <v>511219</v>
      </c>
      <c r="F51" s="473">
        <v>255288</v>
      </c>
      <c r="G51" s="479">
        <v>285798</v>
      </c>
      <c r="H51" s="627">
        <v>54963</v>
      </c>
      <c r="I51" s="627">
        <v>218573</v>
      </c>
      <c r="J51" s="648">
        <v>0.4922166337626524</v>
      </c>
      <c r="K51" s="473">
        <v>6038</v>
      </c>
      <c r="L51" s="627">
        <v>59650</v>
      </c>
      <c r="M51" s="477">
        <v>2541</v>
      </c>
      <c r="N51" s="475">
        <v>3933</v>
      </c>
      <c r="O51" s="484">
        <v>52</v>
      </c>
    </row>
    <row r="52" spans="3:15" s="135" customFormat="1" ht="15" customHeight="1" x14ac:dyDescent="0.25">
      <c r="C52" s="975">
        <v>38</v>
      </c>
      <c r="D52" s="1023" t="s">
        <v>238</v>
      </c>
      <c r="E52" s="987">
        <v>22337</v>
      </c>
      <c r="F52" s="986">
        <v>10015</v>
      </c>
      <c r="G52" s="987">
        <v>9658</v>
      </c>
      <c r="H52" s="986">
        <v>1939</v>
      </c>
      <c r="I52" s="986">
        <v>8467</v>
      </c>
      <c r="J52" s="978">
        <v>0.38342486270594106</v>
      </c>
      <c r="K52" s="986">
        <v>185</v>
      </c>
      <c r="L52" s="986">
        <v>1304</v>
      </c>
      <c r="M52" s="1024">
        <v>51</v>
      </c>
      <c r="N52" s="1025">
        <v>69</v>
      </c>
      <c r="O52" s="1026">
        <v>3</v>
      </c>
    </row>
    <row r="53" spans="3:15" s="135" customFormat="1" ht="15" customHeight="1" x14ac:dyDescent="0.25">
      <c r="C53" s="483">
        <v>39</v>
      </c>
      <c r="D53" s="481" t="s">
        <v>239</v>
      </c>
      <c r="E53" s="479">
        <v>3456</v>
      </c>
      <c r="F53" s="473">
        <v>1282</v>
      </c>
      <c r="G53" s="479">
        <v>1770</v>
      </c>
      <c r="H53" s="627">
        <v>293</v>
      </c>
      <c r="I53" s="627">
        <v>1147</v>
      </c>
      <c r="J53" s="648">
        <v>0.29251170046801872</v>
      </c>
      <c r="K53" s="473">
        <v>44</v>
      </c>
      <c r="L53" s="627">
        <v>132</v>
      </c>
      <c r="M53" s="477">
        <v>7</v>
      </c>
      <c r="N53" s="475">
        <v>12</v>
      </c>
      <c r="O53" s="484">
        <v>1</v>
      </c>
    </row>
    <row r="54" spans="3:15" s="135" customFormat="1" ht="15" customHeight="1" x14ac:dyDescent="0.25">
      <c r="C54" s="975">
        <v>40</v>
      </c>
      <c r="D54" s="1023" t="s">
        <v>240</v>
      </c>
      <c r="E54" s="987">
        <v>3790</v>
      </c>
      <c r="F54" s="986">
        <v>1005</v>
      </c>
      <c r="G54" s="987">
        <v>1216</v>
      </c>
      <c r="H54" s="986">
        <v>232</v>
      </c>
      <c r="I54" s="986">
        <v>506</v>
      </c>
      <c r="J54" s="978">
        <v>0.37611940298507462</v>
      </c>
      <c r="K54" s="986">
        <v>14</v>
      </c>
      <c r="L54" s="986">
        <v>57</v>
      </c>
      <c r="M54" s="1024">
        <v>10</v>
      </c>
      <c r="N54" s="1025">
        <v>12</v>
      </c>
      <c r="O54" s="1026">
        <v>2</v>
      </c>
    </row>
    <row r="55" spans="3:15" s="135" customFormat="1" ht="15" customHeight="1" x14ac:dyDescent="0.25">
      <c r="C55" s="483">
        <v>41</v>
      </c>
      <c r="D55" s="481" t="s">
        <v>241</v>
      </c>
      <c r="E55" s="479">
        <v>56664</v>
      </c>
      <c r="F55" s="473">
        <v>38435</v>
      </c>
      <c r="G55" s="479">
        <v>41465</v>
      </c>
      <c r="H55" s="627">
        <v>6397</v>
      </c>
      <c r="I55" s="627">
        <v>29226</v>
      </c>
      <c r="J55" s="648">
        <v>0.40780538571614416</v>
      </c>
      <c r="K55" s="473">
        <v>1094</v>
      </c>
      <c r="L55" s="627">
        <v>5128</v>
      </c>
      <c r="M55" s="477">
        <v>375</v>
      </c>
      <c r="N55" s="475">
        <v>539</v>
      </c>
      <c r="O55" s="484">
        <v>15</v>
      </c>
    </row>
    <row r="56" spans="3:15" s="135" customFormat="1" ht="15" customHeight="1" x14ac:dyDescent="0.25">
      <c r="C56" s="975">
        <v>42</v>
      </c>
      <c r="D56" s="1023" t="s">
        <v>242</v>
      </c>
      <c r="E56" s="987">
        <v>8362</v>
      </c>
      <c r="F56" s="986">
        <v>4356</v>
      </c>
      <c r="G56" s="987">
        <v>4381</v>
      </c>
      <c r="H56" s="986">
        <v>653</v>
      </c>
      <c r="I56" s="986">
        <v>3272</v>
      </c>
      <c r="J56" s="978">
        <v>0.38360881542699726</v>
      </c>
      <c r="K56" s="986">
        <v>97</v>
      </c>
      <c r="L56" s="986">
        <v>362</v>
      </c>
      <c r="M56" s="1024">
        <v>30</v>
      </c>
      <c r="N56" s="1025">
        <v>44</v>
      </c>
      <c r="O56" s="1026">
        <v>3</v>
      </c>
    </row>
    <row r="57" spans="3:15" s="135" customFormat="1" ht="15" customHeight="1" x14ac:dyDescent="0.25">
      <c r="C57" s="483">
        <v>43</v>
      </c>
      <c r="D57" s="481" t="s">
        <v>265</v>
      </c>
      <c r="E57" s="479">
        <v>6048</v>
      </c>
      <c r="F57" s="473">
        <v>2528</v>
      </c>
      <c r="G57" s="479">
        <v>3188</v>
      </c>
      <c r="H57" s="627">
        <v>575</v>
      </c>
      <c r="I57" s="627">
        <v>2351</v>
      </c>
      <c r="J57" s="648">
        <v>0.30458860759493672</v>
      </c>
      <c r="K57" s="473">
        <v>29</v>
      </c>
      <c r="L57" s="627">
        <v>86</v>
      </c>
      <c r="M57" s="477">
        <v>47</v>
      </c>
      <c r="N57" s="475">
        <v>54</v>
      </c>
      <c r="O57" s="484">
        <v>4</v>
      </c>
    </row>
    <row r="58" spans="3:15" s="135" customFormat="1" ht="15" customHeight="1" x14ac:dyDescent="0.25">
      <c r="C58" s="975">
        <v>44</v>
      </c>
      <c r="D58" s="1023" t="s">
        <v>244</v>
      </c>
      <c r="E58" s="987">
        <v>19353</v>
      </c>
      <c r="F58" s="986">
        <v>7238</v>
      </c>
      <c r="G58" s="987">
        <v>7821</v>
      </c>
      <c r="H58" s="986">
        <v>1476</v>
      </c>
      <c r="I58" s="986">
        <v>5523</v>
      </c>
      <c r="J58" s="978">
        <v>0.42345951920420005</v>
      </c>
      <c r="K58" s="986">
        <v>246</v>
      </c>
      <c r="L58" s="986">
        <v>545</v>
      </c>
      <c r="M58" s="1024">
        <v>66</v>
      </c>
      <c r="N58" s="1025">
        <v>96</v>
      </c>
      <c r="O58" s="1026">
        <v>10</v>
      </c>
    </row>
    <row r="59" spans="3:15" s="135" customFormat="1" ht="15" customHeight="1" x14ac:dyDescent="0.25">
      <c r="C59" s="483">
        <v>45</v>
      </c>
      <c r="D59" s="481" t="s">
        <v>245</v>
      </c>
      <c r="E59" s="479">
        <v>24059</v>
      </c>
      <c r="F59" s="473">
        <v>9129</v>
      </c>
      <c r="G59" s="479">
        <v>10434</v>
      </c>
      <c r="H59" s="627">
        <v>1837</v>
      </c>
      <c r="I59" s="627">
        <v>8923</v>
      </c>
      <c r="J59" s="648">
        <v>0.36269032752765912</v>
      </c>
      <c r="K59" s="473">
        <v>308</v>
      </c>
      <c r="L59" s="627">
        <v>780</v>
      </c>
      <c r="M59" s="477">
        <v>103</v>
      </c>
      <c r="N59" s="475">
        <v>165</v>
      </c>
      <c r="O59" s="484">
        <v>10</v>
      </c>
    </row>
    <row r="60" spans="3:15" s="135" customFormat="1" ht="15" customHeight="1" x14ac:dyDescent="0.25">
      <c r="C60" s="975">
        <v>46</v>
      </c>
      <c r="D60" s="1023" t="s">
        <v>246</v>
      </c>
      <c r="E60" s="987">
        <v>12617</v>
      </c>
      <c r="F60" s="986">
        <v>5085</v>
      </c>
      <c r="G60" s="987">
        <v>5177</v>
      </c>
      <c r="H60" s="986">
        <v>905</v>
      </c>
      <c r="I60" s="986">
        <v>3859</v>
      </c>
      <c r="J60" s="978">
        <v>0.39351032448377582</v>
      </c>
      <c r="K60" s="986">
        <v>106</v>
      </c>
      <c r="L60" s="986">
        <v>301</v>
      </c>
      <c r="M60" s="1024">
        <v>44</v>
      </c>
      <c r="N60" s="1025">
        <v>66</v>
      </c>
      <c r="O60" s="1026">
        <v>10</v>
      </c>
    </row>
    <row r="61" spans="3:15" s="135" customFormat="1" ht="15" customHeight="1" x14ac:dyDescent="0.25">
      <c r="C61" s="483">
        <v>47</v>
      </c>
      <c r="D61" s="481" t="s">
        <v>247</v>
      </c>
      <c r="E61" s="479">
        <v>4966</v>
      </c>
      <c r="F61" s="473">
        <v>2091</v>
      </c>
      <c r="G61" s="479">
        <v>2551</v>
      </c>
      <c r="H61" s="627">
        <v>449</v>
      </c>
      <c r="I61" s="627">
        <v>1558</v>
      </c>
      <c r="J61" s="648">
        <v>0.30033476805356291</v>
      </c>
      <c r="K61" s="473">
        <v>31</v>
      </c>
      <c r="L61" s="627">
        <v>133</v>
      </c>
      <c r="M61" s="477">
        <v>19</v>
      </c>
      <c r="N61" s="475">
        <v>26</v>
      </c>
      <c r="O61" s="484">
        <v>4</v>
      </c>
    </row>
    <row r="62" spans="3:15" s="135" customFormat="1" ht="15" customHeight="1" x14ac:dyDescent="0.25">
      <c r="C62" s="975">
        <v>48</v>
      </c>
      <c r="D62" s="1023" t="s">
        <v>248</v>
      </c>
      <c r="E62" s="987">
        <v>11348</v>
      </c>
      <c r="F62" s="986">
        <v>3254</v>
      </c>
      <c r="G62" s="987">
        <v>4045</v>
      </c>
      <c r="H62" s="986">
        <v>728</v>
      </c>
      <c r="I62" s="986">
        <v>2797</v>
      </c>
      <c r="J62" s="978">
        <v>0.32544560540872775</v>
      </c>
      <c r="K62" s="986">
        <v>61</v>
      </c>
      <c r="L62" s="986">
        <v>211</v>
      </c>
      <c r="M62" s="1024">
        <v>51</v>
      </c>
      <c r="N62" s="1025">
        <v>73</v>
      </c>
      <c r="O62" s="1026">
        <v>0</v>
      </c>
    </row>
    <row r="63" spans="3:15" s="135" customFormat="1" ht="15" customHeight="1" x14ac:dyDescent="0.25">
      <c r="C63" s="483">
        <v>49</v>
      </c>
      <c r="D63" s="482" t="s">
        <v>249</v>
      </c>
      <c r="E63" s="480">
        <v>13198</v>
      </c>
      <c r="F63" s="474">
        <v>6439</v>
      </c>
      <c r="G63" s="480">
        <v>6475</v>
      </c>
      <c r="H63" s="627">
        <v>927</v>
      </c>
      <c r="I63" s="627">
        <v>4760</v>
      </c>
      <c r="J63" s="648">
        <v>0.38732722472433606</v>
      </c>
      <c r="K63" s="474">
        <v>68</v>
      </c>
      <c r="L63" s="627">
        <v>280</v>
      </c>
      <c r="M63" s="478">
        <v>31</v>
      </c>
      <c r="N63" s="476">
        <v>45</v>
      </c>
      <c r="O63" s="485">
        <v>1</v>
      </c>
    </row>
    <row r="64" spans="3:15" s="135" customFormat="1" ht="15" customHeight="1" x14ac:dyDescent="0.25">
      <c r="C64" s="975">
        <v>50</v>
      </c>
      <c r="D64" s="1023" t="s">
        <v>250</v>
      </c>
      <c r="E64" s="987">
        <v>10999</v>
      </c>
      <c r="F64" s="986">
        <v>2847</v>
      </c>
      <c r="G64" s="987">
        <v>3748</v>
      </c>
      <c r="H64" s="986">
        <v>625</v>
      </c>
      <c r="I64" s="986">
        <v>2742</v>
      </c>
      <c r="J64" s="978">
        <v>0.33122585177379699</v>
      </c>
      <c r="K64" s="986">
        <v>76</v>
      </c>
      <c r="L64" s="986">
        <v>254</v>
      </c>
      <c r="M64" s="1024">
        <v>48</v>
      </c>
      <c r="N64" s="1025">
        <v>67</v>
      </c>
      <c r="O64" s="1026">
        <v>4</v>
      </c>
    </row>
    <row r="65" spans="2:21" s="135" customFormat="1" ht="15" customHeight="1" x14ac:dyDescent="0.25">
      <c r="C65" s="483">
        <v>51</v>
      </c>
      <c r="D65" s="481" t="s">
        <v>266</v>
      </c>
      <c r="E65" s="479">
        <v>8138</v>
      </c>
      <c r="F65" s="473">
        <v>3142</v>
      </c>
      <c r="G65" s="479">
        <v>3125</v>
      </c>
      <c r="H65" s="627">
        <v>589</v>
      </c>
      <c r="I65" s="627">
        <v>2537</v>
      </c>
      <c r="J65" s="648">
        <v>0.35837046467218331</v>
      </c>
      <c r="K65" s="473">
        <v>25</v>
      </c>
      <c r="L65" s="627">
        <v>79</v>
      </c>
      <c r="M65" s="477">
        <v>27</v>
      </c>
      <c r="N65" s="475">
        <v>34</v>
      </c>
      <c r="O65" s="484">
        <v>4</v>
      </c>
    </row>
    <row r="66" spans="2:21" s="135" customFormat="1" ht="14.25" customHeight="1" thickBot="1" x14ac:dyDescent="0.3">
      <c r="C66" s="1098">
        <v>52</v>
      </c>
      <c r="D66" s="1099" t="s">
        <v>252</v>
      </c>
      <c r="E66" s="1100">
        <v>93745</v>
      </c>
      <c r="F66" s="1101">
        <v>54930</v>
      </c>
      <c r="G66" s="1102">
        <v>67900</v>
      </c>
      <c r="H66" s="986">
        <v>10760</v>
      </c>
      <c r="I66" s="1103">
        <v>44089</v>
      </c>
      <c r="J66" s="1104">
        <v>0.35900236664846169</v>
      </c>
      <c r="K66" s="1103">
        <v>1006</v>
      </c>
      <c r="L66" s="1103">
        <v>9574</v>
      </c>
      <c r="M66" s="1105">
        <v>695</v>
      </c>
      <c r="N66" s="1106">
        <v>1014</v>
      </c>
      <c r="O66" s="1107">
        <v>20</v>
      </c>
    </row>
    <row r="67" spans="2:21" s="135" customFormat="1" ht="18.75" customHeight="1" thickBot="1" x14ac:dyDescent="0.3">
      <c r="C67" s="1307">
        <v>53</v>
      </c>
      <c r="D67" s="1306" t="s">
        <v>275</v>
      </c>
      <c r="E67" s="611" t="s">
        <v>77</v>
      </c>
      <c r="F67" s="612" t="s">
        <v>77</v>
      </c>
      <c r="G67" s="611" t="s">
        <v>77</v>
      </c>
      <c r="H67" s="802" t="s">
        <v>77</v>
      </c>
      <c r="I67" s="802" t="s">
        <v>77</v>
      </c>
      <c r="J67" s="802" t="s">
        <v>77</v>
      </c>
      <c r="K67" s="802" t="s">
        <v>77</v>
      </c>
      <c r="L67" s="802" t="s">
        <v>77</v>
      </c>
      <c r="M67" s="1108">
        <v>1189</v>
      </c>
      <c r="N67" s="1109">
        <v>1661</v>
      </c>
      <c r="O67" s="1308">
        <v>134</v>
      </c>
      <c r="U67" s="383"/>
    </row>
    <row r="68" spans="2:21" ht="23.25" customHeight="1" thickBot="1" x14ac:dyDescent="0.3">
      <c r="C68" s="1187">
        <v>54</v>
      </c>
      <c r="D68" s="843" t="s">
        <v>330</v>
      </c>
      <c r="E68" s="970">
        <f>SUM(E15:E66)</f>
        <v>1787279</v>
      </c>
      <c r="F68" s="971">
        <f>SUM(F15:F66)</f>
        <v>899422</v>
      </c>
      <c r="G68" s="971">
        <f>SUM(G15:G66)</f>
        <v>962147</v>
      </c>
      <c r="H68" s="971">
        <f>SUM(H15:H66)</f>
        <v>173118</v>
      </c>
      <c r="I68" s="971">
        <f>SUM(I15:I66)</f>
        <v>723069</v>
      </c>
      <c r="J68" s="972">
        <v>0.43577208473886564</v>
      </c>
      <c r="K68" s="971">
        <f>SUM(K15:K66)</f>
        <v>20086</v>
      </c>
      <c r="L68" s="973">
        <f>SUM(L15:L66)</f>
        <v>149707</v>
      </c>
      <c r="M68" s="971">
        <f>SUM(M15:M67)</f>
        <v>9273</v>
      </c>
      <c r="N68" s="971">
        <f>SUM(N15:N67)</f>
        <v>13707</v>
      </c>
      <c r="O68" s="974">
        <f>SUM(O15:O67)</f>
        <v>480</v>
      </c>
    </row>
    <row r="69" spans="2:21" ht="24.75" customHeight="1" thickTop="1" x14ac:dyDescent="0.25">
      <c r="C69" s="1675" t="s">
        <v>438</v>
      </c>
      <c r="D69" s="1675"/>
      <c r="E69" s="1675"/>
      <c r="F69" s="1675"/>
      <c r="G69" s="1675"/>
      <c r="H69" s="1675"/>
      <c r="I69" s="1675"/>
      <c r="J69" s="1675"/>
      <c r="K69" s="1675"/>
      <c r="L69" s="1675"/>
      <c r="M69" s="1675"/>
      <c r="N69" s="1675"/>
      <c r="O69" s="1675"/>
    </row>
    <row r="70" spans="2:21" s="439" customFormat="1" x14ac:dyDescent="0.25">
      <c r="C70" s="734" t="s">
        <v>505</v>
      </c>
      <c r="D70" s="680"/>
      <c r="E70" s="680"/>
      <c r="F70" s="680"/>
      <c r="G70" s="472"/>
      <c r="H70" s="472"/>
      <c r="I70" s="472"/>
      <c r="J70" s="472"/>
      <c r="K70" s="472"/>
      <c r="L70" s="472"/>
      <c r="M70" s="472"/>
      <c r="N70" s="472"/>
      <c r="O70" s="472"/>
    </row>
    <row r="71" spans="2:21" ht="16.5" thickBot="1" x14ac:dyDescent="0.3">
      <c r="C71" s="734"/>
      <c r="D71" s="45"/>
      <c r="E71" s="45"/>
      <c r="F71" s="735"/>
      <c r="H71" s="1269">
        <v>2015</v>
      </c>
    </row>
    <row r="72" spans="2:21" s="439" customFormat="1" ht="75" thickTop="1" thickBot="1" x14ac:dyDescent="0.3">
      <c r="B72" s="439">
        <v>2015</v>
      </c>
      <c r="C72" s="1650" t="s">
        <v>437</v>
      </c>
      <c r="D72" s="1651"/>
      <c r="E72" s="850" t="s">
        <v>267</v>
      </c>
      <c r="F72" s="850" t="s">
        <v>314</v>
      </c>
      <c r="G72" s="850" t="s">
        <v>503</v>
      </c>
      <c r="H72" s="1268" t="s">
        <v>510</v>
      </c>
      <c r="I72" s="850" t="s">
        <v>506</v>
      </c>
      <c r="J72" s="850" t="s">
        <v>504</v>
      </c>
      <c r="K72" s="850" t="s">
        <v>274</v>
      </c>
      <c r="L72" s="962" t="s">
        <v>329</v>
      </c>
      <c r="M72" s="850" t="s">
        <v>507</v>
      </c>
      <c r="N72" s="850" t="s">
        <v>508</v>
      </c>
      <c r="O72" s="856" t="s">
        <v>509</v>
      </c>
    </row>
    <row r="73" spans="2:21" x14ac:dyDescent="0.25">
      <c r="C73" s="491">
        <v>1</v>
      </c>
      <c r="D73" s="492" t="s">
        <v>257</v>
      </c>
      <c r="E73" s="489">
        <v>25578</v>
      </c>
      <c r="F73" s="490">
        <v>12620</v>
      </c>
      <c r="G73" s="489">
        <v>13511</v>
      </c>
      <c r="H73" s="490">
        <v>2200</v>
      </c>
      <c r="I73" s="490">
        <v>10083</v>
      </c>
      <c r="J73" s="646">
        <v>0.37400950871632327</v>
      </c>
      <c r="K73" s="490">
        <v>244</v>
      </c>
      <c r="L73" s="490">
        <v>1013</v>
      </c>
      <c r="M73" s="487">
        <v>115</v>
      </c>
      <c r="N73" s="486">
        <v>170</v>
      </c>
      <c r="O73" s="488">
        <v>8</v>
      </c>
    </row>
    <row r="74" spans="2:21" x14ac:dyDescent="0.25">
      <c r="C74" s="975">
        <v>2</v>
      </c>
      <c r="D74" s="1023" t="s">
        <v>202</v>
      </c>
      <c r="E74" s="987">
        <v>13940</v>
      </c>
      <c r="F74" s="986">
        <v>4262</v>
      </c>
      <c r="G74" s="987">
        <v>5084</v>
      </c>
      <c r="H74" s="986">
        <v>1077</v>
      </c>
      <c r="I74" s="986">
        <v>4098</v>
      </c>
      <c r="J74" s="978">
        <v>0.31604880337869545</v>
      </c>
      <c r="K74" s="986">
        <v>50</v>
      </c>
      <c r="L74" s="986">
        <v>164</v>
      </c>
      <c r="M74" s="1024">
        <v>41</v>
      </c>
      <c r="N74" s="1025">
        <v>66</v>
      </c>
      <c r="O74" s="1026">
        <v>0</v>
      </c>
    </row>
    <row r="75" spans="2:21" x14ac:dyDescent="0.25">
      <c r="C75" s="483">
        <v>3</v>
      </c>
      <c r="D75" s="481" t="s">
        <v>258</v>
      </c>
      <c r="E75" s="479">
        <v>20210</v>
      </c>
      <c r="F75" s="627">
        <v>6669</v>
      </c>
      <c r="G75" s="479">
        <v>7729</v>
      </c>
      <c r="H75" s="627">
        <v>1410</v>
      </c>
      <c r="I75" s="627">
        <v>4901</v>
      </c>
      <c r="J75" s="648">
        <v>0.43199880041985306</v>
      </c>
      <c r="K75" s="627">
        <v>129</v>
      </c>
      <c r="L75" s="627">
        <v>921</v>
      </c>
      <c r="M75" s="477">
        <v>67</v>
      </c>
      <c r="N75" s="475">
        <v>105</v>
      </c>
      <c r="O75" s="484">
        <v>9</v>
      </c>
    </row>
    <row r="76" spans="2:21" x14ac:dyDescent="0.25">
      <c r="C76" s="975">
        <v>4</v>
      </c>
      <c r="D76" s="1023" t="s">
        <v>259</v>
      </c>
      <c r="E76" s="987">
        <v>17063</v>
      </c>
      <c r="F76" s="986">
        <v>7176</v>
      </c>
      <c r="G76" s="987">
        <v>7044</v>
      </c>
      <c r="H76" s="986">
        <v>1453</v>
      </c>
      <c r="I76" s="986">
        <v>6185</v>
      </c>
      <c r="J76" s="978">
        <v>0.40886287625418061</v>
      </c>
      <c r="K76" s="986">
        <v>114</v>
      </c>
      <c r="L76" s="986">
        <v>641</v>
      </c>
      <c r="M76" s="1024">
        <v>68</v>
      </c>
      <c r="N76" s="1025">
        <v>114</v>
      </c>
      <c r="O76" s="1026">
        <v>5</v>
      </c>
    </row>
    <row r="77" spans="2:21" x14ac:dyDescent="0.25">
      <c r="C77" s="483">
        <v>5</v>
      </c>
      <c r="D77" s="481" t="s">
        <v>205</v>
      </c>
      <c r="E77" s="479">
        <v>104401</v>
      </c>
      <c r="F77" s="627">
        <v>64274</v>
      </c>
      <c r="G77" s="479">
        <v>61285</v>
      </c>
      <c r="H77" s="627">
        <v>10390</v>
      </c>
      <c r="I77" s="627">
        <v>41833</v>
      </c>
      <c r="J77" s="648">
        <v>0.47053240812770325</v>
      </c>
      <c r="K77" s="627">
        <v>1542</v>
      </c>
      <c r="L77" s="627">
        <v>14336</v>
      </c>
      <c r="M77" s="477">
        <v>595</v>
      </c>
      <c r="N77" s="475">
        <v>912</v>
      </c>
      <c r="O77" s="484">
        <v>28</v>
      </c>
    </row>
    <row r="78" spans="2:21" x14ac:dyDescent="0.25">
      <c r="C78" s="975">
        <v>6</v>
      </c>
      <c r="D78" s="1023" t="s">
        <v>206</v>
      </c>
      <c r="E78" s="987">
        <v>37838</v>
      </c>
      <c r="F78" s="986">
        <v>17002</v>
      </c>
      <c r="G78" s="987">
        <v>19203</v>
      </c>
      <c r="H78" s="986">
        <v>3415</v>
      </c>
      <c r="I78" s="986">
        <v>13923</v>
      </c>
      <c r="J78" s="978">
        <v>0.42395012351488059</v>
      </c>
      <c r="K78" s="986">
        <v>321</v>
      </c>
      <c r="L78" s="986">
        <v>788</v>
      </c>
      <c r="M78" s="1024">
        <v>166</v>
      </c>
      <c r="N78" s="1025">
        <v>270</v>
      </c>
      <c r="O78" s="1026">
        <v>10</v>
      </c>
    </row>
    <row r="79" spans="2:21" x14ac:dyDescent="0.25">
      <c r="C79" s="483">
        <v>7</v>
      </c>
      <c r="D79" s="481" t="s">
        <v>207</v>
      </c>
      <c r="E79" s="479">
        <v>6355</v>
      </c>
      <c r="F79" s="627">
        <v>2882</v>
      </c>
      <c r="G79" s="479">
        <v>3148</v>
      </c>
      <c r="H79" s="627">
        <v>546</v>
      </c>
      <c r="I79" s="627">
        <v>2202</v>
      </c>
      <c r="J79" s="648">
        <v>0.30846634281748786</v>
      </c>
      <c r="K79" s="627">
        <v>34</v>
      </c>
      <c r="L79" s="627">
        <v>176</v>
      </c>
      <c r="M79" s="477">
        <v>23</v>
      </c>
      <c r="N79" s="475">
        <v>35</v>
      </c>
      <c r="O79" s="484">
        <v>3</v>
      </c>
    </row>
    <row r="80" spans="2:21" x14ac:dyDescent="0.25">
      <c r="C80" s="975">
        <v>8</v>
      </c>
      <c r="D80" s="1023" t="s">
        <v>208</v>
      </c>
      <c r="E80" s="987">
        <v>6367</v>
      </c>
      <c r="F80" s="986">
        <v>1878</v>
      </c>
      <c r="G80" s="987">
        <v>2198</v>
      </c>
      <c r="H80" s="986">
        <v>353</v>
      </c>
      <c r="I80" s="986">
        <v>1394</v>
      </c>
      <c r="J80" s="978">
        <v>0.35729499467518638</v>
      </c>
      <c r="K80" s="986">
        <v>28</v>
      </c>
      <c r="L80" s="986">
        <v>52</v>
      </c>
      <c r="M80" s="1024">
        <v>0</v>
      </c>
      <c r="N80" s="1025">
        <v>0</v>
      </c>
      <c r="O80" s="1026">
        <v>0</v>
      </c>
    </row>
    <row r="81" spans="3:15" x14ac:dyDescent="0.25">
      <c r="C81" s="483">
        <v>9</v>
      </c>
      <c r="D81" s="481" t="s">
        <v>209</v>
      </c>
      <c r="E81" s="479">
        <v>87226</v>
      </c>
      <c r="F81" s="627">
        <v>57477</v>
      </c>
      <c r="G81" s="479">
        <v>59063</v>
      </c>
      <c r="H81" s="627">
        <v>9962</v>
      </c>
      <c r="I81" s="627">
        <v>42120</v>
      </c>
      <c r="J81" s="648">
        <v>0.37808166744958854</v>
      </c>
      <c r="K81" s="627">
        <v>1612</v>
      </c>
      <c r="L81" s="627">
        <v>10539</v>
      </c>
      <c r="M81" s="477">
        <v>518</v>
      </c>
      <c r="N81" s="475">
        <v>792</v>
      </c>
      <c r="O81" s="484">
        <v>7</v>
      </c>
    </row>
    <row r="82" spans="3:15" x14ac:dyDescent="0.25">
      <c r="C82" s="975">
        <v>10</v>
      </c>
      <c r="D82" s="1023" t="s">
        <v>210</v>
      </c>
      <c r="E82" s="987">
        <v>14220</v>
      </c>
      <c r="F82" s="986">
        <v>2482</v>
      </c>
      <c r="G82" s="987">
        <v>2145</v>
      </c>
      <c r="H82" s="986">
        <v>394</v>
      </c>
      <c r="I82" s="986">
        <v>1487</v>
      </c>
      <c r="J82" s="978">
        <v>0.39846897663174857</v>
      </c>
      <c r="K82" s="986">
        <v>91</v>
      </c>
      <c r="L82" s="986">
        <v>140</v>
      </c>
      <c r="M82" s="1024">
        <v>8</v>
      </c>
      <c r="N82" s="1025">
        <v>17</v>
      </c>
      <c r="O82" s="1026">
        <v>0</v>
      </c>
    </row>
    <row r="83" spans="3:15" x14ac:dyDescent="0.25">
      <c r="C83" s="483">
        <v>11</v>
      </c>
      <c r="D83" s="481" t="s">
        <v>211</v>
      </c>
      <c r="E83" s="479">
        <v>24155</v>
      </c>
      <c r="F83" s="627">
        <v>5137</v>
      </c>
      <c r="G83" s="479">
        <v>6442</v>
      </c>
      <c r="H83" s="627">
        <v>1688</v>
      </c>
      <c r="I83" s="627">
        <v>5711</v>
      </c>
      <c r="J83" s="648">
        <v>0.46525209266108625</v>
      </c>
      <c r="K83" s="627">
        <v>137</v>
      </c>
      <c r="L83" s="627">
        <v>1996</v>
      </c>
      <c r="M83" s="477">
        <v>20</v>
      </c>
      <c r="N83" s="475">
        <v>22</v>
      </c>
      <c r="O83" s="484">
        <v>6</v>
      </c>
    </row>
    <row r="84" spans="3:15" x14ac:dyDescent="0.25">
      <c r="C84" s="975">
        <v>12</v>
      </c>
      <c r="D84" s="1023" t="s">
        <v>212</v>
      </c>
      <c r="E84" s="987">
        <v>3617</v>
      </c>
      <c r="F84" s="986">
        <v>1033</v>
      </c>
      <c r="G84" s="987">
        <v>1154</v>
      </c>
      <c r="H84" s="986">
        <v>345</v>
      </c>
      <c r="I84" s="986">
        <v>1059</v>
      </c>
      <c r="J84" s="978">
        <v>0.38431752178121975</v>
      </c>
      <c r="K84" s="986">
        <v>22</v>
      </c>
      <c r="L84" s="986">
        <v>38</v>
      </c>
      <c r="M84" s="1024">
        <v>17</v>
      </c>
      <c r="N84" s="1025">
        <v>31</v>
      </c>
      <c r="O84" s="1026">
        <v>6</v>
      </c>
    </row>
    <row r="85" spans="3:15" x14ac:dyDescent="0.25">
      <c r="C85" s="483">
        <v>13</v>
      </c>
      <c r="D85" s="481" t="s">
        <v>213</v>
      </c>
      <c r="E85" s="479">
        <v>17986</v>
      </c>
      <c r="F85" s="627">
        <v>10338</v>
      </c>
      <c r="G85" s="479">
        <v>11411</v>
      </c>
      <c r="H85" s="627">
        <v>2097</v>
      </c>
      <c r="I85" s="627">
        <v>9124</v>
      </c>
      <c r="J85" s="648">
        <v>0.35741923002514991</v>
      </c>
      <c r="K85" s="627">
        <v>228</v>
      </c>
      <c r="L85" s="627">
        <v>724</v>
      </c>
      <c r="M85" s="477">
        <v>78</v>
      </c>
      <c r="N85" s="475">
        <v>121</v>
      </c>
      <c r="O85" s="484">
        <v>6</v>
      </c>
    </row>
    <row r="86" spans="3:15" x14ac:dyDescent="0.25">
      <c r="C86" s="975">
        <v>14</v>
      </c>
      <c r="D86" s="1023" t="s">
        <v>214</v>
      </c>
      <c r="E86" s="987">
        <v>10129</v>
      </c>
      <c r="F86" s="986">
        <v>2758</v>
      </c>
      <c r="G86" s="987">
        <v>3620</v>
      </c>
      <c r="H86" s="986">
        <v>620</v>
      </c>
      <c r="I86" s="986">
        <v>2519</v>
      </c>
      <c r="J86" s="978">
        <v>0.31472081218274112</v>
      </c>
      <c r="K86" s="986">
        <v>88</v>
      </c>
      <c r="L86" s="986">
        <v>174</v>
      </c>
      <c r="M86" s="1024">
        <v>42</v>
      </c>
      <c r="N86" s="1025">
        <v>63</v>
      </c>
      <c r="O86" s="1026">
        <v>4</v>
      </c>
    </row>
    <row r="87" spans="3:15" x14ac:dyDescent="0.25">
      <c r="C87" s="483">
        <v>15</v>
      </c>
      <c r="D87" s="481" t="s">
        <v>260</v>
      </c>
      <c r="E87" s="479">
        <v>18817</v>
      </c>
      <c r="F87" s="627">
        <v>11052</v>
      </c>
      <c r="G87" s="479">
        <v>12529</v>
      </c>
      <c r="H87" s="627">
        <v>2191</v>
      </c>
      <c r="I87" s="627">
        <v>9607</v>
      </c>
      <c r="J87" s="648">
        <v>0.29931234165761855</v>
      </c>
      <c r="K87" s="627">
        <v>197</v>
      </c>
      <c r="L87" s="627">
        <v>786</v>
      </c>
      <c r="M87" s="477">
        <v>154</v>
      </c>
      <c r="N87" s="475">
        <v>234</v>
      </c>
      <c r="O87" s="484">
        <v>6</v>
      </c>
    </row>
    <row r="88" spans="3:15" x14ac:dyDescent="0.25">
      <c r="C88" s="975">
        <v>16</v>
      </c>
      <c r="D88" s="1023" t="s">
        <v>216</v>
      </c>
      <c r="E88" s="987">
        <v>8842</v>
      </c>
      <c r="F88" s="986">
        <v>3126</v>
      </c>
      <c r="G88" s="987">
        <v>3559</v>
      </c>
      <c r="H88" s="986">
        <v>499</v>
      </c>
      <c r="I88" s="986">
        <v>2518</v>
      </c>
      <c r="J88" s="978">
        <v>0.30838131797824697</v>
      </c>
      <c r="K88" s="986">
        <v>46</v>
      </c>
      <c r="L88" s="986">
        <v>118</v>
      </c>
      <c r="M88" s="1024">
        <v>72</v>
      </c>
      <c r="N88" s="1025">
        <v>95</v>
      </c>
      <c r="O88" s="1026">
        <v>4</v>
      </c>
    </row>
    <row r="89" spans="3:15" x14ac:dyDescent="0.25">
      <c r="C89" s="483">
        <v>17</v>
      </c>
      <c r="D89" s="481" t="s">
        <v>217</v>
      </c>
      <c r="E89" s="479">
        <v>16651</v>
      </c>
      <c r="F89" s="627">
        <v>3785</v>
      </c>
      <c r="G89" s="479">
        <v>4401</v>
      </c>
      <c r="H89" s="627">
        <v>946</v>
      </c>
      <c r="I89" s="627">
        <v>3301</v>
      </c>
      <c r="J89" s="648">
        <v>0.43698811096433288</v>
      </c>
      <c r="K89" s="627">
        <v>193</v>
      </c>
      <c r="L89" s="627">
        <v>250</v>
      </c>
      <c r="M89" s="477">
        <v>50</v>
      </c>
      <c r="N89" s="475">
        <v>80</v>
      </c>
      <c r="O89" s="484">
        <v>7</v>
      </c>
    </row>
    <row r="90" spans="3:15" x14ac:dyDescent="0.25">
      <c r="C90" s="975">
        <v>18</v>
      </c>
      <c r="D90" s="1023" t="s">
        <v>218</v>
      </c>
      <c r="E90" s="987">
        <v>20974</v>
      </c>
      <c r="F90" s="986">
        <v>5241</v>
      </c>
      <c r="G90" s="987">
        <v>6081</v>
      </c>
      <c r="H90" s="986">
        <v>921</v>
      </c>
      <c r="I90" s="986">
        <v>3515</v>
      </c>
      <c r="J90" s="978">
        <v>0.430452203777905</v>
      </c>
      <c r="K90" s="986">
        <v>183</v>
      </c>
      <c r="L90" s="986">
        <v>345</v>
      </c>
      <c r="M90" s="1024">
        <v>32</v>
      </c>
      <c r="N90" s="1025">
        <v>55</v>
      </c>
      <c r="O90" s="1026">
        <v>6</v>
      </c>
    </row>
    <row r="91" spans="3:15" x14ac:dyDescent="0.25">
      <c r="C91" s="483">
        <v>19</v>
      </c>
      <c r="D91" s="481" t="s">
        <v>261</v>
      </c>
      <c r="E91" s="479">
        <v>32385</v>
      </c>
      <c r="F91" s="627">
        <v>15804</v>
      </c>
      <c r="G91" s="479">
        <v>16998</v>
      </c>
      <c r="H91" s="627">
        <v>2525</v>
      </c>
      <c r="I91" s="627">
        <v>10741</v>
      </c>
      <c r="J91" s="648">
        <v>0.37370286003543407</v>
      </c>
      <c r="K91" s="627">
        <v>484</v>
      </c>
      <c r="L91" s="627">
        <v>2316</v>
      </c>
      <c r="M91" s="477">
        <v>132</v>
      </c>
      <c r="N91" s="475">
        <v>188</v>
      </c>
      <c r="O91" s="484">
        <v>10</v>
      </c>
    </row>
    <row r="92" spans="3:15" x14ac:dyDescent="0.25">
      <c r="C92" s="975">
        <v>20</v>
      </c>
      <c r="D92" s="1023" t="s">
        <v>220</v>
      </c>
      <c r="E92" s="987">
        <v>10127</v>
      </c>
      <c r="F92" s="986">
        <v>3512</v>
      </c>
      <c r="G92" s="987">
        <v>3569</v>
      </c>
      <c r="H92" s="986">
        <v>530</v>
      </c>
      <c r="I92" s="986">
        <v>2070</v>
      </c>
      <c r="J92" s="978">
        <v>0.30381548974943051</v>
      </c>
      <c r="K92" s="986">
        <v>40</v>
      </c>
      <c r="L92" s="986">
        <v>137</v>
      </c>
      <c r="M92" s="1024">
        <v>17</v>
      </c>
      <c r="N92" s="1025">
        <v>22</v>
      </c>
      <c r="O92" s="1026">
        <v>3</v>
      </c>
    </row>
    <row r="93" spans="3:15" x14ac:dyDescent="0.25">
      <c r="C93" s="483">
        <v>21</v>
      </c>
      <c r="D93" s="481" t="s">
        <v>221</v>
      </c>
      <c r="E93" s="479">
        <v>46632</v>
      </c>
      <c r="F93" s="627">
        <v>15974</v>
      </c>
      <c r="G93" s="479">
        <v>13016</v>
      </c>
      <c r="H93" s="627">
        <v>2869</v>
      </c>
      <c r="I93" s="627">
        <v>12268</v>
      </c>
      <c r="J93" s="648">
        <v>0.50143983973957684</v>
      </c>
      <c r="K93" s="627">
        <v>496</v>
      </c>
      <c r="L93" s="627">
        <v>2039</v>
      </c>
      <c r="M93" s="477">
        <v>202</v>
      </c>
      <c r="N93" s="475">
        <v>320</v>
      </c>
      <c r="O93" s="484">
        <v>11</v>
      </c>
    </row>
    <row r="94" spans="3:15" x14ac:dyDescent="0.25">
      <c r="C94" s="975">
        <v>22</v>
      </c>
      <c r="D94" s="1023" t="s">
        <v>222</v>
      </c>
      <c r="E94" s="987">
        <v>9995</v>
      </c>
      <c r="F94" s="986">
        <v>2536</v>
      </c>
      <c r="G94" s="987">
        <v>3448</v>
      </c>
      <c r="H94" s="986">
        <v>646</v>
      </c>
      <c r="I94" s="986">
        <v>2116</v>
      </c>
      <c r="J94" s="978">
        <v>0.40615141955835959</v>
      </c>
      <c r="K94" s="986">
        <v>98</v>
      </c>
      <c r="L94" s="986">
        <v>2526</v>
      </c>
      <c r="M94" s="1024">
        <v>7</v>
      </c>
      <c r="N94" s="1025">
        <v>9</v>
      </c>
      <c r="O94" s="1026">
        <v>1</v>
      </c>
    </row>
    <row r="95" spans="3:15" x14ac:dyDescent="0.25">
      <c r="C95" s="483">
        <v>23</v>
      </c>
      <c r="D95" s="481" t="s">
        <v>223</v>
      </c>
      <c r="E95" s="479">
        <v>55738</v>
      </c>
      <c r="F95" s="627">
        <v>33720</v>
      </c>
      <c r="G95" s="479">
        <v>33097</v>
      </c>
      <c r="H95" s="627">
        <v>6092</v>
      </c>
      <c r="I95" s="627">
        <v>25149</v>
      </c>
      <c r="J95" s="648">
        <v>0.40696915776986953</v>
      </c>
      <c r="K95" s="627">
        <v>469</v>
      </c>
      <c r="L95" s="627">
        <v>5298</v>
      </c>
      <c r="M95" s="477">
        <v>183</v>
      </c>
      <c r="N95" s="475">
        <v>264</v>
      </c>
      <c r="O95" s="484">
        <v>5</v>
      </c>
    </row>
    <row r="96" spans="3:15" x14ac:dyDescent="0.25">
      <c r="C96" s="975">
        <v>24</v>
      </c>
      <c r="D96" s="1023" t="s">
        <v>224</v>
      </c>
      <c r="E96" s="987">
        <v>130419</v>
      </c>
      <c r="F96" s="986">
        <v>81098</v>
      </c>
      <c r="G96" s="987">
        <v>90670</v>
      </c>
      <c r="H96" s="986">
        <v>14931</v>
      </c>
      <c r="I96" s="986">
        <v>58099</v>
      </c>
      <c r="J96" s="978">
        <v>0.41255024784828231</v>
      </c>
      <c r="K96" s="986">
        <v>2016</v>
      </c>
      <c r="L96" s="986">
        <v>12303</v>
      </c>
      <c r="M96" s="1024">
        <v>724</v>
      </c>
      <c r="N96" s="1025">
        <v>1061</v>
      </c>
      <c r="O96" s="1026">
        <v>15</v>
      </c>
    </row>
    <row r="97" spans="3:15" x14ac:dyDescent="0.25">
      <c r="C97" s="483">
        <v>25</v>
      </c>
      <c r="D97" s="481" t="s">
        <v>262</v>
      </c>
      <c r="E97" s="479">
        <v>37167</v>
      </c>
      <c r="F97" s="627">
        <v>11982</v>
      </c>
      <c r="G97" s="479">
        <v>13318</v>
      </c>
      <c r="H97" s="627">
        <v>2964</v>
      </c>
      <c r="I97" s="627">
        <v>10159</v>
      </c>
      <c r="J97" s="648">
        <v>0.42388582874311465</v>
      </c>
      <c r="K97" s="627">
        <v>321</v>
      </c>
      <c r="L97" s="627">
        <v>939</v>
      </c>
      <c r="M97" s="477">
        <v>118</v>
      </c>
      <c r="N97" s="475">
        <v>188</v>
      </c>
      <c r="O97" s="484">
        <v>12</v>
      </c>
    </row>
    <row r="98" spans="3:15" x14ac:dyDescent="0.25">
      <c r="C98" s="975">
        <v>26</v>
      </c>
      <c r="D98" s="1023" t="s">
        <v>226</v>
      </c>
      <c r="E98" s="987">
        <v>10823</v>
      </c>
      <c r="F98" s="986">
        <v>4389</v>
      </c>
      <c r="G98" s="987">
        <v>5318</v>
      </c>
      <c r="H98" s="986">
        <v>978</v>
      </c>
      <c r="I98" s="986">
        <v>3930</v>
      </c>
      <c r="J98" s="978">
        <v>0.329915698336751</v>
      </c>
      <c r="K98" s="986">
        <v>76</v>
      </c>
      <c r="L98" s="986">
        <v>299</v>
      </c>
      <c r="M98" s="1024">
        <v>29</v>
      </c>
      <c r="N98" s="1025">
        <v>41</v>
      </c>
      <c r="O98" s="1026">
        <v>1</v>
      </c>
    </row>
    <row r="99" spans="3:15" x14ac:dyDescent="0.25">
      <c r="C99" s="483">
        <v>27</v>
      </c>
      <c r="D99" s="481" t="s">
        <v>227</v>
      </c>
      <c r="E99" s="479">
        <v>12360</v>
      </c>
      <c r="F99" s="627">
        <v>6057</v>
      </c>
      <c r="G99" s="479">
        <v>5395</v>
      </c>
      <c r="H99" s="627">
        <v>972</v>
      </c>
      <c r="I99" s="627">
        <v>3736</v>
      </c>
      <c r="J99" s="648">
        <v>0.4632656430576193</v>
      </c>
      <c r="K99" s="627">
        <v>58</v>
      </c>
      <c r="L99" s="627">
        <v>147</v>
      </c>
      <c r="M99" s="477">
        <v>41</v>
      </c>
      <c r="N99" s="475">
        <v>71</v>
      </c>
      <c r="O99" s="484">
        <v>6</v>
      </c>
    </row>
    <row r="100" spans="3:15" x14ac:dyDescent="0.25">
      <c r="C100" s="975">
        <v>28</v>
      </c>
      <c r="D100" s="1023" t="s">
        <v>228</v>
      </c>
      <c r="E100" s="987">
        <v>15873</v>
      </c>
      <c r="F100" s="986">
        <v>6301</v>
      </c>
      <c r="G100" s="987">
        <v>6188</v>
      </c>
      <c r="H100" s="986">
        <v>1190</v>
      </c>
      <c r="I100" s="986">
        <v>4667</v>
      </c>
      <c r="J100" s="978">
        <v>0.42850341215680049</v>
      </c>
      <c r="K100" s="986">
        <v>106</v>
      </c>
      <c r="L100" s="986">
        <v>314</v>
      </c>
      <c r="M100" s="1024">
        <v>41</v>
      </c>
      <c r="N100" s="1025">
        <v>69</v>
      </c>
      <c r="O100" s="1026">
        <v>8</v>
      </c>
    </row>
    <row r="101" spans="3:15" x14ac:dyDescent="0.25">
      <c r="C101" s="483">
        <v>29</v>
      </c>
      <c r="D101" s="481" t="s">
        <v>276</v>
      </c>
      <c r="E101" s="479">
        <v>21592</v>
      </c>
      <c r="F101" s="627">
        <v>8346</v>
      </c>
      <c r="G101" s="479">
        <v>9348</v>
      </c>
      <c r="H101" s="627">
        <v>1582</v>
      </c>
      <c r="I101" s="627">
        <v>7075</v>
      </c>
      <c r="J101" s="648">
        <v>0.32231008866522887</v>
      </c>
      <c r="K101" s="627">
        <v>209</v>
      </c>
      <c r="L101" s="627">
        <v>648</v>
      </c>
      <c r="M101" s="477">
        <v>75</v>
      </c>
      <c r="N101" s="475">
        <v>110</v>
      </c>
      <c r="O101" s="484">
        <v>2</v>
      </c>
    </row>
    <row r="102" spans="3:15" x14ac:dyDescent="0.25">
      <c r="C102" s="975">
        <v>30</v>
      </c>
      <c r="D102" s="1023" t="s">
        <v>230</v>
      </c>
      <c r="E102" s="987">
        <v>27600</v>
      </c>
      <c r="F102" s="986">
        <v>7770</v>
      </c>
      <c r="G102" s="987">
        <v>9150</v>
      </c>
      <c r="H102" s="986">
        <v>1630</v>
      </c>
      <c r="I102" s="986">
        <v>13586</v>
      </c>
      <c r="J102" s="978">
        <v>0.42728442728442728</v>
      </c>
      <c r="K102" s="986">
        <v>184</v>
      </c>
      <c r="L102" s="986">
        <v>607</v>
      </c>
      <c r="M102" s="1024">
        <v>14</v>
      </c>
      <c r="N102" s="1025">
        <v>11</v>
      </c>
      <c r="O102" s="1026">
        <v>10</v>
      </c>
    </row>
    <row r="103" spans="3:15" x14ac:dyDescent="0.25">
      <c r="C103" s="483">
        <v>31</v>
      </c>
      <c r="D103" s="481" t="s">
        <v>231</v>
      </c>
      <c r="E103" s="479">
        <v>7824</v>
      </c>
      <c r="F103" s="627">
        <v>2616</v>
      </c>
      <c r="G103" s="479">
        <v>3090</v>
      </c>
      <c r="H103" s="627">
        <v>494</v>
      </c>
      <c r="I103" s="627">
        <v>1963</v>
      </c>
      <c r="J103" s="648">
        <v>0.29816513761467889</v>
      </c>
      <c r="K103" s="627">
        <v>35</v>
      </c>
      <c r="L103" s="627">
        <v>158</v>
      </c>
      <c r="M103" s="477">
        <v>32</v>
      </c>
      <c r="N103" s="475">
        <v>55</v>
      </c>
      <c r="O103" s="484">
        <v>1</v>
      </c>
    </row>
    <row r="104" spans="3:15" x14ac:dyDescent="0.25">
      <c r="C104" s="975">
        <v>32</v>
      </c>
      <c r="D104" s="1023" t="s">
        <v>232</v>
      </c>
      <c r="E104" s="987">
        <v>10276</v>
      </c>
      <c r="F104" s="986">
        <v>3778</v>
      </c>
      <c r="G104" s="987">
        <v>5498</v>
      </c>
      <c r="H104" s="986">
        <v>712</v>
      </c>
      <c r="I104" s="986">
        <v>3115</v>
      </c>
      <c r="J104" s="978">
        <v>0.29327686606670195</v>
      </c>
      <c r="K104" s="986">
        <v>58</v>
      </c>
      <c r="L104" s="986">
        <v>166</v>
      </c>
      <c r="M104" s="1024">
        <v>38</v>
      </c>
      <c r="N104" s="1025">
        <v>59</v>
      </c>
      <c r="O104" s="1026">
        <v>2</v>
      </c>
    </row>
    <row r="105" spans="3:15" x14ac:dyDescent="0.25">
      <c r="C105" s="483">
        <v>33</v>
      </c>
      <c r="D105" s="481" t="s">
        <v>263</v>
      </c>
      <c r="E105" s="479">
        <v>39924</v>
      </c>
      <c r="F105" s="627">
        <v>24494</v>
      </c>
      <c r="G105" s="479">
        <v>24524</v>
      </c>
      <c r="H105" s="627">
        <v>4500</v>
      </c>
      <c r="I105" s="627">
        <v>18900</v>
      </c>
      <c r="J105" s="648">
        <v>0.40630358455131871</v>
      </c>
      <c r="K105" s="627">
        <v>536</v>
      </c>
      <c r="L105" s="627">
        <v>3176</v>
      </c>
      <c r="M105" s="477">
        <v>208</v>
      </c>
      <c r="N105" s="475">
        <v>315</v>
      </c>
      <c r="O105" s="484">
        <v>4</v>
      </c>
    </row>
    <row r="106" spans="3:15" x14ac:dyDescent="0.25">
      <c r="C106" s="975">
        <v>34</v>
      </c>
      <c r="D106" s="1023" t="s">
        <v>234</v>
      </c>
      <c r="E106" s="987">
        <v>5697</v>
      </c>
      <c r="F106" s="986">
        <v>1465</v>
      </c>
      <c r="G106" s="987">
        <v>1879</v>
      </c>
      <c r="H106" s="986">
        <v>290</v>
      </c>
      <c r="I106" s="986">
        <v>1170</v>
      </c>
      <c r="J106" s="978">
        <v>0.35221843003412967</v>
      </c>
      <c r="K106" s="986">
        <v>49</v>
      </c>
      <c r="L106" s="986">
        <v>45</v>
      </c>
      <c r="M106" s="1024">
        <v>25</v>
      </c>
      <c r="N106" s="1025">
        <v>34</v>
      </c>
      <c r="O106" s="1026">
        <v>1</v>
      </c>
    </row>
    <row r="107" spans="3:15" x14ac:dyDescent="0.25">
      <c r="C107" s="483">
        <v>35</v>
      </c>
      <c r="D107" s="481" t="s">
        <v>235</v>
      </c>
      <c r="E107" s="479">
        <v>37512</v>
      </c>
      <c r="F107" s="627">
        <v>21398</v>
      </c>
      <c r="G107" s="479">
        <v>23238</v>
      </c>
      <c r="H107" s="627">
        <v>4610</v>
      </c>
      <c r="I107" s="627">
        <v>18636</v>
      </c>
      <c r="J107" s="648">
        <v>0.3670436489391532</v>
      </c>
      <c r="K107" s="627">
        <v>671</v>
      </c>
      <c r="L107" s="627">
        <v>5112</v>
      </c>
      <c r="M107" s="477">
        <v>196</v>
      </c>
      <c r="N107" s="475">
        <v>311</v>
      </c>
      <c r="O107" s="484">
        <v>5</v>
      </c>
    </row>
    <row r="108" spans="3:15" x14ac:dyDescent="0.25">
      <c r="C108" s="975">
        <v>36</v>
      </c>
      <c r="D108" s="1023" t="s">
        <v>264</v>
      </c>
      <c r="E108" s="987">
        <v>2424</v>
      </c>
      <c r="F108" s="986">
        <v>439</v>
      </c>
      <c r="G108" s="987">
        <v>489</v>
      </c>
      <c r="H108" s="986">
        <v>57</v>
      </c>
      <c r="I108" s="986">
        <v>300</v>
      </c>
      <c r="J108" s="978">
        <v>0.30068337129840544</v>
      </c>
      <c r="K108" s="986">
        <v>7</v>
      </c>
      <c r="L108" s="986">
        <v>22</v>
      </c>
      <c r="M108" s="1024">
        <v>1</v>
      </c>
      <c r="N108" s="1025">
        <v>0</v>
      </c>
      <c r="O108" s="1026">
        <v>1</v>
      </c>
    </row>
    <row r="109" spans="3:15" x14ac:dyDescent="0.25">
      <c r="C109" s="483">
        <v>37</v>
      </c>
      <c r="D109" s="481" t="s">
        <v>237</v>
      </c>
      <c r="E109" s="479">
        <v>502748</v>
      </c>
      <c r="F109" s="627">
        <v>246571</v>
      </c>
      <c r="G109" s="479">
        <v>281393</v>
      </c>
      <c r="H109" s="627">
        <v>55453</v>
      </c>
      <c r="I109" s="627">
        <v>209355</v>
      </c>
      <c r="J109" s="648">
        <v>0.47551009648336584</v>
      </c>
      <c r="K109" s="627">
        <v>6109</v>
      </c>
      <c r="L109" s="627">
        <v>78633</v>
      </c>
      <c r="M109" s="477">
        <v>2805</v>
      </c>
      <c r="N109" s="475">
        <v>4226</v>
      </c>
      <c r="O109" s="484">
        <v>66</v>
      </c>
    </row>
    <row r="110" spans="3:15" x14ac:dyDescent="0.25">
      <c r="C110" s="975">
        <v>38</v>
      </c>
      <c r="D110" s="1023" t="s">
        <v>238</v>
      </c>
      <c r="E110" s="987">
        <v>22557</v>
      </c>
      <c r="F110" s="986">
        <v>9517</v>
      </c>
      <c r="G110" s="987">
        <v>9603</v>
      </c>
      <c r="H110" s="986">
        <v>1966</v>
      </c>
      <c r="I110" s="986">
        <v>8024</v>
      </c>
      <c r="J110" s="978">
        <v>0.35977724072711992</v>
      </c>
      <c r="K110" s="986">
        <v>164</v>
      </c>
      <c r="L110" s="986">
        <v>1009</v>
      </c>
      <c r="M110" s="1024">
        <v>60</v>
      </c>
      <c r="N110" s="1025">
        <v>82</v>
      </c>
      <c r="O110" s="1026">
        <v>3</v>
      </c>
    </row>
    <row r="111" spans="3:15" x14ac:dyDescent="0.25">
      <c r="C111" s="483">
        <v>39</v>
      </c>
      <c r="D111" s="481" t="s">
        <v>239</v>
      </c>
      <c r="E111" s="479">
        <v>3501</v>
      </c>
      <c r="F111" s="627">
        <v>1166</v>
      </c>
      <c r="G111" s="479">
        <v>1667</v>
      </c>
      <c r="H111" s="627">
        <v>320</v>
      </c>
      <c r="I111" s="627">
        <v>1080</v>
      </c>
      <c r="J111" s="648">
        <v>0.27272727272727271</v>
      </c>
      <c r="K111" s="627">
        <v>24</v>
      </c>
      <c r="L111" s="627">
        <v>97</v>
      </c>
      <c r="M111" s="477">
        <v>12</v>
      </c>
      <c r="N111" s="475">
        <v>15</v>
      </c>
      <c r="O111" s="484">
        <v>0</v>
      </c>
    </row>
    <row r="112" spans="3:15" x14ac:dyDescent="0.25">
      <c r="C112" s="975">
        <v>40</v>
      </c>
      <c r="D112" s="1023" t="s">
        <v>240</v>
      </c>
      <c r="E112" s="987">
        <v>3750</v>
      </c>
      <c r="F112" s="986">
        <v>902</v>
      </c>
      <c r="G112" s="987">
        <v>1095</v>
      </c>
      <c r="H112" s="986">
        <v>147</v>
      </c>
      <c r="I112" s="986">
        <v>586</v>
      </c>
      <c r="J112" s="978">
        <v>0.35254988913525498</v>
      </c>
      <c r="K112" s="986">
        <v>10</v>
      </c>
      <c r="L112" s="986">
        <v>32</v>
      </c>
      <c r="M112" s="1024">
        <v>15</v>
      </c>
      <c r="N112" s="1025">
        <v>19</v>
      </c>
      <c r="O112" s="1026">
        <v>0</v>
      </c>
    </row>
    <row r="113" spans="3:15" x14ac:dyDescent="0.25">
      <c r="C113" s="483">
        <v>41</v>
      </c>
      <c r="D113" s="481" t="s">
        <v>241</v>
      </c>
      <c r="E113" s="479">
        <v>56242</v>
      </c>
      <c r="F113" s="627">
        <v>36521</v>
      </c>
      <c r="G113" s="479">
        <v>40936</v>
      </c>
      <c r="H113" s="627">
        <v>7109</v>
      </c>
      <c r="I113" s="627">
        <v>27991</v>
      </c>
      <c r="J113" s="648">
        <v>0.38826976260233836</v>
      </c>
      <c r="K113" s="627">
        <v>1211</v>
      </c>
      <c r="L113" s="627">
        <v>4746</v>
      </c>
      <c r="M113" s="477">
        <v>521</v>
      </c>
      <c r="N113" s="475">
        <v>784</v>
      </c>
      <c r="O113" s="484">
        <v>14</v>
      </c>
    </row>
    <row r="114" spans="3:15" x14ac:dyDescent="0.25">
      <c r="C114" s="975">
        <v>42</v>
      </c>
      <c r="D114" s="1023" t="s">
        <v>242</v>
      </c>
      <c r="E114" s="987">
        <v>8532</v>
      </c>
      <c r="F114" s="986">
        <v>4196</v>
      </c>
      <c r="G114" s="987">
        <v>4539</v>
      </c>
      <c r="H114" s="986">
        <v>650</v>
      </c>
      <c r="I114" s="986">
        <v>3110</v>
      </c>
      <c r="J114" s="978">
        <v>0.35295519542421355</v>
      </c>
      <c r="K114" s="986">
        <v>64</v>
      </c>
      <c r="L114" s="986">
        <v>179</v>
      </c>
      <c r="M114" s="1024">
        <v>46</v>
      </c>
      <c r="N114" s="1025">
        <v>67</v>
      </c>
      <c r="O114" s="1026">
        <v>3</v>
      </c>
    </row>
    <row r="115" spans="3:15" x14ac:dyDescent="0.25">
      <c r="C115" s="483">
        <v>43</v>
      </c>
      <c r="D115" s="481" t="s">
        <v>265</v>
      </c>
      <c r="E115" s="479">
        <v>6103</v>
      </c>
      <c r="F115" s="627">
        <v>2422</v>
      </c>
      <c r="G115" s="479">
        <v>2620</v>
      </c>
      <c r="H115" s="627">
        <v>537</v>
      </c>
      <c r="I115" s="627">
        <v>2217</v>
      </c>
      <c r="J115" s="648">
        <v>0.27085053674649051</v>
      </c>
      <c r="K115" s="627">
        <v>24</v>
      </c>
      <c r="L115" s="627">
        <v>65</v>
      </c>
      <c r="M115" s="477">
        <v>46</v>
      </c>
      <c r="N115" s="475">
        <v>64</v>
      </c>
      <c r="O115" s="484">
        <v>0</v>
      </c>
    </row>
    <row r="116" spans="3:15" x14ac:dyDescent="0.25">
      <c r="C116" s="975">
        <v>44</v>
      </c>
      <c r="D116" s="1023" t="s">
        <v>244</v>
      </c>
      <c r="E116" s="987">
        <v>19002</v>
      </c>
      <c r="F116" s="986">
        <v>6819</v>
      </c>
      <c r="G116" s="987">
        <v>7556</v>
      </c>
      <c r="H116" s="986">
        <v>1296</v>
      </c>
      <c r="I116" s="986">
        <v>5318</v>
      </c>
      <c r="J116" s="978">
        <v>0.40152515031529551</v>
      </c>
      <c r="K116" s="986">
        <v>218</v>
      </c>
      <c r="L116" s="986">
        <v>407</v>
      </c>
      <c r="M116" s="1024">
        <v>91</v>
      </c>
      <c r="N116" s="1025">
        <v>144</v>
      </c>
      <c r="O116" s="1026">
        <v>6</v>
      </c>
    </row>
    <row r="117" spans="3:15" x14ac:dyDescent="0.25">
      <c r="C117" s="483">
        <v>45</v>
      </c>
      <c r="D117" s="481" t="s">
        <v>245</v>
      </c>
      <c r="E117" s="479">
        <v>23933</v>
      </c>
      <c r="F117" s="627">
        <v>8654</v>
      </c>
      <c r="G117" s="479">
        <v>10318</v>
      </c>
      <c r="H117" s="627">
        <v>2150</v>
      </c>
      <c r="I117" s="627">
        <v>8366</v>
      </c>
      <c r="J117" s="648">
        <v>0.3339496186734458</v>
      </c>
      <c r="K117" s="627">
        <v>275</v>
      </c>
      <c r="L117" s="627">
        <v>633</v>
      </c>
      <c r="M117" s="477">
        <v>126</v>
      </c>
      <c r="N117" s="475">
        <v>210</v>
      </c>
      <c r="O117" s="484">
        <v>11</v>
      </c>
    </row>
    <row r="118" spans="3:15" x14ac:dyDescent="0.25">
      <c r="C118" s="975">
        <v>46</v>
      </c>
      <c r="D118" s="1023" t="s">
        <v>246</v>
      </c>
      <c r="E118" s="987">
        <v>12581</v>
      </c>
      <c r="F118" s="986">
        <v>4845</v>
      </c>
      <c r="G118" s="987">
        <v>5058</v>
      </c>
      <c r="H118" s="986">
        <v>860</v>
      </c>
      <c r="I118" s="986">
        <v>3713</v>
      </c>
      <c r="J118" s="978">
        <v>0.36367389060887512</v>
      </c>
      <c r="K118" s="986">
        <v>79</v>
      </c>
      <c r="L118" s="986">
        <v>177</v>
      </c>
      <c r="M118" s="1024">
        <v>35</v>
      </c>
      <c r="N118" s="1025">
        <v>49</v>
      </c>
      <c r="O118" s="1026">
        <v>7</v>
      </c>
    </row>
    <row r="119" spans="3:15" x14ac:dyDescent="0.25">
      <c r="C119" s="483">
        <v>47</v>
      </c>
      <c r="D119" s="481" t="s">
        <v>247</v>
      </c>
      <c r="E119" s="479">
        <v>5003</v>
      </c>
      <c r="F119" s="627">
        <v>1933</v>
      </c>
      <c r="G119" s="479">
        <v>2356</v>
      </c>
      <c r="H119" s="627">
        <v>399</v>
      </c>
      <c r="I119" s="627">
        <v>1450</v>
      </c>
      <c r="J119" s="648">
        <v>0.2778065183652354</v>
      </c>
      <c r="K119" s="627">
        <v>44</v>
      </c>
      <c r="L119" s="627">
        <v>214</v>
      </c>
      <c r="M119" s="477">
        <v>24</v>
      </c>
      <c r="N119" s="475">
        <v>38</v>
      </c>
      <c r="O119" s="484">
        <v>1</v>
      </c>
    </row>
    <row r="120" spans="3:15" x14ac:dyDescent="0.25">
      <c r="C120" s="975">
        <v>48</v>
      </c>
      <c r="D120" s="1023" t="s">
        <v>248</v>
      </c>
      <c r="E120" s="987">
        <v>11347</v>
      </c>
      <c r="F120" s="986">
        <v>3005</v>
      </c>
      <c r="G120" s="987">
        <v>3950</v>
      </c>
      <c r="H120" s="986">
        <v>680</v>
      </c>
      <c r="I120" s="986">
        <v>2519</v>
      </c>
      <c r="J120" s="978">
        <v>0.27920133111480866</v>
      </c>
      <c r="K120" s="986">
        <v>35</v>
      </c>
      <c r="L120" s="986">
        <v>135</v>
      </c>
      <c r="M120" s="1024">
        <v>56</v>
      </c>
      <c r="N120" s="1025">
        <v>82</v>
      </c>
      <c r="O120" s="1026">
        <v>4</v>
      </c>
    </row>
    <row r="121" spans="3:15" x14ac:dyDescent="0.25">
      <c r="C121" s="483">
        <v>49</v>
      </c>
      <c r="D121" s="482" t="s">
        <v>249</v>
      </c>
      <c r="E121" s="480">
        <v>13293</v>
      </c>
      <c r="F121" s="474">
        <v>6117</v>
      </c>
      <c r="G121" s="480">
        <v>6456</v>
      </c>
      <c r="H121" s="627">
        <v>969</v>
      </c>
      <c r="I121" s="627">
        <v>4344</v>
      </c>
      <c r="J121" s="648">
        <v>0.35654732712113779</v>
      </c>
      <c r="K121" s="474">
        <v>66</v>
      </c>
      <c r="L121" s="627">
        <v>329</v>
      </c>
      <c r="M121" s="478">
        <v>50</v>
      </c>
      <c r="N121" s="476">
        <v>90</v>
      </c>
      <c r="O121" s="485">
        <v>2</v>
      </c>
    </row>
    <row r="122" spans="3:15" x14ac:dyDescent="0.25">
      <c r="C122" s="975">
        <v>50</v>
      </c>
      <c r="D122" s="1023" t="s">
        <v>250</v>
      </c>
      <c r="E122" s="987">
        <v>10843</v>
      </c>
      <c r="F122" s="986">
        <v>2552</v>
      </c>
      <c r="G122" s="987">
        <v>3400</v>
      </c>
      <c r="H122" s="986">
        <v>688</v>
      </c>
      <c r="I122" s="986">
        <v>2486</v>
      </c>
      <c r="J122" s="978">
        <v>0.29310344827586204</v>
      </c>
      <c r="K122" s="986">
        <v>86</v>
      </c>
      <c r="L122" s="986">
        <v>262</v>
      </c>
      <c r="M122" s="1024">
        <v>32</v>
      </c>
      <c r="N122" s="1025">
        <v>45</v>
      </c>
      <c r="O122" s="1026">
        <v>3</v>
      </c>
    </row>
    <row r="123" spans="3:15" x14ac:dyDescent="0.25">
      <c r="C123" s="483">
        <v>51</v>
      </c>
      <c r="D123" s="481" t="s">
        <v>266</v>
      </c>
      <c r="E123" s="479">
        <v>8231</v>
      </c>
      <c r="F123" s="627">
        <v>2928</v>
      </c>
      <c r="G123" s="479">
        <v>3185</v>
      </c>
      <c r="H123" s="627">
        <v>596</v>
      </c>
      <c r="I123" s="627">
        <v>2318</v>
      </c>
      <c r="J123" s="648">
        <v>0.32581967213114754</v>
      </c>
      <c r="K123" s="627">
        <v>49</v>
      </c>
      <c r="L123" s="627">
        <v>103</v>
      </c>
      <c r="M123" s="477">
        <v>31</v>
      </c>
      <c r="N123" s="475">
        <v>48</v>
      </c>
      <c r="O123" s="484">
        <v>1</v>
      </c>
    </row>
    <row r="124" spans="3:15" ht="15.75" thickBot="1" x14ac:dyDescent="0.3">
      <c r="C124" s="1098">
        <v>52</v>
      </c>
      <c r="D124" s="1099" t="s">
        <v>252</v>
      </c>
      <c r="E124" s="1100">
        <v>91801</v>
      </c>
      <c r="F124" s="1101">
        <v>52403</v>
      </c>
      <c r="G124" s="1102">
        <v>63698</v>
      </c>
      <c r="H124" s="986">
        <v>10676</v>
      </c>
      <c r="I124" s="1103">
        <v>42557</v>
      </c>
      <c r="J124" s="1104">
        <v>0.34146899986641988</v>
      </c>
      <c r="K124" s="1103">
        <v>1147</v>
      </c>
      <c r="L124" s="1103">
        <v>7710</v>
      </c>
      <c r="M124" s="1105">
        <v>665</v>
      </c>
      <c r="N124" s="1106">
        <v>942</v>
      </c>
      <c r="O124" s="1107">
        <v>19</v>
      </c>
    </row>
    <row r="125" spans="3:15" ht="15.75" thickBot="1" x14ac:dyDescent="0.3">
      <c r="C125" s="1271">
        <v>53</v>
      </c>
      <c r="D125" s="1271" t="s">
        <v>275</v>
      </c>
      <c r="E125" s="611" t="s">
        <v>77</v>
      </c>
      <c r="F125" s="612" t="s">
        <v>77</v>
      </c>
      <c r="G125" s="611" t="s">
        <v>77</v>
      </c>
      <c r="H125" s="802" t="s">
        <v>77</v>
      </c>
      <c r="I125" s="802" t="s">
        <v>77</v>
      </c>
      <c r="J125" s="802" t="s">
        <v>77</v>
      </c>
      <c r="K125" s="802" t="s">
        <v>77</v>
      </c>
      <c r="L125" s="802" t="s">
        <v>77</v>
      </c>
      <c r="M125" s="1108">
        <v>1310</v>
      </c>
      <c r="N125" s="1109">
        <v>1860</v>
      </c>
      <c r="O125" s="1110">
        <v>140</v>
      </c>
    </row>
    <row r="126" spans="3:15" ht="15.75" thickBot="1" x14ac:dyDescent="0.3">
      <c r="C126" s="1187">
        <v>54</v>
      </c>
      <c r="D126" s="1187" t="s">
        <v>330</v>
      </c>
      <c r="E126" s="970">
        <f>SUM(E73:E124)</f>
        <v>1768204</v>
      </c>
      <c r="F126" s="971">
        <f>SUM(F73:F124)</f>
        <v>861422</v>
      </c>
      <c r="G126" s="971">
        <f>SUM(G73:G124)</f>
        <v>945670</v>
      </c>
      <c r="H126" s="971">
        <f>SUM(H73:H124)</f>
        <v>172575</v>
      </c>
      <c r="I126" s="971">
        <f>SUM(I73:I124)</f>
        <v>688694</v>
      </c>
      <c r="J126" s="972">
        <v>0.41662506878161926</v>
      </c>
      <c r="K126" s="971">
        <f>SUM(K73:K124)</f>
        <v>20777</v>
      </c>
      <c r="L126" s="973">
        <f>SUM(L73:L124)</f>
        <v>164184</v>
      </c>
      <c r="M126" s="971">
        <f>SUM(M73:M125)</f>
        <v>10074</v>
      </c>
      <c r="N126" s="971">
        <f>SUM(N73:N125)</f>
        <v>15075</v>
      </c>
      <c r="O126" s="974">
        <f>SUM(O73:O125)</f>
        <v>493</v>
      </c>
    </row>
    <row r="127" spans="3:15" ht="15.75" thickTop="1" x14ac:dyDescent="0.25"/>
    <row r="128" spans="3:15" ht="16.5" thickBot="1" x14ac:dyDescent="0.3">
      <c r="H128" s="1269">
        <v>2014</v>
      </c>
    </row>
    <row r="129" spans="3:15" ht="75" thickTop="1" thickBot="1" x14ac:dyDescent="0.3">
      <c r="C129" s="1650" t="s">
        <v>437</v>
      </c>
      <c r="D129" s="1651"/>
      <c r="E129" s="850" t="s">
        <v>267</v>
      </c>
      <c r="F129" s="850" t="s">
        <v>314</v>
      </c>
      <c r="G129" s="850" t="s">
        <v>503</v>
      </c>
      <c r="H129" s="850" t="s">
        <v>510</v>
      </c>
      <c r="I129" s="850" t="s">
        <v>506</v>
      </c>
      <c r="J129" s="850" t="s">
        <v>504</v>
      </c>
      <c r="K129" s="850" t="s">
        <v>274</v>
      </c>
      <c r="L129" s="962" t="s">
        <v>329</v>
      </c>
      <c r="M129" s="850" t="s">
        <v>507</v>
      </c>
      <c r="N129" s="850" t="s">
        <v>508</v>
      </c>
      <c r="O129" s="856" t="s">
        <v>509</v>
      </c>
    </row>
    <row r="130" spans="3:15" x14ac:dyDescent="0.25">
      <c r="C130" s="491">
        <v>1</v>
      </c>
      <c r="D130" s="492" t="s">
        <v>257</v>
      </c>
      <c r="E130" s="489">
        <v>25652</v>
      </c>
      <c r="F130" s="490">
        <v>12137</v>
      </c>
      <c r="G130" s="489">
        <v>13448</v>
      </c>
      <c r="H130" s="490">
        <v>2517</v>
      </c>
      <c r="I130" s="490">
        <v>9896</v>
      </c>
      <c r="J130" s="646">
        <v>0.34094092444590918</v>
      </c>
      <c r="K130" s="490">
        <v>193</v>
      </c>
      <c r="L130" s="490">
        <v>668</v>
      </c>
      <c r="M130" s="487">
        <v>97</v>
      </c>
      <c r="N130" s="486">
        <v>156</v>
      </c>
      <c r="O130" s="488">
        <v>6</v>
      </c>
    </row>
    <row r="131" spans="3:15" x14ac:dyDescent="0.25">
      <c r="C131" s="975">
        <v>2</v>
      </c>
      <c r="D131" s="1023" t="s">
        <v>202</v>
      </c>
      <c r="E131" s="987">
        <v>13884</v>
      </c>
      <c r="F131" s="986">
        <v>3935</v>
      </c>
      <c r="G131" s="987">
        <v>5045</v>
      </c>
      <c r="H131" s="986">
        <v>1122</v>
      </c>
      <c r="I131" s="986">
        <v>3835</v>
      </c>
      <c r="J131" s="978">
        <v>0.29174078780177892</v>
      </c>
      <c r="K131" s="986">
        <v>108</v>
      </c>
      <c r="L131" s="986">
        <v>403</v>
      </c>
      <c r="M131" s="1024">
        <v>57</v>
      </c>
      <c r="N131" s="1025">
        <v>93</v>
      </c>
      <c r="O131" s="1026">
        <v>4</v>
      </c>
    </row>
    <row r="132" spans="3:15" x14ac:dyDescent="0.25">
      <c r="C132" s="483">
        <v>3</v>
      </c>
      <c r="D132" s="481" t="s">
        <v>258</v>
      </c>
      <c r="E132" s="479">
        <v>19841</v>
      </c>
      <c r="F132" s="627">
        <v>6148</v>
      </c>
      <c r="G132" s="479">
        <v>7552</v>
      </c>
      <c r="H132" s="627">
        <v>1420</v>
      </c>
      <c r="I132" s="627">
        <v>4608</v>
      </c>
      <c r="J132" s="648">
        <v>0.38825634352635002</v>
      </c>
      <c r="K132" s="627">
        <v>72</v>
      </c>
      <c r="L132" s="627">
        <v>412</v>
      </c>
      <c r="M132" s="477">
        <v>112</v>
      </c>
      <c r="N132" s="475">
        <v>161</v>
      </c>
      <c r="O132" s="484">
        <v>2</v>
      </c>
    </row>
    <row r="133" spans="3:15" x14ac:dyDescent="0.25">
      <c r="C133" s="975">
        <v>4</v>
      </c>
      <c r="D133" s="1023" t="s">
        <v>259</v>
      </c>
      <c r="E133" s="987">
        <v>17228</v>
      </c>
      <c r="F133" s="986">
        <v>6899</v>
      </c>
      <c r="G133" s="987">
        <v>7250</v>
      </c>
      <c r="H133" s="986">
        <v>1535</v>
      </c>
      <c r="I133" s="986">
        <v>6172</v>
      </c>
      <c r="J133" s="978">
        <v>0.36411074068705612</v>
      </c>
      <c r="K133" s="986">
        <v>115</v>
      </c>
      <c r="L133" s="986">
        <v>363</v>
      </c>
      <c r="M133" s="1024">
        <v>82</v>
      </c>
      <c r="N133" s="1025">
        <v>121</v>
      </c>
      <c r="O133" s="1026">
        <v>9</v>
      </c>
    </row>
    <row r="134" spans="3:15" x14ac:dyDescent="0.25">
      <c r="C134" s="483">
        <v>5</v>
      </c>
      <c r="D134" s="481" t="s">
        <v>205</v>
      </c>
      <c r="E134" s="479">
        <v>102860</v>
      </c>
      <c r="F134" s="627">
        <v>60860</v>
      </c>
      <c r="G134" s="479">
        <v>63586</v>
      </c>
      <c r="H134" s="627">
        <v>11098</v>
      </c>
      <c r="I134" s="627">
        <v>40197</v>
      </c>
      <c r="J134" s="648">
        <v>0.42786723627998685</v>
      </c>
      <c r="K134" s="627">
        <v>1187</v>
      </c>
      <c r="L134" s="627">
        <v>8735</v>
      </c>
      <c r="M134" s="477">
        <v>701</v>
      </c>
      <c r="N134" s="475">
        <v>1111</v>
      </c>
      <c r="O134" s="484">
        <v>16</v>
      </c>
    </row>
    <row r="135" spans="3:15" x14ac:dyDescent="0.25">
      <c r="C135" s="975">
        <v>6</v>
      </c>
      <c r="D135" s="1023" t="s">
        <v>206</v>
      </c>
      <c r="E135" s="987">
        <v>37207</v>
      </c>
      <c r="F135" s="986">
        <v>15592</v>
      </c>
      <c r="G135" s="987">
        <v>19556</v>
      </c>
      <c r="H135" s="986">
        <v>4157</v>
      </c>
      <c r="I135" s="986">
        <v>13357</v>
      </c>
      <c r="J135" s="978">
        <v>0.37929707542329399</v>
      </c>
      <c r="K135" s="986">
        <v>282</v>
      </c>
      <c r="L135" s="986">
        <v>909</v>
      </c>
      <c r="M135" s="1024">
        <v>198</v>
      </c>
      <c r="N135" s="1025">
        <v>309</v>
      </c>
      <c r="O135" s="1026">
        <v>14</v>
      </c>
    </row>
    <row r="136" spans="3:15" x14ac:dyDescent="0.25">
      <c r="C136" s="483">
        <v>7</v>
      </c>
      <c r="D136" s="481" t="s">
        <v>207</v>
      </c>
      <c r="E136" s="479">
        <v>6424</v>
      </c>
      <c r="F136" s="627">
        <v>2730</v>
      </c>
      <c r="G136" s="479">
        <v>3163</v>
      </c>
      <c r="H136" s="627">
        <v>563</v>
      </c>
      <c r="I136" s="627">
        <v>2162</v>
      </c>
      <c r="J136" s="648">
        <v>0.27582417582417584</v>
      </c>
      <c r="K136" s="627">
        <v>31</v>
      </c>
      <c r="L136" s="627">
        <v>204</v>
      </c>
      <c r="M136" s="477">
        <v>19</v>
      </c>
      <c r="N136" s="475">
        <v>24</v>
      </c>
      <c r="O136" s="484">
        <v>1</v>
      </c>
    </row>
    <row r="137" spans="3:15" x14ac:dyDescent="0.25">
      <c r="C137" s="975">
        <v>8</v>
      </c>
      <c r="D137" s="1023" t="s">
        <v>208</v>
      </c>
      <c r="E137" s="987">
        <v>6318</v>
      </c>
      <c r="F137" s="986">
        <v>1733</v>
      </c>
      <c r="G137" s="987">
        <v>1915</v>
      </c>
      <c r="H137" s="986">
        <v>399</v>
      </c>
      <c r="I137" s="986">
        <v>1361</v>
      </c>
      <c r="J137" s="978">
        <v>0.31506058857472591</v>
      </c>
      <c r="K137" s="986">
        <v>28</v>
      </c>
      <c r="L137" s="986">
        <v>76</v>
      </c>
      <c r="M137" s="1024">
        <v>3</v>
      </c>
      <c r="N137" s="1025">
        <v>9</v>
      </c>
      <c r="O137" s="1026">
        <v>1</v>
      </c>
    </row>
    <row r="138" spans="3:15" x14ac:dyDescent="0.25">
      <c r="C138" s="483">
        <v>9</v>
      </c>
      <c r="D138" s="481" t="s">
        <v>209</v>
      </c>
      <c r="E138" s="479">
        <v>86556</v>
      </c>
      <c r="F138" s="627">
        <v>54156</v>
      </c>
      <c r="G138" s="479">
        <v>63107</v>
      </c>
      <c r="H138" s="627">
        <v>10567</v>
      </c>
      <c r="I138" s="627">
        <v>40200</v>
      </c>
      <c r="J138" s="648">
        <v>0.34332299283551221</v>
      </c>
      <c r="K138" s="627">
        <v>1267</v>
      </c>
      <c r="L138" s="627">
        <v>10553</v>
      </c>
      <c r="M138" s="477">
        <v>666</v>
      </c>
      <c r="N138" s="475">
        <v>977</v>
      </c>
      <c r="O138" s="484">
        <v>17</v>
      </c>
    </row>
    <row r="139" spans="3:15" x14ac:dyDescent="0.25">
      <c r="C139" s="975">
        <v>10</v>
      </c>
      <c r="D139" s="1023" t="s">
        <v>210</v>
      </c>
      <c r="E139" s="987">
        <v>14081</v>
      </c>
      <c r="F139" s="986">
        <v>2259</v>
      </c>
      <c r="G139" s="987">
        <v>2199</v>
      </c>
      <c r="H139" s="986">
        <v>479</v>
      </c>
      <c r="I139" s="986">
        <v>1387</v>
      </c>
      <c r="J139" s="978">
        <v>0.36122177954847279</v>
      </c>
      <c r="K139" s="986">
        <v>91</v>
      </c>
      <c r="L139" s="986">
        <v>170</v>
      </c>
      <c r="M139" s="1024">
        <v>5</v>
      </c>
      <c r="N139" s="1025">
        <v>5</v>
      </c>
      <c r="O139" s="1026">
        <v>1</v>
      </c>
    </row>
    <row r="140" spans="3:15" x14ac:dyDescent="0.25">
      <c r="C140" s="483">
        <v>11</v>
      </c>
      <c r="D140" s="481" t="s">
        <v>211</v>
      </c>
      <c r="E140" s="479">
        <v>23573</v>
      </c>
      <c r="F140" s="627">
        <v>4705</v>
      </c>
      <c r="G140" s="479">
        <v>5603</v>
      </c>
      <c r="H140" s="627">
        <v>1636</v>
      </c>
      <c r="I140" s="627">
        <v>5276</v>
      </c>
      <c r="J140" s="648">
        <v>0.40828905419766204</v>
      </c>
      <c r="K140" s="627">
        <v>269</v>
      </c>
      <c r="L140" s="627">
        <v>787</v>
      </c>
      <c r="M140" s="477">
        <v>37</v>
      </c>
      <c r="N140" s="475">
        <v>46</v>
      </c>
      <c r="O140" s="484">
        <v>10</v>
      </c>
    </row>
    <row r="141" spans="3:15" x14ac:dyDescent="0.25">
      <c r="C141" s="975">
        <v>12</v>
      </c>
      <c r="D141" s="1023" t="s">
        <v>212</v>
      </c>
      <c r="E141" s="987">
        <v>3653</v>
      </c>
      <c r="F141" s="986">
        <v>959</v>
      </c>
      <c r="G141" s="987">
        <v>1194</v>
      </c>
      <c r="H141" s="986">
        <v>381</v>
      </c>
      <c r="I141" s="986">
        <v>977</v>
      </c>
      <c r="J141" s="978">
        <v>0.3472367049009385</v>
      </c>
      <c r="K141" s="986">
        <v>15</v>
      </c>
      <c r="L141" s="986">
        <v>26</v>
      </c>
      <c r="M141" s="1024">
        <v>16</v>
      </c>
      <c r="N141" s="1025">
        <v>22</v>
      </c>
      <c r="O141" s="1026">
        <v>4</v>
      </c>
    </row>
    <row r="142" spans="3:15" x14ac:dyDescent="0.25">
      <c r="C142" s="483">
        <v>13</v>
      </c>
      <c r="D142" s="481" t="s">
        <v>213</v>
      </c>
      <c r="E142" s="479">
        <v>18013</v>
      </c>
      <c r="F142" s="627">
        <v>9759</v>
      </c>
      <c r="G142" s="479">
        <v>11333</v>
      </c>
      <c r="H142" s="627">
        <v>2398</v>
      </c>
      <c r="I142" s="627">
        <v>8868</v>
      </c>
      <c r="J142" s="648">
        <v>0.31929500973460395</v>
      </c>
      <c r="K142" s="627">
        <v>313</v>
      </c>
      <c r="L142" s="627">
        <v>910</v>
      </c>
      <c r="M142" s="477">
        <v>109</v>
      </c>
      <c r="N142" s="475">
        <v>145</v>
      </c>
      <c r="O142" s="484">
        <v>4</v>
      </c>
    </row>
    <row r="143" spans="3:15" x14ac:dyDescent="0.25">
      <c r="C143" s="975">
        <v>14</v>
      </c>
      <c r="D143" s="1023" t="s">
        <v>214</v>
      </c>
      <c r="E143" s="987">
        <v>9887</v>
      </c>
      <c r="F143" s="986">
        <v>2453</v>
      </c>
      <c r="G143" s="987">
        <v>3264</v>
      </c>
      <c r="H143" s="986">
        <v>701</v>
      </c>
      <c r="I143" s="986">
        <v>2357</v>
      </c>
      <c r="J143" s="978">
        <v>0.27843456991439053</v>
      </c>
      <c r="K143" s="986">
        <v>112</v>
      </c>
      <c r="L143" s="986">
        <v>309</v>
      </c>
      <c r="M143" s="1024">
        <v>46</v>
      </c>
      <c r="N143" s="1025">
        <v>71</v>
      </c>
      <c r="O143" s="1026">
        <v>1</v>
      </c>
    </row>
    <row r="144" spans="3:15" x14ac:dyDescent="0.25">
      <c r="C144" s="483">
        <v>15</v>
      </c>
      <c r="D144" s="481" t="s">
        <v>260</v>
      </c>
      <c r="E144" s="479">
        <v>19001</v>
      </c>
      <c r="F144" s="627">
        <v>10516</v>
      </c>
      <c r="G144" s="479">
        <v>12473</v>
      </c>
      <c r="H144" s="627">
        <v>2143</v>
      </c>
      <c r="I144" s="627">
        <v>9379</v>
      </c>
      <c r="J144" s="648">
        <v>0.27453404336249526</v>
      </c>
      <c r="K144" s="627">
        <v>200</v>
      </c>
      <c r="L144" s="627">
        <v>956</v>
      </c>
      <c r="M144" s="477">
        <v>156</v>
      </c>
      <c r="N144" s="475">
        <v>222</v>
      </c>
      <c r="O144" s="484">
        <v>7</v>
      </c>
    </row>
    <row r="145" spans="3:15" x14ac:dyDescent="0.25">
      <c r="C145" s="975">
        <v>16</v>
      </c>
      <c r="D145" s="1023" t="s">
        <v>216</v>
      </c>
      <c r="E145" s="987">
        <v>8938</v>
      </c>
      <c r="F145" s="986">
        <v>2905</v>
      </c>
      <c r="G145" s="987">
        <v>3512</v>
      </c>
      <c r="H145" s="986">
        <v>707</v>
      </c>
      <c r="I145" s="986">
        <v>2543</v>
      </c>
      <c r="J145" s="978">
        <v>0.26127366609294322</v>
      </c>
      <c r="K145" s="986">
        <v>86</v>
      </c>
      <c r="L145" s="986">
        <v>234</v>
      </c>
      <c r="M145" s="1024">
        <v>115</v>
      </c>
      <c r="N145" s="1025">
        <v>162</v>
      </c>
      <c r="O145" s="1026">
        <v>6</v>
      </c>
    </row>
    <row r="146" spans="3:15" x14ac:dyDescent="0.25">
      <c r="C146" s="483">
        <v>17</v>
      </c>
      <c r="D146" s="481" t="s">
        <v>217</v>
      </c>
      <c r="E146" s="479">
        <v>16258</v>
      </c>
      <c r="F146" s="627">
        <v>3476</v>
      </c>
      <c r="G146" s="479">
        <v>3931</v>
      </c>
      <c r="H146" s="627">
        <v>695</v>
      </c>
      <c r="I146" s="627">
        <v>3208</v>
      </c>
      <c r="J146" s="648">
        <v>0.39470655926352127</v>
      </c>
      <c r="K146" s="627">
        <v>117</v>
      </c>
      <c r="L146" s="627">
        <v>122</v>
      </c>
      <c r="M146" s="477">
        <v>40</v>
      </c>
      <c r="N146" s="475">
        <v>73</v>
      </c>
      <c r="O146" s="484">
        <v>3</v>
      </c>
    </row>
    <row r="147" spans="3:15" x14ac:dyDescent="0.25">
      <c r="C147" s="975">
        <v>18</v>
      </c>
      <c r="D147" s="1023" t="s">
        <v>218</v>
      </c>
      <c r="E147" s="987">
        <v>20204</v>
      </c>
      <c r="F147" s="986">
        <v>4722</v>
      </c>
      <c r="G147" s="987">
        <v>5902</v>
      </c>
      <c r="H147" s="986">
        <v>1054</v>
      </c>
      <c r="I147" s="986">
        <v>3325</v>
      </c>
      <c r="J147" s="978">
        <v>0.38225328250741214</v>
      </c>
      <c r="K147" s="986">
        <v>107</v>
      </c>
      <c r="L147" s="986">
        <v>177</v>
      </c>
      <c r="M147" s="1024">
        <v>85</v>
      </c>
      <c r="N147" s="1025">
        <v>143</v>
      </c>
      <c r="O147" s="1026">
        <v>5</v>
      </c>
    </row>
    <row r="148" spans="3:15" x14ac:dyDescent="0.25">
      <c r="C148" s="483">
        <v>19</v>
      </c>
      <c r="D148" s="481" t="s">
        <v>261</v>
      </c>
      <c r="E148" s="479">
        <v>32047</v>
      </c>
      <c r="F148" s="627">
        <v>14739</v>
      </c>
      <c r="G148" s="479">
        <v>16983</v>
      </c>
      <c r="H148" s="627">
        <v>2988</v>
      </c>
      <c r="I148" s="627">
        <v>10310</v>
      </c>
      <c r="J148" s="648">
        <v>0.34500305312436391</v>
      </c>
      <c r="K148" s="627">
        <v>517</v>
      </c>
      <c r="L148" s="627">
        <v>2495</v>
      </c>
      <c r="M148" s="477">
        <v>153</v>
      </c>
      <c r="N148" s="475">
        <v>227</v>
      </c>
      <c r="O148" s="484">
        <v>7</v>
      </c>
    </row>
    <row r="149" spans="3:15" x14ac:dyDescent="0.25">
      <c r="C149" s="975">
        <v>20</v>
      </c>
      <c r="D149" s="1023" t="s">
        <v>220</v>
      </c>
      <c r="E149" s="987">
        <v>10327</v>
      </c>
      <c r="F149" s="986">
        <v>3226</v>
      </c>
      <c r="G149" s="987">
        <v>3142</v>
      </c>
      <c r="H149" s="986">
        <v>609</v>
      </c>
      <c r="I149" s="986">
        <v>2055</v>
      </c>
      <c r="J149" s="978">
        <v>0.26038437693738375</v>
      </c>
      <c r="K149" s="986">
        <v>31</v>
      </c>
      <c r="L149" s="986">
        <v>105</v>
      </c>
      <c r="M149" s="1024">
        <v>29</v>
      </c>
      <c r="N149" s="1025">
        <v>45</v>
      </c>
      <c r="O149" s="1026">
        <v>2</v>
      </c>
    </row>
    <row r="150" spans="3:15" x14ac:dyDescent="0.25">
      <c r="C150" s="483">
        <v>21</v>
      </c>
      <c r="D150" s="481" t="s">
        <v>221</v>
      </c>
      <c r="E150" s="479">
        <v>46203</v>
      </c>
      <c r="F150" s="627">
        <v>15326</v>
      </c>
      <c r="G150" s="479">
        <v>13895</v>
      </c>
      <c r="H150" s="627">
        <v>2976</v>
      </c>
      <c r="I150" s="627">
        <v>13041</v>
      </c>
      <c r="J150" s="648">
        <v>0.46398277437035101</v>
      </c>
      <c r="K150" s="627">
        <v>425</v>
      </c>
      <c r="L150" s="627">
        <v>1939</v>
      </c>
      <c r="M150" s="477">
        <v>274</v>
      </c>
      <c r="N150" s="475">
        <v>444</v>
      </c>
      <c r="O150" s="484">
        <v>10</v>
      </c>
    </row>
    <row r="151" spans="3:15" x14ac:dyDescent="0.25">
      <c r="C151" s="975">
        <v>22</v>
      </c>
      <c r="D151" s="1023" t="s">
        <v>222</v>
      </c>
      <c r="E151" s="987">
        <v>9831</v>
      </c>
      <c r="F151" s="986">
        <v>2291</v>
      </c>
      <c r="G151" s="987">
        <v>2848</v>
      </c>
      <c r="H151" s="986">
        <v>659</v>
      </c>
      <c r="I151" s="986">
        <v>1882</v>
      </c>
      <c r="J151" s="978">
        <v>0.38847664775207336</v>
      </c>
      <c r="K151" s="986">
        <v>65</v>
      </c>
      <c r="L151" s="986">
        <v>254</v>
      </c>
      <c r="M151" s="1024">
        <v>23</v>
      </c>
      <c r="N151" s="1025">
        <v>33</v>
      </c>
      <c r="O151" s="1026">
        <v>3</v>
      </c>
    </row>
    <row r="152" spans="3:15" x14ac:dyDescent="0.25">
      <c r="C152" s="483">
        <v>23</v>
      </c>
      <c r="D152" s="481" t="s">
        <v>223</v>
      </c>
      <c r="E152" s="479">
        <v>55669</v>
      </c>
      <c r="F152" s="627">
        <v>32299</v>
      </c>
      <c r="G152" s="479">
        <v>34338</v>
      </c>
      <c r="H152" s="627">
        <v>6587</v>
      </c>
      <c r="I152" s="627">
        <v>24361</v>
      </c>
      <c r="J152" s="648">
        <v>0.36233319917025297</v>
      </c>
      <c r="K152" s="627">
        <v>428</v>
      </c>
      <c r="L152" s="627">
        <v>3797</v>
      </c>
      <c r="M152" s="477">
        <v>215</v>
      </c>
      <c r="N152" s="475">
        <v>332</v>
      </c>
      <c r="O152" s="484">
        <v>8</v>
      </c>
    </row>
    <row r="153" spans="3:15" x14ac:dyDescent="0.25">
      <c r="C153" s="975">
        <v>24</v>
      </c>
      <c r="D153" s="1023" t="s">
        <v>224</v>
      </c>
      <c r="E153" s="987">
        <v>129242</v>
      </c>
      <c r="F153" s="986">
        <v>76796</v>
      </c>
      <c r="G153" s="987">
        <v>89398</v>
      </c>
      <c r="H153" s="986">
        <v>14447</v>
      </c>
      <c r="I153" s="986">
        <v>55437</v>
      </c>
      <c r="J153" s="978">
        <v>0.37370435960206261</v>
      </c>
      <c r="K153" s="986">
        <v>1466</v>
      </c>
      <c r="L153" s="986">
        <v>10742</v>
      </c>
      <c r="M153" s="1024">
        <v>797</v>
      </c>
      <c r="N153" s="1025">
        <v>1202</v>
      </c>
      <c r="O153" s="1026">
        <v>25</v>
      </c>
    </row>
    <row r="154" spans="3:15" x14ac:dyDescent="0.25">
      <c r="C154" s="483">
        <v>25</v>
      </c>
      <c r="D154" s="481" t="s">
        <v>262</v>
      </c>
      <c r="E154" s="479">
        <v>36412</v>
      </c>
      <c r="F154" s="627">
        <v>11030</v>
      </c>
      <c r="G154" s="479">
        <v>12923</v>
      </c>
      <c r="H154" s="627">
        <v>3146</v>
      </c>
      <c r="I154" s="627">
        <v>9277</v>
      </c>
      <c r="J154" s="648">
        <v>0.37035358114233907</v>
      </c>
      <c r="K154" s="627">
        <v>274</v>
      </c>
      <c r="L154" s="627">
        <v>633</v>
      </c>
      <c r="M154" s="477">
        <v>142</v>
      </c>
      <c r="N154" s="475">
        <v>213</v>
      </c>
      <c r="O154" s="484">
        <v>9</v>
      </c>
    </row>
    <row r="155" spans="3:15" x14ac:dyDescent="0.25">
      <c r="C155" s="975">
        <v>26</v>
      </c>
      <c r="D155" s="1023" t="s">
        <v>226</v>
      </c>
      <c r="E155" s="987">
        <v>10860</v>
      </c>
      <c r="F155" s="986">
        <v>4184</v>
      </c>
      <c r="G155" s="987">
        <v>5656</v>
      </c>
      <c r="H155" s="986">
        <v>1181</v>
      </c>
      <c r="I155" s="986">
        <v>3783</v>
      </c>
      <c r="J155" s="978">
        <v>0.28083173996175909</v>
      </c>
      <c r="K155" s="986">
        <v>112</v>
      </c>
      <c r="L155" s="986">
        <v>424</v>
      </c>
      <c r="M155" s="1024">
        <v>37</v>
      </c>
      <c r="N155" s="1025">
        <v>48</v>
      </c>
      <c r="O155" s="1026">
        <v>5</v>
      </c>
    </row>
    <row r="156" spans="3:15" x14ac:dyDescent="0.25">
      <c r="C156" s="483">
        <v>27</v>
      </c>
      <c r="D156" s="481" t="s">
        <v>227</v>
      </c>
      <c r="E156" s="479">
        <v>12414</v>
      </c>
      <c r="F156" s="627">
        <v>5810</v>
      </c>
      <c r="G156" s="479">
        <v>5214</v>
      </c>
      <c r="H156" s="627">
        <v>964</v>
      </c>
      <c r="I156" s="627">
        <v>3646</v>
      </c>
      <c r="J156" s="648">
        <v>0.42013769363166953</v>
      </c>
      <c r="K156" s="627">
        <v>63</v>
      </c>
      <c r="L156" s="627">
        <v>178</v>
      </c>
      <c r="M156" s="477">
        <v>34</v>
      </c>
      <c r="N156" s="475">
        <v>62</v>
      </c>
      <c r="O156" s="484">
        <v>7</v>
      </c>
    </row>
    <row r="157" spans="3:15" x14ac:dyDescent="0.25">
      <c r="C157" s="975">
        <v>28</v>
      </c>
      <c r="D157" s="1023" t="s">
        <v>228</v>
      </c>
      <c r="E157" s="987">
        <v>15710</v>
      </c>
      <c r="F157" s="986">
        <v>5920</v>
      </c>
      <c r="G157" s="987">
        <v>5785</v>
      </c>
      <c r="H157" s="986">
        <v>1427</v>
      </c>
      <c r="I157" s="986">
        <v>4507</v>
      </c>
      <c r="J157" s="978">
        <v>0.39966216216216216</v>
      </c>
      <c r="K157" s="986">
        <v>93</v>
      </c>
      <c r="L157" s="986">
        <v>284</v>
      </c>
      <c r="M157" s="1024">
        <v>75</v>
      </c>
      <c r="N157" s="1025">
        <v>128</v>
      </c>
      <c r="O157" s="1026">
        <v>10</v>
      </c>
    </row>
    <row r="158" spans="3:15" x14ac:dyDescent="0.25">
      <c r="C158" s="483">
        <v>29</v>
      </c>
      <c r="D158" s="481" t="s">
        <v>276</v>
      </c>
      <c r="E158" s="479">
        <v>21511</v>
      </c>
      <c r="F158" s="627">
        <v>7975</v>
      </c>
      <c r="G158" s="479">
        <v>9515</v>
      </c>
      <c r="H158" s="627">
        <v>1934</v>
      </c>
      <c r="I158" s="627">
        <v>6948</v>
      </c>
      <c r="J158" s="648">
        <v>0.29203761755485891</v>
      </c>
      <c r="K158" s="627">
        <v>183</v>
      </c>
      <c r="L158" s="627">
        <v>586</v>
      </c>
      <c r="M158" s="477">
        <v>198</v>
      </c>
      <c r="N158" s="475">
        <v>274</v>
      </c>
      <c r="O158" s="484">
        <v>4</v>
      </c>
    </row>
    <row r="159" spans="3:15" x14ac:dyDescent="0.25">
      <c r="C159" s="975">
        <v>30</v>
      </c>
      <c r="D159" s="1023" t="s">
        <v>230</v>
      </c>
      <c r="E159" s="987">
        <v>26925</v>
      </c>
      <c r="F159" s="986">
        <v>6966</v>
      </c>
      <c r="G159" s="987">
        <v>7814</v>
      </c>
      <c r="H159" s="986">
        <v>1922</v>
      </c>
      <c r="I159" s="986">
        <v>5853</v>
      </c>
      <c r="J159" s="978">
        <v>0.40726385300028711</v>
      </c>
      <c r="K159" s="986">
        <v>62</v>
      </c>
      <c r="L159" s="986">
        <v>222</v>
      </c>
      <c r="M159" s="1024">
        <v>17</v>
      </c>
      <c r="N159" s="1025">
        <v>37</v>
      </c>
      <c r="O159" s="1026">
        <v>3</v>
      </c>
    </row>
    <row r="160" spans="3:15" x14ac:dyDescent="0.25">
      <c r="C160" s="483">
        <v>31</v>
      </c>
      <c r="D160" s="481" t="s">
        <v>231</v>
      </c>
      <c r="E160" s="479">
        <v>7853</v>
      </c>
      <c r="F160" s="627">
        <v>2386</v>
      </c>
      <c r="G160" s="479">
        <v>2638</v>
      </c>
      <c r="H160" s="627">
        <v>570</v>
      </c>
      <c r="I160" s="627">
        <v>1998</v>
      </c>
      <c r="J160" s="648">
        <v>0.26781223805532273</v>
      </c>
      <c r="K160" s="627">
        <v>37</v>
      </c>
      <c r="L160" s="627">
        <v>202</v>
      </c>
      <c r="M160" s="477">
        <v>43</v>
      </c>
      <c r="N160" s="475">
        <v>68</v>
      </c>
      <c r="O160" s="484">
        <v>1</v>
      </c>
    </row>
    <row r="161" spans="3:15" x14ac:dyDescent="0.25">
      <c r="C161" s="975">
        <v>32</v>
      </c>
      <c r="D161" s="1023" t="s">
        <v>232</v>
      </c>
      <c r="E161" s="987">
        <v>10393</v>
      </c>
      <c r="F161" s="986">
        <v>3552</v>
      </c>
      <c r="G161" s="987">
        <v>4849</v>
      </c>
      <c r="H161" s="986">
        <v>795</v>
      </c>
      <c r="I161" s="986">
        <v>3051</v>
      </c>
      <c r="J161" s="978">
        <v>0.25</v>
      </c>
      <c r="K161" s="986">
        <v>68</v>
      </c>
      <c r="L161" s="986">
        <v>288</v>
      </c>
      <c r="M161" s="1024">
        <v>33</v>
      </c>
      <c r="N161" s="1025">
        <v>51</v>
      </c>
      <c r="O161" s="1026">
        <v>3</v>
      </c>
    </row>
    <row r="162" spans="3:15" x14ac:dyDescent="0.25">
      <c r="C162" s="483">
        <v>33</v>
      </c>
      <c r="D162" s="481" t="s">
        <v>263</v>
      </c>
      <c r="E162" s="479">
        <v>40010</v>
      </c>
      <c r="F162" s="627">
        <v>23611</v>
      </c>
      <c r="G162" s="479">
        <v>27329</v>
      </c>
      <c r="H162" s="627">
        <v>4624</v>
      </c>
      <c r="I162" s="627">
        <v>18390</v>
      </c>
      <c r="J162" s="648">
        <v>0.36419465503367077</v>
      </c>
      <c r="K162" s="627">
        <v>271</v>
      </c>
      <c r="L162" s="627">
        <v>1820</v>
      </c>
      <c r="M162" s="477">
        <v>222</v>
      </c>
      <c r="N162" s="475">
        <v>322</v>
      </c>
      <c r="O162" s="484">
        <v>13</v>
      </c>
    </row>
    <row r="163" spans="3:15" x14ac:dyDescent="0.25">
      <c r="C163" s="975">
        <v>34</v>
      </c>
      <c r="D163" s="1023" t="s">
        <v>234</v>
      </c>
      <c r="E163" s="987">
        <v>5589</v>
      </c>
      <c r="F163" s="986">
        <v>1349</v>
      </c>
      <c r="G163" s="987">
        <v>1753</v>
      </c>
      <c r="H163" s="986">
        <v>402</v>
      </c>
      <c r="I163" s="986">
        <v>1145</v>
      </c>
      <c r="J163" s="978">
        <v>0.30615270570793179</v>
      </c>
      <c r="K163" s="986">
        <v>68</v>
      </c>
      <c r="L163" s="986">
        <v>49</v>
      </c>
      <c r="M163" s="1024">
        <v>29</v>
      </c>
      <c r="N163" s="1025">
        <v>45</v>
      </c>
      <c r="O163" s="1026">
        <v>3</v>
      </c>
    </row>
    <row r="164" spans="3:15" x14ac:dyDescent="0.25">
      <c r="C164" s="483">
        <v>35</v>
      </c>
      <c r="D164" s="481" t="s">
        <v>235</v>
      </c>
      <c r="E164" s="479">
        <v>37230</v>
      </c>
      <c r="F164" s="627">
        <v>20369</v>
      </c>
      <c r="G164" s="479">
        <v>24237</v>
      </c>
      <c r="H164" s="627">
        <v>4766</v>
      </c>
      <c r="I164" s="627">
        <v>17863</v>
      </c>
      <c r="J164" s="648">
        <v>0.32357994992390399</v>
      </c>
      <c r="K164" s="627">
        <v>614</v>
      </c>
      <c r="L164" s="627">
        <v>4304</v>
      </c>
      <c r="M164" s="477">
        <v>286</v>
      </c>
      <c r="N164" s="475">
        <v>430</v>
      </c>
      <c r="O164" s="484">
        <v>6</v>
      </c>
    </row>
    <row r="165" spans="3:15" x14ac:dyDescent="0.25">
      <c r="C165" s="975">
        <v>36</v>
      </c>
      <c r="D165" s="1023" t="s">
        <v>264</v>
      </c>
      <c r="E165" s="987">
        <v>2432</v>
      </c>
      <c r="F165" s="986">
        <v>403</v>
      </c>
      <c r="G165" s="987">
        <v>418</v>
      </c>
      <c r="H165" s="986">
        <v>64</v>
      </c>
      <c r="I165" s="986">
        <v>239</v>
      </c>
      <c r="J165" s="978">
        <v>0.26302729528535979</v>
      </c>
      <c r="K165" s="986">
        <v>28</v>
      </c>
      <c r="L165" s="986">
        <v>42</v>
      </c>
      <c r="M165" s="1024">
        <v>2</v>
      </c>
      <c r="N165" s="1025">
        <v>2</v>
      </c>
      <c r="O165" s="1026">
        <v>0</v>
      </c>
    </row>
    <row r="166" spans="3:15" x14ac:dyDescent="0.25">
      <c r="C166" s="483">
        <v>37</v>
      </c>
      <c r="D166" s="481" t="s">
        <v>237</v>
      </c>
      <c r="E166" s="479">
        <v>494013</v>
      </c>
      <c r="F166" s="627">
        <v>235309</v>
      </c>
      <c r="G166" s="479">
        <v>289860</v>
      </c>
      <c r="H166" s="627">
        <v>55149</v>
      </c>
      <c r="I166" s="627">
        <v>197856</v>
      </c>
      <c r="J166" s="648">
        <v>0.42466713980340742</v>
      </c>
      <c r="K166" s="627">
        <v>8793</v>
      </c>
      <c r="L166" s="627">
        <v>71183</v>
      </c>
      <c r="M166" s="477">
        <v>3853</v>
      </c>
      <c r="N166" s="475">
        <v>5816</v>
      </c>
      <c r="O166" s="484">
        <v>74</v>
      </c>
    </row>
    <row r="167" spans="3:15" x14ac:dyDescent="0.25">
      <c r="C167" s="975">
        <v>38</v>
      </c>
      <c r="D167" s="1023" t="s">
        <v>238</v>
      </c>
      <c r="E167" s="987">
        <v>22783</v>
      </c>
      <c r="F167" s="986">
        <v>8921</v>
      </c>
      <c r="G167" s="987">
        <v>11297</v>
      </c>
      <c r="H167" s="986">
        <v>2054</v>
      </c>
      <c r="I167" s="986">
        <v>7634</v>
      </c>
      <c r="J167" s="978">
        <v>0.32395471359713035</v>
      </c>
      <c r="K167" s="986">
        <v>125</v>
      </c>
      <c r="L167" s="986">
        <v>400</v>
      </c>
      <c r="M167" s="1024">
        <v>57</v>
      </c>
      <c r="N167" s="1025">
        <v>79</v>
      </c>
      <c r="O167" s="1026">
        <v>1</v>
      </c>
    </row>
    <row r="168" spans="3:15" x14ac:dyDescent="0.25">
      <c r="C168" s="483">
        <v>39</v>
      </c>
      <c r="D168" s="481" t="s">
        <v>239</v>
      </c>
      <c r="E168" s="479">
        <v>3548</v>
      </c>
      <c r="F168" s="627">
        <v>1061</v>
      </c>
      <c r="G168" s="479">
        <v>1944</v>
      </c>
      <c r="H168" s="627">
        <v>363</v>
      </c>
      <c r="I168" s="627">
        <v>983</v>
      </c>
      <c r="J168" s="648">
        <v>0.23939679547596607</v>
      </c>
      <c r="K168" s="627">
        <v>28</v>
      </c>
      <c r="L168" s="627">
        <v>117</v>
      </c>
      <c r="M168" s="477">
        <v>10</v>
      </c>
      <c r="N168" s="475">
        <v>13</v>
      </c>
      <c r="O168" s="484">
        <v>0</v>
      </c>
    </row>
    <row r="169" spans="3:15" x14ac:dyDescent="0.25">
      <c r="C169" s="975">
        <v>40</v>
      </c>
      <c r="D169" s="1023" t="s">
        <v>240</v>
      </c>
      <c r="E169" s="987">
        <v>3709</v>
      </c>
      <c r="F169" s="986">
        <v>803</v>
      </c>
      <c r="G169" s="987">
        <v>938</v>
      </c>
      <c r="H169" s="986">
        <v>144</v>
      </c>
      <c r="I169" s="986">
        <v>486</v>
      </c>
      <c r="J169" s="978">
        <v>0.33374844333748444</v>
      </c>
      <c r="K169" s="986">
        <v>28</v>
      </c>
      <c r="L169" s="986">
        <v>59</v>
      </c>
      <c r="M169" s="1024">
        <v>14</v>
      </c>
      <c r="N169" s="1025">
        <v>21</v>
      </c>
      <c r="O169" s="1026">
        <v>1</v>
      </c>
    </row>
    <row r="170" spans="3:15" x14ac:dyDescent="0.25">
      <c r="C170" s="483">
        <v>41</v>
      </c>
      <c r="D170" s="481" t="s">
        <v>241</v>
      </c>
      <c r="E170" s="479">
        <v>55807</v>
      </c>
      <c r="F170" s="627">
        <v>34219</v>
      </c>
      <c r="G170" s="479">
        <v>41870</v>
      </c>
      <c r="H170" s="627">
        <v>7406</v>
      </c>
      <c r="I170" s="627">
        <v>26540</v>
      </c>
      <c r="J170" s="648">
        <v>0.34437008679388642</v>
      </c>
      <c r="K170" s="627">
        <v>1065</v>
      </c>
      <c r="L170" s="627">
        <v>4748</v>
      </c>
      <c r="M170" s="477">
        <v>597</v>
      </c>
      <c r="N170" s="475">
        <v>846</v>
      </c>
      <c r="O170" s="484">
        <v>25</v>
      </c>
    </row>
    <row r="171" spans="3:15" x14ac:dyDescent="0.25">
      <c r="C171" s="975">
        <v>42</v>
      </c>
      <c r="D171" s="1023" t="s">
        <v>242</v>
      </c>
      <c r="E171" s="987">
        <v>8706</v>
      </c>
      <c r="F171" s="986">
        <v>3999</v>
      </c>
      <c r="G171" s="987">
        <v>4349</v>
      </c>
      <c r="H171" s="986">
        <v>773</v>
      </c>
      <c r="I171" s="986">
        <v>3079</v>
      </c>
      <c r="J171" s="978">
        <v>0.31932983245811453</v>
      </c>
      <c r="K171" s="986">
        <v>91</v>
      </c>
      <c r="L171" s="986">
        <v>320</v>
      </c>
      <c r="M171" s="1024">
        <v>71</v>
      </c>
      <c r="N171" s="1025">
        <v>113</v>
      </c>
      <c r="O171" s="1026">
        <v>1</v>
      </c>
    </row>
    <row r="172" spans="3:15" x14ac:dyDescent="0.25">
      <c r="C172" s="483">
        <v>43</v>
      </c>
      <c r="D172" s="481" t="s">
        <v>265</v>
      </c>
      <c r="E172" s="479">
        <v>6160</v>
      </c>
      <c r="F172" s="627">
        <v>2311</v>
      </c>
      <c r="G172" s="479">
        <v>3219</v>
      </c>
      <c r="H172" s="627">
        <v>644</v>
      </c>
      <c r="I172" s="627">
        <v>2162</v>
      </c>
      <c r="J172" s="648">
        <v>0.23366508005192557</v>
      </c>
      <c r="K172" s="627">
        <v>20</v>
      </c>
      <c r="L172" s="627">
        <v>70</v>
      </c>
      <c r="M172" s="477">
        <v>60</v>
      </c>
      <c r="N172" s="475">
        <v>67</v>
      </c>
      <c r="O172" s="484">
        <v>2</v>
      </c>
    </row>
    <row r="173" spans="3:15" x14ac:dyDescent="0.25">
      <c r="C173" s="975">
        <v>44</v>
      </c>
      <c r="D173" s="1023" t="s">
        <v>244</v>
      </c>
      <c r="E173" s="987">
        <v>18640</v>
      </c>
      <c r="F173" s="986">
        <v>6262</v>
      </c>
      <c r="G173" s="987">
        <v>7461</v>
      </c>
      <c r="H173" s="986">
        <v>1550</v>
      </c>
      <c r="I173" s="986">
        <v>4951</v>
      </c>
      <c r="J173" s="978">
        <v>0.35627595017566271</v>
      </c>
      <c r="K173" s="986">
        <v>125</v>
      </c>
      <c r="L173" s="986">
        <v>174</v>
      </c>
      <c r="M173" s="1024">
        <v>74</v>
      </c>
      <c r="N173" s="1025">
        <v>112</v>
      </c>
      <c r="O173" s="1026">
        <v>7</v>
      </c>
    </row>
    <row r="174" spans="3:15" x14ac:dyDescent="0.25">
      <c r="C174" s="483">
        <v>45</v>
      </c>
      <c r="D174" s="481" t="s">
        <v>245</v>
      </c>
      <c r="E174" s="479">
        <v>23803</v>
      </c>
      <c r="F174" s="627">
        <v>8069</v>
      </c>
      <c r="G174" s="479">
        <v>9952</v>
      </c>
      <c r="H174" s="627">
        <v>2301</v>
      </c>
      <c r="I174" s="627">
        <v>8145</v>
      </c>
      <c r="J174" s="648">
        <v>0.29210558929235347</v>
      </c>
      <c r="K174" s="627">
        <v>247</v>
      </c>
      <c r="L174" s="627">
        <v>473</v>
      </c>
      <c r="M174" s="477">
        <v>141</v>
      </c>
      <c r="N174" s="475">
        <v>232</v>
      </c>
      <c r="O174" s="484">
        <v>8</v>
      </c>
    </row>
    <row r="175" spans="3:15" x14ac:dyDescent="0.25">
      <c r="C175" s="975">
        <v>46</v>
      </c>
      <c r="D175" s="1023" t="s">
        <v>246</v>
      </c>
      <c r="E175" s="987">
        <v>12543</v>
      </c>
      <c r="F175" s="986">
        <v>4564</v>
      </c>
      <c r="G175" s="987">
        <v>5102</v>
      </c>
      <c r="H175" s="986">
        <v>897</v>
      </c>
      <c r="I175" s="986">
        <v>3594</v>
      </c>
      <c r="J175" s="978">
        <v>0.32712532865907101</v>
      </c>
      <c r="K175" s="986">
        <v>71</v>
      </c>
      <c r="L175" s="986">
        <v>187</v>
      </c>
      <c r="M175" s="1024">
        <v>47</v>
      </c>
      <c r="N175" s="1025">
        <v>64</v>
      </c>
      <c r="O175" s="1026">
        <v>2</v>
      </c>
    </row>
    <row r="176" spans="3:15" x14ac:dyDescent="0.25">
      <c r="C176" s="483">
        <v>47</v>
      </c>
      <c r="D176" s="481" t="s">
        <v>247</v>
      </c>
      <c r="E176" s="479">
        <v>5041</v>
      </c>
      <c r="F176" s="627">
        <v>1805</v>
      </c>
      <c r="G176" s="479">
        <v>2206</v>
      </c>
      <c r="H176" s="627">
        <v>406</v>
      </c>
      <c r="I176" s="627">
        <v>1397</v>
      </c>
      <c r="J176" s="648">
        <v>0.2371191135734072</v>
      </c>
      <c r="K176" s="627">
        <v>45</v>
      </c>
      <c r="L176" s="627">
        <v>198</v>
      </c>
      <c r="M176" s="477">
        <v>19</v>
      </c>
      <c r="N176" s="475">
        <v>20</v>
      </c>
      <c r="O176" s="484">
        <v>1</v>
      </c>
    </row>
    <row r="177" spans="3:15" x14ac:dyDescent="0.25">
      <c r="C177" s="975">
        <v>48</v>
      </c>
      <c r="D177" s="1023" t="s">
        <v>248</v>
      </c>
      <c r="E177" s="987">
        <v>11345</v>
      </c>
      <c r="F177" s="986">
        <v>2684</v>
      </c>
      <c r="G177" s="987">
        <v>3235</v>
      </c>
      <c r="H177" s="986">
        <v>755</v>
      </c>
      <c r="I177" s="986">
        <v>2512</v>
      </c>
      <c r="J177" s="978">
        <v>0.2470193740685544</v>
      </c>
      <c r="K177" s="986">
        <v>35</v>
      </c>
      <c r="L177" s="986">
        <v>142</v>
      </c>
      <c r="M177" s="1024">
        <v>82</v>
      </c>
      <c r="N177" s="1025">
        <v>114</v>
      </c>
      <c r="O177" s="1026">
        <v>1</v>
      </c>
    </row>
    <row r="178" spans="3:15" x14ac:dyDescent="0.25">
      <c r="C178" s="483">
        <v>49</v>
      </c>
      <c r="D178" s="482" t="s">
        <v>249</v>
      </c>
      <c r="E178" s="480">
        <v>13391</v>
      </c>
      <c r="F178" s="474">
        <v>5843</v>
      </c>
      <c r="G178" s="480">
        <v>6430</v>
      </c>
      <c r="H178" s="627">
        <v>1140</v>
      </c>
      <c r="I178" s="627">
        <v>4484</v>
      </c>
      <c r="J178" s="648">
        <v>0.30207085401334932</v>
      </c>
      <c r="K178" s="474">
        <v>83</v>
      </c>
      <c r="L178" s="627">
        <v>321</v>
      </c>
      <c r="M178" s="478">
        <v>57</v>
      </c>
      <c r="N178" s="476">
        <v>89</v>
      </c>
      <c r="O178" s="485">
        <v>2</v>
      </c>
    </row>
    <row r="179" spans="3:15" x14ac:dyDescent="0.25">
      <c r="C179" s="975">
        <v>50</v>
      </c>
      <c r="D179" s="1023" t="s">
        <v>250</v>
      </c>
      <c r="E179" s="987">
        <v>10682</v>
      </c>
      <c r="F179" s="986">
        <v>2326</v>
      </c>
      <c r="G179" s="987">
        <v>2896</v>
      </c>
      <c r="H179" s="986">
        <v>728</v>
      </c>
      <c r="I179" s="986">
        <v>2493</v>
      </c>
      <c r="J179" s="978">
        <v>0.24376612209802237</v>
      </c>
      <c r="K179" s="986">
        <v>76</v>
      </c>
      <c r="L179" s="986">
        <v>183</v>
      </c>
      <c r="M179" s="1024">
        <v>54</v>
      </c>
      <c r="N179" s="1025">
        <v>83</v>
      </c>
      <c r="O179" s="1026">
        <v>2</v>
      </c>
    </row>
    <row r="180" spans="3:15" x14ac:dyDescent="0.25">
      <c r="C180" s="483">
        <v>51</v>
      </c>
      <c r="D180" s="481" t="s">
        <v>266</v>
      </c>
      <c r="E180" s="479">
        <v>8327</v>
      </c>
      <c r="F180" s="627">
        <v>2734</v>
      </c>
      <c r="G180" s="479">
        <v>2712</v>
      </c>
      <c r="H180" s="627">
        <v>805</v>
      </c>
      <c r="I180" s="627">
        <v>2231</v>
      </c>
      <c r="J180" s="648">
        <v>0.26225310899780541</v>
      </c>
      <c r="K180" s="627">
        <v>59</v>
      </c>
      <c r="L180" s="627">
        <v>85</v>
      </c>
      <c r="M180" s="477">
        <v>38</v>
      </c>
      <c r="N180" s="475">
        <v>49</v>
      </c>
      <c r="O180" s="484">
        <v>2</v>
      </c>
    </row>
    <row r="181" spans="3:15" ht="15.75" thickBot="1" x14ac:dyDescent="0.3">
      <c r="C181" s="1098">
        <v>52</v>
      </c>
      <c r="D181" s="1099" t="s">
        <v>252</v>
      </c>
      <c r="E181" s="1100">
        <v>89797</v>
      </c>
      <c r="F181" s="1101">
        <v>49314</v>
      </c>
      <c r="G181" s="1102">
        <v>64718</v>
      </c>
      <c r="H181" s="986">
        <v>10284</v>
      </c>
      <c r="I181" s="1103">
        <v>39568</v>
      </c>
      <c r="J181" s="1104">
        <v>0.30003650079085048</v>
      </c>
      <c r="K181" s="1103">
        <v>1811</v>
      </c>
      <c r="L181" s="1103">
        <v>8736</v>
      </c>
      <c r="M181" s="1105">
        <v>788</v>
      </c>
      <c r="N181" s="1106">
        <v>1114</v>
      </c>
      <c r="O181" s="1107">
        <v>7</v>
      </c>
    </row>
    <row r="182" spans="3:15" ht="15.75" thickBot="1" x14ac:dyDescent="0.3">
      <c r="C182" s="1271">
        <v>53</v>
      </c>
      <c r="D182" s="1271" t="s">
        <v>275</v>
      </c>
      <c r="E182" s="611" t="s">
        <v>77</v>
      </c>
      <c r="F182" s="612" t="s">
        <v>77</v>
      </c>
      <c r="G182" s="611" t="s">
        <v>77</v>
      </c>
      <c r="H182" s="802" t="s">
        <v>77</v>
      </c>
      <c r="I182" s="802" t="s">
        <v>77</v>
      </c>
      <c r="J182" s="802" t="s">
        <v>77</v>
      </c>
      <c r="K182" s="802" t="s">
        <v>77</v>
      </c>
      <c r="L182" s="802" t="s">
        <v>77</v>
      </c>
      <c r="M182" s="1108">
        <v>1569</v>
      </c>
      <c r="N182" s="1109">
        <v>2392</v>
      </c>
      <c r="O182" s="1110">
        <v>134</v>
      </c>
    </row>
    <row r="183" spans="3:15" ht="15.75" thickBot="1" x14ac:dyDescent="0.3">
      <c r="C183" s="1187">
        <v>54</v>
      </c>
      <c r="D183" s="1187" t="s">
        <v>330</v>
      </c>
      <c r="E183" s="970">
        <f>SUM(E130:E181)</f>
        <v>1748531</v>
      </c>
      <c r="F183" s="971">
        <f>SUM(F130:F181)</f>
        <v>814400</v>
      </c>
      <c r="G183" s="971">
        <f>SUM(G130:G181)</f>
        <v>960957</v>
      </c>
      <c r="H183" s="971">
        <f>SUM(H130:H181)</f>
        <v>179032</v>
      </c>
      <c r="I183" s="971">
        <f>SUM(I130:I181)</f>
        <v>651009</v>
      </c>
      <c r="J183" s="972">
        <v>0.37386787819253436</v>
      </c>
      <c r="K183" s="971">
        <f>SUM(K130:K181)</f>
        <v>22100</v>
      </c>
      <c r="L183" s="973">
        <f>SUM(L130:L181)</f>
        <v>141774</v>
      </c>
      <c r="M183" s="971">
        <f>SUM(M130:M182)</f>
        <v>12684</v>
      </c>
      <c r="N183" s="971">
        <f>SUM(N130:N182)</f>
        <v>19037</v>
      </c>
      <c r="O183" s="974">
        <f>SUM(O130:O182)</f>
        <v>500</v>
      </c>
    </row>
    <row r="184" spans="3:15" ht="15.75" thickTop="1" x14ac:dyDescent="0.25"/>
    <row r="185" spans="3:15" ht="16.5" thickBot="1" x14ac:dyDescent="0.3">
      <c r="H185" s="1269">
        <v>2013</v>
      </c>
    </row>
    <row r="186" spans="3:15" ht="75" thickTop="1" thickBot="1" x14ac:dyDescent="0.3">
      <c r="C186" s="1650" t="s">
        <v>437</v>
      </c>
      <c r="D186" s="1651"/>
      <c r="E186" s="850" t="s">
        <v>267</v>
      </c>
      <c r="F186" s="850" t="s">
        <v>314</v>
      </c>
      <c r="G186" s="850" t="s">
        <v>503</v>
      </c>
      <c r="H186" s="850" t="s">
        <v>510</v>
      </c>
      <c r="I186" s="850" t="s">
        <v>506</v>
      </c>
      <c r="J186" s="850" t="s">
        <v>504</v>
      </c>
      <c r="K186" s="850" t="s">
        <v>274</v>
      </c>
      <c r="L186" s="962" t="s">
        <v>329</v>
      </c>
      <c r="M186" s="850" t="s">
        <v>507</v>
      </c>
      <c r="N186" s="850" t="s">
        <v>508</v>
      </c>
      <c r="O186" s="856" t="s">
        <v>509</v>
      </c>
    </row>
    <row r="187" spans="3:15" x14ac:dyDescent="0.25">
      <c r="C187" s="491">
        <v>1</v>
      </c>
      <c r="D187" s="492" t="s">
        <v>257</v>
      </c>
      <c r="E187" s="489">
        <v>25728</v>
      </c>
      <c r="F187" s="490">
        <v>11374</v>
      </c>
      <c r="G187" s="489"/>
      <c r="H187" s="490">
        <v>2285</v>
      </c>
      <c r="I187" s="490">
        <v>9429</v>
      </c>
      <c r="J187" s="646">
        <v>0.31836160675046143</v>
      </c>
      <c r="K187" s="490">
        <v>309</v>
      </c>
      <c r="L187" s="490">
        <v>1165</v>
      </c>
      <c r="M187" s="1270">
        <v>134</v>
      </c>
      <c r="N187" s="486">
        <v>215</v>
      </c>
      <c r="O187" s="488">
        <v>12</v>
      </c>
    </row>
    <row r="188" spans="3:15" x14ac:dyDescent="0.25">
      <c r="C188" s="975">
        <v>2</v>
      </c>
      <c r="D188" s="1023" t="s">
        <v>202</v>
      </c>
      <c r="E188" s="987">
        <v>13827</v>
      </c>
      <c r="F188" s="986">
        <v>3560</v>
      </c>
      <c r="G188" s="987"/>
      <c r="H188" s="986">
        <v>1019</v>
      </c>
      <c r="I188" s="986">
        <v>3571</v>
      </c>
      <c r="J188" s="978">
        <v>0.26885337818895433</v>
      </c>
      <c r="K188" s="986">
        <v>146</v>
      </c>
      <c r="L188" s="986">
        <v>504</v>
      </c>
      <c r="M188" s="1024">
        <v>66</v>
      </c>
      <c r="N188" s="1025">
        <v>108</v>
      </c>
      <c r="O188" s="1026">
        <v>3</v>
      </c>
    </row>
    <row r="189" spans="3:15" x14ac:dyDescent="0.25">
      <c r="C189" s="483">
        <v>3</v>
      </c>
      <c r="D189" s="481" t="s">
        <v>258</v>
      </c>
      <c r="E189" s="479">
        <v>19459</v>
      </c>
      <c r="F189" s="627">
        <v>5513</v>
      </c>
      <c r="G189" s="479"/>
      <c r="H189" s="627">
        <v>1283</v>
      </c>
      <c r="I189" s="627">
        <v>4293</v>
      </c>
      <c r="J189" s="648">
        <v>0.34649520014490126</v>
      </c>
      <c r="K189" s="627">
        <v>173</v>
      </c>
      <c r="L189" s="627">
        <v>1093</v>
      </c>
      <c r="M189" s="477">
        <v>105</v>
      </c>
      <c r="N189" s="475">
        <v>140</v>
      </c>
      <c r="O189" s="484">
        <v>2</v>
      </c>
    </row>
    <row r="190" spans="3:15" x14ac:dyDescent="0.25">
      <c r="C190" s="975">
        <v>4</v>
      </c>
      <c r="D190" s="1023" t="s">
        <v>259</v>
      </c>
      <c r="E190" s="987">
        <v>17399</v>
      </c>
      <c r="F190" s="986">
        <v>6492</v>
      </c>
      <c r="G190" s="987"/>
      <c r="H190" s="986">
        <v>1293</v>
      </c>
      <c r="I190" s="986">
        <v>5907</v>
      </c>
      <c r="J190" s="978">
        <v>0.34965357967667438</v>
      </c>
      <c r="K190" s="986">
        <v>198</v>
      </c>
      <c r="L190" s="986">
        <v>791</v>
      </c>
      <c r="M190" s="1024">
        <v>73</v>
      </c>
      <c r="N190" s="1025">
        <v>106</v>
      </c>
      <c r="O190" s="1026">
        <v>3</v>
      </c>
    </row>
    <row r="191" spans="3:15" x14ac:dyDescent="0.25">
      <c r="C191" s="483">
        <v>5</v>
      </c>
      <c r="D191" s="481" t="s">
        <v>205</v>
      </c>
      <c r="E191" s="479">
        <v>101269</v>
      </c>
      <c r="F191" s="627">
        <v>57348</v>
      </c>
      <c r="G191" s="479"/>
      <c r="H191" s="627">
        <v>9566</v>
      </c>
      <c r="I191" s="627">
        <v>37868</v>
      </c>
      <c r="J191" s="648">
        <v>0.40285574810837199</v>
      </c>
      <c r="K191" s="627">
        <v>1713</v>
      </c>
      <c r="L191" s="627">
        <v>10492</v>
      </c>
      <c r="M191" s="477">
        <v>656</v>
      </c>
      <c r="N191" s="475">
        <v>959</v>
      </c>
      <c r="O191" s="484">
        <v>25</v>
      </c>
    </row>
    <row r="192" spans="3:15" x14ac:dyDescent="0.25">
      <c r="C192" s="975">
        <v>6</v>
      </c>
      <c r="D192" s="1023" t="s">
        <v>206</v>
      </c>
      <c r="E192" s="987">
        <v>36555</v>
      </c>
      <c r="F192" s="986">
        <v>13727</v>
      </c>
      <c r="G192" s="987"/>
      <c r="H192" s="986">
        <v>3137</v>
      </c>
      <c r="I192" s="986">
        <v>12458</v>
      </c>
      <c r="J192" s="978">
        <v>0.35999418308732639</v>
      </c>
      <c r="K192" s="986">
        <v>467</v>
      </c>
      <c r="L192" s="986">
        <v>1789</v>
      </c>
      <c r="M192" s="1024">
        <v>229</v>
      </c>
      <c r="N192" s="1025">
        <v>347</v>
      </c>
      <c r="O192" s="1026">
        <v>13</v>
      </c>
    </row>
    <row r="193" spans="3:15" x14ac:dyDescent="0.25">
      <c r="C193" s="483">
        <v>7</v>
      </c>
      <c r="D193" s="481" t="s">
        <v>207</v>
      </c>
      <c r="E193" s="479">
        <v>6495</v>
      </c>
      <c r="F193" s="627">
        <v>2537</v>
      </c>
      <c r="G193" s="479"/>
      <c r="H193" s="627">
        <v>507</v>
      </c>
      <c r="I193" s="627">
        <v>2068</v>
      </c>
      <c r="J193" s="648">
        <v>0.26220472440944881</v>
      </c>
      <c r="K193" s="627">
        <v>39</v>
      </c>
      <c r="L193" s="627">
        <v>473</v>
      </c>
      <c r="M193" s="477">
        <v>32</v>
      </c>
      <c r="N193" s="475">
        <v>41</v>
      </c>
      <c r="O193" s="484">
        <v>0</v>
      </c>
    </row>
    <row r="194" spans="3:15" x14ac:dyDescent="0.25">
      <c r="C194" s="975">
        <v>8</v>
      </c>
      <c r="D194" s="1023" t="s">
        <v>208</v>
      </c>
      <c r="E194" s="987">
        <v>6268</v>
      </c>
      <c r="F194" s="986">
        <v>1559</v>
      </c>
      <c r="G194" s="987"/>
      <c r="H194" s="986">
        <v>358</v>
      </c>
      <c r="I194" s="986">
        <v>1274</v>
      </c>
      <c r="J194" s="978">
        <v>0.27749360613810742</v>
      </c>
      <c r="K194" s="986">
        <v>87</v>
      </c>
      <c r="L194" s="986">
        <v>213</v>
      </c>
      <c r="M194" s="1024">
        <v>21</v>
      </c>
      <c r="N194" s="1025">
        <v>30</v>
      </c>
      <c r="O194" s="1026">
        <v>5</v>
      </c>
    </row>
    <row r="195" spans="3:15" x14ac:dyDescent="0.25">
      <c r="C195" s="483">
        <v>9</v>
      </c>
      <c r="D195" s="481" t="s">
        <v>209</v>
      </c>
      <c r="E195" s="479">
        <v>85863</v>
      </c>
      <c r="F195" s="627">
        <v>50434</v>
      </c>
      <c r="G195" s="479"/>
      <c r="H195" s="627">
        <v>9023</v>
      </c>
      <c r="I195" s="627">
        <v>38174</v>
      </c>
      <c r="J195" s="648">
        <v>0.33625510649268237</v>
      </c>
      <c r="K195" s="627">
        <v>1183</v>
      </c>
      <c r="L195" s="627">
        <v>11167</v>
      </c>
      <c r="M195" s="477">
        <v>696</v>
      </c>
      <c r="N195" s="475">
        <v>1038</v>
      </c>
      <c r="O195" s="484">
        <v>11</v>
      </c>
    </row>
    <row r="196" spans="3:15" x14ac:dyDescent="0.25">
      <c r="C196" s="975">
        <v>10</v>
      </c>
      <c r="D196" s="1023" t="s">
        <v>210</v>
      </c>
      <c r="E196" s="987">
        <v>13939</v>
      </c>
      <c r="F196" s="986">
        <v>1962</v>
      </c>
      <c r="G196" s="987"/>
      <c r="H196" s="986">
        <v>411</v>
      </c>
      <c r="I196" s="986">
        <v>1258</v>
      </c>
      <c r="J196" s="978">
        <v>0.34619289340101522</v>
      </c>
      <c r="K196" s="986">
        <v>154</v>
      </c>
      <c r="L196" s="986">
        <v>359</v>
      </c>
      <c r="M196" s="1024">
        <v>13</v>
      </c>
      <c r="N196" s="1025">
        <v>22</v>
      </c>
      <c r="O196" s="1026">
        <v>0</v>
      </c>
    </row>
    <row r="197" spans="3:15" x14ac:dyDescent="0.25">
      <c r="C197" s="483">
        <v>11</v>
      </c>
      <c r="D197" s="481" t="s">
        <v>211</v>
      </c>
      <c r="E197" s="479">
        <v>22973</v>
      </c>
      <c r="F197" s="627">
        <v>4151</v>
      </c>
      <c r="G197" s="479"/>
      <c r="H197" s="627">
        <v>1366</v>
      </c>
      <c r="I197" s="627">
        <v>4830</v>
      </c>
      <c r="J197" s="648">
        <v>0.3891163014688177</v>
      </c>
      <c r="K197" s="627">
        <v>457</v>
      </c>
      <c r="L197" s="627">
        <v>1843</v>
      </c>
      <c r="M197" s="477">
        <v>34</v>
      </c>
      <c r="N197" s="475">
        <v>38</v>
      </c>
      <c r="O197" s="484">
        <v>5</v>
      </c>
    </row>
    <row r="198" spans="3:15" x14ac:dyDescent="0.25">
      <c r="C198" s="975">
        <v>12</v>
      </c>
      <c r="D198" s="1023" t="s">
        <v>212</v>
      </c>
      <c r="E198" s="987">
        <v>3689</v>
      </c>
      <c r="F198" s="986">
        <v>860</v>
      </c>
      <c r="G198" s="987"/>
      <c r="H198" s="986">
        <v>264</v>
      </c>
      <c r="I198" s="986">
        <v>860</v>
      </c>
      <c r="J198" s="978">
        <v>0.345707656612529</v>
      </c>
      <c r="K198" s="986">
        <v>54</v>
      </c>
      <c r="L198" s="986">
        <v>160</v>
      </c>
      <c r="M198" s="1024">
        <v>19</v>
      </c>
      <c r="N198" s="1025">
        <v>22</v>
      </c>
      <c r="O198" s="1026">
        <v>3</v>
      </c>
    </row>
    <row r="199" spans="3:15" x14ac:dyDescent="0.25">
      <c r="C199" s="483">
        <v>13</v>
      </c>
      <c r="D199" s="481" t="s">
        <v>213</v>
      </c>
      <c r="E199" s="479">
        <v>18041</v>
      </c>
      <c r="F199" s="627">
        <v>9037</v>
      </c>
      <c r="G199" s="479"/>
      <c r="H199" s="627">
        <v>2099</v>
      </c>
      <c r="I199" s="627">
        <v>8383</v>
      </c>
      <c r="J199" s="648">
        <v>0.30319442909251687</v>
      </c>
      <c r="K199" s="627">
        <v>427</v>
      </c>
      <c r="L199" s="627">
        <v>1206</v>
      </c>
      <c r="M199" s="477">
        <v>129</v>
      </c>
      <c r="N199" s="475">
        <v>182</v>
      </c>
      <c r="O199" s="484">
        <v>7</v>
      </c>
    </row>
    <row r="200" spans="3:15" x14ac:dyDescent="0.25">
      <c r="C200" s="975">
        <v>14</v>
      </c>
      <c r="D200" s="1023" t="s">
        <v>214</v>
      </c>
      <c r="E200" s="987">
        <v>9636</v>
      </c>
      <c r="F200" s="986">
        <v>2190</v>
      </c>
      <c r="G200" s="987"/>
      <c r="H200" s="986">
        <v>621</v>
      </c>
      <c r="I200" s="986">
        <v>2204</v>
      </c>
      <c r="J200" s="978">
        <v>0.25868372943327239</v>
      </c>
      <c r="K200" s="986">
        <v>195</v>
      </c>
      <c r="L200" s="986">
        <v>480</v>
      </c>
      <c r="M200" s="1024">
        <v>42</v>
      </c>
      <c r="N200" s="1025">
        <v>60</v>
      </c>
      <c r="O200" s="1026">
        <v>1</v>
      </c>
    </row>
    <row r="201" spans="3:15" x14ac:dyDescent="0.25">
      <c r="C201" s="483">
        <v>15</v>
      </c>
      <c r="D201" s="481" t="s">
        <v>260</v>
      </c>
      <c r="E201" s="479">
        <v>19190</v>
      </c>
      <c r="F201" s="627">
        <v>9827</v>
      </c>
      <c r="G201" s="479"/>
      <c r="H201" s="627">
        <v>2136</v>
      </c>
      <c r="I201" s="627">
        <v>8943</v>
      </c>
      <c r="J201" s="648">
        <v>0.26235509456985967</v>
      </c>
      <c r="K201" s="627">
        <v>148</v>
      </c>
      <c r="L201" s="627">
        <v>1254</v>
      </c>
      <c r="M201" s="477">
        <v>157</v>
      </c>
      <c r="N201" s="475">
        <v>244</v>
      </c>
      <c r="O201" s="484">
        <v>8</v>
      </c>
    </row>
    <row r="202" spans="3:15" x14ac:dyDescent="0.25">
      <c r="C202" s="975">
        <v>16</v>
      </c>
      <c r="D202" s="1023" t="s">
        <v>216</v>
      </c>
      <c r="E202" s="987">
        <v>9036</v>
      </c>
      <c r="F202" s="986">
        <v>2599</v>
      </c>
      <c r="G202" s="987"/>
      <c r="H202" s="986">
        <v>618</v>
      </c>
      <c r="I202" s="986">
        <v>2415</v>
      </c>
      <c r="J202" s="978">
        <v>0.23576923076923076</v>
      </c>
      <c r="K202" s="986">
        <v>72</v>
      </c>
      <c r="L202" s="986">
        <v>229</v>
      </c>
      <c r="M202" s="1024">
        <v>93</v>
      </c>
      <c r="N202" s="1025">
        <v>128</v>
      </c>
      <c r="O202" s="1026">
        <v>2</v>
      </c>
    </row>
    <row r="203" spans="3:15" x14ac:dyDescent="0.25">
      <c r="C203" s="483">
        <v>17</v>
      </c>
      <c r="D203" s="481" t="s">
        <v>217</v>
      </c>
      <c r="E203" s="479">
        <v>15853</v>
      </c>
      <c r="F203" s="627">
        <v>3003</v>
      </c>
      <c r="G203" s="479"/>
      <c r="H203" s="627">
        <v>668</v>
      </c>
      <c r="I203" s="627">
        <v>3069</v>
      </c>
      <c r="J203" s="648">
        <v>0.37205443079986722</v>
      </c>
      <c r="K203" s="627">
        <v>127</v>
      </c>
      <c r="L203" s="627">
        <v>320</v>
      </c>
      <c r="M203" s="477">
        <v>20</v>
      </c>
      <c r="N203" s="475">
        <v>26</v>
      </c>
      <c r="O203" s="484">
        <v>0</v>
      </c>
    </row>
    <row r="204" spans="3:15" x14ac:dyDescent="0.25">
      <c r="C204" s="975">
        <v>18</v>
      </c>
      <c r="D204" s="1023" t="s">
        <v>218</v>
      </c>
      <c r="E204" s="987">
        <v>19410</v>
      </c>
      <c r="F204" s="986">
        <v>4049</v>
      </c>
      <c r="G204" s="987"/>
      <c r="H204" s="986">
        <v>1012</v>
      </c>
      <c r="I204" s="986">
        <v>2997</v>
      </c>
      <c r="J204" s="978">
        <v>0.34607794770596939</v>
      </c>
      <c r="K204" s="986">
        <v>238</v>
      </c>
      <c r="L204" s="986">
        <v>796</v>
      </c>
      <c r="M204" s="1024">
        <v>107</v>
      </c>
      <c r="N204" s="1025">
        <v>161</v>
      </c>
      <c r="O204" s="1026">
        <v>11</v>
      </c>
    </row>
    <row r="205" spans="3:15" x14ac:dyDescent="0.25">
      <c r="C205" s="483">
        <v>19</v>
      </c>
      <c r="D205" s="481" t="s">
        <v>261</v>
      </c>
      <c r="E205" s="479">
        <v>31699</v>
      </c>
      <c r="F205" s="627">
        <v>13548</v>
      </c>
      <c r="G205" s="479"/>
      <c r="H205" s="627">
        <v>2447</v>
      </c>
      <c r="I205" s="627">
        <v>9616</v>
      </c>
      <c r="J205" s="648">
        <v>0.33008418254319893</v>
      </c>
      <c r="K205" s="627">
        <v>676</v>
      </c>
      <c r="L205" s="627">
        <v>2608</v>
      </c>
      <c r="M205" s="477">
        <v>143</v>
      </c>
      <c r="N205" s="475">
        <v>236</v>
      </c>
      <c r="O205" s="484">
        <v>1</v>
      </c>
    </row>
    <row r="206" spans="3:15" x14ac:dyDescent="0.25">
      <c r="C206" s="975">
        <v>20</v>
      </c>
      <c r="D206" s="1023" t="s">
        <v>220</v>
      </c>
      <c r="E206" s="987">
        <v>10534</v>
      </c>
      <c r="F206" s="986">
        <v>2939</v>
      </c>
      <c r="G206" s="987"/>
      <c r="H206" s="986">
        <v>610</v>
      </c>
      <c r="I206" s="986">
        <v>1946</v>
      </c>
      <c r="J206" s="978">
        <v>0.25170068027210885</v>
      </c>
      <c r="K206" s="986">
        <v>90</v>
      </c>
      <c r="L206" s="986">
        <v>690</v>
      </c>
      <c r="M206" s="1024">
        <v>44</v>
      </c>
      <c r="N206" s="1025">
        <v>58</v>
      </c>
      <c r="O206" s="1026">
        <v>1</v>
      </c>
    </row>
    <row r="207" spans="3:15" x14ac:dyDescent="0.25">
      <c r="C207" s="483">
        <v>21</v>
      </c>
      <c r="D207" s="481" t="s">
        <v>221</v>
      </c>
      <c r="E207" s="479">
        <v>45761</v>
      </c>
      <c r="F207" s="627">
        <v>14470</v>
      </c>
      <c r="G207" s="479"/>
      <c r="H207" s="627">
        <v>2938</v>
      </c>
      <c r="I207" s="627">
        <v>11463</v>
      </c>
      <c r="J207" s="648">
        <v>0.44060534862829104</v>
      </c>
      <c r="K207" s="627">
        <v>606</v>
      </c>
      <c r="L207" s="627">
        <v>3497</v>
      </c>
      <c r="M207" s="477">
        <v>284</v>
      </c>
      <c r="N207" s="475">
        <v>454</v>
      </c>
      <c r="O207" s="484">
        <v>7</v>
      </c>
    </row>
    <row r="208" spans="3:15" x14ac:dyDescent="0.25">
      <c r="C208" s="975">
        <v>22</v>
      </c>
      <c r="D208" s="1023" t="s">
        <v>222</v>
      </c>
      <c r="E208" s="987">
        <v>9661</v>
      </c>
      <c r="F208" s="986">
        <v>2004</v>
      </c>
      <c r="G208" s="987"/>
      <c r="H208" s="986">
        <v>562</v>
      </c>
      <c r="I208" s="986">
        <v>1700</v>
      </c>
      <c r="J208" s="978">
        <v>0.371571072319202</v>
      </c>
      <c r="K208" s="986">
        <v>111</v>
      </c>
      <c r="L208" s="986">
        <v>551</v>
      </c>
      <c r="M208" s="1024">
        <v>15</v>
      </c>
      <c r="N208" s="1025">
        <v>21</v>
      </c>
      <c r="O208" s="1026">
        <v>1</v>
      </c>
    </row>
    <row r="209" spans="3:15" x14ac:dyDescent="0.25">
      <c r="C209" s="483">
        <v>23</v>
      </c>
      <c r="D209" s="481" t="s">
        <v>223</v>
      </c>
      <c r="E209" s="479">
        <v>55597</v>
      </c>
      <c r="F209" s="627">
        <v>30347</v>
      </c>
      <c r="G209" s="479"/>
      <c r="H209" s="627">
        <v>6400</v>
      </c>
      <c r="I209" s="627">
        <v>23016</v>
      </c>
      <c r="J209" s="648">
        <v>0.33825176207100982</v>
      </c>
      <c r="K209" s="627">
        <v>727</v>
      </c>
      <c r="L209" s="627">
        <v>6532</v>
      </c>
      <c r="M209" s="477">
        <v>228</v>
      </c>
      <c r="N209" s="475">
        <v>321</v>
      </c>
      <c r="O209" s="484">
        <v>7</v>
      </c>
    </row>
    <row r="210" spans="3:15" x14ac:dyDescent="0.25">
      <c r="C210" s="975">
        <v>24</v>
      </c>
      <c r="D210" s="1023" t="s">
        <v>224</v>
      </c>
      <c r="E210" s="987">
        <v>128026</v>
      </c>
      <c r="F210" s="986">
        <v>72220</v>
      </c>
      <c r="G210" s="987"/>
      <c r="H210" s="986">
        <v>13231</v>
      </c>
      <c r="I210" s="986">
        <v>52188</v>
      </c>
      <c r="J210" s="978">
        <v>0.3527173612264099</v>
      </c>
      <c r="K210" s="986">
        <v>3057</v>
      </c>
      <c r="L210" s="986">
        <v>17749</v>
      </c>
      <c r="M210" s="1024">
        <v>797</v>
      </c>
      <c r="N210" s="1025">
        <v>1137</v>
      </c>
      <c r="O210" s="1026">
        <v>22</v>
      </c>
    </row>
    <row r="211" spans="3:15" x14ac:dyDescent="0.25">
      <c r="C211" s="483">
        <v>25</v>
      </c>
      <c r="D211" s="481" t="s">
        <v>262</v>
      </c>
      <c r="E211" s="479">
        <v>35633</v>
      </c>
      <c r="F211" s="627">
        <v>9720</v>
      </c>
      <c r="G211" s="479"/>
      <c r="H211" s="627">
        <v>2602</v>
      </c>
      <c r="I211" s="627">
        <v>8217</v>
      </c>
      <c r="J211" s="648">
        <v>0.34564860426929395</v>
      </c>
      <c r="K211" s="627">
        <v>754</v>
      </c>
      <c r="L211" s="627">
        <v>2171</v>
      </c>
      <c r="M211" s="477">
        <v>151</v>
      </c>
      <c r="N211" s="475">
        <v>214</v>
      </c>
      <c r="O211" s="484">
        <v>8</v>
      </c>
    </row>
    <row r="212" spans="3:15" x14ac:dyDescent="0.25">
      <c r="C212" s="975">
        <v>26</v>
      </c>
      <c r="D212" s="1023" t="s">
        <v>226</v>
      </c>
      <c r="E212" s="987">
        <v>10899</v>
      </c>
      <c r="F212" s="986">
        <v>3834</v>
      </c>
      <c r="G212" s="987"/>
      <c r="H212" s="986">
        <v>979</v>
      </c>
      <c r="I212" s="986">
        <v>3516</v>
      </c>
      <c r="J212" s="978">
        <v>0.27566440854611779</v>
      </c>
      <c r="K212" s="986">
        <v>41</v>
      </c>
      <c r="L212" s="986">
        <v>236</v>
      </c>
      <c r="M212" s="1024">
        <v>32</v>
      </c>
      <c r="N212" s="1025">
        <v>46</v>
      </c>
      <c r="O212" s="1026">
        <v>2</v>
      </c>
    </row>
    <row r="213" spans="3:15" x14ac:dyDescent="0.25">
      <c r="C213" s="483">
        <v>27</v>
      </c>
      <c r="D213" s="481" t="s">
        <v>227</v>
      </c>
      <c r="E213" s="479">
        <v>12469</v>
      </c>
      <c r="F213" s="627">
        <v>5409</v>
      </c>
      <c r="G213" s="479"/>
      <c r="H213" s="627">
        <v>806</v>
      </c>
      <c r="I213" s="627">
        <v>3451</v>
      </c>
      <c r="J213" s="648">
        <v>0.40370027752081405</v>
      </c>
      <c r="K213" s="627">
        <v>149</v>
      </c>
      <c r="L213" s="627">
        <v>578</v>
      </c>
      <c r="M213" s="477">
        <v>46</v>
      </c>
      <c r="N213" s="475">
        <v>71</v>
      </c>
      <c r="O213" s="484">
        <v>4</v>
      </c>
    </row>
    <row r="214" spans="3:15" x14ac:dyDescent="0.25">
      <c r="C214" s="975">
        <v>28</v>
      </c>
      <c r="D214" s="1023" t="s">
        <v>228</v>
      </c>
      <c r="E214" s="987">
        <v>15541</v>
      </c>
      <c r="F214" s="986">
        <v>5337</v>
      </c>
      <c r="G214" s="987"/>
      <c r="H214" s="986">
        <v>1254</v>
      </c>
      <c r="I214" s="986">
        <v>4124</v>
      </c>
      <c r="J214" s="978">
        <v>0.3733108108108108</v>
      </c>
      <c r="K214" s="986">
        <v>131</v>
      </c>
      <c r="L214" s="986">
        <v>846</v>
      </c>
      <c r="M214" s="1024">
        <v>89</v>
      </c>
      <c r="N214" s="1025">
        <v>132</v>
      </c>
      <c r="O214" s="1026">
        <v>8</v>
      </c>
    </row>
    <row r="215" spans="3:15" x14ac:dyDescent="0.25">
      <c r="C215" s="483">
        <v>29</v>
      </c>
      <c r="D215" s="481" t="s">
        <v>276</v>
      </c>
      <c r="E215" s="479">
        <v>21427</v>
      </c>
      <c r="F215" s="627">
        <v>7433</v>
      </c>
      <c r="G215" s="479"/>
      <c r="H215" s="627">
        <v>1459</v>
      </c>
      <c r="I215" s="627">
        <v>6724</v>
      </c>
      <c r="J215" s="648">
        <v>0.28037634408602152</v>
      </c>
      <c r="K215" s="627">
        <v>243</v>
      </c>
      <c r="L215" s="627">
        <v>895</v>
      </c>
      <c r="M215" s="477">
        <v>131</v>
      </c>
      <c r="N215" s="475">
        <v>185</v>
      </c>
      <c r="O215" s="484">
        <v>3</v>
      </c>
    </row>
    <row r="216" spans="3:15" x14ac:dyDescent="0.25">
      <c r="C216" s="975">
        <v>30</v>
      </c>
      <c r="D216" s="1023" t="s">
        <v>230</v>
      </c>
      <c r="E216" s="987">
        <v>26227</v>
      </c>
      <c r="F216" s="986">
        <v>6133</v>
      </c>
      <c r="G216" s="987"/>
      <c r="H216" s="986">
        <v>1340</v>
      </c>
      <c r="I216" s="986">
        <v>5394</v>
      </c>
      <c r="J216" s="978">
        <v>0.39090760958122861</v>
      </c>
      <c r="K216" s="986">
        <v>163</v>
      </c>
      <c r="L216" s="986">
        <v>485</v>
      </c>
      <c r="M216" s="1024">
        <v>22</v>
      </c>
      <c r="N216" s="1025">
        <v>30</v>
      </c>
      <c r="O216" s="1026">
        <v>3</v>
      </c>
    </row>
    <row r="217" spans="3:15" x14ac:dyDescent="0.25">
      <c r="C217" s="483">
        <v>31</v>
      </c>
      <c r="D217" s="481" t="s">
        <v>231</v>
      </c>
      <c r="E217" s="479">
        <v>7883</v>
      </c>
      <c r="F217" s="627">
        <v>2123</v>
      </c>
      <c r="G217" s="479"/>
      <c r="H217" s="627">
        <v>472</v>
      </c>
      <c r="I217" s="627">
        <v>1860</v>
      </c>
      <c r="J217" s="648">
        <v>0.25493885230479774</v>
      </c>
      <c r="K217" s="627">
        <v>76</v>
      </c>
      <c r="L217" s="627">
        <v>397</v>
      </c>
      <c r="M217" s="477">
        <v>30</v>
      </c>
      <c r="N217" s="475">
        <v>48</v>
      </c>
      <c r="O217" s="484">
        <v>4</v>
      </c>
    </row>
    <row r="218" spans="3:15" x14ac:dyDescent="0.25">
      <c r="C218" s="975">
        <v>32</v>
      </c>
      <c r="D218" s="1023" t="s">
        <v>232</v>
      </c>
      <c r="E218" s="987">
        <v>10515</v>
      </c>
      <c r="F218" s="986">
        <v>3253</v>
      </c>
      <c r="G218" s="987"/>
      <c r="H218" s="986">
        <v>735</v>
      </c>
      <c r="I218" s="986">
        <v>2918</v>
      </c>
      <c r="J218" s="978">
        <v>0.23489727077583564</v>
      </c>
      <c r="K218" s="986">
        <v>135</v>
      </c>
      <c r="L218" s="986">
        <v>604</v>
      </c>
      <c r="M218" s="1024">
        <v>30</v>
      </c>
      <c r="N218" s="1025">
        <v>44</v>
      </c>
      <c r="O218" s="1026">
        <v>5</v>
      </c>
    </row>
    <row r="219" spans="3:15" x14ac:dyDescent="0.25">
      <c r="C219" s="483">
        <v>33</v>
      </c>
      <c r="D219" s="481" t="s">
        <v>263</v>
      </c>
      <c r="E219" s="479">
        <v>40099</v>
      </c>
      <c r="F219" s="627">
        <v>22169</v>
      </c>
      <c r="G219" s="479"/>
      <c r="H219" s="627">
        <v>4607</v>
      </c>
      <c r="I219" s="627">
        <v>17331</v>
      </c>
      <c r="J219" s="648">
        <v>0.34768689692488053</v>
      </c>
      <c r="K219" s="627">
        <v>563</v>
      </c>
      <c r="L219" s="627">
        <v>3724</v>
      </c>
      <c r="M219" s="477">
        <v>214</v>
      </c>
      <c r="N219" s="475">
        <v>311</v>
      </c>
      <c r="O219" s="484">
        <v>4</v>
      </c>
    </row>
    <row r="220" spans="3:15" x14ac:dyDescent="0.25">
      <c r="C220" s="975">
        <v>34</v>
      </c>
      <c r="D220" s="1023" t="s">
        <v>234</v>
      </c>
      <c r="E220" s="987">
        <v>5477</v>
      </c>
      <c r="F220" s="986">
        <v>1182</v>
      </c>
      <c r="G220" s="987"/>
      <c r="H220" s="986">
        <v>325</v>
      </c>
      <c r="I220" s="986">
        <v>1065</v>
      </c>
      <c r="J220" s="978">
        <v>0.28667790893760542</v>
      </c>
      <c r="K220" s="986">
        <v>75</v>
      </c>
      <c r="L220" s="986">
        <v>165</v>
      </c>
      <c r="M220" s="1024">
        <v>21</v>
      </c>
      <c r="N220" s="1025">
        <v>34</v>
      </c>
      <c r="O220" s="1026">
        <v>1</v>
      </c>
    </row>
    <row r="221" spans="3:15" x14ac:dyDescent="0.25">
      <c r="C221" s="483">
        <v>35</v>
      </c>
      <c r="D221" s="481" t="s">
        <v>235</v>
      </c>
      <c r="E221" s="479">
        <v>36939</v>
      </c>
      <c r="F221" s="627">
        <v>18971</v>
      </c>
      <c r="G221" s="479"/>
      <c r="H221" s="627">
        <v>4648</v>
      </c>
      <c r="I221" s="627">
        <v>16872</v>
      </c>
      <c r="J221" s="648">
        <v>0.30409818794774546</v>
      </c>
      <c r="K221" s="627">
        <v>840</v>
      </c>
      <c r="L221" s="627">
        <v>4648</v>
      </c>
      <c r="M221" s="477">
        <v>283</v>
      </c>
      <c r="N221" s="475">
        <v>424</v>
      </c>
      <c r="O221" s="484">
        <v>9</v>
      </c>
    </row>
    <row r="222" spans="3:15" x14ac:dyDescent="0.25">
      <c r="C222" s="975">
        <v>36</v>
      </c>
      <c r="D222" s="1023" t="s">
        <v>264</v>
      </c>
      <c r="E222" s="987">
        <v>2440</v>
      </c>
      <c r="F222" s="986">
        <v>336</v>
      </c>
      <c r="G222" s="987"/>
      <c r="H222" s="986">
        <v>64</v>
      </c>
      <c r="I222" s="986">
        <v>204</v>
      </c>
      <c r="J222" s="978">
        <v>0.27002967359050445</v>
      </c>
      <c r="K222" s="986">
        <v>25</v>
      </c>
      <c r="L222" s="986">
        <v>33</v>
      </c>
      <c r="M222" s="1024">
        <v>14</v>
      </c>
      <c r="N222" s="1025">
        <v>23</v>
      </c>
      <c r="O222" s="1026">
        <v>0</v>
      </c>
    </row>
    <row r="223" spans="3:15" x14ac:dyDescent="0.25">
      <c r="C223" s="483">
        <v>37</v>
      </c>
      <c r="D223" s="481" t="s">
        <v>237</v>
      </c>
      <c r="E223" s="479">
        <v>484992</v>
      </c>
      <c r="F223" s="627">
        <v>221908</v>
      </c>
      <c r="G223" s="479"/>
      <c r="H223" s="627">
        <v>49311</v>
      </c>
      <c r="I223" s="627">
        <v>185483</v>
      </c>
      <c r="J223" s="648">
        <v>0.41178723327566319</v>
      </c>
      <c r="K223" s="627">
        <v>12226</v>
      </c>
      <c r="L223" s="627">
        <v>83846</v>
      </c>
      <c r="M223" s="477">
        <v>4896</v>
      </c>
      <c r="N223" s="475">
        <v>7287</v>
      </c>
      <c r="O223" s="484">
        <v>66</v>
      </c>
    </row>
    <row r="224" spans="3:15" x14ac:dyDescent="0.25">
      <c r="C224" s="975">
        <v>38</v>
      </c>
      <c r="D224" s="1023" t="s">
        <v>238</v>
      </c>
      <c r="E224" s="987">
        <v>23017</v>
      </c>
      <c r="F224" s="986">
        <v>8157</v>
      </c>
      <c r="G224" s="987"/>
      <c r="H224" s="986">
        <v>1717</v>
      </c>
      <c r="I224" s="986">
        <v>7240</v>
      </c>
      <c r="J224" s="978">
        <v>0.30466740169055495</v>
      </c>
      <c r="K224" s="986">
        <v>204</v>
      </c>
      <c r="L224" s="986">
        <v>1005</v>
      </c>
      <c r="M224" s="1024">
        <v>60</v>
      </c>
      <c r="N224" s="1025">
        <v>84</v>
      </c>
      <c r="O224" s="1026">
        <v>0</v>
      </c>
    </row>
    <row r="225" spans="3:15" x14ac:dyDescent="0.25">
      <c r="C225" s="483">
        <v>39</v>
      </c>
      <c r="D225" s="481" t="s">
        <v>239</v>
      </c>
      <c r="E225" s="479">
        <v>3597</v>
      </c>
      <c r="F225" s="627">
        <v>933</v>
      </c>
      <c r="G225" s="479"/>
      <c r="H225" s="627">
        <v>285</v>
      </c>
      <c r="I225" s="627">
        <v>872</v>
      </c>
      <c r="J225" s="648">
        <v>0.21405750798722045</v>
      </c>
      <c r="K225" s="627">
        <v>38</v>
      </c>
      <c r="L225" s="627">
        <v>263</v>
      </c>
      <c r="M225" s="477">
        <v>12</v>
      </c>
      <c r="N225" s="475">
        <v>14</v>
      </c>
      <c r="O225" s="484">
        <v>0</v>
      </c>
    </row>
    <row r="226" spans="3:15" x14ac:dyDescent="0.25">
      <c r="C226" s="975">
        <v>40</v>
      </c>
      <c r="D226" s="1023" t="s">
        <v>240</v>
      </c>
      <c r="E226" s="987">
        <v>3666</v>
      </c>
      <c r="F226" s="986">
        <v>704</v>
      </c>
      <c r="G226" s="987"/>
      <c r="H226" s="986">
        <v>196</v>
      </c>
      <c r="I226" s="986">
        <v>458</v>
      </c>
      <c r="J226" s="978">
        <v>0.32193732193732194</v>
      </c>
      <c r="K226" s="986">
        <v>27</v>
      </c>
      <c r="L226" s="986">
        <v>68</v>
      </c>
      <c r="M226" s="1024">
        <v>20</v>
      </c>
      <c r="N226" s="1025">
        <v>24</v>
      </c>
      <c r="O226" s="1026">
        <v>0</v>
      </c>
    </row>
    <row r="227" spans="3:15" x14ac:dyDescent="0.25">
      <c r="C227" s="483">
        <v>41</v>
      </c>
      <c r="D227" s="481" t="s">
        <v>241</v>
      </c>
      <c r="E227" s="479">
        <v>55357</v>
      </c>
      <c r="F227" s="627">
        <v>31460</v>
      </c>
      <c r="G227" s="479"/>
      <c r="H227" s="627">
        <v>6671</v>
      </c>
      <c r="I227" s="627">
        <v>24961</v>
      </c>
      <c r="J227" s="648">
        <v>0.32872884316153822</v>
      </c>
      <c r="K227" s="627">
        <v>1498</v>
      </c>
      <c r="L227" s="627">
        <v>5321</v>
      </c>
      <c r="M227" s="477">
        <v>588</v>
      </c>
      <c r="N227" s="475">
        <v>833</v>
      </c>
      <c r="O227" s="484">
        <v>12</v>
      </c>
    </row>
    <row r="228" spans="3:15" x14ac:dyDescent="0.25">
      <c r="C228" s="975">
        <v>42</v>
      </c>
      <c r="D228" s="1023" t="s">
        <v>242</v>
      </c>
      <c r="E228" s="987">
        <v>8887</v>
      </c>
      <c r="F228" s="986">
        <v>3732</v>
      </c>
      <c r="G228" s="987"/>
      <c r="H228" s="986">
        <v>674</v>
      </c>
      <c r="I228" s="986">
        <v>3011</v>
      </c>
      <c r="J228" s="978">
        <v>0.30734190782422294</v>
      </c>
      <c r="K228" s="986">
        <v>147</v>
      </c>
      <c r="L228" s="986">
        <v>529</v>
      </c>
      <c r="M228" s="1024">
        <v>50</v>
      </c>
      <c r="N228" s="1025">
        <v>71</v>
      </c>
      <c r="O228" s="1026">
        <v>2</v>
      </c>
    </row>
    <row r="229" spans="3:15" x14ac:dyDescent="0.25">
      <c r="C229" s="483">
        <v>43</v>
      </c>
      <c r="D229" s="481" t="s">
        <v>265</v>
      </c>
      <c r="E229" s="479">
        <v>6219</v>
      </c>
      <c r="F229" s="627">
        <v>2116</v>
      </c>
      <c r="G229" s="479"/>
      <c r="H229" s="627">
        <v>540</v>
      </c>
      <c r="I229" s="627">
        <v>2037</v>
      </c>
      <c r="J229" s="648">
        <v>0.21907459867799811</v>
      </c>
      <c r="K229" s="627">
        <v>41</v>
      </c>
      <c r="L229" s="627">
        <v>196</v>
      </c>
      <c r="M229" s="477">
        <v>33</v>
      </c>
      <c r="N229" s="475">
        <v>48</v>
      </c>
      <c r="O229" s="484">
        <v>1</v>
      </c>
    </row>
    <row r="230" spans="3:15" x14ac:dyDescent="0.25">
      <c r="C230" s="975">
        <v>44</v>
      </c>
      <c r="D230" s="1023" t="s">
        <v>244</v>
      </c>
      <c r="E230" s="987">
        <v>18265</v>
      </c>
      <c r="F230" s="986">
        <v>5488</v>
      </c>
      <c r="G230" s="987"/>
      <c r="H230" s="986">
        <v>1232</v>
      </c>
      <c r="I230" s="986">
        <v>4500</v>
      </c>
      <c r="J230" s="978">
        <v>0.35093789837916589</v>
      </c>
      <c r="K230" s="986">
        <v>189</v>
      </c>
      <c r="L230" s="986">
        <v>522</v>
      </c>
      <c r="M230" s="1024">
        <v>51</v>
      </c>
      <c r="N230" s="1025">
        <v>81</v>
      </c>
      <c r="O230" s="1026">
        <v>5</v>
      </c>
    </row>
    <row r="231" spans="3:15" x14ac:dyDescent="0.25">
      <c r="C231" s="483">
        <v>45</v>
      </c>
      <c r="D231" s="481" t="s">
        <v>245</v>
      </c>
      <c r="E231" s="479">
        <v>23668</v>
      </c>
      <c r="F231" s="627">
        <v>7293</v>
      </c>
      <c r="G231" s="479"/>
      <c r="H231" s="627">
        <v>1680</v>
      </c>
      <c r="I231" s="627">
        <v>7551</v>
      </c>
      <c r="J231" s="648">
        <v>0.27766379428258786</v>
      </c>
      <c r="K231" s="627">
        <v>397</v>
      </c>
      <c r="L231" s="627">
        <v>1345</v>
      </c>
      <c r="M231" s="477">
        <v>160</v>
      </c>
      <c r="N231" s="475">
        <v>235</v>
      </c>
      <c r="O231" s="484">
        <v>16</v>
      </c>
    </row>
    <row r="232" spans="3:15" x14ac:dyDescent="0.25">
      <c r="C232" s="975">
        <v>46</v>
      </c>
      <c r="D232" s="1023" t="s">
        <v>246</v>
      </c>
      <c r="E232" s="987">
        <v>12505</v>
      </c>
      <c r="F232" s="986">
        <v>4145</v>
      </c>
      <c r="G232" s="987"/>
      <c r="H232" s="986">
        <v>938</v>
      </c>
      <c r="I232" s="986">
        <v>3469</v>
      </c>
      <c r="J232" s="978">
        <v>0.30845172164700219</v>
      </c>
      <c r="K232" s="986">
        <v>68</v>
      </c>
      <c r="L232" s="986">
        <v>396</v>
      </c>
      <c r="M232" s="1024">
        <v>37</v>
      </c>
      <c r="N232" s="1025">
        <v>70</v>
      </c>
      <c r="O232" s="1026">
        <v>6</v>
      </c>
    </row>
    <row r="233" spans="3:15" x14ac:dyDescent="0.25">
      <c r="C233" s="483">
        <v>47</v>
      </c>
      <c r="D233" s="481" t="s">
        <v>247</v>
      </c>
      <c r="E233" s="479">
        <v>5080</v>
      </c>
      <c r="F233" s="627">
        <v>1630</v>
      </c>
      <c r="G233" s="479"/>
      <c r="H233" s="627">
        <v>381</v>
      </c>
      <c r="I233" s="627">
        <v>1303</v>
      </c>
      <c r="J233" s="648">
        <v>0.21004286589099816</v>
      </c>
      <c r="K233" s="627">
        <v>89</v>
      </c>
      <c r="L233" s="627">
        <v>453</v>
      </c>
      <c r="M233" s="477">
        <v>23</v>
      </c>
      <c r="N233" s="475">
        <v>34</v>
      </c>
      <c r="O233" s="484">
        <v>1</v>
      </c>
    </row>
    <row r="234" spans="3:15" x14ac:dyDescent="0.25">
      <c r="C234" s="975">
        <v>48</v>
      </c>
      <c r="D234" s="1023" t="s">
        <v>248</v>
      </c>
      <c r="E234" s="987">
        <v>11343</v>
      </c>
      <c r="F234" s="986">
        <v>2370</v>
      </c>
      <c r="G234" s="987"/>
      <c r="H234" s="986">
        <v>657</v>
      </c>
      <c r="I234" s="986">
        <v>2278</v>
      </c>
      <c r="J234" s="978">
        <v>0.22259696458684655</v>
      </c>
      <c r="K234" s="986">
        <v>106</v>
      </c>
      <c r="L234" s="986">
        <v>343</v>
      </c>
      <c r="M234" s="1024">
        <v>78</v>
      </c>
      <c r="N234" s="1025">
        <v>107</v>
      </c>
      <c r="O234" s="1026">
        <v>2</v>
      </c>
    </row>
    <row r="235" spans="3:15" x14ac:dyDescent="0.25">
      <c r="C235" s="483">
        <v>49</v>
      </c>
      <c r="D235" s="482" t="s">
        <v>249</v>
      </c>
      <c r="E235" s="480">
        <v>13491</v>
      </c>
      <c r="F235" s="474">
        <v>5391</v>
      </c>
      <c r="G235" s="480"/>
      <c r="H235" s="627">
        <v>1024</v>
      </c>
      <c r="I235" s="627">
        <v>4290</v>
      </c>
      <c r="J235" s="648">
        <v>0.28157503714710252</v>
      </c>
      <c r="K235" s="474">
        <v>134</v>
      </c>
      <c r="L235" s="627">
        <v>494</v>
      </c>
      <c r="M235" s="478">
        <v>44</v>
      </c>
      <c r="N235" s="476">
        <v>61</v>
      </c>
      <c r="O235" s="485">
        <v>2</v>
      </c>
    </row>
    <row r="236" spans="3:15" x14ac:dyDescent="0.25">
      <c r="C236" s="975">
        <v>50</v>
      </c>
      <c r="D236" s="1023" t="s">
        <v>250</v>
      </c>
      <c r="E236" s="987">
        <v>10518</v>
      </c>
      <c r="F236" s="986">
        <v>2054</v>
      </c>
      <c r="G236" s="987"/>
      <c r="H236" s="986">
        <v>651</v>
      </c>
      <c r="I236" s="986">
        <v>2284</v>
      </c>
      <c r="J236" s="978">
        <v>0.23786407766990292</v>
      </c>
      <c r="K236" s="986">
        <v>94</v>
      </c>
      <c r="L236" s="986">
        <v>351</v>
      </c>
      <c r="M236" s="1024">
        <v>39</v>
      </c>
      <c r="N236" s="1025">
        <v>56</v>
      </c>
      <c r="O236" s="1026">
        <v>3</v>
      </c>
    </row>
    <row r="237" spans="3:15" x14ac:dyDescent="0.25">
      <c r="C237" s="483">
        <v>51</v>
      </c>
      <c r="D237" s="481" t="s">
        <v>266</v>
      </c>
      <c r="E237" s="479">
        <v>8425</v>
      </c>
      <c r="F237" s="627">
        <v>2479</v>
      </c>
      <c r="G237" s="479"/>
      <c r="H237" s="627">
        <v>746</v>
      </c>
      <c r="I237" s="627">
        <v>1993</v>
      </c>
      <c r="J237" s="648">
        <v>0.25191146881287724</v>
      </c>
      <c r="K237" s="627">
        <v>68</v>
      </c>
      <c r="L237" s="627">
        <v>225</v>
      </c>
      <c r="M237" s="477">
        <v>26</v>
      </c>
      <c r="N237" s="475">
        <v>35</v>
      </c>
      <c r="O237" s="484">
        <v>0</v>
      </c>
    </row>
    <row r="238" spans="3:15" ht="15.75" thickBot="1" x14ac:dyDescent="0.3">
      <c r="C238" s="1098">
        <v>52</v>
      </c>
      <c r="D238" s="1099" t="s">
        <v>252</v>
      </c>
      <c r="E238" s="1100">
        <v>87727</v>
      </c>
      <c r="F238" s="1101">
        <v>45698</v>
      </c>
      <c r="G238" s="1102"/>
      <c r="H238" s="986">
        <v>9774</v>
      </c>
      <c r="I238" s="1103">
        <v>36779</v>
      </c>
      <c r="J238" s="1104">
        <v>0.28577371959096981</v>
      </c>
      <c r="K238" s="1103">
        <v>2260</v>
      </c>
      <c r="L238" s="1103">
        <v>8663</v>
      </c>
      <c r="M238" s="1105">
        <v>741</v>
      </c>
      <c r="N238" s="1106">
        <v>1068</v>
      </c>
      <c r="O238" s="1107">
        <v>14</v>
      </c>
    </row>
    <row r="239" spans="3:15" ht="15.75" thickBot="1" x14ac:dyDescent="0.3">
      <c r="C239" s="1271">
        <v>53</v>
      </c>
      <c r="D239" s="1271" t="s">
        <v>275</v>
      </c>
      <c r="E239" s="611" t="s">
        <v>77</v>
      </c>
      <c r="F239" s="612" t="s">
        <v>77</v>
      </c>
      <c r="G239" s="611" t="s">
        <v>77</v>
      </c>
      <c r="H239" s="802" t="s">
        <v>77</v>
      </c>
      <c r="I239" s="802" t="s">
        <v>77</v>
      </c>
      <c r="J239" s="802" t="s">
        <v>77</v>
      </c>
      <c r="K239" s="802" t="s">
        <v>77</v>
      </c>
      <c r="L239" s="802" t="s">
        <v>77</v>
      </c>
      <c r="M239" s="1108">
        <v>1701</v>
      </c>
      <c r="N239" s="1109">
        <v>2593</v>
      </c>
      <c r="O239" s="1110">
        <v>153</v>
      </c>
    </row>
    <row r="240" spans="3:15" ht="15.75" thickBot="1" x14ac:dyDescent="0.3">
      <c r="C240" s="1187">
        <v>54</v>
      </c>
      <c r="D240" s="1187" t="s">
        <v>330</v>
      </c>
      <c r="E240" s="970">
        <f>SUM(E187:E238)</f>
        <v>1728214</v>
      </c>
      <c r="F240" s="971">
        <f>SUM(F187:F238)</f>
        <v>757208</v>
      </c>
      <c r="G240" s="971">
        <f>SUM(G187:G238)</f>
        <v>0</v>
      </c>
      <c r="H240" s="971">
        <f>SUM(H187:H238)</f>
        <v>159622</v>
      </c>
      <c r="I240" s="971">
        <f>SUM(I187:I238)</f>
        <v>610115</v>
      </c>
      <c r="J240" s="972">
        <v>0.35769341959534651</v>
      </c>
      <c r="K240" s="971">
        <f>SUM(K187:K238)</f>
        <v>32235</v>
      </c>
      <c r="L240" s="973">
        <f>SUM(L187:L238)</f>
        <v>184763</v>
      </c>
      <c r="M240" s="971">
        <f>SUM(M187:M239)</f>
        <v>13759</v>
      </c>
      <c r="N240" s="971">
        <f>SUM(N187:N239)</f>
        <v>20357</v>
      </c>
      <c r="O240" s="974">
        <f>SUM(O187:O239)</f>
        <v>484</v>
      </c>
    </row>
    <row r="241" ht="15.75" thickTop="1" x14ac:dyDescent="0.25"/>
  </sheetData>
  <sheetProtection algorithmName="SHA-512" hashValue="/bIuJJCCPUrlO2QrGSXoFzjhpLYeBBuW98nCBkjs8fFAAf0xjBDVUpeMPTouQ7n12rAWBTczFbeLBIOtjzgtoQ==" saltValue="WUfDihJztv3oUuepxeHnvA==" spinCount="100000" sheet="1" objects="1" scenarios="1"/>
  <mergeCells count="12">
    <mergeCell ref="D3:O3"/>
    <mergeCell ref="D4:O4"/>
    <mergeCell ref="D5:O5"/>
    <mergeCell ref="D6:O6"/>
    <mergeCell ref="D8:O8"/>
    <mergeCell ref="C186:D186"/>
    <mergeCell ref="C72:D72"/>
    <mergeCell ref="C129:D129"/>
    <mergeCell ref="D9:O9"/>
    <mergeCell ref="C69:O69"/>
    <mergeCell ref="C12:O12"/>
    <mergeCell ref="C14:D14"/>
  </mergeCells>
  <hyperlinks>
    <hyperlink ref="B18" location="'INDICES RONDÔNIA'!A1" display="&lt;&lt; VOLTAR" xr:uid="{00000000-0004-0000-0E00-000000000000}"/>
    <hyperlink ref="B17" location="'ACIDENTES MUNICÍPIOS '!A1" display="AVANÇAR &gt;&gt;" xr:uid="{00000000-0004-0000-0E00-000001000000}"/>
    <hyperlink ref="B16" location="'INÍCIO '!A1" display="INÍCIO" xr:uid="{00000000-0004-0000-0E00-000002000000}"/>
  </hyperlinks>
  <printOptions horizontalCentered="1"/>
  <pageMargins left="0.23622047244094491" right="0.19685039370078741" top="0.78740157480314965" bottom="0.78740157480314965" header="0.31496062992125984" footer="0.31496062992125984"/>
  <pageSetup paperSize="9" scale="83" orientation="portrait" horizontalDpi="4294967294" verticalDpi="4294967294" r:id="rId1"/>
  <rowBreaks count="1" manualBreakCount="1">
    <brk id="54" min="2" max="14" man="1"/>
  </rowBreaks>
  <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sheetPr>
  <dimension ref="B1:AD89"/>
  <sheetViews>
    <sheetView showGridLines="0" showRowColHeaders="0" topLeftCell="A49" zoomScaleNormal="100" zoomScaleSheetLayoutView="100" workbookViewId="0">
      <selection activeCell="H87" sqref="H87"/>
    </sheetView>
  </sheetViews>
  <sheetFormatPr baseColWidth="10" defaultColWidth="9.140625" defaultRowHeight="15" x14ac:dyDescent="0.25"/>
  <cols>
    <col min="1" max="1" width="21.85546875" style="439" customWidth="1"/>
    <col min="2" max="2" width="16" style="439" customWidth="1"/>
    <col min="3" max="3" width="0.85546875" style="439" customWidth="1"/>
    <col min="4" max="4" width="3.85546875" style="439" customWidth="1"/>
    <col min="5" max="5" width="30.5703125" style="439" customWidth="1"/>
    <col min="6" max="13" width="7" style="439" customWidth="1"/>
    <col min="14" max="14" width="7.5703125" style="154" customWidth="1"/>
    <col min="15" max="15" width="3.7109375" style="439" customWidth="1"/>
    <col min="16" max="16" width="1" style="439" customWidth="1"/>
    <col min="17" max="17" width="9.140625" style="439"/>
    <col min="18" max="18" width="39.5703125" style="439" customWidth="1"/>
    <col min="19" max="19" width="26" style="439" hidden="1" customWidth="1"/>
    <col min="20" max="20" width="8.5703125" style="439" hidden="1" customWidth="1"/>
    <col min="21" max="21" width="32.7109375" style="439" hidden="1" customWidth="1"/>
    <col min="22" max="28" width="3.140625" style="439" hidden="1" customWidth="1"/>
    <col min="29" max="29" width="4.5703125" style="439" hidden="1" customWidth="1"/>
    <col min="30" max="30" width="3.140625" style="439" hidden="1" customWidth="1"/>
    <col min="31" max="16384" width="9.140625" style="439"/>
  </cols>
  <sheetData>
    <row r="1" spans="2:29" ht="7.5" customHeight="1" thickBot="1" x14ac:dyDescent="0.3">
      <c r="B1" s="494"/>
      <c r="C1" s="494"/>
      <c r="D1" s="494"/>
      <c r="O1" s="494"/>
      <c r="P1" s="494"/>
    </row>
    <row r="2" spans="2:29" ht="16.5" thickTop="1" x14ac:dyDescent="0.25">
      <c r="B2" s="494"/>
      <c r="C2" s="622"/>
      <c r="D2" s="622"/>
      <c r="E2" s="759"/>
      <c r="F2" s="758"/>
      <c r="G2" s="758"/>
      <c r="H2" s="758"/>
      <c r="I2" s="758"/>
      <c r="J2" s="758"/>
      <c r="K2" s="758"/>
      <c r="L2" s="758"/>
      <c r="M2" s="758"/>
      <c r="N2" s="760"/>
      <c r="O2" s="622"/>
      <c r="P2" s="622"/>
      <c r="Q2" s="494"/>
      <c r="T2" s="1431">
        <v>4</v>
      </c>
    </row>
    <row r="3" spans="2:29" ht="15.75" x14ac:dyDescent="0.25">
      <c r="B3" s="494"/>
      <c r="C3" s="622"/>
      <c r="D3" s="622"/>
      <c r="E3" s="1682" t="s">
        <v>34</v>
      </c>
      <c r="F3" s="1683"/>
      <c r="G3" s="1683"/>
      <c r="H3" s="1683"/>
      <c r="I3" s="1683"/>
      <c r="J3" s="1683"/>
      <c r="K3" s="1683"/>
      <c r="L3" s="1683"/>
      <c r="M3" s="1683"/>
      <c r="N3" s="1684"/>
      <c r="O3" s="622"/>
      <c r="P3" s="622"/>
      <c r="Q3" s="494"/>
      <c r="T3" s="439">
        <v>1</v>
      </c>
      <c r="U3" s="439" t="s">
        <v>257</v>
      </c>
    </row>
    <row r="4" spans="2:29" ht="15.75" x14ac:dyDescent="0.25">
      <c r="B4" s="494"/>
      <c r="C4" s="622"/>
      <c r="D4" s="622"/>
      <c r="E4" s="1682" t="s">
        <v>35</v>
      </c>
      <c r="F4" s="1683"/>
      <c r="G4" s="1683"/>
      <c r="H4" s="1683"/>
      <c r="I4" s="1683"/>
      <c r="J4" s="1683"/>
      <c r="K4" s="1683"/>
      <c r="L4" s="1683"/>
      <c r="M4" s="1683"/>
      <c r="N4" s="1684"/>
      <c r="O4" s="622"/>
      <c r="P4" s="622"/>
      <c r="Q4" s="494"/>
      <c r="T4" s="439">
        <v>2</v>
      </c>
      <c r="U4" s="439" t="s">
        <v>202</v>
      </c>
    </row>
    <row r="5" spans="2:29" ht="15.75" x14ac:dyDescent="0.25">
      <c r="B5" s="494"/>
      <c r="C5" s="622"/>
      <c r="D5" s="622"/>
      <c r="E5" s="1682" t="s">
        <v>394</v>
      </c>
      <c r="F5" s="1683"/>
      <c r="G5" s="1683"/>
      <c r="H5" s="1683"/>
      <c r="I5" s="1683"/>
      <c r="J5" s="1683"/>
      <c r="K5" s="1683"/>
      <c r="L5" s="1683"/>
      <c r="M5" s="1683"/>
      <c r="N5" s="1684"/>
      <c r="O5" s="622"/>
      <c r="P5" s="622"/>
      <c r="Q5" s="494"/>
      <c r="T5" s="439">
        <v>3</v>
      </c>
      <c r="U5" s="439" t="s">
        <v>258</v>
      </c>
    </row>
    <row r="6" spans="2:29" ht="15.75" x14ac:dyDescent="0.25">
      <c r="B6" s="494"/>
      <c r="C6" s="622"/>
      <c r="D6" s="622"/>
      <c r="E6" s="1682" t="s">
        <v>37</v>
      </c>
      <c r="F6" s="1683"/>
      <c r="G6" s="1683"/>
      <c r="H6" s="1683"/>
      <c r="I6" s="1683"/>
      <c r="J6" s="1683"/>
      <c r="K6" s="1683"/>
      <c r="L6" s="1683"/>
      <c r="M6" s="1683"/>
      <c r="N6" s="1684"/>
      <c r="O6" s="622"/>
      <c r="P6" s="622"/>
      <c r="Q6" s="494"/>
      <c r="T6" s="439">
        <v>4</v>
      </c>
      <c r="U6" s="439" t="s">
        <v>259</v>
      </c>
    </row>
    <row r="7" spans="2:29" ht="15.75" x14ac:dyDescent="0.25">
      <c r="B7" s="494"/>
      <c r="C7" s="622"/>
      <c r="D7" s="622"/>
      <c r="E7" s="761"/>
      <c r="F7" s="622"/>
      <c r="G7" s="622"/>
      <c r="H7" s="622"/>
      <c r="I7" s="622"/>
      <c r="J7" s="622"/>
      <c r="K7" s="622"/>
      <c r="L7" s="622"/>
      <c r="M7" s="622"/>
      <c r="N7" s="762"/>
      <c r="O7" s="622"/>
      <c r="P7" s="622"/>
      <c r="Q7" s="494"/>
      <c r="T7" s="439">
        <v>5</v>
      </c>
      <c r="U7" s="439" t="s">
        <v>205</v>
      </c>
    </row>
    <row r="8" spans="2:29" ht="15.75" customHeight="1" x14ac:dyDescent="0.25">
      <c r="B8" s="494"/>
      <c r="C8" s="430"/>
      <c r="D8" s="430"/>
      <c r="E8" s="1676" t="s">
        <v>102</v>
      </c>
      <c r="F8" s="1677"/>
      <c r="G8" s="1677"/>
      <c r="H8" s="1677"/>
      <c r="I8" s="1677"/>
      <c r="J8" s="1677"/>
      <c r="K8" s="1677"/>
      <c r="L8" s="1677"/>
      <c r="M8" s="1677"/>
      <c r="N8" s="1678"/>
      <c r="O8" s="430"/>
      <c r="P8" s="430"/>
      <c r="Q8" s="494"/>
      <c r="T8" s="439">
        <v>6</v>
      </c>
      <c r="U8" s="439" t="s">
        <v>206</v>
      </c>
    </row>
    <row r="9" spans="2:29" ht="20.25" customHeight="1" thickBot="1" x14ac:dyDescent="0.3">
      <c r="B9" s="494"/>
      <c r="C9" s="430"/>
      <c r="D9" s="430"/>
      <c r="E9" s="1679" t="s">
        <v>360</v>
      </c>
      <c r="F9" s="1680"/>
      <c r="G9" s="1680"/>
      <c r="H9" s="1680"/>
      <c r="I9" s="1680"/>
      <c r="J9" s="1680"/>
      <c r="K9" s="1680"/>
      <c r="L9" s="1680"/>
      <c r="M9" s="1680"/>
      <c r="N9" s="1681"/>
      <c r="O9" s="430"/>
      <c r="P9" s="430"/>
      <c r="Q9" s="494"/>
      <c r="T9" s="439">
        <v>7</v>
      </c>
      <c r="U9" s="439" t="s">
        <v>207</v>
      </c>
    </row>
    <row r="10" spans="2:29" ht="5.25" customHeight="1" thickTop="1" x14ac:dyDescent="0.25">
      <c r="C10" s="494"/>
      <c r="D10" s="205"/>
      <c r="E10" s="205"/>
      <c r="F10" s="205"/>
      <c r="G10" s="205"/>
      <c r="H10" s="205"/>
      <c r="I10" s="205"/>
      <c r="J10" s="205"/>
      <c r="K10" s="205"/>
      <c r="L10" s="205"/>
      <c r="M10" s="205"/>
      <c r="N10" s="389"/>
      <c r="O10" s="494"/>
      <c r="P10" s="494"/>
      <c r="Q10" s="494"/>
      <c r="T10" s="439">
        <v>8</v>
      </c>
      <c r="U10" s="439" t="s">
        <v>208</v>
      </c>
    </row>
    <row r="11" spans="2:29" ht="6.75" customHeight="1" x14ac:dyDescent="0.25">
      <c r="T11" s="439">
        <v>9</v>
      </c>
      <c r="U11" s="439" t="s">
        <v>209</v>
      </c>
    </row>
    <row r="12" spans="2:29" ht="41.25" customHeight="1" x14ac:dyDescent="0.25">
      <c r="D12" s="202"/>
      <c r="E12" s="1500" t="s">
        <v>395</v>
      </c>
      <c r="F12" s="1500"/>
      <c r="G12" s="1500"/>
      <c r="H12" s="1500"/>
      <c r="I12" s="1500"/>
      <c r="J12" s="1500"/>
      <c r="K12" s="1500"/>
      <c r="L12" s="1500"/>
      <c r="M12" s="1500"/>
      <c r="N12" s="1500"/>
      <c r="O12" s="92"/>
      <c r="P12" s="92"/>
      <c r="T12" s="439">
        <v>10</v>
      </c>
      <c r="U12" s="439" t="s">
        <v>210</v>
      </c>
    </row>
    <row r="13" spans="2:29" s="39" customFormat="1" ht="15" customHeight="1" x14ac:dyDescent="0.25">
      <c r="D13" s="93"/>
      <c r="E13" s="1181"/>
      <c r="F13" s="1181"/>
      <c r="G13" s="1181"/>
      <c r="H13" s="1181"/>
      <c r="I13" s="1181"/>
      <c r="J13" s="1181"/>
      <c r="K13" s="1181"/>
      <c r="L13" s="1181"/>
      <c r="M13" s="1181"/>
      <c r="N13" s="1181"/>
      <c r="O13" s="93"/>
      <c r="P13" s="93"/>
      <c r="T13" s="439">
        <v>11</v>
      </c>
      <c r="U13" s="39" t="s">
        <v>211</v>
      </c>
    </row>
    <row r="14" spans="2:29" s="39" customFormat="1" ht="21.75" customHeight="1" thickBot="1" x14ac:dyDescent="0.3">
      <c r="B14" s="674"/>
      <c r="C14" s="674"/>
      <c r="D14" s="1181"/>
      <c r="E14" s="1688" t="s">
        <v>564</v>
      </c>
      <c r="F14" s="1688"/>
      <c r="G14" s="1688"/>
      <c r="H14" s="1688"/>
      <c r="I14" s="1688"/>
      <c r="J14" s="1688"/>
      <c r="K14" s="1688"/>
      <c r="L14" s="1688"/>
      <c r="M14" s="1688"/>
      <c r="N14" s="1688"/>
      <c r="O14" s="93"/>
      <c r="P14" s="93"/>
      <c r="S14" s="39" t="str">
        <f>VLOOKUP(T2,T3:U85,2,FALSE)</f>
        <v>ALVORADA DO OESTE</v>
      </c>
      <c r="T14" s="439">
        <v>12</v>
      </c>
      <c r="U14" s="39" t="s">
        <v>212</v>
      </c>
    </row>
    <row r="15" spans="2:29" s="39" customFormat="1" ht="6.75" customHeight="1" thickBot="1" x14ac:dyDescent="0.3">
      <c r="B15" s="674"/>
      <c r="C15" s="674"/>
      <c r="D15" s="1181"/>
      <c r="E15" s="1183"/>
      <c r="F15" s="1183"/>
      <c r="G15" s="1183"/>
      <c r="H15" s="1183"/>
      <c r="I15" s="1183"/>
      <c r="J15" s="1183"/>
      <c r="K15" s="1183"/>
      <c r="L15" s="1183"/>
      <c r="M15" s="1183"/>
      <c r="N15" s="1183"/>
      <c r="O15" s="93"/>
      <c r="P15" s="93"/>
      <c r="T15" s="439">
        <v>13</v>
      </c>
      <c r="U15" s="39" t="s">
        <v>213</v>
      </c>
    </row>
    <row r="16" spans="2:29" s="39" customFormat="1" ht="14.25" customHeight="1" thickTop="1" x14ac:dyDescent="0.25">
      <c r="B16" s="674"/>
      <c r="C16" s="674"/>
      <c r="D16" s="93"/>
      <c r="E16" s="1690" t="s">
        <v>42</v>
      </c>
      <c r="F16" s="963" t="s">
        <v>43</v>
      </c>
      <c r="G16" s="963" t="s">
        <v>43</v>
      </c>
      <c r="H16" s="963" t="s">
        <v>43</v>
      </c>
      <c r="I16" s="963" t="s">
        <v>43</v>
      </c>
      <c r="J16" s="963" t="s">
        <v>43</v>
      </c>
      <c r="K16" s="963" t="s">
        <v>43</v>
      </c>
      <c r="L16" s="963" t="s">
        <v>43</v>
      </c>
      <c r="M16" s="963" t="s">
        <v>43</v>
      </c>
      <c r="N16" s="1691" t="s">
        <v>302</v>
      </c>
      <c r="O16" s="93"/>
      <c r="P16" s="93"/>
      <c r="T16" s="439">
        <v>14</v>
      </c>
      <c r="U16" s="439" t="s">
        <v>214</v>
      </c>
      <c r="V16" s="39">
        <v>2</v>
      </c>
      <c r="W16" s="39">
        <v>3</v>
      </c>
      <c r="X16" s="39">
        <v>4</v>
      </c>
      <c r="Y16" s="39">
        <v>5</v>
      </c>
      <c r="Z16" s="39">
        <v>6</v>
      </c>
      <c r="AA16" s="39">
        <v>7</v>
      </c>
      <c r="AB16" s="39">
        <v>8</v>
      </c>
      <c r="AC16" s="39">
        <v>9</v>
      </c>
    </row>
    <row r="17" spans="2:21" ht="15.75" customHeight="1" thickBot="1" x14ac:dyDescent="0.3">
      <c r="B17" s="1426" t="s">
        <v>36</v>
      </c>
      <c r="C17" s="1160"/>
      <c r="D17" s="675"/>
      <c r="E17" s="1523"/>
      <c r="F17" s="871">
        <v>2009</v>
      </c>
      <c r="G17" s="871">
        <v>2010</v>
      </c>
      <c r="H17" s="871">
        <v>2011</v>
      </c>
      <c r="I17" s="871">
        <v>2012</v>
      </c>
      <c r="J17" s="871">
        <v>2013</v>
      </c>
      <c r="K17" s="871">
        <v>2014</v>
      </c>
      <c r="L17" s="871">
        <v>2015</v>
      </c>
      <c r="M17" s="871">
        <v>2016</v>
      </c>
      <c r="N17" s="1692"/>
      <c r="O17" s="67"/>
      <c r="T17" s="439">
        <v>15</v>
      </c>
      <c r="U17" s="439" t="s">
        <v>260</v>
      </c>
    </row>
    <row r="18" spans="2:21" ht="15.75" customHeight="1" x14ac:dyDescent="0.25">
      <c r="B18" s="1426" t="s">
        <v>38</v>
      </c>
      <c r="C18" s="1160"/>
      <c r="D18" s="675"/>
      <c r="E18" s="381" t="s">
        <v>278</v>
      </c>
      <c r="F18" s="1182">
        <f ca="1">OFFSET('ACIDENTES MUNICÍPIOS '!$D$14,$S$18+2,2)</f>
        <v>37</v>
      </c>
      <c r="G18" s="1182">
        <f ca="1">OFFSET('ACIDENTES MUNICÍPIOS '!$D$14,$S$18+2,3)</f>
        <v>69</v>
      </c>
      <c r="H18" s="1182">
        <f ca="1">OFFSET('ACIDENTES MUNICÍPIOS '!$D$14,$S$18+2,4)</f>
        <v>46</v>
      </c>
      <c r="I18" s="1182">
        <f ca="1">OFFSET('ACIDENTES MUNICÍPIOS '!$D$14,$S$18+2,5)</f>
        <v>75</v>
      </c>
      <c r="J18" s="1182">
        <f ca="1">OFFSET('ACIDENTES MUNICÍPIOS '!$D$14,$S$18+2,6)</f>
        <v>47</v>
      </c>
      <c r="K18" s="1182">
        <f ca="1">OFFSET('ACIDENTES MUNICÍPIOS '!$D$14,$S$18+2,7)</f>
        <v>57</v>
      </c>
      <c r="L18" s="1182">
        <f ca="1">OFFSET('ACIDENTES MUNICÍPIOS '!$D$14,$S$18+2,8)</f>
        <v>48</v>
      </c>
      <c r="M18" s="1182">
        <f ca="1">OFFSET('ACIDENTES MUNICÍPIOS '!$D$14,$S$18+2,9)</f>
        <v>52</v>
      </c>
      <c r="N18" s="388">
        <f t="shared" ref="N18:N20" ca="1" si="0">IFERROR((M18-L18)/L18,"-")</f>
        <v>8.3333333333333329E-2</v>
      </c>
      <c r="O18" s="1161"/>
      <c r="S18" s="76">
        <f>MATCH(S14,'ACIDENTES MUNICÍPIOS '!D14:D1519,0)</f>
        <v>88</v>
      </c>
      <c r="T18" s="439">
        <v>16</v>
      </c>
      <c r="U18" s="439" t="s">
        <v>216</v>
      </c>
    </row>
    <row r="19" spans="2:21" ht="15.75" customHeight="1" x14ac:dyDescent="0.25">
      <c r="B19" s="1426" t="s">
        <v>81</v>
      </c>
      <c r="C19" s="1160"/>
      <c r="D19" s="675"/>
      <c r="E19" s="1027" t="s">
        <v>53</v>
      </c>
      <c r="F19" s="1028">
        <f ca="1">OFFSET('ACIDENTES MUNICÍPIOS '!$D$14,$S$18+3,2)</f>
        <v>28</v>
      </c>
      <c r="G19" s="1028">
        <f ca="1">OFFSET('ACIDENTES MUNICÍPIOS '!$D$14,$S$18+3,3)</f>
        <v>43</v>
      </c>
      <c r="H19" s="1028">
        <f ca="1">OFFSET('ACIDENTES MUNICÍPIOS '!$D$14,$S$18+3,4)</f>
        <v>32</v>
      </c>
      <c r="I19" s="1028">
        <f ca="1">OFFSET('ACIDENTES MUNICÍPIOS '!$D$14,$S$18+3,5)</f>
        <v>21</v>
      </c>
      <c r="J19" s="1028">
        <f ca="1">OFFSET('ACIDENTES MUNICÍPIOS '!$D$14,$S$18+3,6)</f>
        <v>26</v>
      </c>
      <c r="K19" s="1028">
        <f ca="1">OFFSET('ACIDENTES MUNICÍPIOS '!$D$14,$S$18+3,7)</f>
        <v>25</v>
      </c>
      <c r="L19" s="1028">
        <f ca="1">OFFSET('ACIDENTES MUNICÍPIOS '!$D$14,$S$18+3,8)</f>
        <v>19</v>
      </c>
      <c r="M19" s="1028">
        <f ca="1">OFFSET('ACIDENTES MUNICÍPIOS '!$D$14,$S$18+3,9)</f>
        <v>19</v>
      </c>
      <c r="N19" s="1031">
        <f t="shared" ca="1" si="0"/>
        <v>0</v>
      </c>
      <c r="O19" s="67"/>
      <c r="S19" s="76"/>
      <c r="T19" s="439">
        <v>17</v>
      </c>
      <c r="U19" s="439" t="s">
        <v>217</v>
      </c>
    </row>
    <row r="20" spans="2:21" ht="15.75" customHeight="1" thickBot="1" x14ac:dyDescent="0.3">
      <c r="B20" s="472"/>
      <c r="C20" s="472"/>
      <c r="D20" s="98"/>
      <c r="E20" s="382" t="s">
        <v>69</v>
      </c>
      <c r="F20" s="1182">
        <f ca="1">OFFSET('ACIDENTES MUNICÍPIOS '!$D$14,$S$18+4,2)</f>
        <v>0</v>
      </c>
      <c r="G20" s="1182">
        <f ca="1">OFFSET('ACIDENTES MUNICÍPIOS '!$D$14,$S$18+4,3)</f>
        <v>0</v>
      </c>
      <c r="H20" s="1182">
        <f ca="1">OFFSET('ACIDENTES MUNICÍPIOS '!$D$14,$S$18+4,4)</f>
        <v>0</v>
      </c>
      <c r="I20" s="1182">
        <f ca="1">OFFSET('ACIDENTES MUNICÍPIOS '!$D$14,$S$18+4,5)</f>
        <v>0</v>
      </c>
      <c r="J20" s="1182">
        <f ca="1">OFFSET('ACIDENTES MUNICÍPIOS '!$D$14,$S$18+4,6)</f>
        <v>0</v>
      </c>
      <c r="K20" s="1182">
        <f ca="1">OFFSET('ACIDENTES MUNICÍPIOS '!$D$14,$S$18+4,7)</f>
        <v>0</v>
      </c>
      <c r="L20" s="1182">
        <f ca="1">OFFSET('ACIDENTES MUNICÍPIOS '!$D$14,$S$18+4,8)</f>
        <v>1</v>
      </c>
      <c r="M20" s="1182">
        <f ca="1">OFFSET('ACIDENTES MUNICÍPIOS '!$D$14,$S$18+4,9)</f>
        <v>0</v>
      </c>
      <c r="N20" s="388">
        <f t="shared" ca="1" si="0"/>
        <v>-1</v>
      </c>
      <c r="O20" s="91"/>
      <c r="S20" s="76"/>
      <c r="T20" s="439">
        <v>18</v>
      </c>
      <c r="U20" s="439" t="s">
        <v>218</v>
      </c>
    </row>
    <row r="21" spans="2:21" ht="22.5" customHeight="1" thickBot="1" x14ac:dyDescent="0.3">
      <c r="B21" s="472"/>
      <c r="C21" s="472"/>
      <c r="D21" s="676"/>
      <c r="E21" s="1184" t="s">
        <v>7</v>
      </c>
      <c r="F21" s="1185">
        <f ca="1">SUM(F18:F20)</f>
        <v>65</v>
      </c>
      <c r="G21" s="1185">
        <f t="shared" ref="G21:M21" ca="1" si="1">SUM(G18:G20)</f>
        <v>112</v>
      </c>
      <c r="H21" s="1185">
        <f t="shared" ca="1" si="1"/>
        <v>78</v>
      </c>
      <c r="I21" s="1185">
        <f t="shared" ca="1" si="1"/>
        <v>96</v>
      </c>
      <c r="J21" s="1185">
        <f t="shared" ca="1" si="1"/>
        <v>73</v>
      </c>
      <c r="K21" s="1185">
        <f t="shared" ca="1" si="1"/>
        <v>82</v>
      </c>
      <c r="L21" s="1185">
        <f t="shared" ca="1" si="1"/>
        <v>68</v>
      </c>
      <c r="M21" s="1185">
        <f t="shared" ca="1" si="1"/>
        <v>71</v>
      </c>
      <c r="N21" s="1188">
        <f t="shared" ref="N21" ca="1" si="2">IFERROR((M21-L21)/L21,"-")</f>
        <v>4.4117647058823532E-2</v>
      </c>
      <c r="O21" s="67"/>
      <c r="S21" s="76"/>
      <c r="T21" s="439">
        <v>19</v>
      </c>
      <c r="U21" s="439" t="s">
        <v>261</v>
      </c>
    </row>
    <row r="22" spans="2:21" ht="6.75" customHeight="1" thickTop="1" thickBot="1" x14ac:dyDescent="0.3">
      <c r="B22" s="472"/>
      <c r="C22" s="472"/>
      <c r="D22" s="676"/>
      <c r="E22" s="203"/>
      <c r="F22" s="204"/>
      <c r="G22" s="204"/>
      <c r="H22" s="204"/>
      <c r="I22" s="387"/>
      <c r="J22" s="387"/>
      <c r="K22" s="387"/>
      <c r="L22" s="387"/>
      <c r="M22" s="387"/>
      <c r="N22" s="391"/>
      <c r="O22" s="67"/>
      <c r="S22" s="76"/>
      <c r="T22" s="439">
        <v>20</v>
      </c>
      <c r="U22" s="439" t="s">
        <v>220</v>
      </c>
    </row>
    <row r="23" spans="2:21" ht="15.75" customHeight="1" thickTop="1" x14ac:dyDescent="0.25">
      <c r="B23" s="472"/>
      <c r="C23" s="472"/>
      <c r="D23" s="676"/>
      <c r="E23" s="341" t="s">
        <v>50</v>
      </c>
      <c r="F23" s="342">
        <f ca="1">OFFSET('ACIDENTES MUNICÍPIOS '!$D$14,$S$18+7,V16)</f>
        <v>37</v>
      </c>
      <c r="G23" s="342">
        <f ca="1">OFFSET('ACIDENTES MUNICÍPIOS '!$D$14,$S$18+7,W16)</f>
        <v>62</v>
      </c>
      <c r="H23" s="342">
        <f ca="1">OFFSET('ACIDENTES MUNICÍPIOS '!$D$14,$S$18+7,X16)</f>
        <v>45</v>
      </c>
      <c r="I23" s="342">
        <f ca="1">OFFSET('ACIDENTES MUNICÍPIOS '!$D$14,$S$18+7,Y16)</f>
        <v>46</v>
      </c>
      <c r="J23" s="342">
        <f ca="1">OFFSET('ACIDENTES MUNICÍPIOS '!$D$14,$S$18+7,Z16)</f>
        <v>44</v>
      </c>
      <c r="K23" s="342">
        <f ca="1">OFFSET('ACIDENTES MUNICÍPIOS '!$D$14,$S$18+7,AA16)</f>
        <v>53</v>
      </c>
      <c r="L23" s="342">
        <f ca="1">OFFSET('ACIDENTES MUNICÍPIOS '!$D$14,$S$18+7,AB16)</f>
        <v>39</v>
      </c>
      <c r="M23" s="342">
        <f ca="1">OFFSET('ACIDENTES MUNICÍPIOS '!$D$14,$S$18+7,AC16)</f>
        <v>41</v>
      </c>
      <c r="N23" s="388">
        <f t="shared" ref="N23:N26" ca="1" si="3">IFERROR((M23-L23)/L23,"-")</f>
        <v>5.128205128205128E-2</v>
      </c>
      <c r="O23" s="67"/>
      <c r="S23" s="76"/>
      <c r="T23" s="439">
        <v>21</v>
      </c>
      <c r="U23" s="439" t="s">
        <v>221</v>
      </c>
    </row>
    <row r="24" spans="2:21" ht="15.75" customHeight="1" x14ac:dyDescent="0.25">
      <c r="B24" s="472"/>
      <c r="C24" s="472"/>
      <c r="D24" s="94"/>
      <c r="E24" s="1027" t="s">
        <v>51</v>
      </c>
      <c r="F24" s="1028">
        <f ca="1">OFFSET('ACIDENTES MUNICÍPIOS '!$D$14,$S$18+8,V16)</f>
        <v>28</v>
      </c>
      <c r="G24" s="1028">
        <f ca="1">OFFSET('ACIDENTES MUNICÍPIOS '!$D$14,$S$18+8,W16)</f>
        <v>50</v>
      </c>
      <c r="H24" s="1028">
        <f ca="1">OFFSET('ACIDENTES MUNICÍPIOS '!$D$14,$S$18+8,X16)</f>
        <v>33</v>
      </c>
      <c r="I24" s="1028">
        <f ca="1">OFFSET('ACIDENTES MUNICÍPIOS '!$D$14,$S$18+8,Y16)</f>
        <v>50</v>
      </c>
      <c r="J24" s="1028">
        <f ca="1">OFFSET('ACIDENTES MUNICÍPIOS '!$D$14,$S$18+8,Z16)</f>
        <v>29</v>
      </c>
      <c r="K24" s="1028">
        <f ca="1">OFFSET('ACIDENTES MUNICÍPIOS '!$D$14,$S$18+8,AA16)</f>
        <v>29</v>
      </c>
      <c r="L24" s="1028">
        <f ca="1">OFFSET('ACIDENTES MUNICÍPIOS '!$D$14,$S$18+8,AB16)</f>
        <v>28</v>
      </c>
      <c r="M24" s="1028">
        <f ca="1">OFFSET('ACIDENTES MUNICÍPIOS '!$D$14,$S$18+8,AC16)</f>
        <v>30</v>
      </c>
      <c r="N24" s="1031">
        <f t="shared" ca="1" si="3"/>
        <v>7.1428571428571425E-2</v>
      </c>
      <c r="O24" s="91"/>
      <c r="S24" s="76"/>
      <c r="T24" s="439">
        <v>22</v>
      </c>
      <c r="U24" s="439" t="s">
        <v>222</v>
      </c>
    </row>
    <row r="25" spans="2:21" ht="15.75" customHeight="1" thickBot="1" x14ac:dyDescent="0.3">
      <c r="B25" s="472"/>
      <c r="C25" s="472"/>
      <c r="D25" s="94"/>
      <c r="E25" s="343" t="s">
        <v>69</v>
      </c>
      <c r="F25" s="345">
        <f ca="1">OFFSET('ACIDENTES MUNICÍPIOS '!$D$14,$S$18+9,V16)</f>
        <v>0</v>
      </c>
      <c r="G25" s="345">
        <f ca="1">OFFSET('ACIDENTES MUNICÍPIOS '!$D$14,$S$18+9,W16)</f>
        <v>0</v>
      </c>
      <c r="H25" s="345">
        <f ca="1">OFFSET('ACIDENTES MUNICÍPIOS '!$D$14,$S$18+9,X16)</f>
        <v>0</v>
      </c>
      <c r="I25" s="345">
        <f ca="1">OFFSET('ACIDENTES MUNICÍPIOS '!$D$14,$S$18+9,Y16)</f>
        <v>0</v>
      </c>
      <c r="J25" s="345">
        <f ca="1">OFFSET('ACIDENTES MUNICÍPIOS '!$D$14,$S$18+9,Z16)</f>
        <v>0</v>
      </c>
      <c r="K25" s="345">
        <f ca="1">OFFSET('ACIDENTES MUNICÍPIOS '!$D$14,$S$18+9,AA16)</f>
        <v>0</v>
      </c>
      <c r="L25" s="345">
        <f ca="1">OFFSET('ACIDENTES MUNICÍPIOS '!$D$14,$S$18+9,AB16)</f>
        <v>1</v>
      </c>
      <c r="M25" s="345">
        <f ca="1">OFFSET('ACIDENTES MUNICÍPIOS '!$D$14,$S$18+9,AC16)</f>
        <v>0</v>
      </c>
      <c r="N25" s="388">
        <f t="shared" ca="1" si="3"/>
        <v>-1</v>
      </c>
      <c r="O25" s="1161"/>
      <c r="S25" s="76"/>
      <c r="T25" s="439">
        <v>23</v>
      </c>
      <c r="U25" s="439" t="s">
        <v>223</v>
      </c>
    </row>
    <row r="26" spans="2:21" ht="21.75" customHeight="1" thickBot="1" x14ac:dyDescent="0.3">
      <c r="B26" s="472"/>
      <c r="C26" s="472"/>
      <c r="D26" s="94"/>
      <c r="E26" s="1187" t="s">
        <v>7</v>
      </c>
      <c r="F26" s="1185">
        <f ca="1">SUM(F23:F25)</f>
        <v>65</v>
      </c>
      <c r="G26" s="1185">
        <f t="shared" ref="G26:M26" ca="1" si="4">SUM(G23:G25)</f>
        <v>112</v>
      </c>
      <c r="H26" s="1185">
        <f t="shared" ca="1" si="4"/>
        <v>78</v>
      </c>
      <c r="I26" s="1185">
        <f t="shared" ca="1" si="4"/>
        <v>96</v>
      </c>
      <c r="J26" s="1185">
        <f t="shared" ca="1" si="4"/>
        <v>73</v>
      </c>
      <c r="K26" s="1185">
        <f t="shared" ca="1" si="4"/>
        <v>82</v>
      </c>
      <c r="L26" s="1185">
        <f t="shared" ca="1" si="4"/>
        <v>68</v>
      </c>
      <c r="M26" s="1185">
        <f t="shared" ca="1" si="4"/>
        <v>71</v>
      </c>
      <c r="N26" s="1188">
        <f t="shared" ca="1" si="3"/>
        <v>4.4117647058823532E-2</v>
      </c>
      <c r="O26" s="1161"/>
      <c r="S26" s="76"/>
      <c r="T26" s="439">
        <v>24</v>
      </c>
      <c r="U26" s="439" t="s">
        <v>224</v>
      </c>
    </row>
    <row r="27" spans="2:21" ht="9" customHeight="1" thickTop="1" thickBot="1" x14ac:dyDescent="0.3">
      <c r="B27" s="472"/>
      <c r="C27" s="472"/>
      <c r="D27" s="94"/>
      <c r="E27" s="244"/>
      <c r="F27" s="204"/>
      <c r="G27" s="204"/>
      <c r="H27" s="204"/>
      <c r="I27" s="204"/>
      <c r="J27" s="204"/>
      <c r="K27" s="204"/>
      <c r="L27" s="204"/>
      <c r="M27" s="204"/>
      <c r="N27" s="392"/>
      <c r="O27" s="1161"/>
      <c r="S27" s="76"/>
      <c r="T27" s="439">
        <v>25</v>
      </c>
      <c r="U27" s="439" t="s">
        <v>262</v>
      </c>
    </row>
    <row r="28" spans="2:21" ht="15.75" customHeight="1" thickTop="1" x14ac:dyDescent="0.25">
      <c r="B28" s="472"/>
      <c r="C28" s="472"/>
      <c r="D28" s="676"/>
      <c r="E28" s="245" t="s">
        <v>69</v>
      </c>
      <c r="F28" s="342">
        <f ca="1">OFFSET('ACIDENTES MUNICÍPIOS '!$D$14,$S$18+12,$V$16)</f>
        <v>0</v>
      </c>
      <c r="G28" s="342">
        <f ca="1">OFFSET('ACIDENTES MUNICÍPIOS '!$D$14,$S$18+12,$W$16)</f>
        <v>0</v>
      </c>
      <c r="H28" s="342">
        <f ca="1">OFFSET('ACIDENTES MUNICÍPIOS '!$D$14,$S$18+12,$X$16)</f>
        <v>0</v>
      </c>
      <c r="I28" s="342">
        <f ca="1">OFFSET('ACIDENTES MUNICÍPIOS '!$D$14,$S$18+12,$Y$16)</f>
        <v>0</v>
      </c>
      <c r="J28" s="342">
        <f ca="1">OFFSET('ACIDENTES MUNICÍPIOS '!$D$14,$S$18+12,$Z$16)</f>
        <v>1</v>
      </c>
      <c r="K28" s="342">
        <f ca="1">OFFSET('ACIDENTES MUNICÍPIOS '!$D$14,$S$18+12,$AA$16)</f>
        <v>1</v>
      </c>
      <c r="L28" s="342">
        <f ca="1">OFFSET('ACIDENTES MUNICÍPIOS '!$D$14,$S$18+12,$AB$16)</f>
        <v>0</v>
      </c>
      <c r="M28" s="342">
        <f ca="1">OFFSET('ACIDENTES MUNICÍPIOS '!$D$14,$S$18+12,$AC$16)</f>
        <v>0</v>
      </c>
      <c r="N28" s="469" t="str">
        <f t="shared" ref="N28:N40" ca="1" si="5">IFERROR((M28-L28)/L28,"-")</f>
        <v>-</v>
      </c>
      <c r="O28" s="67"/>
      <c r="P28" s="67"/>
      <c r="S28" s="76"/>
      <c r="T28" s="439">
        <v>26</v>
      </c>
      <c r="U28" s="439" t="s">
        <v>226</v>
      </c>
    </row>
    <row r="29" spans="2:21" ht="15.75" customHeight="1" x14ac:dyDescent="0.25">
      <c r="B29" s="472"/>
      <c r="C29" s="472"/>
      <c r="D29" s="676"/>
      <c r="E29" s="1027" t="s">
        <v>282</v>
      </c>
      <c r="F29" s="1028">
        <f ca="1">OFFSET('ACIDENTES MUNICÍPIOS '!$D$14,$S$18+13,V$16)</f>
        <v>13</v>
      </c>
      <c r="G29" s="1028">
        <f ca="1">OFFSET('ACIDENTES MUNICÍPIOS '!$D$14,$S$18+13,W$16)</f>
        <v>30</v>
      </c>
      <c r="H29" s="1028">
        <f ca="1">OFFSET('ACIDENTES MUNICÍPIOS '!$D$14,$S$18+13,X$16)</f>
        <v>15</v>
      </c>
      <c r="I29" s="1028">
        <f ca="1">OFFSET('ACIDENTES MUNICÍPIOS '!$D$14,$S$18+13,Y$16)</f>
        <v>14</v>
      </c>
      <c r="J29" s="1028">
        <f ca="1">OFFSET('ACIDENTES MUNICÍPIOS '!$D$14,$S$18+13,Z$16)</f>
        <v>9</v>
      </c>
      <c r="K29" s="1028">
        <f ca="1">OFFSET('ACIDENTES MUNICÍPIOS '!$D$14,$S$18+13,AA$16)</f>
        <v>6</v>
      </c>
      <c r="L29" s="1028">
        <f ca="1">OFFSET('ACIDENTES MUNICÍPIOS '!$D$14,$S$18+13,AB$16)</f>
        <v>8</v>
      </c>
      <c r="M29" s="1028">
        <f ca="1">OFFSET('ACIDENTES MUNICÍPIOS '!$D$14,$S$18+13,AC$16)</f>
        <v>11</v>
      </c>
      <c r="N29" s="1031">
        <f t="shared" ca="1" si="5"/>
        <v>0.375</v>
      </c>
      <c r="O29" s="67"/>
      <c r="S29" s="76"/>
      <c r="T29" s="439">
        <v>27</v>
      </c>
      <c r="U29" s="439" t="s">
        <v>227</v>
      </c>
    </row>
    <row r="30" spans="2:21" ht="15.75" customHeight="1" x14ac:dyDescent="0.25">
      <c r="B30" s="472"/>
      <c r="C30" s="472"/>
      <c r="D30" s="676"/>
      <c r="E30" s="348" t="s">
        <v>439</v>
      </c>
      <c r="F30" s="347">
        <f ca="1">OFFSET('ACIDENTES MUNICÍPIOS '!$D$14,$S$18+14,V$16)</f>
        <v>6</v>
      </c>
      <c r="G30" s="347">
        <f ca="1">OFFSET('ACIDENTES MUNICÍPIOS '!$D$14,$S$18+14,W$16)</f>
        <v>7</v>
      </c>
      <c r="H30" s="347">
        <f ca="1">OFFSET('ACIDENTES MUNICÍPIOS '!$D$14,$S$18+14,X$16)</f>
        <v>6</v>
      </c>
      <c r="I30" s="347">
        <f ca="1">OFFSET('ACIDENTES MUNICÍPIOS '!$D$14,$S$18+14,Y$16)</f>
        <v>5</v>
      </c>
      <c r="J30" s="347">
        <f ca="1">OFFSET('ACIDENTES MUNICÍPIOS '!$D$14,$S$18+14,Z$16)</f>
        <v>3</v>
      </c>
      <c r="K30" s="347">
        <f ca="1">OFFSET('ACIDENTES MUNICÍPIOS '!$D$14,$S$18+14,AA$16)</f>
        <v>2</v>
      </c>
      <c r="L30" s="347">
        <f ca="1">OFFSET('ACIDENTES MUNICÍPIOS '!$D$14,$S$18+14,AB$16)</f>
        <v>0</v>
      </c>
      <c r="M30" s="347">
        <f ca="1">OFFSET('ACIDENTES MUNICÍPIOS '!$D$14,$S$18+14,AC$16)</f>
        <v>1</v>
      </c>
      <c r="N30" s="470" t="str">
        <f t="shared" ca="1" si="5"/>
        <v>-</v>
      </c>
      <c r="O30" s="67"/>
      <c r="S30" s="76"/>
      <c r="T30" s="439">
        <v>28</v>
      </c>
      <c r="U30" s="439" t="s">
        <v>228</v>
      </c>
    </row>
    <row r="31" spans="2:21" ht="15.75" customHeight="1" x14ac:dyDescent="0.25">
      <c r="B31" s="472"/>
      <c r="C31" s="472"/>
      <c r="D31" s="676"/>
      <c r="E31" s="1027" t="s">
        <v>283</v>
      </c>
      <c r="F31" s="1028">
        <f ca="1">OFFSET('ACIDENTES MUNICÍPIOS '!$D$14,$S$18+15,V$16)</f>
        <v>7</v>
      </c>
      <c r="G31" s="1028">
        <f ca="1">OFFSET('ACIDENTES MUNICÍPIOS '!$D$14,$S$18+15,W$16)</f>
        <v>15</v>
      </c>
      <c r="H31" s="1028">
        <f ca="1">OFFSET('ACIDENTES MUNICÍPIOS '!$D$14,$S$18+15,X$16)</f>
        <v>10</v>
      </c>
      <c r="I31" s="1028">
        <f ca="1">OFFSET('ACIDENTES MUNICÍPIOS '!$D$14,$S$18+15,Y$16)</f>
        <v>17</v>
      </c>
      <c r="J31" s="1028">
        <f ca="1">OFFSET('ACIDENTES MUNICÍPIOS '!$D$14,$S$18+15,Z$16)</f>
        <v>16</v>
      </c>
      <c r="K31" s="1028">
        <f ca="1">OFFSET('ACIDENTES MUNICÍPIOS '!$D$14,$S$18+15,AA$16)</f>
        <v>28</v>
      </c>
      <c r="L31" s="1028">
        <f ca="1">OFFSET('ACIDENTES MUNICÍPIOS '!$D$14,$S$18+15,AB$16)</f>
        <v>25</v>
      </c>
      <c r="M31" s="1028">
        <f ca="1">OFFSET('ACIDENTES MUNICÍPIOS '!$D$14,$S$18+15,AC$16)</f>
        <v>19</v>
      </c>
      <c r="N31" s="1031">
        <f t="shared" ca="1" si="5"/>
        <v>-0.24</v>
      </c>
      <c r="O31" s="67"/>
      <c r="S31" s="76"/>
      <c r="T31" s="439">
        <v>29</v>
      </c>
      <c r="U31" s="439" t="s">
        <v>276</v>
      </c>
    </row>
    <row r="32" spans="2:21" ht="15.75" customHeight="1" x14ac:dyDescent="0.25">
      <c r="B32" s="472"/>
      <c r="C32" s="472"/>
      <c r="D32" s="676"/>
      <c r="E32" s="348" t="s">
        <v>284</v>
      </c>
      <c r="F32" s="347">
        <f ca="1">OFFSET('ACIDENTES MUNICÍPIOS '!$D$14,$S$18+16,V$16)</f>
        <v>7</v>
      </c>
      <c r="G32" s="347">
        <f ca="1">OFFSET('ACIDENTES MUNICÍPIOS '!$D$14,$S$18+16,W$16)</f>
        <v>8</v>
      </c>
      <c r="H32" s="347">
        <f ca="1">OFFSET('ACIDENTES MUNICÍPIOS '!$D$14,$S$18+16,X$16)</f>
        <v>3</v>
      </c>
      <c r="I32" s="347">
        <f ca="1">OFFSET('ACIDENTES MUNICÍPIOS '!$D$14,$S$18+16,Y$16)</f>
        <v>14</v>
      </c>
      <c r="J32" s="347">
        <f ca="1">OFFSET('ACIDENTES MUNICÍPIOS '!$D$14,$S$18+16,Z$16)</f>
        <v>8</v>
      </c>
      <c r="K32" s="347">
        <f ca="1">OFFSET('ACIDENTES MUNICÍPIOS '!$D$14,$S$18+16,AA$16)</f>
        <v>6</v>
      </c>
      <c r="L32" s="347">
        <f ca="1">OFFSET('ACIDENTES MUNICÍPIOS '!$D$14,$S$18+16,AB$16)</f>
        <v>5</v>
      </c>
      <c r="M32" s="347">
        <f ca="1">OFFSET('ACIDENTES MUNICÍPIOS '!$D$14,$S$18+16,AC$16)</f>
        <v>5</v>
      </c>
      <c r="N32" s="470">
        <f t="shared" ca="1" si="5"/>
        <v>0</v>
      </c>
      <c r="O32" s="67"/>
      <c r="S32" s="76"/>
      <c r="T32" s="439">
        <v>30</v>
      </c>
      <c r="U32" s="439" t="s">
        <v>230</v>
      </c>
    </row>
    <row r="33" spans="2:21" ht="15.75" customHeight="1" x14ac:dyDescent="0.25">
      <c r="B33" s="472"/>
      <c r="C33" s="472"/>
      <c r="D33" s="94"/>
      <c r="E33" s="1027" t="s">
        <v>285</v>
      </c>
      <c r="F33" s="1028">
        <f ca="1">OFFSET('ACIDENTES MUNICÍPIOS '!$D$14,$S$18+17,V$16)</f>
        <v>0</v>
      </c>
      <c r="G33" s="1028">
        <f ca="1">OFFSET('ACIDENTES MUNICÍPIOS '!$D$14,$S$18+17,W$16)</f>
        <v>0</v>
      </c>
      <c r="H33" s="1028">
        <f ca="1">OFFSET('ACIDENTES MUNICÍPIOS '!$D$14,$S$18+17,X$16)</f>
        <v>0</v>
      </c>
      <c r="I33" s="1028">
        <f ca="1">OFFSET('ACIDENTES MUNICÍPIOS '!$D$14,$S$18+17,Y$16)</f>
        <v>0</v>
      </c>
      <c r="J33" s="1028">
        <f ca="1">OFFSET('ACIDENTES MUNICÍPIOS '!$D$14,$S$18+17,Z$16)</f>
        <v>0</v>
      </c>
      <c r="K33" s="1028">
        <f ca="1">OFFSET('ACIDENTES MUNICÍPIOS '!$D$14,$S$18+17,AA$16)</f>
        <v>0</v>
      </c>
      <c r="L33" s="1028">
        <f ca="1">OFFSET('ACIDENTES MUNICÍPIOS '!$D$14,$S$18+17,AB$16)</f>
        <v>0</v>
      </c>
      <c r="M33" s="1028">
        <f ca="1">OFFSET('ACIDENTES MUNICÍPIOS '!$D$14,$S$18+17,AC$16)</f>
        <v>0</v>
      </c>
      <c r="N33" s="1031" t="str">
        <f t="shared" ca="1" si="5"/>
        <v>-</v>
      </c>
      <c r="S33" s="76"/>
      <c r="T33" s="439">
        <v>31</v>
      </c>
      <c r="U33" s="439" t="s">
        <v>231</v>
      </c>
    </row>
    <row r="34" spans="2:21" ht="15.75" customHeight="1" x14ac:dyDescent="0.25">
      <c r="B34" s="472"/>
      <c r="C34" s="472"/>
      <c r="D34" s="472"/>
      <c r="E34" s="348" t="s">
        <v>389</v>
      </c>
      <c r="F34" s="347">
        <f ca="1">OFFSET('ACIDENTES MUNICÍPIOS '!$D$14,$S$18+18,V$16)</f>
        <v>6</v>
      </c>
      <c r="G34" s="347">
        <f ca="1">OFFSET('ACIDENTES MUNICÍPIOS '!$D$14,$S$18+18,W$16)</f>
        <v>3</v>
      </c>
      <c r="H34" s="347">
        <f ca="1">OFFSET('ACIDENTES MUNICÍPIOS '!$D$14,$S$18+18,X$16)</f>
        <v>1</v>
      </c>
      <c r="I34" s="347">
        <f ca="1">OFFSET('ACIDENTES MUNICÍPIOS '!$D$14,$S$18+18,Y$16)</f>
        <v>7</v>
      </c>
      <c r="J34" s="347">
        <f ca="1">OFFSET('ACIDENTES MUNICÍPIOS '!$D$14,$S$18+18,Z$16)</f>
        <v>3</v>
      </c>
      <c r="K34" s="347">
        <f ca="1">OFFSET('ACIDENTES MUNICÍPIOS '!$D$14,$S$18+18,AA$16)</f>
        <v>4</v>
      </c>
      <c r="L34" s="347">
        <f ca="1">OFFSET('ACIDENTES MUNICÍPIOS '!$D$14,$S$18+18,AB$16)</f>
        <v>2</v>
      </c>
      <c r="M34" s="347">
        <f ca="1">OFFSET('ACIDENTES MUNICÍPIOS '!$D$14,$S$18+18,AC$16)</f>
        <v>3</v>
      </c>
      <c r="N34" s="470">
        <f t="shared" ca="1" si="5"/>
        <v>0.5</v>
      </c>
      <c r="S34" s="76"/>
      <c r="T34" s="439">
        <v>32</v>
      </c>
      <c r="U34" s="439" t="s">
        <v>232</v>
      </c>
    </row>
    <row r="35" spans="2:21" ht="15.75" customHeight="1" x14ac:dyDescent="0.25">
      <c r="B35" s="472"/>
      <c r="C35" s="472"/>
      <c r="D35" s="472"/>
      <c r="E35" s="1027" t="s">
        <v>286</v>
      </c>
      <c r="F35" s="1028">
        <f ca="1">OFFSET('ACIDENTES MUNICÍPIOS '!$D$14,$S$18+19,V$16)</f>
        <v>7</v>
      </c>
      <c r="G35" s="1028">
        <f ca="1">OFFSET('ACIDENTES MUNICÍPIOS '!$D$14,$S$18+19,W$16)</f>
        <v>13</v>
      </c>
      <c r="H35" s="1028">
        <f ca="1">OFFSET('ACIDENTES MUNICÍPIOS '!$D$14,$S$18+19,X$16)</f>
        <v>6</v>
      </c>
      <c r="I35" s="1028">
        <f ca="1">OFFSET('ACIDENTES MUNICÍPIOS '!$D$14,$S$18+19,Y$16)</f>
        <v>5</v>
      </c>
      <c r="J35" s="1028">
        <f ca="1">OFFSET('ACIDENTES MUNICÍPIOS '!$D$14,$S$18+19,Z$16)</f>
        <v>8</v>
      </c>
      <c r="K35" s="1028">
        <f ca="1">OFFSET('ACIDENTES MUNICÍPIOS '!$D$14,$S$18+19,AA$16)</f>
        <v>4</v>
      </c>
      <c r="L35" s="1028">
        <f ca="1">OFFSET('ACIDENTES MUNICÍPIOS '!$D$14,$S$18+19,AB$16)</f>
        <v>6</v>
      </c>
      <c r="M35" s="1028">
        <f ca="1">OFFSET('ACIDENTES MUNICÍPIOS '!$D$14,$S$18+19,AC$16)</f>
        <v>6</v>
      </c>
      <c r="N35" s="1031">
        <f ca="1">IFERROR((M35-L35)/L35,"-")</f>
        <v>0</v>
      </c>
      <c r="S35" s="76"/>
      <c r="T35" s="439">
        <v>33</v>
      </c>
      <c r="U35" s="439" t="s">
        <v>263</v>
      </c>
    </row>
    <row r="36" spans="2:21" ht="15.75" customHeight="1" x14ac:dyDescent="0.25">
      <c r="B36" s="472"/>
      <c r="C36" s="472"/>
      <c r="D36" s="472"/>
      <c r="E36" s="348" t="s">
        <v>279</v>
      </c>
      <c r="F36" s="347">
        <f ca="1">OFFSET('ACIDENTES MUNICÍPIOS '!$D$14,$S$18+20,V$16)</f>
        <v>2</v>
      </c>
      <c r="G36" s="347">
        <f ca="1">OFFSET('ACIDENTES MUNICÍPIOS '!$D$14,$S$18+20,W$16)</f>
        <v>0</v>
      </c>
      <c r="H36" s="347">
        <f ca="1">OFFSET('ACIDENTES MUNICÍPIOS '!$D$14,$S$18+20,X$16)</f>
        <v>1</v>
      </c>
      <c r="I36" s="347">
        <f ca="1">OFFSET('ACIDENTES MUNICÍPIOS '!$D$14,$S$18+20,Y$16)</f>
        <v>2</v>
      </c>
      <c r="J36" s="347">
        <f ca="1">OFFSET('ACIDENTES MUNICÍPIOS '!$D$14,$S$18+20,Z$16)</f>
        <v>0</v>
      </c>
      <c r="K36" s="347">
        <f ca="1">OFFSET('ACIDENTES MUNICÍPIOS '!$D$14,$S$18+20,AA$16)</f>
        <v>2</v>
      </c>
      <c r="L36" s="347">
        <f ca="1">OFFSET('ACIDENTES MUNICÍPIOS '!$D$14,$S$18+20,AB$16)</f>
        <v>1</v>
      </c>
      <c r="M36" s="347">
        <f ca="1">OFFSET('ACIDENTES MUNICÍPIOS '!$D$14,$S$18+20,AC$16)</f>
        <v>1</v>
      </c>
      <c r="N36" s="470">
        <f t="shared" ca="1" si="5"/>
        <v>0</v>
      </c>
      <c r="S36" s="76"/>
      <c r="T36" s="439">
        <v>34</v>
      </c>
      <c r="U36" s="439" t="s">
        <v>234</v>
      </c>
    </row>
    <row r="37" spans="2:21" ht="15.75" customHeight="1" x14ac:dyDescent="0.25">
      <c r="B37" s="472"/>
      <c r="C37" s="472"/>
      <c r="D37" s="472"/>
      <c r="E37" s="1027" t="s">
        <v>280</v>
      </c>
      <c r="F37" s="1028">
        <f ca="1">OFFSET('ACIDENTES MUNICÍPIOS '!$D$14,$S$18+21,V$16)</f>
        <v>11</v>
      </c>
      <c r="G37" s="1028">
        <f ca="1">OFFSET('ACIDENTES MUNICÍPIOS '!$D$14,$S$18+21,W$16)</f>
        <v>26</v>
      </c>
      <c r="H37" s="1028">
        <f ca="1">OFFSET('ACIDENTES MUNICÍPIOS '!$D$14,$S$18+21,X$16)</f>
        <v>22</v>
      </c>
      <c r="I37" s="1028">
        <f ca="1">OFFSET('ACIDENTES MUNICÍPIOS '!$D$14,$S$18+21,Y$16)</f>
        <v>22</v>
      </c>
      <c r="J37" s="1028">
        <f ca="1">OFFSET('ACIDENTES MUNICÍPIOS '!$D$14,$S$18+21,Z$16)</f>
        <v>16</v>
      </c>
      <c r="K37" s="1028">
        <f ca="1">OFFSET('ACIDENTES MUNICÍPIOS '!$D$14,$S$18+21,AA$16)</f>
        <v>20</v>
      </c>
      <c r="L37" s="1028">
        <f ca="1">OFFSET('ACIDENTES MUNICÍPIOS '!$D$14,$S$18+21,AB$16)</f>
        <v>16</v>
      </c>
      <c r="M37" s="1028">
        <f ca="1">OFFSET('ACIDENTES MUNICÍPIOS '!$D$14,$S$18+21,AC$16)</f>
        <v>16</v>
      </c>
      <c r="N37" s="1031">
        <f t="shared" ca="1" si="5"/>
        <v>0</v>
      </c>
      <c r="S37" s="76"/>
      <c r="T37" s="439">
        <v>35</v>
      </c>
      <c r="U37" s="439" t="s">
        <v>235</v>
      </c>
    </row>
    <row r="38" spans="2:21" ht="15.75" customHeight="1" x14ac:dyDescent="0.25">
      <c r="B38" s="472"/>
      <c r="C38" s="472"/>
      <c r="D38" s="472"/>
      <c r="E38" s="348" t="s">
        <v>281</v>
      </c>
      <c r="F38" s="347">
        <f ca="1">OFFSET('ACIDENTES MUNICÍPIOS '!$D$14,$S$18+22,V$16)</f>
        <v>3</v>
      </c>
      <c r="G38" s="347">
        <f ca="1">OFFSET('ACIDENTES MUNICÍPIOS '!$D$14,$S$18+22,W$16)</f>
        <v>4</v>
      </c>
      <c r="H38" s="347">
        <f ca="1">OFFSET('ACIDENTES MUNICÍPIOS '!$D$14,$S$18+22,X$16)</f>
        <v>6</v>
      </c>
      <c r="I38" s="347">
        <f ca="1">OFFSET('ACIDENTES MUNICÍPIOS '!$D$14,$S$18+22,Y$16)</f>
        <v>7</v>
      </c>
      <c r="J38" s="347">
        <f ca="1">OFFSET('ACIDENTES MUNICÍPIOS '!$D$14,$S$18+22,Z$16)</f>
        <v>3</v>
      </c>
      <c r="K38" s="347">
        <f ca="1">OFFSET('ACIDENTES MUNICÍPIOS '!$D$14,$S$18+22,AA$16)</f>
        <v>5</v>
      </c>
      <c r="L38" s="347">
        <f ca="1">OFFSET('ACIDENTES MUNICÍPIOS '!$D$14,$S$18+22,AB$16)</f>
        <v>3</v>
      </c>
      <c r="M38" s="347">
        <f ca="1">OFFSET('ACIDENTES MUNICÍPIOS '!$D$14,$S$18+22,AC$16)</f>
        <v>5</v>
      </c>
      <c r="N38" s="470">
        <f t="shared" ca="1" si="5"/>
        <v>0.66666666666666663</v>
      </c>
      <c r="S38" s="76"/>
      <c r="T38" s="439">
        <v>36</v>
      </c>
      <c r="U38" s="439" t="s">
        <v>264</v>
      </c>
    </row>
    <row r="39" spans="2:21" ht="15.75" customHeight="1" x14ac:dyDescent="0.25">
      <c r="B39" s="472"/>
      <c r="C39" s="472"/>
      <c r="D39" s="472"/>
      <c r="E39" s="1027" t="s">
        <v>390</v>
      </c>
      <c r="F39" s="1028">
        <f ca="1">OFFSET('ACIDENTES MUNICÍPIOS '!$D$14,$S$18+23,V$16)</f>
        <v>1</v>
      </c>
      <c r="G39" s="1028">
        <f ca="1">OFFSET('ACIDENTES MUNICÍPIOS '!$D$14,$S$18+23,W$16)</f>
        <v>6</v>
      </c>
      <c r="H39" s="1028">
        <f ca="1">OFFSET('ACIDENTES MUNICÍPIOS '!$D$14,$S$18+23,X$16)</f>
        <v>7</v>
      </c>
      <c r="I39" s="1028">
        <f ca="1">OFFSET('ACIDENTES MUNICÍPIOS '!$D$14,$S$18+23,Y$16)</f>
        <v>3</v>
      </c>
      <c r="J39" s="1028">
        <f ca="1">OFFSET('ACIDENTES MUNICÍPIOS '!$D$14,$S$18+23,Z$16)</f>
        <v>6</v>
      </c>
      <c r="K39" s="1028">
        <f ca="1">OFFSET('ACIDENTES MUNICÍPIOS '!$D$14,$S$18+23,AA$16)</f>
        <v>2</v>
      </c>
      <c r="L39" s="1028">
        <f ca="1">OFFSET('ACIDENTES MUNICÍPIOS '!$D$14,$S$18+23,AB$16)</f>
        <v>2</v>
      </c>
      <c r="M39" s="1028">
        <f ca="1">OFFSET('ACIDENTES MUNICÍPIOS '!$D$14,$S$18+23,AC$16)</f>
        <v>4</v>
      </c>
      <c r="N39" s="1031">
        <f t="shared" ca="1" si="5"/>
        <v>1</v>
      </c>
      <c r="S39" s="76"/>
      <c r="T39" s="439">
        <v>37</v>
      </c>
      <c r="U39" s="439" t="s">
        <v>237</v>
      </c>
    </row>
    <row r="40" spans="2:21" ht="15.75" customHeight="1" thickBot="1" x14ac:dyDescent="0.3">
      <c r="B40" s="472"/>
      <c r="C40" s="472"/>
      <c r="D40" s="472"/>
      <c r="E40" s="344" t="s">
        <v>175</v>
      </c>
      <c r="F40" s="340">
        <f ca="1">OFFSET('ACIDENTES MUNICÍPIOS '!$D$14,$S$18+24,V$16)</f>
        <v>2</v>
      </c>
      <c r="G40" s="340">
        <f ca="1">OFFSET('ACIDENTES MUNICÍPIOS '!$D$14,$S$18+24,W$16)</f>
        <v>0</v>
      </c>
      <c r="H40" s="340">
        <f ca="1">OFFSET('ACIDENTES MUNICÍPIOS '!$D$14,$S$18+24,X$16)</f>
        <v>1</v>
      </c>
      <c r="I40" s="340">
        <f ca="1">OFFSET('ACIDENTES MUNICÍPIOS '!$D$14,$S$18+24,Y$16)</f>
        <v>0</v>
      </c>
      <c r="J40" s="340">
        <f ca="1">OFFSET('ACIDENTES MUNICÍPIOS '!$D$14,$S$18+24,Z$16)</f>
        <v>0</v>
      </c>
      <c r="K40" s="340">
        <f ca="1">OFFSET('ACIDENTES MUNICÍPIOS '!$D$14,$S$18+24,AA$16)</f>
        <v>2</v>
      </c>
      <c r="L40" s="340">
        <f ca="1">OFFSET('ACIDENTES MUNICÍPIOS '!$D$14,$S$18+24,AB$16)</f>
        <v>0</v>
      </c>
      <c r="M40" s="340">
        <f ca="1">OFFSET('ACIDENTES MUNICÍPIOS '!$D$14,$S$18+24,AC$16)</f>
        <v>0</v>
      </c>
      <c r="N40" s="390" t="str">
        <f t="shared" ca="1" si="5"/>
        <v>-</v>
      </c>
      <c r="S40" s="76"/>
      <c r="T40" s="439">
        <v>38</v>
      </c>
      <c r="U40" s="439" t="s">
        <v>238</v>
      </c>
    </row>
    <row r="41" spans="2:21" ht="21.75" customHeight="1" thickBot="1" x14ac:dyDescent="0.3">
      <c r="B41" s="472"/>
      <c r="C41" s="472"/>
      <c r="D41" s="472"/>
      <c r="E41" s="1184" t="s">
        <v>7</v>
      </c>
      <c r="F41" s="1185">
        <f t="shared" ref="F41:M41" ca="1" si="6">SUM(F28:F40)</f>
        <v>65</v>
      </c>
      <c r="G41" s="1185">
        <f t="shared" ca="1" si="6"/>
        <v>112</v>
      </c>
      <c r="H41" s="1185">
        <f t="shared" ca="1" si="6"/>
        <v>78</v>
      </c>
      <c r="I41" s="1185">
        <f t="shared" ca="1" si="6"/>
        <v>96</v>
      </c>
      <c r="J41" s="1185">
        <f t="shared" ca="1" si="6"/>
        <v>73</v>
      </c>
      <c r="K41" s="1185">
        <f t="shared" ca="1" si="6"/>
        <v>82</v>
      </c>
      <c r="L41" s="1185">
        <f t="shared" ca="1" si="6"/>
        <v>68</v>
      </c>
      <c r="M41" s="1185">
        <f t="shared" ca="1" si="6"/>
        <v>71</v>
      </c>
      <c r="N41" s="1186">
        <f ca="1">IFERROR((M41-L41)/L41,"-")</f>
        <v>4.4117647058823532E-2</v>
      </c>
      <c r="S41" s="76"/>
      <c r="T41" s="439">
        <v>39</v>
      </c>
      <c r="U41" s="439" t="s">
        <v>239</v>
      </c>
    </row>
    <row r="42" spans="2:21" ht="15.75" thickTop="1" x14ac:dyDescent="0.25">
      <c r="B42" s="472"/>
      <c r="C42" s="472"/>
      <c r="D42" s="472"/>
      <c r="E42" s="34" t="s">
        <v>288</v>
      </c>
      <c r="S42" s="76"/>
      <c r="T42" s="439">
        <v>40</v>
      </c>
      <c r="U42" s="439" t="s">
        <v>240</v>
      </c>
    </row>
    <row r="43" spans="2:21" ht="10.5" customHeight="1" x14ac:dyDescent="0.25">
      <c r="B43" s="472"/>
      <c r="C43" s="472"/>
      <c r="D43" s="472"/>
      <c r="E43" s="34"/>
      <c r="S43" s="76"/>
      <c r="T43" s="439">
        <v>41</v>
      </c>
      <c r="U43" s="439" t="s">
        <v>241</v>
      </c>
    </row>
    <row r="44" spans="2:21" ht="15.75" x14ac:dyDescent="0.25">
      <c r="B44" s="472"/>
      <c r="C44" s="472"/>
      <c r="D44" s="472"/>
      <c r="E44" s="1614" t="str">
        <f>"ACIDENTES DE TRÂNSITO COM VÍTIMA EM  " &amp;$S$14</f>
        <v>ACIDENTES DE TRÂNSITO COM VÍTIMA EM  ALVORADA DO OESTE</v>
      </c>
      <c r="F44" s="1614"/>
      <c r="G44" s="1614"/>
      <c r="H44" s="1614"/>
      <c r="I44" s="1614"/>
      <c r="J44" s="1614"/>
      <c r="K44" s="1614"/>
      <c r="L44" s="1614"/>
      <c r="M44" s="1614"/>
      <c r="N44" s="1614"/>
      <c r="S44" s="76"/>
      <c r="T44" s="439">
        <v>42</v>
      </c>
      <c r="U44" s="439" t="s">
        <v>242</v>
      </c>
    </row>
    <row r="45" spans="2:21" x14ac:dyDescent="0.25">
      <c r="B45" s="472"/>
      <c r="C45" s="472"/>
      <c r="D45" s="472"/>
      <c r="E45" s="34"/>
      <c r="S45" s="76"/>
      <c r="T45" s="439">
        <v>43</v>
      </c>
      <c r="U45" s="439" t="s">
        <v>265</v>
      </c>
    </row>
    <row r="46" spans="2:21" x14ac:dyDescent="0.25">
      <c r="B46" s="472"/>
      <c r="C46" s="472"/>
      <c r="D46" s="472"/>
      <c r="E46" s="34"/>
      <c r="S46" s="76"/>
      <c r="T46" s="439">
        <v>44</v>
      </c>
      <c r="U46" s="439" t="s">
        <v>244</v>
      </c>
    </row>
    <row r="47" spans="2:21" x14ac:dyDescent="0.25">
      <c r="B47" s="472"/>
      <c r="C47" s="472"/>
      <c r="D47" s="472"/>
      <c r="E47" s="34"/>
      <c r="S47" s="76"/>
      <c r="T47" s="439">
        <v>45</v>
      </c>
      <c r="U47" s="439" t="s">
        <v>245</v>
      </c>
    </row>
    <row r="48" spans="2:21" x14ac:dyDescent="0.25">
      <c r="B48" s="472"/>
      <c r="C48" s="472"/>
      <c r="D48" s="472"/>
      <c r="E48" s="34"/>
      <c r="S48" s="76"/>
      <c r="T48" s="439">
        <v>46</v>
      </c>
      <c r="U48" s="439" t="s">
        <v>246</v>
      </c>
    </row>
    <row r="49" spans="2:21" x14ac:dyDescent="0.25">
      <c r="B49" s="472"/>
      <c r="C49" s="472"/>
      <c r="D49" s="472"/>
      <c r="E49" s="34"/>
      <c r="S49" s="76"/>
      <c r="T49" s="439">
        <v>47</v>
      </c>
      <c r="U49" s="439" t="s">
        <v>247</v>
      </c>
    </row>
    <row r="50" spans="2:21" x14ac:dyDescent="0.25">
      <c r="B50" s="472"/>
      <c r="C50" s="472"/>
      <c r="D50" s="472"/>
      <c r="E50" s="34"/>
      <c r="S50" s="76"/>
      <c r="T50" s="439">
        <v>48</v>
      </c>
      <c r="U50" s="439" t="s">
        <v>248</v>
      </c>
    </row>
    <row r="51" spans="2:21" x14ac:dyDescent="0.25">
      <c r="B51" s="472"/>
      <c r="C51" s="472"/>
      <c r="D51" s="472"/>
      <c r="E51" s="34"/>
      <c r="S51" s="76"/>
      <c r="T51" s="439">
        <v>49</v>
      </c>
      <c r="U51" s="439" t="s">
        <v>249</v>
      </c>
    </row>
    <row r="52" spans="2:21" x14ac:dyDescent="0.25">
      <c r="B52" s="472"/>
      <c r="C52" s="472"/>
      <c r="D52" s="472"/>
      <c r="E52" s="34"/>
      <c r="S52" s="76"/>
      <c r="T52" s="439">
        <v>50</v>
      </c>
      <c r="U52" s="439" t="s">
        <v>250</v>
      </c>
    </row>
    <row r="53" spans="2:21" x14ac:dyDescent="0.25">
      <c r="B53" s="472"/>
      <c r="C53" s="472"/>
      <c r="D53" s="472"/>
      <c r="E53" s="34"/>
      <c r="S53" s="76"/>
      <c r="T53" s="439">
        <v>51</v>
      </c>
      <c r="U53" s="439" t="s">
        <v>266</v>
      </c>
    </row>
    <row r="54" spans="2:21" x14ac:dyDescent="0.25">
      <c r="B54" s="472"/>
      <c r="C54" s="472"/>
      <c r="D54" s="472"/>
      <c r="E54" s="34"/>
      <c r="S54" s="76"/>
      <c r="T54" s="439">
        <v>52</v>
      </c>
      <c r="U54" s="439" t="s">
        <v>252</v>
      </c>
    </row>
    <row r="55" spans="2:21" x14ac:dyDescent="0.25">
      <c r="B55" s="472"/>
      <c r="C55" s="472"/>
      <c r="D55" s="472"/>
      <c r="E55" s="34"/>
      <c r="S55" s="76"/>
    </row>
    <row r="56" spans="2:21" ht="18.75" customHeight="1" x14ac:dyDescent="0.25">
      <c r="B56" s="472"/>
      <c r="C56" s="472"/>
      <c r="D56" s="472"/>
      <c r="E56" s="1614" t="str">
        <f>"ACIDENTES COM VÍTIMAS SEGUNDO A ÁREA E PERÍODO EM  " &amp;$S$14</f>
        <v>ACIDENTES COM VÍTIMAS SEGUNDO A ÁREA E PERÍODO EM  ALVORADA DO OESTE</v>
      </c>
      <c r="F56" s="1614"/>
      <c r="G56" s="1614"/>
      <c r="H56" s="1614"/>
      <c r="I56" s="1614"/>
      <c r="J56" s="1614"/>
      <c r="K56" s="1614"/>
      <c r="L56" s="1614"/>
      <c r="M56" s="1614"/>
      <c r="N56" s="1614"/>
      <c r="S56" s="76"/>
    </row>
    <row r="57" spans="2:21" ht="5.25" customHeight="1" x14ac:dyDescent="0.25">
      <c r="B57" s="472"/>
      <c r="C57" s="472"/>
      <c r="D57" s="472"/>
      <c r="E57" s="34"/>
      <c r="J57" s="1189"/>
      <c r="S57" s="76"/>
    </row>
    <row r="58" spans="2:21" x14ac:dyDescent="0.25">
      <c r="B58" s="472"/>
      <c r="C58" s="472"/>
      <c r="D58" s="472"/>
      <c r="E58" s="34"/>
      <c r="S58" s="76"/>
    </row>
    <row r="59" spans="2:21" x14ac:dyDescent="0.25">
      <c r="B59" s="472"/>
      <c r="C59" s="472"/>
      <c r="D59" s="472"/>
      <c r="E59" s="34"/>
      <c r="S59" s="76"/>
    </row>
    <row r="60" spans="2:21" x14ac:dyDescent="0.25">
      <c r="B60" s="472"/>
      <c r="C60" s="472"/>
      <c r="D60" s="472"/>
      <c r="E60" s="34"/>
      <c r="S60" s="76"/>
    </row>
    <row r="61" spans="2:21" x14ac:dyDescent="0.25">
      <c r="B61" s="472"/>
      <c r="C61" s="472"/>
      <c r="D61" s="472"/>
      <c r="E61" s="34"/>
      <c r="S61" s="76"/>
    </row>
    <row r="62" spans="2:21" x14ac:dyDescent="0.25">
      <c r="B62" s="472"/>
      <c r="C62" s="472"/>
      <c r="D62" s="472"/>
      <c r="E62" s="34"/>
      <c r="S62" s="76"/>
    </row>
    <row r="63" spans="2:21" x14ac:dyDescent="0.25">
      <c r="B63" s="472"/>
      <c r="C63" s="472"/>
      <c r="D63" s="472"/>
      <c r="E63" s="34"/>
      <c r="S63" s="76"/>
    </row>
    <row r="64" spans="2:21" x14ac:dyDescent="0.25">
      <c r="B64" s="472"/>
      <c r="C64" s="472"/>
      <c r="D64" s="472"/>
      <c r="E64" s="34"/>
      <c r="S64" s="76"/>
    </row>
    <row r="65" spans="2:19" x14ac:dyDescent="0.25">
      <c r="B65" s="472"/>
      <c r="C65" s="472"/>
      <c r="D65" s="472"/>
      <c r="E65" s="34"/>
      <c r="S65" s="76"/>
    </row>
    <row r="66" spans="2:19" x14ac:dyDescent="0.25">
      <c r="B66" s="472"/>
      <c r="C66" s="472"/>
      <c r="D66" s="472"/>
      <c r="E66" s="34"/>
      <c r="S66" s="76"/>
    </row>
    <row r="67" spans="2:19" x14ac:dyDescent="0.25">
      <c r="B67" s="472"/>
      <c r="C67" s="472"/>
      <c r="D67" s="472"/>
      <c r="E67" s="34"/>
      <c r="S67" s="76"/>
    </row>
    <row r="68" spans="2:19" x14ac:dyDescent="0.25">
      <c r="B68" s="472"/>
      <c r="C68" s="472"/>
      <c r="D68" s="472"/>
      <c r="E68" s="34"/>
      <c r="S68" s="76"/>
    </row>
    <row r="69" spans="2:19" x14ac:dyDescent="0.25">
      <c r="B69" s="472"/>
      <c r="C69" s="472"/>
      <c r="D69" s="472"/>
      <c r="E69" s="34"/>
      <c r="S69" s="76"/>
    </row>
    <row r="70" spans="2:19" ht="15.75" x14ac:dyDescent="0.25">
      <c r="B70" s="472"/>
      <c r="C70" s="472"/>
      <c r="D70" s="472"/>
      <c r="E70" s="1614" t="str">
        <f>"ACIDENTES COM VÍTIMAS SEGUNDO O TIPO EM 2016 -  " &amp;$S$14</f>
        <v>ACIDENTES COM VÍTIMAS SEGUNDO O TIPO EM 2016 -  ALVORADA DO OESTE</v>
      </c>
      <c r="F70" s="1614"/>
      <c r="G70" s="1614"/>
      <c r="H70" s="1614"/>
      <c r="I70" s="1614"/>
      <c r="J70" s="1614"/>
      <c r="K70" s="1614"/>
      <c r="L70" s="1614"/>
      <c r="M70" s="1614"/>
      <c r="N70" s="1614"/>
      <c r="S70" s="76"/>
    </row>
    <row r="71" spans="2:19" x14ac:dyDescent="0.25">
      <c r="B71" s="472"/>
      <c r="C71" s="472"/>
      <c r="D71" s="472"/>
      <c r="E71" s="34"/>
      <c r="S71" s="76"/>
    </row>
    <row r="72" spans="2:19" x14ac:dyDescent="0.25">
      <c r="B72" s="472"/>
      <c r="C72" s="472"/>
      <c r="D72" s="472"/>
      <c r="E72" s="34"/>
      <c r="S72" s="76"/>
    </row>
    <row r="73" spans="2:19" x14ac:dyDescent="0.25">
      <c r="B73" s="472"/>
      <c r="C73" s="472"/>
      <c r="D73" s="472"/>
      <c r="E73" s="34"/>
      <c r="S73" s="76"/>
    </row>
    <row r="74" spans="2:19" x14ac:dyDescent="0.25">
      <c r="B74" s="472"/>
      <c r="C74" s="472"/>
      <c r="D74" s="472"/>
      <c r="E74" s="34"/>
      <c r="S74" s="76"/>
    </row>
    <row r="75" spans="2:19" x14ac:dyDescent="0.25">
      <c r="B75" s="472"/>
      <c r="C75" s="472"/>
      <c r="D75" s="472"/>
      <c r="E75" s="34"/>
      <c r="S75" s="76"/>
    </row>
    <row r="76" spans="2:19" x14ac:dyDescent="0.25">
      <c r="B76" s="472"/>
      <c r="C76" s="472"/>
      <c r="D76" s="472"/>
      <c r="E76" s="34"/>
      <c r="S76" s="76"/>
    </row>
    <row r="77" spans="2:19" x14ac:dyDescent="0.25">
      <c r="B77" s="472"/>
      <c r="C77" s="472"/>
      <c r="D77" s="472"/>
      <c r="E77" s="34"/>
      <c r="S77" s="76"/>
    </row>
    <row r="78" spans="2:19" x14ac:dyDescent="0.25">
      <c r="B78" s="472"/>
      <c r="C78" s="472"/>
      <c r="D78" s="472"/>
      <c r="E78" s="34"/>
      <c r="S78" s="76"/>
    </row>
    <row r="79" spans="2:19" x14ac:dyDescent="0.25">
      <c r="B79" s="472"/>
      <c r="C79" s="472"/>
      <c r="D79" s="472"/>
      <c r="E79" s="34"/>
      <c r="S79" s="76"/>
    </row>
    <row r="80" spans="2:19" x14ac:dyDescent="0.25">
      <c r="B80" s="472"/>
      <c r="C80" s="472"/>
      <c r="D80" s="472"/>
      <c r="E80" s="34"/>
      <c r="S80" s="76"/>
    </row>
    <row r="81" spans="2:19" x14ac:dyDescent="0.25">
      <c r="B81" s="472"/>
      <c r="C81" s="472"/>
      <c r="D81" s="472"/>
      <c r="E81" s="34"/>
      <c r="R81" s="439" t="s">
        <v>90</v>
      </c>
      <c r="S81" s="76"/>
    </row>
    <row r="82" spans="2:19" x14ac:dyDescent="0.25">
      <c r="B82" s="472"/>
      <c r="C82" s="472"/>
      <c r="D82" s="472"/>
      <c r="E82" s="34"/>
      <c r="S82" s="76"/>
    </row>
    <row r="83" spans="2:19" x14ac:dyDescent="0.25">
      <c r="B83" s="472"/>
      <c r="C83" s="472"/>
      <c r="D83" s="472"/>
      <c r="E83" s="34"/>
      <c r="S83" s="76"/>
    </row>
    <row r="84" spans="2:19" x14ac:dyDescent="0.25">
      <c r="B84" s="472"/>
      <c r="C84" s="472"/>
      <c r="D84" s="472"/>
      <c r="S84" s="76"/>
    </row>
    <row r="85" spans="2:19" x14ac:dyDescent="0.25">
      <c r="B85" s="472"/>
      <c r="C85" s="472"/>
      <c r="D85" s="472"/>
      <c r="S85" s="76"/>
    </row>
    <row r="86" spans="2:19" x14ac:dyDescent="0.25">
      <c r="S86" s="439">
        <f>SUBTOTAL(9,S21:S84)</f>
        <v>0</v>
      </c>
    </row>
    <row r="87" spans="2:19" x14ac:dyDescent="0.25">
      <c r="E87" s="719"/>
      <c r="F87" s="719"/>
      <c r="G87" s="719"/>
      <c r="H87" s="1426" t="s">
        <v>36</v>
      </c>
      <c r="I87" s="719"/>
      <c r="J87" s="719"/>
      <c r="K87" s="719"/>
      <c r="L87" s="719"/>
      <c r="M87" s="719"/>
      <c r="N87" s="719"/>
    </row>
    <row r="88" spans="2:19" x14ac:dyDescent="0.25">
      <c r="E88" s="719"/>
      <c r="F88" s="719"/>
      <c r="G88" s="719"/>
      <c r="H88" s="1426" t="s">
        <v>38</v>
      </c>
      <c r="I88" s="719"/>
      <c r="J88" s="719"/>
      <c r="K88" s="719"/>
      <c r="L88" s="719"/>
      <c r="M88" s="719"/>
      <c r="N88" s="719"/>
    </row>
    <row r="89" spans="2:19" x14ac:dyDescent="0.25">
      <c r="E89" s="719"/>
      <c r="F89" s="719"/>
      <c r="G89" s="719"/>
      <c r="H89" s="1426" t="s">
        <v>81</v>
      </c>
      <c r="I89" s="719"/>
      <c r="J89" s="719"/>
      <c r="K89" s="719"/>
      <c r="L89" s="719"/>
      <c r="M89" s="719"/>
      <c r="N89" s="719"/>
    </row>
  </sheetData>
  <sheetProtection algorithmName="SHA-512" hashValue="W/8jWSNaquJzngD7p1lEOcJDbJjkm9TDwnq+7bbLFBx6hXM5OEVeTxzZPRIQevS+VriKY4RxVzo8+I+haRZAwg==" saltValue="Q/L3nULPQykdXQyDVuBDqA==" spinCount="100000" sheet="1" objects="1" scenarios="1"/>
  <mergeCells count="13">
    <mergeCell ref="E44:N44"/>
    <mergeCell ref="E56:N56"/>
    <mergeCell ref="E70:N70"/>
    <mergeCell ref="E12:N12"/>
    <mergeCell ref="E16:E17"/>
    <mergeCell ref="N16:N17"/>
    <mergeCell ref="E14:N14"/>
    <mergeCell ref="E9:N9"/>
    <mergeCell ref="E3:N3"/>
    <mergeCell ref="E4:N4"/>
    <mergeCell ref="E5:N5"/>
    <mergeCell ref="E6:N6"/>
    <mergeCell ref="E8:N8"/>
  </mergeCells>
  <hyperlinks>
    <hyperlink ref="B18" location="'EVO. INDICES MUNICÍPIOS ESPELHO'!A1" display="AVANÇAR &gt;&gt;" xr:uid="{00000000-0004-0000-0F00-000000000000}"/>
    <hyperlink ref="B19" location="'ESPELHO MUNICÍPIOS '!A1" display="&lt;&lt; VOLTAR" xr:uid="{00000000-0004-0000-0F00-000001000000}"/>
    <hyperlink ref="B17" location="'INÍCIO '!A1" display="INÍCIO" xr:uid="{00000000-0004-0000-0F00-000002000000}"/>
    <hyperlink ref="H88" location="'EVO. INDICES MUNICÍPIOS ESPELHO'!A1" display="AVANÇAR &gt;&gt;" xr:uid="{00000000-0004-0000-0F00-000003000000}"/>
    <hyperlink ref="H89" location="'ESPELHO MUNICÍPIOS '!A1" display="&lt;&lt; VOLTAR" xr:uid="{00000000-0004-0000-0F00-000004000000}"/>
    <hyperlink ref="H87" location="'INÍCIO '!A1" display="INÍCIO" xr:uid="{00000000-0004-0000-0F00-000005000000}"/>
  </hyperlinks>
  <printOptions horizontalCentered="1"/>
  <pageMargins left="0.47244094488188981" right="0.47244094488188981" top="0.78740157480314965" bottom="0.78740157480314965" header="0.31496062992125984" footer="0.31496062992125984"/>
  <pageSetup paperSize="9" scale="84" orientation="portrait" horizontalDpi="4294967294" verticalDpi="4294967294" r:id="rId1"/>
  <rowBreaks count="1" manualBreakCount="1">
    <brk id="55" min="4" max="13" man="1"/>
  </rowBreaks>
  <drawing r:id="rId2"/>
  <legacyDrawing r:id="rId3"/>
  <mc:AlternateContent xmlns:mc="http://schemas.openxmlformats.org/markup-compatibility/2006">
    <mc:Choice Requires="x14">
      <controls>
        <mc:AlternateContent xmlns:mc="http://schemas.openxmlformats.org/markup-compatibility/2006">
          <mc:Choice Requires="x14">
            <control shapeId="28674" r:id="rId4" name="Drop Down 2">
              <controlPr defaultSize="0" autoLine="0" autoPict="0">
                <anchor moveWithCells="1">
                  <from>
                    <xdr:col>6</xdr:col>
                    <xdr:colOff>257175</xdr:colOff>
                    <xdr:row>13</xdr:row>
                    <xdr:rowOff>19050</xdr:rowOff>
                  </from>
                  <to>
                    <xdr:col>11</xdr:col>
                    <xdr:colOff>352425</xdr:colOff>
                    <xdr:row>13</xdr:row>
                    <xdr:rowOff>266700</xdr:rowOff>
                  </to>
                </anchor>
              </controlPr>
            </control>
          </mc:Choice>
        </mc:AlternateContent>
      </controls>
    </mc:Choice>
  </mc:AlternateConten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Plan14">
    <tabColor rgb="FF7030A0"/>
  </sheetPr>
  <dimension ref="A1:Z1525"/>
  <sheetViews>
    <sheetView showGridLines="0" showRowColHeaders="0" zoomScaleNormal="100" zoomScaleSheetLayoutView="100" workbookViewId="0">
      <selection activeCell="B16" sqref="B16"/>
    </sheetView>
  </sheetViews>
  <sheetFormatPr baseColWidth="10" defaultColWidth="9.140625" defaultRowHeight="15" x14ac:dyDescent="0.25"/>
  <cols>
    <col min="1" max="1" width="15.42578125" style="439" customWidth="1"/>
    <col min="2" max="2" width="16" customWidth="1"/>
    <col min="3" max="3" width="0.85546875" customWidth="1"/>
    <col min="4" max="4" width="3.85546875" customWidth="1"/>
    <col min="5" max="5" width="30.5703125" customWidth="1"/>
    <col min="6" max="6" width="7" customWidth="1"/>
    <col min="7" max="7" width="7" style="439" customWidth="1"/>
    <col min="8" max="9" width="7" customWidth="1"/>
    <col min="10" max="10" width="7" style="417" customWidth="1"/>
    <col min="11" max="13" width="7" style="439" customWidth="1"/>
    <col min="14" max="14" width="7.5703125" style="154" customWidth="1"/>
    <col min="15" max="15" width="3.7109375" customWidth="1"/>
    <col min="16" max="16" width="1" customWidth="1"/>
    <col min="18" max="18" width="39.5703125" customWidth="1"/>
    <col min="19" max="19" width="26" customWidth="1"/>
  </cols>
  <sheetData>
    <row r="1" spans="2:17" ht="15.75" thickBot="1" x14ac:dyDescent="0.3">
      <c r="B1" s="494"/>
      <c r="C1" s="494"/>
      <c r="D1" s="494"/>
      <c r="O1" s="494"/>
      <c r="P1" s="494"/>
    </row>
    <row r="2" spans="2:17" ht="16.5" thickTop="1" x14ac:dyDescent="0.25">
      <c r="B2" s="494"/>
      <c r="C2" s="622"/>
      <c r="D2" s="622"/>
      <c r="E2" s="759"/>
      <c r="F2" s="758"/>
      <c r="G2" s="758"/>
      <c r="H2" s="758"/>
      <c r="I2" s="758"/>
      <c r="J2" s="758"/>
      <c r="K2" s="758"/>
      <c r="L2" s="758"/>
      <c r="M2" s="758"/>
      <c r="N2" s="760"/>
      <c r="O2" s="622"/>
      <c r="P2" s="622"/>
      <c r="Q2" s="494"/>
    </row>
    <row r="3" spans="2:17" ht="15.75" x14ac:dyDescent="0.25">
      <c r="B3" s="494"/>
      <c r="C3" s="622"/>
      <c r="D3" s="622"/>
      <c r="E3" s="1682" t="s">
        <v>34</v>
      </c>
      <c r="F3" s="1683"/>
      <c r="G3" s="1683"/>
      <c r="H3" s="1683"/>
      <c r="I3" s="1683"/>
      <c r="J3" s="1683"/>
      <c r="K3" s="1683"/>
      <c r="L3" s="1683"/>
      <c r="M3" s="1683"/>
      <c r="N3" s="1684"/>
      <c r="O3" s="622"/>
      <c r="P3" s="622"/>
      <c r="Q3" s="494"/>
    </row>
    <row r="4" spans="2:17" ht="15.75" x14ac:dyDescent="0.25">
      <c r="B4" s="494"/>
      <c r="C4" s="622"/>
      <c r="D4" s="622"/>
      <c r="E4" s="1682" t="s">
        <v>35</v>
      </c>
      <c r="F4" s="1683"/>
      <c r="G4" s="1683"/>
      <c r="H4" s="1683"/>
      <c r="I4" s="1683"/>
      <c r="J4" s="1683"/>
      <c r="K4" s="1683"/>
      <c r="L4" s="1683"/>
      <c r="M4" s="1683"/>
      <c r="N4" s="1684"/>
      <c r="O4" s="622"/>
      <c r="P4" s="622"/>
      <c r="Q4" s="494"/>
    </row>
    <row r="5" spans="2:17" ht="15.75" x14ac:dyDescent="0.25">
      <c r="B5" s="494"/>
      <c r="C5" s="622"/>
      <c r="D5" s="622"/>
      <c r="E5" s="1682" t="s">
        <v>394</v>
      </c>
      <c r="F5" s="1683"/>
      <c r="G5" s="1683"/>
      <c r="H5" s="1683"/>
      <c r="I5" s="1683"/>
      <c r="J5" s="1683"/>
      <c r="K5" s="1683"/>
      <c r="L5" s="1683"/>
      <c r="M5" s="1683"/>
      <c r="N5" s="1684"/>
      <c r="O5" s="622"/>
      <c r="P5" s="622"/>
      <c r="Q5" s="494"/>
    </row>
    <row r="6" spans="2:17" s="439" customFormat="1" ht="15.75" x14ac:dyDescent="0.25">
      <c r="B6" s="494"/>
      <c r="C6" s="622"/>
      <c r="D6" s="622"/>
      <c r="E6" s="1682" t="s">
        <v>37</v>
      </c>
      <c r="F6" s="1683"/>
      <c r="G6" s="1683"/>
      <c r="H6" s="1683"/>
      <c r="I6" s="1683"/>
      <c r="J6" s="1683"/>
      <c r="K6" s="1683"/>
      <c r="L6" s="1683"/>
      <c r="M6" s="1683"/>
      <c r="N6" s="1684"/>
      <c r="O6" s="622"/>
      <c r="P6" s="622"/>
      <c r="Q6" s="494"/>
    </row>
    <row r="7" spans="2:17" ht="15.75" x14ac:dyDescent="0.25">
      <c r="B7" s="494"/>
      <c r="C7" s="622"/>
      <c r="D7" s="622"/>
      <c r="E7" s="761"/>
      <c r="F7" s="622"/>
      <c r="G7" s="622"/>
      <c r="H7" s="622"/>
      <c r="I7" s="622"/>
      <c r="J7" s="622"/>
      <c r="K7" s="622"/>
      <c r="L7" s="622"/>
      <c r="M7" s="622"/>
      <c r="N7" s="762"/>
      <c r="O7" s="622"/>
      <c r="P7" s="622"/>
      <c r="Q7" s="494"/>
    </row>
    <row r="8" spans="2:17" ht="15.75" customHeight="1" x14ac:dyDescent="0.25">
      <c r="B8" s="494"/>
      <c r="C8" s="430"/>
      <c r="D8" s="430"/>
      <c r="E8" s="1676" t="s">
        <v>102</v>
      </c>
      <c r="F8" s="1677"/>
      <c r="G8" s="1677"/>
      <c r="H8" s="1677"/>
      <c r="I8" s="1677"/>
      <c r="J8" s="1677"/>
      <c r="K8" s="1677"/>
      <c r="L8" s="1677"/>
      <c r="M8" s="1677"/>
      <c r="N8" s="1678"/>
      <c r="O8" s="430"/>
      <c r="P8" s="430"/>
      <c r="Q8" s="494"/>
    </row>
    <row r="9" spans="2:17" ht="20.25" customHeight="1" thickBot="1" x14ac:dyDescent="0.3">
      <c r="B9" s="494"/>
      <c r="C9" s="430"/>
      <c r="D9" s="430"/>
      <c r="E9" s="1679" t="s">
        <v>360</v>
      </c>
      <c r="F9" s="1680"/>
      <c r="G9" s="1680"/>
      <c r="H9" s="1680"/>
      <c r="I9" s="1680"/>
      <c r="J9" s="1680"/>
      <c r="K9" s="1680"/>
      <c r="L9" s="1680"/>
      <c r="M9" s="1680"/>
      <c r="N9" s="1681"/>
      <c r="O9" s="430"/>
      <c r="P9" s="430"/>
      <c r="Q9" s="494"/>
    </row>
    <row r="10" spans="2:17" ht="9" customHeight="1" thickTop="1" x14ac:dyDescent="0.25">
      <c r="C10" s="494"/>
      <c r="D10" s="205"/>
      <c r="E10" s="205"/>
      <c r="F10" s="205"/>
      <c r="G10" s="205"/>
      <c r="H10" s="205"/>
      <c r="I10" s="205"/>
      <c r="J10" s="205"/>
      <c r="K10" s="205"/>
      <c r="L10" s="205"/>
      <c r="M10" s="205"/>
      <c r="N10" s="389"/>
      <c r="O10" s="494"/>
      <c r="P10" s="494"/>
      <c r="Q10" s="494"/>
    </row>
    <row r="11" spans="2:17" ht="10.5" customHeight="1" x14ac:dyDescent="0.25"/>
    <row r="12" spans="2:17" ht="41.25" customHeight="1" x14ac:dyDescent="0.25">
      <c r="D12" s="202"/>
      <c r="E12" s="1500" t="s">
        <v>395</v>
      </c>
      <c r="F12" s="1500"/>
      <c r="G12" s="1500"/>
      <c r="H12" s="1500"/>
      <c r="I12" s="1500"/>
      <c r="J12" s="1500"/>
      <c r="K12" s="1500"/>
      <c r="L12" s="1500"/>
      <c r="M12" s="1500"/>
      <c r="N12" s="1500"/>
      <c r="O12" s="92"/>
      <c r="P12" s="92"/>
    </row>
    <row r="13" spans="2:17" s="39" customFormat="1" ht="4.5" customHeight="1" thickBot="1" x14ac:dyDescent="0.3">
      <c r="D13" s="93"/>
      <c r="E13" s="93"/>
      <c r="F13" s="93"/>
      <c r="G13" s="93"/>
      <c r="H13" s="93"/>
      <c r="I13" s="93"/>
      <c r="J13" s="93"/>
      <c r="K13" s="93"/>
      <c r="L13" s="93"/>
      <c r="M13" s="93"/>
      <c r="N13" s="93"/>
      <c r="O13" s="93"/>
      <c r="P13" s="93"/>
    </row>
    <row r="14" spans="2:17" s="39" customFormat="1" ht="22.5" customHeight="1" thickTop="1" thickBot="1" x14ac:dyDescent="0.3">
      <c r="B14" s="674"/>
      <c r="C14" s="674"/>
      <c r="D14" s="93" t="s">
        <v>257</v>
      </c>
      <c r="E14" s="1694" t="s">
        <v>287</v>
      </c>
      <c r="F14" s="1695"/>
      <c r="G14" s="1695"/>
      <c r="H14" s="1695"/>
      <c r="I14" s="1695"/>
      <c r="J14" s="1695"/>
      <c r="K14" s="1695"/>
      <c r="L14" s="1695"/>
      <c r="M14" s="1695"/>
      <c r="N14" s="1696"/>
      <c r="O14" s="93"/>
      <c r="P14" s="93"/>
    </row>
    <row r="15" spans="2:17" s="39" customFormat="1" ht="14.25" customHeight="1" x14ac:dyDescent="0.25">
      <c r="B15" s="674"/>
      <c r="C15" s="674"/>
      <c r="D15" s="93"/>
      <c r="E15" s="1693" t="s">
        <v>42</v>
      </c>
      <c r="F15" s="963" t="s">
        <v>43</v>
      </c>
      <c r="G15" s="963" t="s">
        <v>43</v>
      </c>
      <c r="H15" s="963" t="s">
        <v>43</v>
      </c>
      <c r="I15" s="963" t="s">
        <v>43</v>
      </c>
      <c r="J15" s="963" t="s">
        <v>43</v>
      </c>
      <c r="K15" s="963" t="s">
        <v>43</v>
      </c>
      <c r="L15" s="963" t="s">
        <v>43</v>
      </c>
      <c r="M15" s="963" t="s">
        <v>43</v>
      </c>
      <c r="N15" s="1697" t="s">
        <v>302</v>
      </c>
      <c r="O15" s="93"/>
      <c r="P15" s="93"/>
    </row>
    <row r="16" spans="2:17" ht="15.75" customHeight="1" thickBot="1" x14ac:dyDescent="0.3">
      <c r="B16" s="713" t="s">
        <v>36</v>
      </c>
      <c r="C16" s="670"/>
      <c r="D16" s="675"/>
      <c r="E16" s="1523"/>
      <c r="F16" s="871">
        <v>2009</v>
      </c>
      <c r="G16" s="871">
        <v>2010</v>
      </c>
      <c r="H16" s="871">
        <v>2011</v>
      </c>
      <c r="I16" s="871">
        <v>2012</v>
      </c>
      <c r="J16" s="871">
        <v>2013</v>
      </c>
      <c r="K16" s="871">
        <v>2014</v>
      </c>
      <c r="L16" s="871">
        <v>2015</v>
      </c>
      <c r="M16" s="871">
        <v>2016</v>
      </c>
      <c r="N16" s="1692"/>
      <c r="O16" s="67"/>
    </row>
    <row r="17" spans="2:19" ht="15.75" customHeight="1" x14ac:dyDescent="0.25">
      <c r="B17" s="713" t="s">
        <v>38</v>
      </c>
      <c r="C17" s="670"/>
      <c r="D17" s="675"/>
      <c r="E17" s="381" t="s">
        <v>278</v>
      </c>
      <c r="F17" s="379">
        <v>151</v>
      </c>
      <c r="G17" s="379">
        <v>156</v>
      </c>
      <c r="H17" s="379">
        <v>121</v>
      </c>
      <c r="I17" s="379">
        <v>108</v>
      </c>
      <c r="J17" s="379">
        <v>87</v>
      </c>
      <c r="K17" s="525">
        <v>72</v>
      </c>
      <c r="L17" s="525">
        <v>78</v>
      </c>
      <c r="M17" s="525">
        <v>77</v>
      </c>
      <c r="N17" s="388">
        <f>IFERROR((M17-L17)/L17,"-")</f>
        <v>-1.282051282051282E-2</v>
      </c>
      <c r="O17" s="28"/>
      <c r="S17" s="76"/>
    </row>
    <row r="18" spans="2:19" ht="15.75" customHeight="1" x14ac:dyDescent="0.25">
      <c r="B18" s="713" t="s">
        <v>81</v>
      </c>
      <c r="C18" s="670"/>
      <c r="D18" s="675"/>
      <c r="E18" s="1027" t="s">
        <v>53</v>
      </c>
      <c r="F18" s="1028">
        <v>45</v>
      </c>
      <c r="G18" s="1028">
        <v>49</v>
      </c>
      <c r="H18" s="1028">
        <v>47</v>
      </c>
      <c r="I18" s="1028">
        <v>65</v>
      </c>
      <c r="J18" s="1029">
        <v>45</v>
      </c>
      <c r="K18" s="1029">
        <v>25</v>
      </c>
      <c r="L18" s="1029">
        <v>37</v>
      </c>
      <c r="M18" s="1029">
        <v>22</v>
      </c>
      <c r="N18" s="1031">
        <f t="shared" ref="N18:N20" si="0">IFERROR((M18-L18)/L18,"-")</f>
        <v>-0.40540540540540543</v>
      </c>
      <c r="O18" s="67"/>
      <c r="R18" s="439"/>
      <c r="S18" s="76"/>
    </row>
    <row r="19" spans="2:19" ht="15.75" customHeight="1" thickBot="1" x14ac:dyDescent="0.3">
      <c r="B19" s="472"/>
      <c r="C19" s="472"/>
      <c r="D19" s="98"/>
      <c r="E19" s="382" t="s">
        <v>69</v>
      </c>
      <c r="F19" s="380">
        <v>0</v>
      </c>
      <c r="G19" s="380">
        <v>2</v>
      </c>
      <c r="H19" s="380">
        <v>0</v>
      </c>
      <c r="I19" s="340">
        <v>0</v>
      </c>
      <c r="J19" s="340">
        <v>2</v>
      </c>
      <c r="K19" s="340">
        <v>0</v>
      </c>
      <c r="L19" s="340">
        <v>0</v>
      </c>
      <c r="M19" s="467">
        <v>0</v>
      </c>
      <c r="N19" s="388" t="str">
        <f t="shared" si="0"/>
        <v>-</v>
      </c>
      <c r="O19" s="91"/>
      <c r="R19" s="439"/>
      <c r="S19" s="76"/>
    </row>
    <row r="20" spans="2:19" ht="15.75" customHeight="1" thickBot="1" x14ac:dyDescent="0.3">
      <c r="B20" s="472"/>
      <c r="C20" s="472"/>
      <c r="D20" s="676"/>
      <c r="E20" s="959" t="s">
        <v>7</v>
      </c>
      <c r="F20" s="960">
        <f>SUM(F17:F19)</f>
        <v>196</v>
      </c>
      <c r="G20" s="960">
        <f t="shared" ref="G20:K20" si="1">SUM(G17:G19)</f>
        <v>207</v>
      </c>
      <c r="H20" s="960">
        <f t="shared" si="1"/>
        <v>168</v>
      </c>
      <c r="I20" s="960">
        <f t="shared" si="1"/>
        <v>173</v>
      </c>
      <c r="J20" s="960">
        <f t="shared" si="1"/>
        <v>134</v>
      </c>
      <c r="K20" s="960">
        <f t="shared" si="1"/>
        <v>97</v>
      </c>
      <c r="L20" s="960">
        <v>115</v>
      </c>
      <c r="M20" s="960">
        <v>99</v>
      </c>
      <c r="N20" s="964">
        <f t="shared" si="0"/>
        <v>-0.1391304347826087</v>
      </c>
      <c r="O20" s="67"/>
      <c r="R20" s="439"/>
      <c r="S20" s="76"/>
    </row>
    <row r="21" spans="2:19" ht="6.75" customHeight="1" thickTop="1" thickBot="1" x14ac:dyDescent="0.3">
      <c r="B21" s="472"/>
      <c r="C21" s="472"/>
      <c r="D21" s="676"/>
      <c r="E21" s="203"/>
      <c r="F21" s="204"/>
      <c r="G21" s="204"/>
      <c r="H21" s="204"/>
      <c r="I21" s="387"/>
      <c r="J21" s="387"/>
      <c r="K21" s="387"/>
      <c r="L21" s="387"/>
      <c r="M21" s="387"/>
      <c r="N21" s="391"/>
      <c r="O21" s="67"/>
      <c r="R21" s="439"/>
      <c r="S21" s="76"/>
    </row>
    <row r="22" spans="2:19" ht="15.75" customHeight="1" thickTop="1" x14ac:dyDescent="0.25">
      <c r="B22" s="472"/>
      <c r="C22" s="472"/>
      <c r="D22" s="676"/>
      <c r="E22" s="341" t="s">
        <v>50</v>
      </c>
      <c r="F22" s="342">
        <v>118</v>
      </c>
      <c r="G22" s="342">
        <v>120</v>
      </c>
      <c r="H22" s="342">
        <v>93</v>
      </c>
      <c r="I22" s="342">
        <v>110</v>
      </c>
      <c r="J22" s="342">
        <v>78</v>
      </c>
      <c r="K22" s="342">
        <v>57</v>
      </c>
      <c r="L22" s="342">
        <v>68</v>
      </c>
      <c r="M22" s="342">
        <v>57</v>
      </c>
      <c r="N22" s="388">
        <f t="shared" ref="N22:N25" si="2">IFERROR((M22-L22)/L22,"-")</f>
        <v>-0.16176470588235295</v>
      </c>
      <c r="O22" s="67"/>
      <c r="R22" s="439"/>
      <c r="S22" s="76"/>
    </row>
    <row r="23" spans="2:19" ht="15.75" customHeight="1" x14ac:dyDescent="0.25">
      <c r="B23" s="472"/>
      <c r="C23" s="472"/>
      <c r="D23" s="94"/>
      <c r="E23" s="1027" t="s">
        <v>51</v>
      </c>
      <c r="F23" s="1028">
        <v>76</v>
      </c>
      <c r="G23" s="1028">
        <v>86</v>
      </c>
      <c r="H23" s="1028">
        <v>74</v>
      </c>
      <c r="I23" s="1028">
        <v>61</v>
      </c>
      <c r="J23" s="1029">
        <v>56</v>
      </c>
      <c r="K23" s="1029">
        <v>38</v>
      </c>
      <c r="L23" s="1029">
        <v>45</v>
      </c>
      <c r="M23" s="1029">
        <v>41</v>
      </c>
      <c r="N23" s="1031">
        <f t="shared" si="2"/>
        <v>-8.8888888888888892E-2</v>
      </c>
      <c r="O23" s="91"/>
      <c r="R23" s="439"/>
      <c r="S23" s="76"/>
    </row>
    <row r="24" spans="2:19" ht="15.75" customHeight="1" thickBot="1" x14ac:dyDescent="0.3">
      <c r="B24" s="472"/>
      <c r="C24" s="472"/>
      <c r="D24" s="94"/>
      <c r="E24" s="343" t="s">
        <v>69</v>
      </c>
      <c r="F24" s="345">
        <v>2</v>
      </c>
      <c r="G24" s="345">
        <v>1</v>
      </c>
      <c r="H24" s="346">
        <v>1</v>
      </c>
      <c r="I24" s="379">
        <v>2</v>
      </c>
      <c r="J24" s="467">
        <v>0</v>
      </c>
      <c r="K24" s="467">
        <v>2</v>
      </c>
      <c r="L24" s="467">
        <v>2</v>
      </c>
      <c r="M24" s="467">
        <v>1</v>
      </c>
      <c r="N24" s="388">
        <f t="shared" si="2"/>
        <v>-0.5</v>
      </c>
      <c r="O24" s="28"/>
      <c r="R24" s="439"/>
      <c r="S24" s="76"/>
    </row>
    <row r="25" spans="2:19" ht="15.75" customHeight="1" thickBot="1" x14ac:dyDescent="0.3">
      <c r="B25" s="472"/>
      <c r="C25" s="472"/>
      <c r="D25" s="94"/>
      <c r="E25" s="966" t="s">
        <v>7</v>
      </c>
      <c r="F25" s="960">
        <f>SUM(F22:F24)</f>
        <v>196</v>
      </c>
      <c r="G25" s="960">
        <f t="shared" ref="G25:K25" si="3">SUM(G22:G24)</f>
        <v>207</v>
      </c>
      <c r="H25" s="960">
        <f t="shared" si="3"/>
        <v>168</v>
      </c>
      <c r="I25" s="960">
        <f t="shared" si="3"/>
        <v>173</v>
      </c>
      <c r="J25" s="960">
        <f t="shared" si="3"/>
        <v>134</v>
      </c>
      <c r="K25" s="960">
        <f t="shared" si="3"/>
        <v>97</v>
      </c>
      <c r="L25" s="960">
        <v>115</v>
      </c>
      <c r="M25" s="960">
        <v>99</v>
      </c>
      <c r="N25" s="964">
        <f t="shared" si="2"/>
        <v>-0.1391304347826087</v>
      </c>
      <c r="O25" s="28"/>
      <c r="R25" s="439"/>
      <c r="S25" s="76"/>
    </row>
    <row r="26" spans="2:19" ht="9" customHeight="1" thickTop="1" thickBot="1" x14ac:dyDescent="0.3">
      <c r="B26" s="472"/>
      <c r="C26" s="472"/>
      <c r="D26" s="94"/>
      <c r="E26" s="244"/>
      <c r="F26" s="204"/>
      <c r="G26" s="204"/>
      <c r="H26" s="204"/>
      <c r="I26" s="204"/>
      <c r="J26" s="204"/>
      <c r="K26" s="204"/>
      <c r="L26" s="204"/>
      <c r="M26" s="204"/>
      <c r="N26" s="392"/>
      <c r="O26" s="28"/>
      <c r="R26" s="439"/>
      <c r="S26" s="76"/>
    </row>
    <row r="27" spans="2:19" ht="15.75" customHeight="1" thickTop="1" x14ac:dyDescent="0.25">
      <c r="B27" s="472"/>
      <c r="C27" s="472"/>
      <c r="D27" s="676"/>
      <c r="E27" s="245" t="s">
        <v>69</v>
      </c>
      <c r="F27" s="342">
        <v>1</v>
      </c>
      <c r="G27" s="342">
        <v>2</v>
      </c>
      <c r="H27" s="342">
        <v>1</v>
      </c>
      <c r="I27" s="468">
        <v>0</v>
      </c>
      <c r="J27" s="342">
        <v>0</v>
      </c>
      <c r="K27" s="342">
        <v>3</v>
      </c>
      <c r="L27" s="342">
        <v>2</v>
      </c>
      <c r="M27" s="342">
        <v>1</v>
      </c>
      <c r="N27" s="469">
        <f t="shared" ref="N27:N39" si="4">IFERROR((M27-L27)/L27,"-")</f>
        <v>-0.5</v>
      </c>
      <c r="O27" s="67"/>
      <c r="P27" s="67"/>
      <c r="R27" s="439"/>
      <c r="S27" s="76"/>
    </row>
    <row r="28" spans="2:19" ht="15.75" customHeight="1" x14ac:dyDescent="0.25">
      <c r="B28" s="472"/>
      <c r="C28" s="472"/>
      <c r="D28" s="676"/>
      <c r="E28" s="1027" t="s">
        <v>282</v>
      </c>
      <c r="F28" s="1028">
        <v>72</v>
      </c>
      <c r="G28" s="1028">
        <v>47</v>
      </c>
      <c r="H28" s="1028">
        <v>27</v>
      </c>
      <c r="I28" s="1028">
        <v>26</v>
      </c>
      <c r="J28" s="1029">
        <v>24</v>
      </c>
      <c r="K28" s="1029">
        <v>11</v>
      </c>
      <c r="L28" s="1029">
        <v>11</v>
      </c>
      <c r="M28" s="1029">
        <v>14</v>
      </c>
      <c r="N28" s="1031">
        <f t="shared" si="4"/>
        <v>0.27272727272727271</v>
      </c>
      <c r="O28" s="67"/>
      <c r="R28" s="439"/>
      <c r="S28" s="76"/>
    </row>
    <row r="29" spans="2:19" ht="15.75" customHeight="1" x14ac:dyDescent="0.25">
      <c r="B29" s="472"/>
      <c r="C29" s="472"/>
      <c r="D29" s="676"/>
      <c r="E29" s="348" t="s">
        <v>439</v>
      </c>
      <c r="F29" s="347">
        <v>9</v>
      </c>
      <c r="G29" s="347">
        <v>9</v>
      </c>
      <c r="H29" s="347">
        <v>17</v>
      </c>
      <c r="I29" s="347">
        <v>16</v>
      </c>
      <c r="J29" s="347">
        <v>10</v>
      </c>
      <c r="K29" s="347">
        <v>5</v>
      </c>
      <c r="L29" s="347">
        <v>12</v>
      </c>
      <c r="M29" s="347">
        <v>9</v>
      </c>
      <c r="N29" s="470">
        <f t="shared" si="4"/>
        <v>-0.25</v>
      </c>
      <c r="O29" s="67"/>
      <c r="R29" s="439"/>
      <c r="S29" s="76"/>
    </row>
    <row r="30" spans="2:19" ht="15.75" customHeight="1" x14ac:dyDescent="0.25">
      <c r="B30" s="472"/>
      <c r="C30" s="472"/>
      <c r="D30" s="676"/>
      <c r="E30" s="1027" t="s">
        <v>283</v>
      </c>
      <c r="F30" s="1028">
        <v>7</v>
      </c>
      <c r="G30" s="1028">
        <v>24</v>
      </c>
      <c r="H30" s="1028">
        <v>35</v>
      </c>
      <c r="I30" s="1028">
        <v>26</v>
      </c>
      <c r="J30" s="1029">
        <v>27</v>
      </c>
      <c r="K30" s="1029">
        <v>30</v>
      </c>
      <c r="L30" s="1029">
        <v>29</v>
      </c>
      <c r="M30" s="1029">
        <v>29</v>
      </c>
      <c r="N30" s="1031">
        <f t="shared" si="4"/>
        <v>0</v>
      </c>
      <c r="O30" s="67"/>
      <c r="R30" s="439"/>
      <c r="S30" s="76"/>
    </row>
    <row r="31" spans="2:19" ht="15.75" customHeight="1" x14ac:dyDescent="0.25">
      <c r="B31" s="472"/>
      <c r="C31" s="472"/>
      <c r="D31" s="676"/>
      <c r="E31" s="348" t="s">
        <v>284</v>
      </c>
      <c r="F31" s="347">
        <v>11</v>
      </c>
      <c r="G31" s="347">
        <v>14</v>
      </c>
      <c r="H31" s="347">
        <v>6</v>
      </c>
      <c r="I31" s="347">
        <v>11</v>
      </c>
      <c r="J31" s="347">
        <v>12</v>
      </c>
      <c r="K31" s="347">
        <v>8</v>
      </c>
      <c r="L31" s="347">
        <v>9</v>
      </c>
      <c r="M31" s="347">
        <v>8</v>
      </c>
      <c r="N31" s="470">
        <f t="shared" si="4"/>
        <v>-0.1111111111111111</v>
      </c>
      <c r="O31" s="67"/>
      <c r="R31" s="439"/>
      <c r="S31" s="76"/>
    </row>
    <row r="32" spans="2:19" ht="15.75" customHeight="1" x14ac:dyDescent="0.25">
      <c r="B32" s="472"/>
      <c r="C32" s="472"/>
      <c r="D32" s="94"/>
      <c r="E32" s="1027" t="s">
        <v>285</v>
      </c>
      <c r="F32" s="1028">
        <v>0</v>
      </c>
      <c r="G32" s="1028">
        <v>0</v>
      </c>
      <c r="H32" s="1028">
        <v>0</v>
      </c>
      <c r="I32" s="1028">
        <v>0</v>
      </c>
      <c r="J32" s="1029">
        <v>0</v>
      </c>
      <c r="K32" s="1029">
        <v>0</v>
      </c>
      <c r="L32" s="1029">
        <v>0</v>
      </c>
      <c r="M32" s="1029">
        <v>0</v>
      </c>
      <c r="N32" s="1031" t="str">
        <f t="shared" si="4"/>
        <v>-</v>
      </c>
      <c r="R32" s="439"/>
      <c r="S32" s="76"/>
    </row>
    <row r="33" spans="2:19" ht="15.75" customHeight="1" x14ac:dyDescent="0.25">
      <c r="B33" s="472"/>
      <c r="C33" s="472"/>
      <c r="D33" s="472"/>
      <c r="E33" s="348" t="s">
        <v>389</v>
      </c>
      <c r="F33" s="347">
        <v>13</v>
      </c>
      <c r="G33" s="347">
        <v>12</v>
      </c>
      <c r="H33" s="347">
        <v>5</v>
      </c>
      <c r="I33" s="347">
        <v>7</v>
      </c>
      <c r="J33" s="347">
        <v>6</v>
      </c>
      <c r="K33" s="347">
        <v>5</v>
      </c>
      <c r="L33" s="347">
        <v>7</v>
      </c>
      <c r="M33" s="347">
        <v>8</v>
      </c>
      <c r="N33" s="470">
        <f t="shared" si="4"/>
        <v>0.14285714285714285</v>
      </c>
      <c r="R33" s="439"/>
      <c r="S33" s="76"/>
    </row>
    <row r="34" spans="2:19" ht="15.75" customHeight="1" x14ac:dyDescent="0.25">
      <c r="B34" s="472"/>
      <c r="C34" s="472"/>
      <c r="D34" s="472"/>
      <c r="E34" s="1027" t="s">
        <v>286</v>
      </c>
      <c r="F34" s="1028">
        <v>4</v>
      </c>
      <c r="G34" s="1028">
        <v>6</v>
      </c>
      <c r="H34" s="1028">
        <v>3</v>
      </c>
      <c r="I34" s="1028">
        <v>8</v>
      </c>
      <c r="J34" s="1029">
        <v>7</v>
      </c>
      <c r="K34" s="1029">
        <v>3</v>
      </c>
      <c r="L34" s="1029">
        <v>0</v>
      </c>
      <c r="M34" s="1029">
        <v>1</v>
      </c>
      <c r="N34" s="1031" t="str">
        <f>IFERROR((M34-L34)/L34,"-")</f>
        <v>-</v>
      </c>
      <c r="R34" s="439"/>
      <c r="S34" s="76"/>
    </row>
    <row r="35" spans="2:19" ht="15.75" customHeight="1" x14ac:dyDescent="0.25">
      <c r="B35" s="472"/>
      <c r="C35" s="472"/>
      <c r="D35" s="472"/>
      <c r="E35" s="348" t="s">
        <v>279</v>
      </c>
      <c r="F35" s="347">
        <v>5</v>
      </c>
      <c r="G35" s="347">
        <v>6</v>
      </c>
      <c r="H35" s="347">
        <v>8</v>
      </c>
      <c r="I35" s="467">
        <v>1</v>
      </c>
      <c r="J35" s="347">
        <v>3</v>
      </c>
      <c r="K35" s="347">
        <v>1</v>
      </c>
      <c r="L35" s="347">
        <v>2</v>
      </c>
      <c r="M35" s="347">
        <v>2</v>
      </c>
      <c r="N35" s="470">
        <f t="shared" si="4"/>
        <v>0</v>
      </c>
      <c r="R35" s="439"/>
      <c r="S35" s="76"/>
    </row>
    <row r="36" spans="2:19" ht="15.75" customHeight="1" x14ac:dyDescent="0.25">
      <c r="B36" s="472"/>
      <c r="C36" s="472"/>
      <c r="D36" s="472"/>
      <c r="E36" s="1027" t="s">
        <v>280</v>
      </c>
      <c r="F36" s="1028">
        <v>51</v>
      </c>
      <c r="G36" s="1028">
        <v>50</v>
      </c>
      <c r="H36" s="1028">
        <v>43</v>
      </c>
      <c r="I36" s="1028">
        <v>52</v>
      </c>
      <c r="J36" s="1029">
        <v>31</v>
      </c>
      <c r="K36" s="1029">
        <v>17</v>
      </c>
      <c r="L36" s="1029">
        <v>32</v>
      </c>
      <c r="M36" s="1029">
        <v>20</v>
      </c>
      <c r="N36" s="1031">
        <f t="shared" si="4"/>
        <v>-0.375</v>
      </c>
      <c r="R36" s="439"/>
      <c r="S36" s="76"/>
    </row>
    <row r="37" spans="2:19" ht="15.75" customHeight="1" x14ac:dyDescent="0.25">
      <c r="B37" s="472"/>
      <c r="C37" s="472"/>
      <c r="D37" s="472"/>
      <c r="E37" s="348" t="s">
        <v>281</v>
      </c>
      <c r="F37" s="347">
        <v>22</v>
      </c>
      <c r="G37" s="347">
        <v>31</v>
      </c>
      <c r="H37" s="347">
        <v>11</v>
      </c>
      <c r="I37" s="467">
        <v>15</v>
      </c>
      <c r="J37" s="347">
        <v>8</v>
      </c>
      <c r="K37" s="347">
        <v>10</v>
      </c>
      <c r="L37" s="347">
        <v>3</v>
      </c>
      <c r="M37" s="347">
        <v>3</v>
      </c>
      <c r="N37" s="470">
        <f t="shared" si="4"/>
        <v>0</v>
      </c>
      <c r="R37" s="439"/>
      <c r="S37" s="76"/>
    </row>
    <row r="38" spans="2:19" ht="15.75" customHeight="1" x14ac:dyDescent="0.25">
      <c r="B38" s="472"/>
      <c r="C38" s="472"/>
      <c r="D38" s="472"/>
      <c r="E38" s="1027" t="s">
        <v>390</v>
      </c>
      <c r="F38" s="1028">
        <v>0</v>
      </c>
      <c r="G38" s="1028">
        <v>4</v>
      </c>
      <c r="H38" s="1028">
        <v>7</v>
      </c>
      <c r="I38" s="1028">
        <v>9</v>
      </c>
      <c r="J38" s="1029">
        <v>4</v>
      </c>
      <c r="K38" s="1029">
        <v>2</v>
      </c>
      <c r="L38" s="1029">
        <v>7</v>
      </c>
      <c r="M38" s="1029">
        <v>2</v>
      </c>
      <c r="N38" s="1031">
        <f t="shared" si="4"/>
        <v>-0.7142857142857143</v>
      </c>
      <c r="R38" s="439"/>
      <c r="S38" s="76"/>
    </row>
    <row r="39" spans="2:19" ht="15.75" customHeight="1" thickBot="1" x14ac:dyDescent="0.3">
      <c r="B39" s="472"/>
      <c r="C39" s="472"/>
      <c r="D39" s="472"/>
      <c r="E39" s="344" t="s">
        <v>175</v>
      </c>
      <c r="F39" s="340">
        <v>1</v>
      </c>
      <c r="G39" s="340">
        <v>2</v>
      </c>
      <c r="H39" s="340">
        <v>5</v>
      </c>
      <c r="I39" s="340">
        <v>2</v>
      </c>
      <c r="J39" s="340">
        <v>2</v>
      </c>
      <c r="K39" s="340">
        <v>2</v>
      </c>
      <c r="L39" s="340">
        <v>1</v>
      </c>
      <c r="M39" s="340">
        <v>2</v>
      </c>
      <c r="N39" s="390">
        <f t="shared" si="4"/>
        <v>1</v>
      </c>
      <c r="R39" s="439"/>
      <c r="S39" s="76"/>
    </row>
    <row r="40" spans="2:19" ht="15.75" customHeight="1" thickBot="1" x14ac:dyDescent="0.3">
      <c r="B40" s="472"/>
      <c r="C40" s="472"/>
      <c r="D40" s="472"/>
      <c r="E40" s="959" t="s">
        <v>7</v>
      </c>
      <c r="F40" s="960">
        <f t="shared" ref="F40:K40" si="5">SUM(F27:F39)</f>
        <v>196</v>
      </c>
      <c r="G40" s="960">
        <f t="shared" si="5"/>
        <v>207</v>
      </c>
      <c r="H40" s="960">
        <f t="shared" si="5"/>
        <v>168</v>
      </c>
      <c r="I40" s="960">
        <f t="shared" si="5"/>
        <v>173</v>
      </c>
      <c r="J40" s="960">
        <f t="shared" si="5"/>
        <v>134</v>
      </c>
      <c r="K40" s="960">
        <f t="shared" si="5"/>
        <v>97</v>
      </c>
      <c r="L40" s="960">
        <v>115</v>
      </c>
      <c r="M40" s="1093">
        <v>99</v>
      </c>
      <c r="N40" s="967">
        <f>IFERROR((M40-L40)/L40,"-")</f>
        <v>-0.1391304347826087</v>
      </c>
      <c r="R40" s="439"/>
      <c r="S40" s="76"/>
    </row>
    <row r="41" spans="2:19" ht="15.75" thickTop="1" x14ac:dyDescent="0.25">
      <c r="B41" s="472"/>
      <c r="C41" s="472"/>
      <c r="D41" s="472"/>
      <c r="E41" s="34" t="s">
        <v>288</v>
      </c>
      <c r="R41" s="439"/>
      <c r="S41" s="76"/>
    </row>
    <row r="42" spans="2:19" ht="15.75" thickBot="1" x14ac:dyDescent="0.3">
      <c r="B42" s="472"/>
      <c r="C42" s="472"/>
      <c r="D42" s="472"/>
      <c r="R42" s="439"/>
      <c r="S42" s="76"/>
    </row>
    <row r="43" spans="2:19" ht="23.25" customHeight="1" thickTop="1" thickBot="1" x14ac:dyDescent="0.3">
      <c r="B43" s="472"/>
      <c r="C43" s="472"/>
      <c r="D43" s="472" t="s">
        <v>202</v>
      </c>
      <c r="E43" s="1698" t="s">
        <v>202</v>
      </c>
      <c r="F43" s="1699"/>
      <c r="G43" s="1699"/>
      <c r="H43" s="1699"/>
      <c r="I43" s="1699"/>
      <c r="J43" s="1699"/>
      <c r="K43" s="1699"/>
      <c r="L43" s="1699"/>
      <c r="M43" s="1699"/>
      <c r="N43" s="1700"/>
      <c r="R43" s="439"/>
      <c r="S43" s="76"/>
    </row>
    <row r="44" spans="2:19" ht="15.75" customHeight="1" x14ac:dyDescent="0.25">
      <c r="B44" s="472"/>
      <c r="C44" s="472"/>
      <c r="D44" s="472"/>
      <c r="E44" s="1693" t="s">
        <v>42</v>
      </c>
      <c r="F44" s="963" t="s">
        <v>43</v>
      </c>
      <c r="G44" s="963" t="s">
        <v>43</v>
      </c>
      <c r="H44" s="963" t="s">
        <v>43</v>
      </c>
      <c r="I44" s="963" t="s">
        <v>43</v>
      </c>
      <c r="J44" s="963" t="s">
        <v>43</v>
      </c>
      <c r="K44" s="963" t="s">
        <v>43</v>
      </c>
      <c r="L44" s="963" t="s">
        <v>43</v>
      </c>
      <c r="M44" s="968" t="s">
        <v>43</v>
      </c>
      <c r="N44" s="1697" t="s">
        <v>302</v>
      </c>
      <c r="R44" s="439"/>
      <c r="S44" s="76"/>
    </row>
    <row r="45" spans="2:19" ht="15.75" customHeight="1" thickBot="1" x14ac:dyDescent="0.3">
      <c r="B45" s="472"/>
      <c r="C45" s="472"/>
      <c r="D45" s="472"/>
      <c r="E45" s="1523"/>
      <c r="F45" s="871">
        <v>2009</v>
      </c>
      <c r="G45" s="871">
        <v>2010</v>
      </c>
      <c r="H45" s="871">
        <v>2011</v>
      </c>
      <c r="I45" s="871">
        <v>2012</v>
      </c>
      <c r="J45" s="871">
        <v>2013</v>
      </c>
      <c r="K45" s="871">
        <v>2014</v>
      </c>
      <c r="L45" s="871">
        <v>2015</v>
      </c>
      <c r="M45" s="969">
        <v>2016</v>
      </c>
      <c r="N45" s="1692"/>
      <c r="R45" s="439"/>
      <c r="S45" s="76"/>
    </row>
    <row r="46" spans="2:19" x14ac:dyDescent="0.25">
      <c r="B46" s="472"/>
      <c r="C46" s="472"/>
      <c r="D46" s="472"/>
      <c r="E46" s="381" t="s">
        <v>278</v>
      </c>
      <c r="F46" s="379">
        <v>17</v>
      </c>
      <c r="G46" s="379">
        <v>14</v>
      </c>
      <c r="H46" s="379">
        <v>15</v>
      </c>
      <c r="I46" s="379">
        <v>38</v>
      </c>
      <c r="J46" s="379">
        <v>36</v>
      </c>
      <c r="K46" s="525">
        <v>28</v>
      </c>
      <c r="L46" s="525">
        <v>22</v>
      </c>
      <c r="M46" s="525">
        <v>19</v>
      </c>
      <c r="N46" s="388">
        <f>IFERROR((M46-L46)/L46,"-")</f>
        <v>-0.13636363636363635</v>
      </c>
      <c r="R46" s="439"/>
      <c r="S46" s="76"/>
    </row>
    <row r="47" spans="2:19" x14ac:dyDescent="0.25">
      <c r="B47" s="472"/>
      <c r="C47" s="472"/>
      <c r="D47" s="472"/>
      <c r="E47" s="1027" t="s">
        <v>53</v>
      </c>
      <c r="F47" s="1028">
        <v>19</v>
      </c>
      <c r="G47" s="1028">
        <v>35</v>
      </c>
      <c r="H47" s="1028">
        <v>35</v>
      </c>
      <c r="I47" s="1028">
        <v>33</v>
      </c>
      <c r="J47" s="1029">
        <v>29</v>
      </c>
      <c r="K47" s="1029">
        <v>29</v>
      </c>
      <c r="L47" s="1029">
        <v>19</v>
      </c>
      <c r="M47" s="1029">
        <v>15</v>
      </c>
      <c r="N47" s="1031">
        <f t="shared" ref="N47:N49" si="6">IFERROR((M47-L47)/L47,"-")</f>
        <v>-0.21052631578947367</v>
      </c>
      <c r="R47" s="439"/>
      <c r="S47" s="76"/>
    </row>
    <row r="48" spans="2:19" ht="15.75" thickBot="1" x14ac:dyDescent="0.3">
      <c r="B48" s="472"/>
      <c r="C48" s="472"/>
      <c r="D48" s="472"/>
      <c r="E48" s="382" t="s">
        <v>69</v>
      </c>
      <c r="F48" s="380">
        <v>0</v>
      </c>
      <c r="G48" s="380">
        <v>1</v>
      </c>
      <c r="H48" s="380">
        <v>1</v>
      </c>
      <c r="I48" s="340">
        <v>0</v>
      </c>
      <c r="J48" s="340">
        <v>1</v>
      </c>
      <c r="K48" s="340">
        <v>0</v>
      </c>
      <c r="L48" s="340">
        <v>0</v>
      </c>
      <c r="M48" s="467">
        <v>0</v>
      </c>
      <c r="N48" s="388" t="str">
        <f t="shared" si="6"/>
        <v>-</v>
      </c>
      <c r="R48" s="439"/>
      <c r="S48" s="76"/>
    </row>
    <row r="49" spans="2:19" ht="15.75" thickBot="1" x14ac:dyDescent="0.3">
      <c r="B49" s="472"/>
      <c r="C49" s="472"/>
      <c r="D49" s="472"/>
      <c r="E49" s="959" t="s">
        <v>7</v>
      </c>
      <c r="F49" s="960">
        <f>SUM(F46:F48)</f>
        <v>36</v>
      </c>
      <c r="G49" s="960">
        <f t="shared" ref="G49" si="7">SUM(G46:G48)</f>
        <v>50</v>
      </c>
      <c r="H49" s="960">
        <f t="shared" ref="H49" si="8">SUM(H46:H48)</f>
        <v>51</v>
      </c>
      <c r="I49" s="960">
        <f t="shared" ref="I49" si="9">SUM(I46:I48)</f>
        <v>71</v>
      </c>
      <c r="J49" s="960">
        <f t="shared" ref="J49" si="10">SUM(J46:J48)</f>
        <v>66</v>
      </c>
      <c r="K49" s="960">
        <f t="shared" ref="K49" si="11">SUM(K46:K48)</f>
        <v>57</v>
      </c>
      <c r="L49" s="960">
        <v>41</v>
      </c>
      <c r="M49" s="960">
        <v>34</v>
      </c>
      <c r="N49" s="964">
        <f t="shared" si="6"/>
        <v>-0.17073170731707318</v>
      </c>
      <c r="R49" s="439"/>
      <c r="S49" s="76"/>
    </row>
    <row r="50" spans="2:19" ht="7.5" customHeight="1" thickTop="1" thickBot="1" x14ac:dyDescent="0.3">
      <c r="B50" s="472"/>
      <c r="C50" s="472"/>
      <c r="D50" s="472"/>
      <c r="E50" s="203"/>
      <c r="F50" s="204"/>
      <c r="G50" s="204"/>
      <c r="H50" s="204"/>
      <c r="I50" s="387"/>
      <c r="J50" s="387"/>
      <c r="K50" s="387"/>
      <c r="L50" s="387"/>
      <c r="M50" s="387"/>
      <c r="N50" s="391"/>
      <c r="R50" s="439"/>
      <c r="S50" s="76"/>
    </row>
    <row r="51" spans="2:19" ht="15.75" thickTop="1" x14ac:dyDescent="0.25">
      <c r="B51" s="472"/>
      <c r="C51" s="472"/>
      <c r="D51" s="472"/>
      <c r="E51" s="341" t="s">
        <v>50</v>
      </c>
      <c r="F51" s="342">
        <v>20</v>
      </c>
      <c r="G51" s="342">
        <v>27</v>
      </c>
      <c r="H51" s="342">
        <v>29</v>
      </c>
      <c r="I51" s="342">
        <v>43</v>
      </c>
      <c r="J51" s="342">
        <v>42</v>
      </c>
      <c r="K51" s="342">
        <v>40</v>
      </c>
      <c r="L51" s="342">
        <v>26</v>
      </c>
      <c r="M51" s="342">
        <v>23</v>
      </c>
      <c r="N51" s="388">
        <f t="shared" ref="N51:N54" si="12">IFERROR((M51-L51)/L51,"-")</f>
        <v>-0.11538461538461539</v>
      </c>
      <c r="R51" s="439"/>
      <c r="S51" s="76"/>
    </row>
    <row r="52" spans="2:19" x14ac:dyDescent="0.25">
      <c r="B52" s="472"/>
      <c r="C52" s="472"/>
      <c r="D52" s="472"/>
      <c r="E52" s="1027" t="s">
        <v>51</v>
      </c>
      <c r="F52" s="1028">
        <v>15</v>
      </c>
      <c r="G52" s="1028">
        <v>23</v>
      </c>
      <c r="H52" s="1028">
        <v>22</v>
      </c>
      <c r="I52" s="1028">
        <v>28</v>
      </c>
      <c r="J52" s="1029">
        <v>24</v>
      </c>
      <c r="K52" s="1029">
        <v>17</v>
      </c>
      <c r="L52" s="1029">
        <v>15</v>
      </c>
      <c r="M52" s="1029">
        <v>11</v>
      </c>
      <c r="N52" s="1031">
        <f t="shared" si="12"/>
        <v>-0.26666666666666666</v>
      </c>
      <c r="R52" s="439"/>
      <c r="S52" s="76"/>
    </row>
    <row r="53" spans="2:19" ht="15.75" thickBot="1" x14ac:dyDescent="0.3">
      <c r="B53" s="472"/>
      <c r="C53" s="472"/>
      <c r="D53" s="472"/>
      <c r="E53" s="343" t="s">
        <v>69</v>
      </c>
      <c r="F53" s="345">
        <v>1</v>
      </c>
      <c r="G53" s="345">
        <v>0</v>
      </c>
      <c r="H53" s="346">
        <v>0</v>
      </c>
      <c r="I53" s="379">
        <v>0</v>
      </c>
      <c r="J53" s="467">
        <v>0</v>
      </c>
      <c r="K53" s="467">
        <v>0</v>
      </c>
      <c r="L53" s="467">
        <v>0</v>
      </c>
      <c r="M53" s="467">
        <v>0</v>
      </c>
      <c r="N53" s="388" t="str">
        <f t="shared" si="12"/>
        <v>-</v>
      </c>
      <c r="R53" s="439"/>
      <c r="S53" s="76"/>
    </row>
    <row r="54" spans="2:19" ht="15.75" thickBot="1" x14ac:dyDescent="0.3">
      <c r="B54" s="472"/>
      <c r="C54" s="472"/>
      <c r="D54" s="472"/>
      <c r="E54" s="966" t="s">
        <v>7</v>
      </c>
      <c r="F54" s="960">
        <f>SUM(F51:F53)</f>
        <v>36</v>
      </c>
      <c r="G54" s="960">
        <f t="shared" ref="G54" si="13">SUM(G51:G53)</f>
        <v>50</v>
      </c>
      <c r="H54" s="960">
        <f t="shared" ref="H54" si="14">SUM(H51:H53)</f>
        <v>51</v>
      </c>
      <c r="I54" s="960">
        <f t="shared" ref="I54" si="15">SUM(I51:I53)</f>
        <v>71</v>
      </c>
      <c r="J54" s="960">
        <f t="shared" ref="J54" si="16">SUM(J51:J53)</f>
        <v>66</v>
      </c>
      <c r="K54" s="960">
        <f t="shared" ref="K54" si="17">SUM(K51:K53)</f>
        <v>57</v>
      </c>
      <c r="L54" s="960">
        <v>41</v>
      </c>
      <c r="M54" s="960">
        <v>34</v>
      </c>
      <c r="N54" s="964">
        <f t="shared" si="12"/>
        <v>-0.17073170731707318</v>
      </c>
      <c r="R54" s="439"/>
      <c r="S54" s="76"/>
    </row>
    <row r="55" spans="2:19" ht="7.5" customHeight="1" thickTop="1" thickBot="1" x14ac:dyDescent="0.3">
      <c r="B55" s="472"/>
      <c r="C55" s="472"/>
      <c r="D55" s="472"/>
      <c r="E55" s="244"/>
      <c r="F55" s="204"/>
      <c r="G55" s="204"/>
      <c r="H55" s="204"/>
      <c r="I55" s="204"/>
      <c r="J55" s="204"/>
      <c r="K55" s="204"/>
      <c r="L55" s="204"/>
      <c r="M55" s="204"/>
      <c r="N55" s="392"/>
      <c r="R55" s="439"/>
      <c r="S55" s="76"/>
    </row>
    <row r="56" spans="2:19" ht="15.75" thickTop="1" x14ac:dyDescent="0.25">
      <c r="B56" s="472"/>
      <c r="C56" s="472"/>
      <c r="D56" s="472"/>
      <c r="E56" s="245" t="s">
        <v>69</v>
      </c>
      <c r="F56" s="342">
        <v>0</v>
      </c>
      <c r="G56" s="342">
        <v>0</v>
      </c>
      <c r="H56" s="342">
        <v>0</v>
      </c>
      <c r="I56" s="468">
        <v>1</v>
      </c>
      <c r="J56" s="342">
        <v>0</v>
      </c>
      <c r="K56" s="342">
        <v>0</v>
      </c>
      <c r="L56" s="342">
        <v>0</v>
      </c>
      <c r="M56" s="342">
        <v>0</v>
      </c>
      <c r="N56" s="469" t="str">
        <f t="shared" ref="N56:N68" si="18">IFERROR((M56-L56)/L56,"-")</f>
        <v>-</v>
      </c>
      <c r="R56" s="439"/>
      <c r="S56" s="76"/>
    </row>
    <row r="57" spans="2:19" x14ac:dyDescent="0.25">
      <c r="B57" s="472"/>
      <c r="C57" s="472"/>
      <c r="D57" s="472"/>
      <c r="E57" s="1027" t="s">
        <v>282</v>
      </c>
      <c r="F57" s="1028">
        <v>5</v>
      </c>
      <c r="G57" s="1028">
        <v>6</v>
      </c>
      <c r="H57" s="1028">
        <v>6</v>
      </c>
      <c r="I57" s="1028">
        <v>11</v>
      </c>
      <c r="J57" s="1029">
        <v>20</v>
      </c>
      <c r="K57" s="1029">
        <v>10</v>
      </c>
      <c r="L57" s="1029">
        <v>5</v>
      </c>
      <c r="M57" s="1029">
        <v>5</v>
      </c>
      <c r="N57" s="1031">
        <f t="shared" si="18"/>
        <v>0</v>
      </c>
      <c r="R57" s="439"/>
      <c r="S57" s="76"/>
    </row>
    <row r="58" spans="2:19" x14ac:dyDescent="0.25">
      <c r="B58" s="472"/>
      <c r="C58" s="472"/>
      <c r="D58" s="472"/>
      <c r="E58" s="348" t="s">
        <v>439</v>
      </c>
      <c r="F58" s="347">
        <v>6</v>
      </c>
      <c r="G58" s="347">
        <v>4</v>
      </c>
      <c r="H58" s="347">
        <v>6</v>
      </c>
      <c r="I58" s="347">
        <v>5</v>
      </c>
      <c r="J58" s="347">
        <v>9</v>
      </c>
      <c r="K58" s="347">
        <v>7</v>
      </c>
      <c r="L58" s="347">
        <v>4</v>
      </c>
      <c r="M58" s="347">
        <v>2</v>
      </c>
      <c r="N58" s="470">
        <f t="shared" si="18"/>
        <v>-0.5</v>
      </c>
      <c r="R58" s="439"/>
      <c r="S58" s="76"/>
    </row>
    <row r="59" spans="2:19" x14ac:dyDescent="0.25">
      <c r="B59" s="472"/>
      <c r="C59" s="472"/>
      <c r="D59" s="472"/>
      <c r="E59" s="1027" t="s">
        <v>283</v>
      </c>
      <c r="F59" s="1028">
        <v>2</v>
      </c>
      <c r="G59" s="1028">
        <v>4</v>
      </c>
      <c r="H59" s="1028">
        <v>4</v>
      </c>
      <c r="I59" s="1028">
        <v>10</v>
      </c>
      <c r="J59" s="1029">
        <v>7</v>
      </c>
      <c r="K59" s="1029">
        <v>9</v>
      </c>
      <c r="L59" s="1029">
        <v>4</v>
      </c>
      <c r="M59" s="1029">
        <v>9</v>
      </c>
      <c r="N59" s="1031">
        <f t="shared" si="18"/>
        <v>1.25</v>
      </c>
      <c r="R59" s="439"/>
      <c r="S59" s="76"/>
    </row>
    <row r="60" spans="2:19" x14ac:dyDescent="0.25">
      <c r="B60" s="472"/>
      <c r="C60" s="472"/>
      <c r="D60" s="472"/>
      <c r="E60" s="348" t="s">
        <v>284</v>
      </c>
      <c r="F60" s="347">
        <v>5</v>
      </c>
      <c r="G60" s="347">
        <v>7</v>
      </c>
      <c r="H60" s="347">
        <v>6</v>
      </c>
      <c r="I60" s="347">
        <v>3</v>
      </c>
      <c r="J60" s="347">
        <v>2</v>
      </c>
      <c r="K60" s="347">
        <v>1</v>
      </c>
      <c r="L60" s="347">
        <v>3</v>
      </c>
      <c r="M60" s="347">
        <v>2</v>
      </c>
      <c r="N60" s="470">
        <f t="shared" si="18"/>
        <v>-0.33333333333333331</v>
      </c>
      <c r="R60" s="439"/>
      <c r="S60" s="76"/>
    </row>
    <row r="61" spans="2:19" x14ac:dyDescent="0.25">
      <c r="B61" s="670" t="s">
        <v>36</v>
      </c>
      <c r="D61" s="472"/>
      <c r="E61" s="1027" t="s">
        <v>285</v>
      </c>
      <c r="F61" s="1028">
        <v>0</v>
      </c>
      <c r="G61" s="1028">
        <v>0</v>
      </c>
      <c r="H61" s="1028">
        <v>0</v>
      </c>
      <c r="I61" s="1028">
        <v>0</v>
      </c>
      <c r="J61" s="1029">
        <v>0</v>
      </c>
      <c r="K61" s="1029">
        <v>0</v>
      </c>
      <c r="L61" s="1029">
        <v>0</v>
      </c>
      <c r="M61" s="1029">
        <v>0</v>
      </c>
      <c r="N61" s="1031" t="str">
        <f t="shared" si="18"/>
        <v>-</v>
      </c>
      <c r="R61" s="439"/>
      <c r="S61" s="76"/>
    </row>
    <row r="62" spans="2:19" x14ac:dyDescent="0.25">
      <c r="B62" s="670" t="s">
        <v>38</v>
      </c>
      <c r="D62" s="472"/>
      <c r="E62" s="348" t="s">
        <v>389</v>
      </c>
      <c r="F62" s="347">
        <v>1</v>
      </c>
      <c r="G62" s="347">
        <v>3</v>
      </c>
      <c r="H62" s="347">
        <v>1</v>
      </c>
      <c r="I62" s="347">
        <v>2</v>
      </c>
      <c r="J62" s="347">
        <v>3</v>
      </c>
      <c r="K62" s="347">
        <v>1</v>
      </c>
      <c r="L62" s="347">
        <v>1</v>
      </c>
      <c r="M62" s="347">
        <v>0</v>
      </c>
      <c r="N62" s="470">
        <f t="shared" si="18"/>
        <v>-1</v>
      </c>
      <c r="R62" s="439"/>
      <c r="S62" s="76"/>
    </row>
    <row r="63" spans="2:19" ht="16.5" customHeight="1" x14ac:dyDescent="0.25">
      <c r="B63" s="670" t="s">
        <v>81</v>
      </c>
      <c r="D63" s="472"/>
      <c r="E63" s="1027" t="s">
        <v>286</v>
      </c>
      <c r="F63" s="1028">
        <v>2</v>
      </c>
      <c r="G63" s="1028">
        <v>3</v>
      </c>
      <c r="H63" s="1028">
        <v>3</v>
      </c>
      <c r="I63" s="1028">
        <v>5</v>
      </c>
      <c r="J63" s="1029">
        <v>1</v>
      </c>
      <c r="K63" s="1029">
        <v>2</v>
      </c>
      <c r="L63" s="1029">
        <v>3</v>
      </c>
      <c r="M63" s="1029">
        <v>0</v>
      </c>
      <c r="N63" s="1031">
        <f>IFERROR((M63-L63)/L63,"-")</f>
        <v>-1</v>
      </c>
      <c r="R63" s="439"/>
      <c r="S63" s="76"/>
    </row>
    <row r="64" spans="2:19" ht="15.75" customHeight="1" x14ac:dyDescent="0.25">
      <c r="B64" s="472"/>
      <c r="C64" s="472"/>
      <c r="D64" s="472"/>
      <c r="E64" s="348" t="s">
        <v>279</v>
      </c>
      <c r="F64" s="347">
        <v>1</v>
      </c>
      <c r="G64" s="347">
        <v>0</v>
      </c>
      <c r="H64" s="347">
        <v>2</v>
      </c>
      <c r="I64" s="467">
        <v>0</v>
      </c>
      <c r="J64" s="347">
        <v>0</v>
      </c>
      <c r="K64" s="347">
        <v>0</v>
      </c>
      <c r="L64" s="347">
        <v>0</v>
      </c>
      <c r="M64" s="347">
        <v>1</v>
      </c>
      <c r="N64" s="470" t="str">
        <f t="shared" si="18"/>
        <v>-</v>
      </c>
      <c r="R64" s="439"/>
      <c r="S64" s="76"/>
    </row>
    <row r="65" spans="2:19" x14ac:dyDescent="0.25">
      <c r="B65" s="472"/>
      <c r="C65" s="472"/>
      <c r="D65" s="472"/>
      <c r="E65" s="1027" t="s">
        <v>280</v>
      </c>
      <c r="F65" s="1028">
        <v>8</v>
      </c>
      <c r="G65" s="1028">
        <v>18</v>
      </c>
      <c r="H65" s="1028">
        <v>15</v>
      </c>
      <c r="I65" s="1028">
        <v>27</v>
      </c>
      <c r="J65" s="1029">
        <v>21</v>
      </c>
      <c r="K65" s="1029">
        <v>23</v>
      </c>
      <c r="L65" s="1029">
        <v>16</v>
      </c>
      <c r="M65" s="1029">
        <v>13</v>
      </c>
      <c r="N65" s="1031">
        <f t="shared" si="18"/>
        <v>-0.1875</v>
      </c>
      <c r="R65" s="439"/>
      <c r="S65" s="76"/>
    </row>
    <row r="66" spans="2:19" x14ac:dyDescent="0.25">
      <c r="B66" s="472"/>
      <c r="C66" s="472"/>
      <c r="D66" s="472"/>
      <c r="E66" s="348" t="s">
        <v>281</v>
      </c>
      <c r="F66" s="347">
        <v>3</v>
      </c>
      <c r="G66" s="347">
        <v>1</v>
      </c>
      <c r="H66" s="347">
        <v>3</v>
      </c>
      <c r="I66" s="467">
        <v>2</v>
      </c>
      <c r="J66" s="347">
        <v>3</v>
      </c>
      <c r="K66" s="347">
        <v>3</v>
      </c>
      <c r="L66" s="347">
        <v>3</v>
      </c>
      <c r="M66" s="347">
        <v>1</v>
      </c>
      <c r="N66" s="470">
        <f t="shared" si="18"/>
        <v>-0.66666666666666663</v>
      </c>
      <c r="R66" s="439"/>
      <c r="S66" s="76"/>
    </row>
    <row r="67" spans="2:19" x14ac:dyDescent="0.25">
      <c r="B67" s="472"/>
      <c r="C67" s="472"/>
      <c r="D67" s="472"/>
      <c r="E67" s="1027" t="s">
        <v>390</v>
      </c>
      <c r="F67" s="1028">
        <v>3</v>
      </c>
      <c r="G67" s="1028">
        <v>2</v>
      </c>
      <c r="H67" s="1028">
        <v>4</v>
      </c>
      <c r="I67" s="1028">
        <v>3</v>
      </c>
      <c r="J67" s="1029">
        <v>0</v>
      </c>
      <c r="K67" s="1029">
        <v>1</v>
      </c>
      <c r="L67" s="1029">
        <v>0</v>
      </c>
      <c r="M67" s="1029">
        <v>0</v>
      </c>
      <c r="N67" s="1031" t="str">
        <f t="shared" si="18"/>
        <v>-</v>
      </c>
      <c r="R67" s="439"/>
      <c r="S67" s="76"/>
    </row>
    <row r="68" spans="2:19" ht="15.75" thickBot="1" x14ac:dyDescent="0.3">
      <c r="B68" s="472"/>
      <c r="C68" s="472"/>
      <c r="D68" s="472"/>
      <c r="E68" s="344" t="s">
        <v>175</v>
      </c>
      <c r="F68" s="340">
        <v>0</v>
      </c>
      <c r="G68" s="340">
        <v>2</v>
      </c>
      <c r="H68" s="340">
        <v>1</v>
      </c>
      <c r="I68" s="340">
        <v>2</v>
      </c>
      <c r="J68" s="340">
        <v>0</v>
      </c>
      <c r="K68" s="340">
        <v>0</v>
      </c>
      <c r="L68" s="340">
        <v>2</v>
      </c>
      <c r="M68" s="340">
        <v>1</v>
      </c>
      <c r="N68" s="390">
        <f t="shared" si="18"/>
        <v>-0.5</v>
      </c>
      <c r="R68" s="439"/>
      <c r="S68" s="76"/>
    </row>
    <row r="69" spans="2:19" ht="15.75" thickBot="1" x14ac:dyDescent="0.3">
      <c r="B69" s="472"/>
      <c r="C69" s="472"/>
      <c r="D69" s="472"/>
      <c r="E69" s="959" t="s">
        <v>7</v>
      </c>
      <c r="F69" s="960">
        <f t="shared" ref="F69:K69" si="19">SUM(F56:F68)</f>
        <v>36</v>
      </c>
      <c r="G69" s="960">
        <f t="shared" si="19"/>
        <v>50</v>
      </c>
      <c r="H69" s="960">
        <f t="shared" si="19"/>
        <v>51</v>
      </c>
      <c r="I69" s="960">
        <f t="shared" si="19"/>
        <v>71</v>
      </c>
      <c r="J69" s="960">
        <f t="shared" si="19"/>
        <v>66</v>
      </c>
      <c r="K69" s="960">
        <f t="shared" si="19"/>
        <v>57</v>
      </c>
      <c r="L69" s="960">
        <v>41</v>
      </c>
      <c r="M69" s="1093">
        <v>34</v>
      </c>
      <c r="N69" s="967">
        <f>IFERROR((M69-L69)/L69,"-")</f>
        <v>-0.17073170731707318</v>
      </c>
      <c r="R69" s="439"/>
      <c r="S69" s="76"/>
    </row>
    <row r="70" spans="2:19" ht="15.75" thickTop="1" x14ac:dyDescent="0.25">
      <c r="B70" s="472"/>
      <c r="C70" s="472"/>
      <c r="D70" s="472"/>
      <c r="E70" s="34" t="s">
        <v>288</v>
      </c>
      <c r="F70" s="351"/>
      <c r="H70" s="351"/>
      <c r="I70" s="351"/>
      <c r="R70" s="439"/>
      <c r="S70" s="76"/>
    </row>
    <row r="71" spans="2:19" ht="15.75" thickBot="1" x14ac:dyDescent="0.3">
      <c r="B71" s="472"/>
      <c r="C71" s="472"/>
      <c r="D71" s="472"/>
      <c r="E71" s="351"/>
      <c r="F71" s="351"/>
      <c r="H71" s="351"/>
      <c r="I71" s="351"/>
      <c r="R71" s="439"/>
      <c r="S71" s="76"/>
    </row>
    <row r="72" spans="2:19" ht="23.25" customHeight="1" thickTop="1" thickBot="1" x14ac:dyDescent="0.3">
      <c r="B72" s="472"/>
      <c r="C72" s="472"/>
      <c r="D72" s="472" t="s">
        <v>258</v>
      </c>
      <c r="E72" s="1694" t="s">
        <v>258</v>
      </c>
      <c r="F72" s="1695"/>
      <c r="G72" s="1695"/>
      <c r="H72" s="1695"/>
      <c r="I72" s="1695"/>
      <c r="J72" s="1695"/>
      <c r="K72" s="1695"/>
      <c r="L72" s="1695"/>
      <c r="M72" s="1695"/>
      <c r="N72" s="1696"/>
      <c r="R72" s="439"/>
      <c r="S72" s="76"/>
    </row>
    <row r="73" spans="2:19" ht="15.75" customHeight="1" x14ac:dyDescent="0.25">
      <c r="B73" s="472"/>
      <c r="C73" s="472"/>
      <c r="D73" s="472"/>
      <c r="E73" s="1693" t="s">
        <v>42</v>
      </c>
      <c r="F73" s="963" t="s">
        <v>43</v>
      </c>
      <c r="G73" s="963" t="s">
        <v>43</v>
      </c>
      <c r="H73" s="963" t="s">
        <v>43</v>
      </c>
      <c r="I73" s="963" t="s">
        <v>43</v>
      </c>
      <c r="J73" s="963" t="s">
        <v>43</v>
      </c>
      <c r="K73" s="963" t="s">
        <v>43</v>
      </c>
      <c r="L73" s="963" t="s">
        <v>43</v>
      </c>
      <c r="M73" s="968" t="s">
        <v>43</v>
      </c>
      <c r="N73" s="1697" t="s">
        <v>302</v>
      </c>
      <c r="R73" s="439"/>
      <c r="S73" s="76"/>
    </row>
    <row r="74" spans="2:19" ht="15.75" customHeight="1" thickBot="1" x14ac:dyDescent="0.3">
      <c r="B74" s="472"/>
      <c r="C74" s="472"/>
      <c r="D74" s="472"/>
      <c r="E74" s="1523"/>
      <c r="F74" s="871">
        <v>2009</v>
      </c>
      <c r="G74" s="871">
        <v>2010</v>
      </c>
      <c r="H74" s="871">
        <v>2011</v>
      </c>
      <c r="I74" s="871">
        <v>2012</v>
      </c>
      <c r="J74" s="871">
        <v>2013</v>
      </c>
      <c r="K74" s="871">
        <v>2014</v>
      </c>
      <c r="L74" s="871">
        <v>2015</v>
      </c>
      <c r="M74" s="969">
        <v>2016</v>
      </c>
      <c r="N74" s="1692"/>
      <c r="R74" s="439"/>
      <c r="S74" s="76"/>
    </row>
    <row r="75" spans="2:19" x14ac:dyDescent="0.25">
      <c r="B75" s="472"/>
      <c r="C75" s="472"/>
      <c r="D75" s="472"/>
      <c r="E75" s="381" t="s">
        <v>278</v>
      </c>
      <c r="F75" s="379">
        <v>17</v>
      </c>
      <c r="G75" s="379">
        <v>17</v>
      </c>
      <c r="H75" s="379">
        <v>38</v>
      </c>
      <c r="I75" s="379">
        <v>50</v>
      </c>
      <c r="J75" s="379">
        <v>49</v>
      </c>
      <c r="K75" s="525">
        <v>58</v>
      </c>
      <c r="L75" s="525">
        <v>37</v>
      </c>
      <c r="M75" s="525">
        <v>43</v>
      </c>
      <c r="N75" s="388">
        <f>IFERROR((M75-L75)/L75,"-")</f>
        <v>0.16216216216216217</v>
      </c>
      <c r="R75" s="439"/>
      <c r="S75" s="76"/>
    </row>
    <row r="76" spans="2:19" x14ac:dyDescent="0.25">
      <c r="B76" s="472"/>
      <c r="C76" s="472"/>
      <c r="D76" s="472"/>
      <c r="E76" s="1027" t="s">
        <v>53</v>
      </c>
      <c r="F76" s="1028">
        <v>16</v>
      </c>
      <c r="G76" s="1028">
        <v>25</v>
      </c>
      <c r="H76" s="1028">
        <v>25</v>
      </c>
      <c r="I76" s="1028">
        <v>31</v>
      </c>
      <c r="J76" s="1029">
        <v>53</v>
      </c>
      <c r="K76" s="1029">
        <v>54</v>
      </c>
      <c r="L76" s="1029">
        <v>30</v>
      </c>
      <c r="M76" s="1029">
        <v>43</v>
      </c>
      <c r="N76" s="1031">
        <f t="shared" ref="N76:N78" si="20">IFERROR((M76-L76)/L76,"-")</f>
        <v>0.43333333333333335</v>
      </c>
      <c r="R76" s="439"/>
      <c r="S76" s="76"/>
    </row>
    <row r="77" spans="2:19" ht="15.75" thickBot="1" x14ac:dyDescent="0.3">
      <c r="B77" s="472"/>
      <c r="C77" s="472"/>
      <c r="D77" s="472"/>
      <c r="E77" s="382" t="s">
        <v>69</v>
      </c>
      <c r="F77" s="380">
        <v>0</v>
      </c>
      <c r="G77" s="380">
        <v>1</v>
      </c>
      <c r="H77" s="380">
        <v>1</v>
      </c>
      <c r="I77" s="340">
        <v>1</v>
      </c>
      <c r="J77" s="340">
        <v>3</v>
      </c>
      <c r="K77" s="340">
        <v>0</v>
      </c>
      <c r="L77" s="340">
        <v>0</v>
      </c>
      <c r="M77" s="467">
        <v>0</v>
      </c>
      <c r="N77" s="388" t="str">
        <f t="shared" si="20"/>
        <v>-</v>
      </c>
      <c r="R77" s="439"/>
      <c r="S77" s="76"/>
    </row>
    <row r="78" spans="2:19" ht="15.75" thickBot="1" x14ac:dyDescent="0.3">
      <c r="B78" s="472"/>
      <c r="C78" s="472"/>
      <c r="D78" s="472"/>
      <c r="E78" s="959" t="s">
        <v>7</v>
      </c>
      <c r="F78" s="960">
        <f>SUM(F75:F77)</f>
        <v>33</v>
      </c>
      <c r="G78" s="960">
        <f t="shared" ref="G78" si="21">SUM(G75:G77)</f>
        <v>43</v>
      </c>
      <c r="H78" s="960">
        <f t="shared" ref="H78" si="22">SUM(H75:H77)</f>
        <v>64</v>
      </c>
      <c r="I78" s="960">
        <f t="shared" ref="I78" si="23">SUM(I75:I77)</f>
        <v>82</v>
      </c>
      <c r="J78" s="960">
        <f t="shared" ref="J78" si="24">SUM(J75:J77)</f>
        <v>105</v>
      </c>
      <c r="K78" s="960">
        <f t="shared" ref="K78" si="25">SUM(K75:K77)</f>
        <v>112</v>
      </c>
      <c r="L78" s="960">
        <v>67</v>
      </c>
      <c r="M78" s="960">
        <v>86</v>
      </c>
      <c r="N78" s="964">
        <f t="shared" si="20"/>
        <v>0.28358208955223879</v>
      </c>
      <c r="R78" s="439"/>
      <c r="S78" s="76"/>
    </row>
    <row r="79" spans="2:19" ht="7.5" customHeight="1" thickTop="1" thickBot="1" x14ac:dyDescent="0.3">
      <c r="B79" s="472"/>
      <c r="C79" s="472"/>
      <c r="D79" s="472"/>
      <c r="E79" s="203"/>
      <c r="F79" s="204"/>
      <c r="G79" s="204"/>
      <c r="H79" s="204"/>
      <c r="I79" s="387"/>
      <c r="J79" s="387"/>
      <c r="K79" s="387"/>
      <c r="L79" s="387"/>
      <c r="M79" s="387"/>
      <c r="N79" s="391"/>
      <c r="R79" s="439"/>
      <c r="S79" s="76"/>
    </row>
    <row r="80" spans="2:19" ht="15.75" thickTop="1" x14ac:dyDescent="0.25">
      <c r="B80" s="472"/>
      <c r="C80" s="472"/>
      <c r="D80" s="472"/>
      <c r="E80" s="341" t="s">
        <v>50</v>
      </c>
      <c r="F80" s="342">
        <v>23</v>
      </c>
      <c r="G80" s="342">
        <v>27</v>
      </c>
      <c r="H80" s="342">
        <v>39</v>
      </c>
      <c r="I80" s="342">
        <v>57</v>
      </c>
      <c r="J80" s="342">
        <v>69</v>
      </c>
      <c r="K80" s="342">
        <v>78</v>
      </c>
      <c r="L80" s="342">
        <v>38</v>
      </c>
      <c r="M80" s="342">
        <v>56</v>
      </c>
      <c r="N80" s="388">
        <f t="shared" ref="N80:N83" si="26">IFERROR((M80-L80)/L80,"-")</f>
        <v>0.47368421052631576</v>
      </c>
      <c r="R80" s="439"/>
      <c r="S80" s="76"/>
    </row>
    <row r="81" spans="2:19" x14ac:dyDescent="0.25">
      <c r="B81" s="472"/>
      <c r="C81" s="472"/>
      <c r="D81" s="472"/>
      <c r="E81" s="1027" t="s">
        <v>51</v>
      </c>
      <c r="F81" s="1028">
        <v>10</v>
      </c>
      <c r="G81" s="1028">
        <v>16</v>
      </c>
      <c r="H81" s="1028">
        <v>24</v>
      </c>
      <c r="I81" s="1028">
        <v>25</v>
      </c>
      <c r="J81" s="1029">
        <v>35</v>
      </c>
      <c r="K81" s="1029">
        <v>33</v>
      </c>
      <c r="L81" s="1029">
        <v>27</v>
      </c>
      <c r="M81" s="1029">
        <v>25</v>
      </c>
      <c r="N81" s="1031">
        <f t="shared" si="26"/>
        <v>-7.407407407407407E-2</v>
      </c>
      <c r="R81" s="439"/>
      <c r="S81" s="76"/>
    </row>
    <row r="82" spans="2:19" ht="15.75" thickBot="1" x14ac:dyDescent="0.3">
      <c r="B82" s="472"/>
      <c r="C82" s="472"/>
      <c r="D82" s="472"/>
      <c r="E82" s="343" t="s">
        <v>69</v>
      </c>
      <c r="F82" s="345">
        <v>0</v>
      </c>
      <c r="G82" s="345">
        <v>0</v>
      </c>
      <c r="H82" s="346">
        <v>1</v>
      </c>
      <c r="I82" s="379">
        <v>0</v>
      </c>
      <c r="J82" s="467">
        <v>1</v>
      </c>
      <c r="K82" s="467">
        <v>1</v>
      </c>
      <c r="L82" s="467">
        <v>2</v>
      </c>
      <c r="M82" s="467">
        <v>5</v>
      </c>
      <c r="N82" s="388">
        <f t="shared" si="26"/>
        <v>1.5</v>
      </c>
      <c r="R82" s="439"/>
      <c r="S82" s="76"/>
    </row>
    <row r="83" spans="2:19" ht="15.75" thickBot="1" x14ac:dyDescent="0.3">
      <c r="B83" s="472"/>
      <c r="C83" s="472"/>
      <c r="D83" s="472"/>
      <c r="E83" s="966" t="s">
        <v>7</v>
      </c>
      <c r="F83" s="960">
        <f>SUM(F80:F82)</f>
        <v>33</v>
      </c>
      <c r="G83" s="960">
        <f t="shared" ref="G83" si="27">SUM(G80:G82)</f>
        <v>43</v>
      </c>
      <c r="H83" s="960">
        <f t="shared" ref="H83" si="28">SUM(H80:H82)</f>
        <v>64</v>
      </c>
      <c r="I83" s="960">
        <f t="shared" ref="I83" si="29">SUM(I80:I82)</f>
        <v>82</v>
      </c>
      <c r="J83" s="960">
        <f t="shared" ref="J83" si="30">SUM(J80:J82)</f>
        <v>105</v>
      </c>
      <c r="K83" s="960">
        <f t="shared" ref="K83" si="31">SUM(K80:K82)</f>
        <v>112</v>
      </c>
      <c r="L83" s="960">
        <v>67</v>
      </c>
      <c r="M83" s="960">
        <v>86</v>
      </c>
      <c r="N83" s="964">
        <f t="shared" si="26"/>
        <v>0.28358208955223879</v>
      </c>
      <c r="R83" s="439"/>
      <c r="S83" s="76"/>
    </row>
    <row r="84" spans="2:19" ht="7.5" customHeight="1" thickTop="1" thickBot="1" x14ac:dyDescent="0.3">
      <c r="B84" s="472"/>
      <c r="C84" s="472"/>
      <c r="D84" s="472"/>
      <c r="E84" s="244"/>
      <c r="F84" s="204"/>
      <c r="G84" s="204"/>
      <c r="H84" s="204"/>
      <c r="I84" s="204"/>
      <c r="J84" s="204"/>
      <c r="K84" s="204"/>
      <c r="L84" s="204"/>
      <c r="M84" s="204"/>
      <c r="N84" s="392" t="str">
        <f t="shared" ref="N84" si="32">IFERROR((L84-K84)/K84,"-")</f>
        <v>-</v>
      </c>
      <c r="R84" s="439"/>
      <c r="S84" s="76"/>
    </row>
    <row r="85" spans="2:19" ht="15.75" thickTop="1" x14ac:dyDescent="0.25">
      <c r="B85" s="472"/>
      <c r="C85" s="472"/>
      <c r="D85" s="472"/>
      <c r="E85" s="245" t="s">
        <v>69</v>
      </c>
      <c r="F85" s="342">
        <v>0</v>
      </c>
      <c r="G85" s="342">
        <v>0</v>
      </c>
      <c r="H85" s="342">
        <v>1</v>
      </c>
      <c r="I85" s="468">
        <v>0</v>
      </c>
      <c r="J85" s="342">
        <v>0</v>
      </c>
      <c r="K85" s="342">
        <v>1</v>
      </c>
      <c r="L85" s="342">
        <v>1</v>
      </c>
      <c r="M85" s="342">
        <v>6</v>
      </c>
      <c r="N85" s="469">
        <f t="shared" ref="N85:N97" si="33">IFERROR((M85-L85)/L85,"-")</f>
        <v>5</v>
      </c>
      <c r="R85" s="439"/>
      <c r="S85" s="76"/>
    </row>
    <row r="86" spans="2:19" x14ac:dyDescent="0.25">
      <c r="B86" s="670" t="s">
        <v>36</v>
      </c>
      <c r="D86" s="472"/>
      <c r="E86" s="1027" t="s">
        <v>282</v>
      </c>
      <c r="F86" s="1028">
        <v>5</v>
      </c>
      <c r="G86" s="1028">
        <v>8</v>
      </c>
      <c r="H86" s="1028">
        <v>12</v>
      </c>
      <c r="I86" s="1028">
        <v>14</v>
      </c>
      <c r="J86" s="1029">
        <v>15</v>
      </c>
      <c r="K86" s="1029">
        <v>22</v>
      </c>
      <c r="L86" s="1029">
        <v>15</v>
      </c>
      <c r="M86" s="1029">
        <v>16</v>
      </c>
      <c r="N86" s="1031">
        <f t="shared" si="33"/>
        <v>6.6666666666666666E-2</v>
      </c>
      <c r="R86" s="439"/>
      <c r="S86" s="76"/>
    </row>
    <row r="87" spans="2:19" x14ac:dyDescent="0.25">
      <c r="B87" s="670" t="s">
        <v>38</v>
      </c>
      <c r="D87" s="472"/>
      <c r="E87" s="348" t="s">
        <v>439</v>
      </c>
      <c r="F87" s="347">
        <v>8</v>
      </c>
      <c r="G87" s="347">
        <v>8</v>
      </c>
      <c r="H87" s="347">
        <v>5</v>
      </c>
      <c r="I87" s="347">
        <v>11</v>
      </c>
      <c r="J87" s="347">
        <v>10</v>
      </c>
      <c r="K87" s="347">
        <v>12</v>
      </c>
      <c r="L87" s="347">
        <v>7</v>
      </c>
      <c r="M87" s="347">
        <v>4</v>
      </c>
      <c r="N87" s="470">
        <f t="shared" si="33"/>
        <v>-0.42857142857142855</v>
      </c>
      <c r="R87" s="439"/>
      <c r="S87" s="76"/>
    </row>
    <row r="88" spans="2:19" x14ac:dyDescent="0.25">
      <c r="B88" s="670" t="s">
        <v>81</v>
      </c>
      <c r="D88" s="472"/>
      <c r="E88" s="1027" t="s">
        <v>283</v>
      </c>
      <c r="F88" s="1028">
        <v>2</v>
      </c>
      <c r="G88" s="1028">
        <v>2</v>
      </c>
      <c r="H88" s="1028">
        <v>3</v>
      </c>
      <c r="I88" s="1028">
        <v>12</v>
      </c>
      <c r="J88" s="1029">
        <v>12</v>
      </c>
      <c r="K88" s="1029">
        <v>16</v>
      </c>
      <c r="L88" s="1029">
        <v>9</v>
      </c>
      <c r="M88" s="1029">
        <v>9</v>
      </c>
      <c r="N88" s="1031">
        <f t="shared" si="33"/>
        <v>0</v>
      </c>
      <c r="R88" s="439"/>
      <c r="S88" s="76"/>
    </row>
    <row r="89" spans="2:19" x14ac:dyDescent="0.25">
      <c r="B89" s="472"/>
      <c r="C89" s="472"/>
      <c r="D89" s="472"/>
      <c r="E89" s="348" t="s">
        <v>284</v>
      </c>
      <c r="F89" s="347">
        <v>5</v>
      </c>
      <c r="G89" s="347">
        <v>6</v>
      </c>
      <c r="H89" s="347">
        <v>6</v>
      </c>
      <c r="I89" s="347">
        <v>5</v>
      </c>
      <c r="J89" s="347">
        <v>8</v>
      </c>
      <c r="K89" s="347">
        <v>4</v>
      </c>
      <c r="L89" s="347">
        <v>2</v>
      </c>
      <c r="M89" s="347">
        <v>4</v>
      </c>
      <c r="N89" s="470">
        <f t="shared" si="33"/>
        <v>1</v>
      </c>
      <c r="R89" s="439"/>
      <c r="S89" s="76"/>
    </row>
    <row r="90" spans="2:19" x14ac:dyDescent="0.25">
      <c r="B90" s="472"/>
      <c r="C90" s="472"/>
      <c r="D90" s="472"/>
      <c r="E90" s="1027" t="s">
        <v>285</v>
      </c>
      <c r="F90" s="1028">
        <v>0</v>
      </c>
      <c r="G90" s="1028">
        <v>0</v>
      </c>
      <c r="H90" s="1028">
        <v>0</v>
      </c>
      <c r="I90" s="1028">
        <v>0</v>
      </c>
      <c r="J90" s="1029">
        <v>0</v>
      </c>
      <c r="K90" s="1029">
        <v>0</v>
      </c>
      <c r="L90" s="1029">
        <v>0</v>
      </c>
      <c r="M90" s="1029">
        <v>0</v>
      </c>
      <c r="N90" s="1031" t="str">
        <f t="shared" si="33"/>
        <v>-</v>
      </c>
      <c r="R90" s="439"/>
      <c r="S90" s="76"/>
    </row>
    <row r="91" spans="2:19" x14ac:dyDescent="0.25">
      <c r="B91" s="472"/>
      <c r="C91" s="472"/>
      <c r="D91" s="472"/>
      <c r="E91" s="348" t="s">
        <v>389</v>
      </c>
      <c r="F91" s="347">
        <v>1</v>
      </c>
      <c r="G91" s="347">
        <v>5</v>
      </c>
      <c r="H91" s="347">
        <v>7</v>
      </c>
      <c r="I91" s="347">
        <v>3</v>
      </c>
      <c r="J91" s="347">
        <v>5</v>
      </c>
      <c r="K91" s="347">
        <v>3</v>
      </c>
      <c r="L91" s="347">
        <v>5</v>
      </c>
      <c r="M91" s="347">
        <v>8</v>
      </c>
      <c r="N91" s="470">
        <f t="shared" si="33"/>
        <v>0.6</v>
      </c>
      <c r="R91" s="439"/>
      <c r="S91" s="76"/>
    </row>
    <row r="92" spans="2:19" x14ac:dyDescent="0.25">
      <c r="B92" s="472"/>
      <c r="C92" s="472"/>
      <c r="D92" s="472"/>
      <c r="E92" s="1027" t="s">
        <v>286</v>
      </c>
      <c r="F92" s="1028">
        <v>1</v>
      </c>
      <c r="G92" s="1028">
        <v>1</v>
      </c>
      <c r="H92" s="1028">
        <v>4</v>
      </c>
      <c r="I92" s="1028">
        <v>6</v>
      </c>
      <c r="J92" s="1029">
        <v>5</v>
      </c>
      <c r="K92" s="1029">
        <v>7</v>
      </c>
      <c r="L92" s="1029">
        <v>2</v>
      </c>
      <c r="M92" s="1029">
        <v>3</v>
      </c>
      <c r="N92" s="1031">
        <f>IFERROR((M92-L92)/L92,"-")</f>
        <v>0.5</v>
      </c>
      <c r="R92" s="439"/>
      <c r="S92" s="76"/>
    </row>
    <row r="93" spans="2:19" x14ac:dyDescent="0.25">
      <c r="B93" s="472"/>
      <c r="C93" s="472"/>
      <c r="D93" s="472"/>
      <c r="E93" s="348" t="s">
        <v>279</v>
      </c>
      <c r="F93" s="347">
        <v>1</v>
      </c>
      <c r="G93" s="347">
        <v>0</v>
      </c>
      <c r="H93" s="347">
        <v>0</v>
      </c>
      <c r="I93" s="467">
        <v>1</v>
      </c>
      <c r="J93" s="347">
        <v>1</v>
      </c>
      <c r="K93" s="347">
        <v>2</v>
      </c>
      <c r="L93" s="347">
        <v>1</v>
      </c>
      <c r="M93" s="347">
        <v>3</v>
      </c>
      <c r="N93" s="470">
        <f t="shared" si="33"/>
        <v>2</v>
      </c>
      <c r="R93" s="439"/>
      <c r="S93" s="76"/>
    </row>
    <row r="94" spans="2:19" x14ac:dyDescent="0.25">
      <c r="B94" s="472"/>
      <c r="C94" s="472"/>
      <c r="D94" s="472"/>
      <c r="E94" s="1027" t="s">
        <v>280</v>
      </c>
      <c r="F94" s="1028">
        <v>6</v>
      </c>
      <c r="G94" s="1028">
        <v>7</v>
      </c>
      <c r="H94" s="1028">
        <v>17</v>
      </c>
      <c r="I94" s="1028">
        <v>20</v>
      </c>
      <c r="J94" s="1029">
        <v>40</v>
      </c>
      <c r="K94" s="1029">
        <v>30</v>
      </c>
      <c r="L94" s="1029">
        <v>20</v>
      </c>
      <c r="M94" s="1029">
        <v>28</v>
      </c>
      <c r="N94" s="1031">
        <f t="shared" si="33"/>
        <v>0.4</v>
      </c>
      <c r="R94" s="439"/>
      <c r="S94" s="76"/>
    </row>
    <row r="95" spans="2:19" ht="16.5" customHeight="1" x14ac:dyDescent="0.25">
      <c r="B95" s="472"/>
      <c r="C95" s="472"/>
      <c r="D95" s="472"/>
      <c r="E95" s="348" t="s">
        <v>281</v>
      </c>
      <c r="F95" s="347">
        <v>4</v>
      </c>
      <c r="G95" s="347">
        <v>3</v>
      </c>
      <c r="H95" s="347">
        <v>6</v>
      </c>
      <c r="I95" s="467">
        <v>4</v>
      </c>
      <c r="J95" s="347">
        <v>4</v>
      </c>
      <c r="K95" s="347">
        <v>7</v>
      </c>
      <c r="L95" s="347">
        <v>2</v>
      </c>
      <c r="M95" s="347">
        <v>3</v>
      </c>
      <c r="N95" s="470">
        <f t="shared" si="33"/>
        <v>0.5</v>
      </c>
      <c r="R95" s="439"/>
      <c r="S95" s="76"/>
    </row>
    <row r="96" spans="2:19" ht="15.75" customHeight="1" x14ac:dyDescent="0.25">
      <c r="B96" s="472"/>
      <c r="C96" s="472"/>
      <c r="D96" s="472"/>
      <c r="E96" s="1027" t="s">
        <v>390</v>
      </c>
      <c r="F96" s="1028">
        <v>0</v>
      </c>
      <c r="G96" s="1028">
        <v>1</v>
      </c>
      <c r="H96" s="1028">
        <v>1</v>
      </c>
      <c r="I96" s="1028">
        <v>3</v>
      </c>
      <c r="J96" s="1029">
        <v>4</v>
      </c>
      <c r="K96" s="1029">
        <v>4</v>
      </c>
      <c r="L96" s="1029">
        <v>2</v>
      </c>
      <c r="M96" s="1029">
        <v>1</v>
      </c>
      <c r="N96" s="1031">
        <f t="shared" si="33"/>
        <v>-0.5</v>
      </c>
      <c r="R96" s="439"/>
      <c r="S96" s="76"/>
    </row>
    <row r="97" spans="2:19" ht="15.75" thickBot="1" x14ac:dyDescent="0.3">
      <c r="B97" s="472"/>
      <c r="C97" s="472"/>
      <c r="D97" s="472"/>
      <c r="E97" s="344" t="s">
        <v>175</v>
      </c>
      <c r="F97" s="340">
        <v>0</v>
      </c>
      <c r="G97" s="340">
        <v>2</v>
      </c>
      <c r="H97" s="340">
        <v>2</v>
      </c>
      <c r="I97" s="340">
        <v>3</v>
      </c>
      <c r="J97" s="340">
        <v>1</v>
      </c>
      <c r="K97" s="340">
        <v>4</v>
      </c>
      <c r="L97" s="340">
        <v>1</v>
      </c>
      <c r="M97" s="340">
        <v>1</v>
      </c>
      <c r="N97" s="390">
        <f t="shared" si="33"/>
        <v>0</v>
      </c>
      <c r="R97" s="439"/>
      <c r="S97" s="76"/>
    </row>
    <row r="98" spans="2:19" ht="15.75" thickBot="1" x14ac:dyDescent="0.3">
      <c r="B98" s="472"/>
      <c r="C98" s="472"/>
      <c r="D98" s="472"/>
      <c r="E98" s="959" t="s">
        <v>7</v>
      </c>
      <c r="F98" s="960">
        <f t="shared" ref="F98:K98" si="34">SUM(F85:F97)</f>
        <v>33</v>
      </c>
      <c r="G98" s="960">
        <f t="shared" si="34"/>
        <v>43</v>
      </c>
      <c r="H98" s="960">
        <f t="shared" si="34"/>
        <v>64</v>
      </c>
      <c r="I98" s="960">
        <f t="shared" si="34"/>
        <v>82</v>
      </c>
      <c r="J98" s="960">
        <f t="shared" si="34"/>
        <v>105</v>
      </c>
      <c r="K98" s="960">
        <f t="shared" si="34"/>
        <v>112</v>
      </c>
      <c r="L98" s="960">
        <v>67</v>
      </c>
      <c r="M98" s="1093">
        <v>86</v>
      </c>
      <c r="N98" s="967">
        <f>IFERROR((M98-L98)/L98,"-")</f>
        <v>0.28358208955223879</v>
      </c>
      <c r="R98" s="439"/>
      <c r="S98" s="76"/>
    </row>
    <row r="99" spans="2:19" ht="15.75" thickTop="1" x14ac:dyDescent="0.25">
      <c r="B99" s="472"/>
      <c r="C99" s="472"/>
      <c r="D99" s="472"/>
      <c r="E99" s="34" t="s">
        <v>288</v>
      </c>
      <c r="R99" s="439"/>
      <c r="S99" s="76"/>
    </row>
    <row r="100" spans="2:19" ht="15.75" thickBot="1" x14ac:dyDescent="0.3">
      <c r="B100" s="472"/>
      <c r="C100" s="472"/>
      <c r="D100" s="472"/>
      <c r="R100" s="439"/>
      <c r="S100" s="76"/>
    </row>
    <row r="101" spans="2:19" ht="23.25" customHeight="1" thickTop="1" thickBot="1" x14ac:dyDescent="0.3">
      <c r="B101" s="472"/>
      <c r="C101" s="472"/>
      <c r="D101" s="472" t="s">
        <v>259</v>
      </c>
      <c r="E101" s="1694" t="s">
        <v>259</v>
      </c>
      <c r="F101" s="1695"/>
      <c r="G101" s="1695"/>
      <c r="H101" s="1695"/>
      <c r="I101" s="1695"/>
      <c r="J101" s="1695"/>
      <c r="K101" s="1695"/>
      <c r="L101" s="1695"/>
      <c r="M101" s="1695"/>
      <c r="N101" s="1696"/>
      <c r="R101" s="439"/>
      <c r="S101" s="76"/>
    </row>
    <row r="102" spans="2:19" ht="15.75" customHeight="1" x14ac:dyDescent="0.25">
      <c r="B102" s="472"/>
      <c r="C102" s="472"/>
      <c r="D102" s="472"/>
      <c r="E102" s="1693" t="s">
        <v>42</v>
      </c>
      <c r="F102" s="963" t="s">
        <v>43</v>
      </c>
      <c r="G102" s="963" t="s">
        <v>43</v>
      </c>
      <c r="H102" s="963" t="s">
        <v>43</v>
      </c>
      <c r="I102" s="963" t="s">
        <v>43</v>
      </c>
      <c r="J102" s="963" t="s">
        <v>43</v>
      </c>
      <c r="K102" s="963" t="s">
        <v>43</v>
      </c>
      <c r="L102" s="963" t="s">
        <v>43</v>
      </c>
      <c r="M102" s="968" t="s">
        <v>43</v>
      </c>
      <c r="N102" s="1697" t="s">
        <v>302</v>
      </c>
      <c r="R102" s="439"/>
      <c r="S102" s="76"/>
    </row>
    <row r="103" spans="2:19" ht="15.75" customHeight="1" thickBot="1" x14ac:dyDescent="0.3">
      <c r="B103" s="472"/>
      <c r="C103" s="472"/>
      <c r="D103" s="472"/>
      <c r="E103" s="1523"/>
      <c r="F103" s="871">
        <v>2009</v>
      </c>
      <c r="G103" s="871">
        <v>2010</v>
      </c>
      <c r="H103" s="871">
        <v>2011</v>
      </c>
      <c r="I103" s="871">
        <v>2012</v>
      </c>
      <c r="J103" s="871">
        <v>2013</v>
      </c>
      <c r="K103" s="871">
        <v>2014</v>
      </c>
      <c r="L103" s="871">
        <v>2015</v>
      </c>
      <c r="M103" s="969">
        <v>2016</v>
      </c>
      <c r="N103" s="1692"/>
      <c r="R103" s="439"/>
      <c r="S103" s="76"/>
    </row>
    <row r="104" spans="2:19" x14ac:dyDescent="0.25">
      <c r="B104" s="472"/>
      <c r="C104" s="472"/>
      <c r="D104" s="472"/>
      <c r="E104" s="381" t="s">
        <v>278</v>
      </c>
      <c r="F104" s="379">
        <v>37</v>
      </c>
      <c r="G104" s="379">
        <v>69</v>
      </c>
      <c r="H104" s="379">
        <v>46</v>
      </c>
      <c r="I104" s="379">
        <v>75</v>
      </c>
      <c r="J104" s="379">
        <v>47</v>
      </c>
      <c r="K104" s="525">
        <v>57</v>
      </c>
      <c r="L104" s="525">
        <v>48</v>
      </c>
      <c r="M104" s="525">
        <v>52</v>
      </c>
      <c r="N104" s="388">
        <f>IFERROR((M104-L104)/L104,"-")</f>
        <v>8.3333333333333329E-2</v>
      </c>
      <c r="R104" s="439"/>
      <c r="S104" s="76"/>
    </row>
    <row r="105" spans="2:19" x14ac:dyDescent="0.25">
      <c r="B105" s="472"/>
      <c r="C105" s="472"/>
      <c r="D105" s="472"/>
      <c r="E105" s="1027" t="s">
        <v>53</v>
      </c>
      <c r="F105" s="1028">
        <v>28</v>
      </c>
      <c r="G105" s="1028">
        <v>43</v>
      </c>
      <c r="H105" s="1028">
        <v>32</v>
      </c>
      <c r="I105" s="1028">
        <v>21</v>
      </c>
      <c r="J105" s="1029">
        <v>26</v>
      </c>
      <c r="K105" s="1029">
        <v>25</v>
      </c>
      <c r="L105" s="1029">
        <v>19</v>
      </c>
      <c r="M105" s="1029">
        <v>19</v>
      </c>
      <c r="N105" s="1031">
        <f t="shared" ref="N105:N107" si="35">IFERROR((M105-L105)/L105,"-")</f>
        <v>0</v>
      </c>
      <c r="R105" s="439"/>
      <c r="S105" s="76"/>
    </row>
    <row r="106" spans="2:19" ht="15.75" thickBot="1" x14ac:dyDescent="0.3">
      <c r="B106" s="472"/>
      <c r="C106" s="472"/>
      <c r="D106" s="472"/>
      <c r="E106" s="382" t="s">
        <v>69</v>
      </c>
      <c r="F106" s="380">
        <v>0</v>
      </c>
      <c r="G106" s="380">
        <v>0</v>
      </c>
      <c r="H106" s="380">
        <v>0</v>
      </c>
      <c r="I106" s="340">
        <v>0</v>
      </c>
      <c r="J106" s="340">
        <v>0</v>
      </c>
      <c r="K106" s="340">
        <v>0</v>
      </c>
      <c r="L106" s="340">
        <v>1</v>
      </c>
      <c r="M106" s="467">
        <v>0</v>
      </c>
      <c r="N106" s="388">
        <f t="shared" si="35"/>
        <v>-1</v>
      </c>
      <c r="R106" s="439"/>
      <c r="S106" s="76"/>
    </row>
    <row r="107" spans="2:19" ht="15.75" thickBot="1" x14ac:dyDescent="0.3">
      <c r="B107" s="472"/>
      <c r="C107" s="472"/>
      <c r="D107" s="472"/>
      <c r="E107" s="959" t="s">
        <v>7</v>
      </c>
      <c r="F107" s="960">
        <f>SUM(F104:F106)</f>
        <v>65</v>
      </c>
      <c r="G107" s="960">
        <f t="shared" ref="G107" si="36">SUM(G104:G106)</f>
        <v>112</v>
      </c>
      <c r="H107" s="960">
        <f t="shared" ref="H107" si="37">SUM(H104:H106)</f>
        <v>78</v>
      </c>
      <c r="I107" s="960">
        <f t="shared" ref="I107" si="38">SUM(I104:I106)</f>
        <v>96</v>
      </c>
      <c r="J107" s="960">
        <f t="shared" ref="J107" si="39">SUM(J104:J106)</f>
        <v>73</v>
      </c>
      <c r="K107" s="960">
        <f t="shared" ref="K107" si="40">SUM(K104:K106)</f>
        <v>82</v>
      </c>
      <c r="L107" s="960">
        <v>68</v>
      </c>
      <c r="M107" s="960">
        <v>71</v>
      </c>
      <c r="N107" s="964">
        <f t="shared" si="35"/>
        <v>4.4117647058823532E-2</v>
      </c>
      <c r="R107" s="439"/>
      <c r="S107" s="76"/>
    </row>
    <row r="108" spans="2:19" ht="7.5" customHeight="1" thickTop="1" thickBot="1" x14ac:dyDescent="0.3">
      <c r="B108" s="472"/>
      <c r="C108" s="472"/>
      <c r="D108" s="472"/>
      <c r="E108" s="203"/>
      <c r="F108" s="204"/>
      <c r="G108" s="204"/>
      <c r="H108" s="204"/>
      <c r="I108" s="387"/>
      <c r="J108" s="387"/>
      <c r="K108" s="387"/>
      <c r="L108" s="387"/>
      <c r="M108" s="387"/>
      <c r="N108" s="391"/>
      <c r="R108" s="439"/>
      <c r="S108" s="76"/>
    </row>
    <row r="109" spans="2:19" ht="15.75" thickTop="1" x14ac:dyDescent="0.25">
      <c r="B109" s="472"/>
      <c r="C109" s="472"/>
      <c r="D109" s="472"/>
      <c r="E109" s="341" t="s">
        <v>50</v>
      </c>
      <c r="F109" s="342">
        <v>37</v>
      </c>
      <c r="G109" s="342">
        <v>62</v>
      </c>
      <c r="H109" s="342">
        <v>45</v>
      </c>
      <c r="I109" s="342">
        <v>46</v>
      </c>
      <c r="J109" s="342">
        <v>44</v>
      </c>
      <c r="K109" s="342">
        <v>53</v>
      </c>
      <c r="L109" s="342">
        <v>39</v>
      </c>
      <c r="M109" s="342">
        <v>41</v>
      </c>
      <c r="N109" s="388">
        <f t="shared" ref="N109:N112" si="41">IFERROR((M109-L109)/L109,"-")</f>
        <v>5.128205128205128E-2</v>
      </c>
      <c r="R109" s="439"/>
      <c r="S109" s="76"/>
    </row>
    <row r="110" spans="2:19" x14ac:dyDescent="0.25">
      <c r="B110" s="472"/>
      <c r="C110" s="472"/>
      <c r="D110" s="472"/>
      <c r="E110" s="1027" t="s">
        <v>51</v>
      </c>
      <c r="F110" s="1028">
        <v>28</v>
      </c>
      <c r="G110" s="1028">
        <v>50</v>
      </c>
      <c r="H110" s="1028">
        <v>33</v>
      </c>
      <c r="I110" s="1028">
        <v>50</v>
      </c>
      <c r="J110" s="1029">
        <v>29</v>
      </c>
      <c r="K110" s="1029">
        <v>29</v>
      </c>
      <c r="L110" s="1029">
        <v>28</v>
      </c>
      <c r="M110" s="1029">
        <v>30</v>
      </c>
      <c r="N110" s="1031">
        <f t="shared" si="41"/>
        <v>7.1428571428571425E-2</v>
      </c>
      <c r="R110" s="439"/>
      <c r="S110" s="76"/>
    </row>
    <row r="111" spans="2:19" ht="15.75" thickBot="1" x14ac:dyDescent="0.3">
      <c r="B111" s="472"/>
      <c r="C111" s="472"/>
      <c r="D111" s="472"/>
      <c r="E111" s="343" t="s">
        <v>69</v>
      </c>
      <c r="F111" s="345">
        <v>0</v>
      </c>
      <c r="G111" s="345">
        <v>0</v>
      </c>
      <c r="H111" s="346">
        <v>0</v>
      </c>
      <c r="I111" s="379">
        <v>0</v>
      </c>
      <c r="J111" s="467">
        <v>0</v>
      </c>
      <c r="K111" s="467">
        <v>0</v>
      </c>
      <c r="L111" s="467">
        <v>1</v>
      </c>
      <c r="M111" s="467">
        <v>0</v>
      </c>
      <c r="N111" s="388">
        <f t="shared" si="41"/>
        <v>-1</v>
      </c>
      <c r="R111" s="439"/>
      <c r="S111" s="76"/>
    </row>
    <row r="112" spans="2:19" ht="15.75" thickBot="1" x14ac:dyDescent="0.3">
      <c r="B112" s="472"/>
      <c r="C112" s="472"/>
      <c r="D112" s="472"/>
      <c r="E112" s="966" t="s">
        <v>7</v>
      </c>
      <c r="F112" s="960">
        <f>SUM(F109:F111)</f>
        <v>65</v>
      </c>
      <c r="G112" s="960">
        <f t="shared" ref="G112" si="42">SUM(G109:G111)</f>
        <v>112</v>
      </c>
      <c r="H112" s="960">
        <f t="shared" ref="H112" si="43">SUM(H109:H111)</f>
        <v>78</v>
      </c>
      <c r="I112" s="960">
        <f t="shared" ref="I112" si="44">SUM(I109:I111)</f>
        <v>96</v>
      </c>
      <c r="J112" s="960">
        <f t="shared" ref="J112" si="45">SUM(J109:J111)</f>
        <v>73</v>
      </c>
      <c r="K112" s="960">
        <f t="shared" ref="K112" si="46">SUM(K109:K111)</f>
        <v>82</v>
      </c>
      <c r="L112" s="960">
        <v>68</v>
      </c>
      <c r="M112" s="960">
        <v>71</v>
      </c>
      <c r="N112" s="964">
        <f t="shared" si="41"/>
        <v>4.4117647058823532E-2</v>
      </c>
      <c r="R112" s="439"/>
      <c r="S112" s="76"/>
    </row>
    <row r="113" spans="2:19" ht="7.5" customHeight="1" thickTop="1" thickBot="1" x14ac:dyDescent="0.3">
      <c r="B113" s="472"/>
      <c r="C113" s="472"/>
      <c r="D113" s="472"/>
      <c r="E113" s="244"/>
      <c r="F113" s="204"/>
      <c r="G113" s="204"/>
      <c r="H113" s="204"/>
      <c r="I113" s="204"/>
      <c r="J113" s="204"/>
      <c r="K113" s="204"/>
      <c r="L113" s="204"/>
      <c r="M113" s="204"/>
      <c r="N113" s="392" t="str">
        <f t="shared" ref="N113" si="47">IFERROR((L113-K113)/K113,"-")</f>
        <v>-</v>
      </c>
      <c r="R113" s="439"/>
      <c r="S113" s="76"/>
    </row>
    <row r="114" spans="2:19" ht="15.75" thickTop="1" x14ac:dyDescent="0.25">
      <c r="B114" s="472"/>
      <c r="C114" s="472"/>
      <c r="D114" s="472"/>
      <c r="E114" s="245" t="s">
        <v>69</v>
      </c>
      <c r="F114" s="342">
        <v>0</v>
      </c>
      <c r="G114" s="342">
        <v>0</v>
      </c>
      <c r="H114" s="342">
        <v>0</v>
      </c>
      <c r="I114" s="468">
        <v>0</v>
      </c>
      <c r="J114" s="342">
        <v>1</v>
      </c>
      <c r="K114" s="342">
        <v>1</v>
      </c>
      <c r="L114" s="342">
        <v>0</v>
      </c>
      <c r="M114" s="342">
        <v>0</v>
      </c>
      <c r="N114" s="469" t="str">
        <f t="shared" ref="N114:N126" si="48">IFERROR((M114-L114)/L114,"-")</f>
        <v>-</v>
      </c>
      <c r="R114" s="439"/>
      <c r="S114" s="76"/>
    </row>
    <row r="115" spans="2:19" x14ac:dyDescent="0.25">
      <c r="B115" s="472"/>
      <c r="C115" s="472"/>
      <c r="D115" s="472"/>
      <c r="E115" s="1027" t="s">
        <v>282</v>
      </c>
      <c r="F115" s="1028">
        <v>13</v>
      </c>
      <c r="G115" s="1028">
        <v>30</v>
      </c>
      <c r="H115" s="1028">
        <v>15</v>
      </c>
      <c r="I115" s="1028">
        <v>14</v>
      </c>
      <c r="J115" s="1029">
        <v>9</v>
      </c>
      <c r="K115" s="1029">
        <v>6</v>
      </c>
      <c r="L115" s="1029">
        <v>8</v>
      </c>
      <c r="M115" s="1029">
        <v>11</v>
      </c>
      <c r="N115" s="1031">
        <f t="shared" si="48"/>
        <v>0.375</v>
      </c>
      <c r="R115" s="439"/>
      <c r="S115" s="76"/>
    </row>
    <row r="116" spans="2:19" x14ac:dyDescent="0.25">
      <c r="B116" s="472"/>
      <c r="C116" s="472"/>
      <c r="D116" s="472"/>
      <c r="E116" s="348" t="s">
        <v>439</v>
      </c>
      <c r="F116" s="347">
        <v>6</v>
      </c>
      <c r="G116" s="347">
        <v>7</v>
      </c>
      <c r="H116" s="347">
        <v>6</v>
      </c>
      <c r="I116" s="347">
        <v>5</v>
      </c>
      <c r="J116" s="347">
        <v>3</v>
      </c>
      <c r="K116" s="347">
        <v>2</v>
      </c>
      <c r="L116" s="347">
        <v>0</v>
      </c>
      <c r="M116" s="347">
        <v>1</v>
      </c>
      <c r="N116" s="470" t="str">
        <f t="shared" si="48"/>
        <v>-</v>
      </c>
      <c r="R116" s="439"/>
      <c r="S116" s="76"/>
    </row>
    <row r="117" spans="2:19" x14ac:dyDescent="0.25">
      <c r="B117" s="472"/>
      <c r="C117" s="472"/>
      <c r="D117" s="472"/>
      <c r="E117" s="1027" t="s">
        <v>283</v>
      </c>
      <c r="F117" s="1028">
        <v>7</v>
      </c>
      <c r="G117" s="1028">
        <v>15</v>
      </c>
      <c r="H117" s="1028">
        <v>10</v>
      </c>
      <c r="I117" s="1028">
        <v>17</v>
      </c>
      <c r="J117" s="1029">
        <v>16</v>
      </c>
      <c r="K117" s="1029">
        <v>28</v>
      </c>
      <c r="L117" s="1029">
        <v>25</v>
      </c>
      <c r="M117" s="1029">
        <v>19</v>
      </c>
      <c r="N117" s="1031">
        <f t="shared" si="48"/>
        <v>-0.24</v>
      </c>
      <c r="R117" s="439"/>
      <c r="S117" s="76"/>
    </row>
    <row r="118" spans="2:19" x14ac:dyDescent="0.25">
      <c r="B118" s="472"/>
      <c r="C118" s="472"/>
      <c r="D118" s="472"/>
      <c r="E118" s="348" t="s">
        <v>284</v>
      </c>
      <c r="F118" s="347">
        <v>7</v>
      </c>
      <c r="G118" s="347">
        <v>8</v>
      </c>
      <c r="H118" s="347">
        <v>3</v>
      </c>
      <c r="I118" s="347">
        <v>14</v>
      </c>
      <c r="J118" s="347">
        <v>8</v>
      </c>
      <c r="K118" s="347">
        <v>6</v>
      </c>
      <c r="L118" s="347">
        <v>5</v>
      </c>
      <c r="M118" s="347">
        <v>5</v>
      </c>
      <c r="N118" s="470">
        <f t="shared" si="48"/>
        <v>0</v>
      </c>
      <c r="R118" s="439"/>
      <c r="S118" s="76"/>
    </row>
    <row r="119" spans="2:19" x14ac:dyDescent="0.25">
      <c r="B119" s="472"/>
      <c r="C119" s="472"/>
      <c r="D119" s="472"/>
      <c r="E119" s="1027" t="s">
        <v>285</v>
      </c>
      <c r="F119" s="1028">
        <v>0</v>
      </c>
      <c r="G119" s="1028">
        <v>0</v>
      </c>
      <c r="H119" s="1028">
        <v>0</v>
      </c>
      <c r="I119" s="1028">
        <v>0</v>
      </c>
      <c r="J119" s="1029">
        <v>0</v>
      </c>
      <c r="K119" s="1029">
        <v>0</v>
      </c>
      <c r="L119" s="1029">
        <v>0</v>
      </c>
      <c r="M119" s="1029">
        <v>0</v>
      </c>
      <c r="N119" s="1031" t="str">
        <f t="shared" si="48"/>
        <v>-</v>
      </c>
      <c r="R119" s="439"/>
      <c r="S119" s="76"/>
    </row>
    <row r="120" spans="2:19" x14ac:dyDescent="0.25">
      <c r="B120" s="472"/>
      <c r="C120" s="472"/>
      <c r="D120" s="472"/>
      <c r="E120" s="348" t="s">
        <v>389</v>
      </c>
      <c r="F120" s="347">
        <v>6</v>
      </c>
      <c r="G120" s="347">
        <v>3</v>
      </c>
      <c r="H120" s="347">
        <v>1</v>
      </c>
      <c r="I120" s="347">
        <v>7</v>
      </c>
      <c r="J120" s="347">
        <v>3</v>
      </c>
      <c r="K120" s="347">
        <v>4</v>
      </c>
      <c r="L120" s="347">
        <v>2</v>
      </c>
      <c r="M120" s="347">
        <v>3</v>
      </c>
      <c r="N120" s="470">
        <f t="shared" si="48"/>
        <v>0.5</v>
      </c>
      <c r="R120" s="439"/>
      <c r="S120" s="76"/>
    </row>
    <row r="121" spans="2:19" x14ac:dyDescent="0.25">
      <c r="B121" s="472"/>
      <c r="C121" s="472"/>
      <c r="D121" s="472"/>
      <c r="E121" s="1027" t="s">
        <v>286</v>
      </c>
      <c r="F121" s="1028">
        <v>7</v>
      </c>
      <c r="G121" s="1028">
        <v>13</v>
      </c>
      <c r="H121" s="1028">
        <v>6</v>
      </c>
      <c r="I121" s="1028">
        <v>5</v>
      </c>
      <c r="J121" s="1029">
        <v>8</v>
      </c>
      <c r="K121" s="1029">
        <v>4</v>
      </c>
      <c r="L121" s="1029">
        <v>6</v>
      </c>
      <c r="M121" s="1029">
        <v>6</v>
      </c>
      <c r="N121" s="1031">
        <f>IFERROR((M121-L121)/L121,"-")</f>
        <v>0</v>
      </c>
      <c r="R121" s="439"/>
      <c r="S121" s="76"/>
    </row>
    <row r="122" spans="2:19" x14ac:dyDescent="0.25">
      <c r="B122" s="472"/>
      <c r="C122" s="472"/>
      <c r="D122" s="472"/>
      <c r="E122" s="348" t="s">
        <v>279</v>
      </c>
      <c r="F122" s="347">
        <v>2</v>
      </c>
      <c r="G122" s="347">
        <v>0</v>
      </c>
      <c r="H122" s="347">
        <v>1</v>
      </c>
      <c r="I122" s="467">
        <v>2</v>
      </c>
      <c r="J122" s="347">
        <v>0</v>
      </c>
      <c r="K122" s="347">
        <v>2</v>
      </c>
      <c r="L122" s="347">
        <v>1</v>
      </c>
      <c r="M122" s="347">
        <v>1</v>
      </c>
      <c r="N122" s="470">
        <f t="shared" si="48"/>
        <v>0</v>
      </c>
      <c r="R122" s="439"/>
      <c r="S122" s="76"/>
    </row>
    <row r="123" spans="2:19" x14ac:dyDescent="0.25">
      <c r="B123" s="472"/>
      <c r="C123" s="472"/>
      <c r="D123" s="472"/>
      <c r="E123" s="1027" t="s">
        <v>280</v>
      </c>
      <c r="F123" s="1028">
        <v>11</v>
      </c>
      <c r="G123" s="1028">
        <v>26</v>
      </c>
      <c r="H123" s="1028">
        <v>22</v>
      </c>
      <c r="I123" s="1028">
        <v>22</v>
      </c>
      <c r="J123" s="1029">
        <v>16</v>
      </c>
      <c r="K123" s="1029">
        <v>20</v>
      </c>
      <c r="L123" s="1029">
        <v>16</v>
      </c>
      <c r="M123" s="1029">
        <v>16</v>
      </c>
      <c r="N123" s="1031">
        <f t="shared" si="48"/>
        <v>0</v>
      </c>
      <c r="R123" s="439"/>
      <c r="S123" s="76"/>
    </row>
    <row r="124" spans="2:19" x14ac:dyDescent="0.25">
      <c r="B124" s="472"/>
      <c r="C124" s="472"/>
      <c r="D124" s="472"/>
      <c r="E124" s="348" t="s">
        <v>281</v>
      </c>
      <c r="F124" s="347">
        <v>3</v>
      </c>
      <c r="G124" s="347">
        <v>4</v>
      </c>
      <c r="H124" s="347">
        <v>6</v>
      </c>
      <c r="I124" s="467">
        <v>7</v>
      </c>
      <c r="J124" s="347">
        <v>3</v>
      </c>
      <c r="K124" s="347">
        <v>5</v>
      </c>
      <c r="L124" s="347">
        <v>3</v>
      </c>
      <c r="M124" s="347">
        <v>5</v>
      </c>
      <c r="N124" s="470">
        <f t="shared" si="48"/>
        <v>0.66666666666666663</v>
      </c>
      <c r="R124" s="439"/>
      <c r="S124" s="76"/>
    </row>
    <row r="125" spans="2:19" x14ac:dyDescent="0.25">
      <c r="B125" s="472"/>
      <c r="C125" s="472"/>
      <c r="D125" s="472"/>
      <c r="E125" s="1027" t="s">
        <v>390</v>
      </c>
      <c r="F125" s="1028">
        <v>1</v>
      </c>
      <c r="G125" s="1028">
        <v>6</v>
      </c>
      <c r="H125" s="1028">
        <v>7</v>
      </c>
      <c r="I125" s="1028">
        <v>3</v>
      </c>
      <c r="J125" s="1029">
        <v>6</v>
      </c>
      <c r="K125" s="1029">
        <v>2</v>
      </c>
      <c r="L125" s="1029">
        <v>2</v>
      </c>
      <c r="M125" s="1029">
        <v>4</v>
      </c>
      <c r="N125" s="1031">
        <f t="shared" si="48"/>
        <v>1</v>
      </c>
      <c r="R125" s="439"/>
      <c r="S125" s="76"/>
    </row>
    <row r="126" spans="2:19" ht="15.75" thickBot="1" x14ac:dyDescent="0.3">
      <c r="B126" s="472"/>
      <c r="C126" s="472"/>
      <c r="D126" s="472"/>
      <c r="E126" s="344" t="s">
        <v>175</v>
      </c>
      <c r="F126" s="340">
        <v>2</v>
      </c>
      <c r="G126" s="340">
        <v>0</v>
      </c>
      <c r="H126" s="340">
        <v>1</v>
      </c>
      <c r="I126" s="340">
        <v>0</v>
      </c>
      <c r="J126" s="340">
        <v>0</v>
      </c>
      <c r="K126" s="340">
        <v>2</v>
      </c>
      <c r="L126" s="340">
        <v>0</v>
      </c>
      <c r="M126" s="340">
        <v>0</v>
      </c>
      <c r="N126" s="390" t="str">
        <f t="shared" si="48"/>
        <v>-</v>
      </c>
      <c r="R126" s="439"/>
      <c r="S126" s="76"/>
    </row>
    <row r="127" spans="2:19" ht="15.75" thickBot="1" x14ac:dyDescent="0.3">
      <c r="B127" s="472"/>
      <c r="C127" s="472"/>
      <c r="D127" s="472"/>
      <c r="E127" s="959" t="s">
        <v>7</v>
      </c>
      <c r="F127" s="960">
        <f t="shared" ref="F127:K127" si="49">SUM(F114:F126)</f>
        <v>65</v>
      </c>
      <c r="G127" s="960">
        <f t="shared" si="49"/>
        <v>112</v>
      </c>
      <c r="H127" s="960">
        <f t="shared" si="49"/>
        <v>78</v>
      </c>
      <c r="I127" s="960">
        <f t="shared" si="49"/>
        <v>96</v>
      </c>
      <c r="J127" s="960">
        <f t="shared" si="49"/>
        <v>73</v>
      </c>
      <c r="K127" s="960">
        <f t="shared" si="49"/>
        <v>82</v>
      </c>
      <c r="L127" s="960">
        <v>68</v>
      </c>
      <c r="M127" s="1093">
        <v>71</v>
      </c>
      <c r="N127" s="967">
        <f>IFERROR((M127-L127)/L127,"-")</f>
        <v>4.4117647058823532E-2</v>
      </c>
      <c r="R127" s="439"/>
      <c r="S127" s="76"/>
    </row>
    <row r="128" spans="2:19" ht="15.75" thickTop="1" x14ac:dyDescent="0.25">
      <c r="B128" s="472"/>
      <c r="C128" s="472"/>
      <c r="D128" s="472"/>
      <c r="E128" s="34" t="s">
        <v>288</v>
      </c>
      <c r="R128" s="439"/>
      <c r="S128" s="76"/>
    </row>
    <row r="129" spans="2:19" ht="15.75" thickBot="1" x14ac:dyDescent="0.3">
      <c r="B129" s="472"/>
      <c r="C129" s="472"/>
      <c r="D129" s="472"/>
      <c r="R129" s="439"/>
      <c r="S129" s="76"/>
    </row>
    <row r="130" spans="2:19" ht="23.25" customHeight="1" thickTop="1" thickBot="1" x14ac:dyDescent="0.3">
      <c r="B130" s="472"/>
      <c r="C130" s="472"/>
      <c r="D130" s="472" t="s">
        <v>205</v>
      </c>
      <c r="E130" s="1694" t="s">
        <v>205</v>
      </c>
      <c r="F130" s="1695"/>
      <c r="G130" s="1695"/>
      <c r="H130" s="1695"/>
      <c r="I130" s="1695"/>
      <c r="J130" s="1695"/>
      <c r="K130" s="1695"/>
      <c r="L130" s="1695"/>
      <c r="M130" s="1695"/>
      <c r="N130" s="1696"/>
      <c r="R130" s="439"/>
      <c r="S130" s="76"/>
    </row>
    <row r="131" spans="2:19" ht="15.75" customHeight="1" x14ac:dyDescent="0.25">
      <c r="B131" s="472"/>
      <c r="C131" s="472"/>
      <c r="D131" s="472"/>
      <c r="E131" s="1693" t="s">
        <v>42</v>
      </c>
      <c r="F131" s="963" t="s">
        <v>43</v>
      </c>
      <c r="G131" s="963" t="s">
        <v>43</v>
      </c>
      <c r="H131" s="963" t="s">
        <v>43</v>
      </c>
      <c r="I131" s="963" t="s">
        <v>43</v>
      </c>
      <c r="J131" s="963" t="s">
        <v>43</v>
      </c>
      <c r="K131" s="963" t="s">
        <v>43</v>
      </c>
      <c r="L131" s="963" t="s">
        <v>43</v>
      </c>
      <c r="M131" s="968" t="s">
        <v>43</v>
      </c>
      <c r="N131" s="1697" t="s">
        <v>302</v>
      </c>
      <c r="R131" s="439"/>
      <c r="S131" s="76"/>
    </row>
    <row r="132" spans="2:19" ht="15.75" customHeight="1" thickBot="1" x14ac:dyDescent="0.3">
      <c r="B132" s="472"/>
      <c r="C132" s="472"/>
      <c r="D132" s="472"/>
      <c r="E132" s="1523"/>
      <c r="F132" s="871">
        <v>2009</v>
      </c>
      <c r="G132" s="871">
        <v>2010</v>
      </c>
      <c r="H132" s="871">
        <v>2011</v>
      </c>
      <c r="I132" s="871">
        <v>2012</v>
      </c>
      <c r="J132" s="871">
        <v>2013</v>
      </c>
      <c r="K132" s="871">
        <v>2014</v>
      </c>
      <c r="L132" s="871">
        <v>2015</v>
      </c>
      <c r="M132" s="969">
        <v>2016</v>
      </c>
      <c r="N132" s="1692"/>
      <c r="R132" s="439"/>
      <c r="S132" s="76"/>
    </row>
    <row r="133" spans="2:19" x14ac:dyDescent="0.25">
      <c r="B133" s="472"/>
      <c r="C133" s="472"/>
      <c r="D133" s="472"/>
      <c r="E133" s="381" t="s">
        <v>278</v>
      </c>
      <c r="F133" s="379">
        <v>622</v>
      </c>
      <c r="G133" s="379">
        <v>577</v>
      </c>
      <c r="H133" s="379">
        <v>627</v>
      </c>
      <c r="I133" s="379">
        <v>606</v>
      </c>
      <c r="J133" s="379">
        <v>613</v>
      </c>
      <c r="K133" s="525">
        <v>672</v>
      </c>
      <c r="L133" s="525">
        <v>576</v>
      </c>
      <c r="M133" s="525">
        <v>527</v>
      </c>
      <c r="N133" s="388">
        <f>IFERROR((M133-L133)/L133,"-")</f>
        <v>-8.5069444444444448E-2</v>
      </c>
      <c r="R133" s="439"/>
      <c r="S133" s="76"/>
    </row>
    <row r="134" spans="2:19" x14ac:dyDescent="0.25">
      <c r="B134" s="472"/>
      <c r="C134" s="472"/>
      <c r="D134" s="472"/>
      <c r="E134" s="1027" t="s">
        <v>53</v>
      </c>
      <c r="F134" s="1028">
        <v>26</v>
      </c>
      <c r="G134" s="1028">
        <v>57</v>
      </c>
      <c r="H134" s="1028">
        <v>44</v>
      </c>
      <c r="I134" s="1028">
        <v>30</v>
      </c>
      <c r="J134" s="1029">
        <v>38</v>
      </c>
      <c r="K134" s="1029">
        <v>24</v>
      </c>
      <c r="L134" s="1029">
        <v>14</v>
      </c>
      <c r="M134" s="1029">
        <v>25</v>
      </c>
      <c r="N134" s="1031">
        <f t="shared" ref="N134:N136" si="50">IFERROR((M134-L134)/L134,"-")</f>
        <v>0.7857142857142857</v>
      </c>
      <c r="R134" s="439"/>
      <c r="S134" s="76"/>
    </row>
    <row r="135" spans="2:19" ht="15.75" thickBot="1" x14ac:dyDescent="0.3">
      <c r="B135" s="472"/>
      <c r="C135" s="472"/>
      <c r="D135" s="472"/>
      <c r="E135" s="382" t="s">
        <v>69</v>
      </c>
      <c r="F135" s="380">
        <v>2</v>
      </c>
      <c r="G135" s="380">
        <v>0</v>
      </c>
      <c r="H135" s="380">
        <v>3</v>
      </c>
      <c r="I135" s="340">
        <v>4</v>
      </c>
      <c r="J135" s="340">
        <v>5</v>
      </c>
      <c r="K135" s="340">
        <v>5</v>
      </c>
      <c r="L135" s="340">
        <v>5</v>
      </c>
      <c r="M135" s="467">
        <v>0</v>
      </c>
      <c r="N135" s="388">
        <f t="shared" si="50"/>
        <v>-1</v>
      </c>
      <c r="R135" s="439"/>
      <c r="S135" s="76"/>
    </row>
    <row r="136" spans="2:19" ht="15.75" thickBot="1" x14ac:dyDescent="0.3">
      <c r="B136" s="472"/>
      <c r="C136" s="472"/>
      <c r="D136" s="472"/>
      <c r="E136" s="959" t="s">
        <v>7</v>
      </c>
      <c r="F136" s="960">
        <f>SUM(F133:F135)</f>
        <v>650</v>
      </c>
      <c r="G136" s="960">
        <f t="shared" ref="G136" si="51">SUM(G133:G135)</f>
        <v>634</v>
      </c>
      <c r="H136" s="960">
        <f t="shared" ref="H136" si="52">SUM(H133:H135)</f>
        <v>674</v>
      </c>
      <c r="I136" s="960">
        <f t="shared" ref="I136" si="53">SUM(I133:I135)</f>
        <v>640</v>
      </c>
      <c r="J136" s="960">
        <f t="shared" ref="J136" si="54">SUM(J133:J135)</f>
        <v>656</v>
      </c>
      <c r="K136" s="960">
        <f t="shared" ref="K136" si="55">SUM(K133:K135)</f>
        <v>701</v>
      </c>
      <c r="L136" s="960">
        <v>595</v>
      </c>
      <c r="M136" s="960">
        <v>552</v>
      </c>
      <c r="N136" s="964">
        <f t="shared" si="50"/>
        <v>-7.2268907563025217E-2</v>
      </c>
      <c r="R136" s="439"/>
      <c r="S136" s="76"/>
    </row>
    <row r="137" spans="2:19" ht="7.5" customHeight="1" thickTop="1" thickBot="1" x14ac:dyDescent="0.3">
      <c r="B137" s="472"/>
      <c r="C137" s="472"/>
      <c r="D137" s="472"/>
      <c r="E137" s="203"/>
      <c r="F137" s="204"/>
      <c r="G137" s="204"/>
      <c r="H137" s="204"/>
      <c r="I137" s="387"/>
      <c r="J137" s="387"/>
      <c r="K137" s="387"/>
      <c r="L137" s="387"/>
      <c r="M137" s="387"/>
      <c r="N137" s="391"/>
      <c r="R137" s="439"/>
      <c r="S137" s="76"/>
    </row>
    <row r="138" spans="2:19" ht="15.75" thickTop="1" x14ac:dyDescent="0.25">
      <c r="B138" s="472"/>
      <c r="C138" s="472"/>
      <c r="D138" s="472"/>
      <c r="E138" s="341" t="s">
        <v>50</v>
      </c>
      <c r="F138" s="342">
        <v>437</v>
      </c>
      <c r="G138" s="342">
        <v>445</v>
      </c>
      <c r="H138" s="342">
        <v>442</v>
      </c>
      <c r="I138" s="342">
        <v>413</v>
      </c>
      <c r="J138" s="342">
        <v>432</v>
      </c>
      <c r="K138" s="342">
        <v>481</v>
      </c>
      <c r="L138" s="342">
        <v>387</v>
      </c>
      <c r="M138" s="342">
        <v>338</v>
      </c>
      <c r="N138" s="388">
        <f t="shared" ref="N138:N141" si="56">IFERROR((M138-L138)/L138,"-")</f>
        <v>-0.12661498708010335</v>
      </c>
      <c r="R138" s="439"/>
      <c r="S138" s="76"/>
    </row>
    <row r="139" spans="2:19" x14ac:dyDescent="0.25">
      <c r="B139" s="472"/>
      <c r="C139" s="472"/>
      <c r="D139" s="472"/>
      <c r="E139" s="1027" t="s">
        <v>51</v>
      </c>
      <c r="F139" s="1028">
        <v>212</v>
      </c>
      <c r="G139" s="1028">
        <v>186</v>
      </c>
      <c r="H139" s="1028">
        <v>214</v>
      </c>
      <c r="I139" s="1028">
        <v>217</v>
      </c>
      <c r="J139" s="1029">
        <v>194</v>
      </c>
      <c r="K139" s="1029">
        <v>209</v>
      </c>
      <c r="L139" s="1029">
        <v>198</v>
      </c>
      <c r="M139" s="1029">
        <v>200</v>
      </c>
      <c r="N139" s="1031">
        <f t="shared" si="56"/>
        <v>1.0101010101010102E-2</v>
      </c>
      <c r="R139" s="439"/>
      <c r="S139" s="76"/>
    </row>
    <row r="140" spans="2:19" ht="15.75" thickBot="1" x14ac:dyDescent="0.3">
      <c r="B140" s="472"/>
      <c r="C140" s="472"/>
      <c r="D140" s="472"/>
      <c r="E140" s="343" t="s">
        <v>69</v>
      </c>
      <c r="F140" s="345">
        <v>1</v>
      </c>
      <c r="G140" s="345">
        <v>3</v>
      </c>
      <c r="H140" s="346">
        <v>18</v>
      </c>
      <c r="I140" s="379">
        <v>10</v>
      </c>
      <c r="J140" s="467">
        <v>30</v>
      </c>
      <c r="K140" s="467">
        <v>11</v>
      </c>
      <c r="L140" s="467">
        <v>10</v>
      </c>
      <c r="M140" s="467">
        <v>14</v>
      </c>
      <c r="N140" s="388">
        <f t="shared" si="56"/>
        <v>0.4</v>
      </c>
      <c r="R140" s="439"/>
      <c r="S140" s="76"/>
    </row>
    <row r="141" spans="2:19" ht="15.75" thickBot="1" x14ac:dyDescent="0.3">
      <c r="B141" s="472"/>
      <c r="C141" s="472"/>
      <c r="D141" s="472"/>
      <c r="E141" s="966" t="s">
        <v>7</v>
      </c>
      <c r="F141" s="960">
        <f>SUM(F138:F140)</f>
        <v>650</v>
      </c>
      <c r="G141" s="960">
        <f t="shared" ref="G141" si="57">SUM(G138:G140)</f>
        <v>634</v>
      </c>
      <c r="H141" s="960">
        <f t="shared" ref="H141" si="58">SUM(H138:H140)</f>
        <v>674</v>
      </c>
      <c r="I141" s="960">
        <f t="shared" ref="I141" si="59">SUM(I138:I140)</f>
        <v>640</v>
      </c>
      <c r="J141" s="960">
        <f t="shared" ref="J141" si="60">SUM(J138:J140)</f>
        <v>656</v>
      </c>
      <c r="K141" s="960">
        <f t="shared" ref="K141" si="61">SUM(K138:K140)</f>
        <v>701</v>
      </c>
      <c r="L141" s="960">
        <v>595</v>
      </c>
      <c r="M141" s="960">
        <v>552</v>
      </c>
      <c r="N141" s="964">
        <f t="shared" si="56"/>
        <v>-7.2268907563025217E-2</v>
      </c>
      <c r="R141" s="439"/>
      <c r="S141" s="76"/>
    </row>
    <row r="142" spans="2:19" ht="7.5" customHeight="1" thickTop="1" thickBot="1" x14ac:dyDescent="0.3">
      <c r="B142" s="472"/>
      <c r="C142" s="472"/>
      <c r="D142" s="472"/>
      <c r="E142" s="244"/>
      <c r="F142" s="204"/>
      <c r="G142" s="204"/>
      <c r="H142" s="204"/>
      <c r="I142" s="204"/>
      <c r="J142" s="204"/>
      <c r="K142" s="204"/>
      <c r="L142" s="204"/>
      <c r="M142" s="204"/>
      <c r="N142" s="392"/>
      <c r="R142" s="439"/>
      <c r="S142" s="76"/>
    </row>
    <row r="143" spans="2:19" ht="15.75" thickTop="1" x14ac:dyDescent="0.25">
      <c r="B143" s="472"/>
      <c r="C143" s="472"/>
      <c r="D143" s="472"/>
      <c r="E143" s="245" t="s">
        <v>69</v>
      </c>
      <c r="F143" s="342">
        <v>4</v>
      </c>
      <c r="G143" s="342">
        <v>4</v>
      </c>
      <c r="H143" s="342">
        <v>4</v>
      </c>
      <c r="I143" s="468">
        <v>5</v>
      </c>
      <c r="J143" s="342">
        <v>13</v>
      </c>
      <c r="K143" s="342">
        <v>11</v>
      </c>
      <c r="L143" s="342">
        <v>7</v>
      </c>
      <c r="M143" s="342">
        <v>9</v>
      </c>
      <c r="N143" s="469">
        <f t="shared" ref="N143:N155" si="62">IFERROR((M143-L143)/L143,"-")</f>
        <v>0.2857142857142857</v>
      </c>
      <c r="R143" s="439"/>
      <c r="S143" s="76"/>
    </row>
    <row r="144" spans="2:19" x14ac:dyDescent="0.25">
      <c r="B144" s="715" t="s">
        <v>36</v>
      </c>
      <c r="C144" s="670"/>
      <c r="D144" s="472"/>
      <c r="E144" s="1027" t="s">
        <v>282</v>
      </c>
      <c r="F144" s="1028">
        <v>185</v>
      </c>
      <c r="G144" s="1028">
        <v>208</v>
      </c>
      <c r="H144" s="1028">
        <v>177</v>
      </c>
      <c r="I144" s="1028">
        <v>144</v>
      </c>
      <c r="J144" s="1029">
        <v>150</v>
      </c>
      <c r="K144" s="1029">
        <v>121</v>
      </c>
      <c r="L144" s="1029">
        <v>109</v>
      </c>
      <c r="M144" s="1029">
        <v>108</v>
      </c>
      <c r="N144" s="1031">
        <f t="shared" si="62"/>
        <v>-9.1743119266055051E-3</v>
      </c>
      <c r="R144" s="439"/>
      <c r="S144" s="76"/>
    </row>
    <row r="145" spans="2:19" x14ac:dyDescent="0.25">
      <c r="B145" s="715" t="s">
        <v>38</v>
      </c>
      <c r="C145" s="670"/>
      <c r="D145" s="472"/>
      <c r="E145" s="348" t="s">
        <v>439</v>
      </c>
      <c r="F145" s="347">
        <v>40</v>
      </c>
      <c r="G145" s="347">
        <v>42</v>
      </c>
      <c r="H145" s="347">
        <v>53</v>
      </c>
      <c r="I145" s="347">
        <v>46</v>
      </c>
      <c r="J145" s="347">
        <v>45</v>
      </c>
      <c r="K145" s="347">
        <v>37</v>
      </c>
      <c r="L145" s="347">
        <v>42</v>
      </c>
      <c r="M145" s="347">
        <v>27</v>
      </c>
      <c r="N145" s="470">
        <f t="shared" si="62"/>
        <v>-0.35714285714285715</v>
      </c>
      <c r="R145" s="439"/>
      <c r="S145" s="76"/>
    </row>
    <row r="146" spans="2:19" x14ac:dyDescent="0.25">
      <c r="B146" s="715" t="s">
        <v>81</v>
      </c>
      <c r="C146" s="670"/>
      <c r="D146" s="472"/>
      <c r="E146" s="1027" t="s">
        <v>283</v>
      </c>
      <c r="F146" s="1028">
        <v>158</v>
      </c>
      <c r="G146" s="1028">
        <v>124</v>
      </c>
      <c r="H146" s="1028">
        <v>179</v>
      </c>
      <c r="I146" s="1028">
        <v>185</v>
      </c>
      <c r="J146" s="1029">
        <v>185</v>
      </c>
      <c r="K146" s="1029">
        <v>252</v>
      </c>
      <c r="L146" s="1029">
        <v>227</v>
      </c>
      <c r="M146" s="1029">
        <v>187</v>
      </c>
      <c r="N146" s="1031">
        <f t="shared" si="62"/>
        <v>-0.1762114537444934</v>
      </c>
      <c r="R146" s="439"/>
      <c r="S146" s="76"/>
    </row>
    <row r="147" spans="2:19" x14ac:dyDescent="0.25">
      <c r="B147" s="472"/>
      <c r="C147" s="472"/>
      <c r="D147" s="472"/>
      <c r="E147" s="348" t="s">
        <v>284</v>
      </c>
      <c r="F147" s="347">
        <v>85</v>
      </c>
      <c r="G147" s="347">
        <v>76</v>
      </c>
      <c r="H147" s="347">
        <v>80</v>
      </c>
      <c r="I147" s="347">
        <v>84</v>
      </c>
      <c r="J147" s="347">
        <v>89</v>
      </c>
      <c r="K147" s="347">
        <v>114</v>
      </c>
      <c r="L147" s="347">
        <v>68</v>
      </c>
      <c r="M147" s="347">
        <v>66</v>
      </c>
      <c r="N147" s="470">
        <f t="shared" si="62"/>
        <v>-2.9411764705882353E-2</v>
      </c>
      <c r="R147" s="439"/>
      <c r="S147" s="76"/>
    </row>
    <row r="148" spans="2:19" x14ac:dyDescent="0.25">
      <c r="B148" s="472"/>
      <c r="C148" s="472"/>
      <c r="D148" s="472"/>
      <c r="E148" s="1027" t="s">
        <v>285</v>
      </c>
      <c r="F148" s="1028">
        <v>2</v>
      </c>
      <c r="G148" s="1028">
        <v>1</v>
      </c>
      <c r="H148" s="1028">
        <v>0</v>
      </c>
      <c r="I148" s="1028">
        <v>6</v>
      </c>
      <c r="J148" s="1029">
        <v>0</v>
      </c>
      <c r="K148" s="1029">
        <v>1</v>
      </c>
      <c r="L148" s="1029">
        <v>2</v>
      </c>
      <c r="M148" s="1029">
        <v>2</v>
      </c>
      <c r="N148" s="1031">
        <f t="shared" si="62"/>
        <v>0</v>
      </c>
      <c r="R148" s="439"/>
      <c r="S148" s="76"/>
    </row>
    <row r="149" spans="2:19" x14ac:dyDescent="0.25">
      <c r="B149" s="472"/>
      <c r="C149" s="472"/>
      <c r="D149" s="472"/>
      <c r="E149" s="348" t="s">
        <v>389</v>
      </c>
      <c r="F149" s="347">
        <v>35</v>
      </c>
      <c r="G149" s="347">
        <v>32</v>
      </c>
      <c r="H149" s="347">
        <v>29</v>
      </c>
      <c r="I149" s="347">
        <v>26</v>
      </c>
      <c r="J149" s="347">
        <v>25</v>
      </c>
      <c r="K149" s="347">
        <v>22</v>
      </c>
      <c r="L149" s="347">
        <v>31</v>
      </c>
      <c r="M149" s="347">
        <v>30</v>
      </c>
      <c r="N149" s="470">
        <f t="shared" si="62"/>
        <v>-3.2258064516129031E-2</v>
      </c>
      <c r="R149" s="439"/>
      <c r="S149" s="76"/>
    </row>
    <row r="150" spans="2:19" x14ac:dyDescent="0.25">
      <c r="B150" s="472"/>
      <c r="C150" s="472"/>
      <c r="D150" s="472"/>
      <c r="E150" s="1027" t="s">
        <v>286</v>
      </c>
      <c r="F150" s="1028">
        <v>8</v>
      </c>
      <c r="G150" s="1028">
        <v>14</v>
      </c>
      <c r="H150" s="1028">
        <v>16</v>
      </c>
      <c r="I150" s="1028">
        <v>10</v>
      </c>
      <c r="J150" s="1029">
        <v>12</v>
      </c>
      <c r="K150" s="1029">
        <v>9</v>
      </c>
      <c r="L150" s="1029">
        <v>5</v>
      </c>
      <c r="M150" s="1029">
        <v>6</v>
      </c>
      <c r="N150" s="1031">
        <f>IFERROR((M150-L150)/L150,"-")</f>
        <v>0.2</v>
      </c>
      <c r="R150" s="439"/>
      <c r="S150" s="76"/>
    </row>
    <row r="151" spans="2:19" x14ac:dyDescent="0.25">
      <c r="B151" s="472"/>
      <c r="C151" s="472"/>
      <c r="D151" s="472"/>
      <c r="E151" s="348" t="s">
        <v>279</v>
      </c>
      <c r="F151" s="347">
        <v>10</v>
      </c>
      <c r="G151" s="347">
        <v>9</v>
      </c>
      <c r="H151" s="347">
        <v>18</v>
      </c>
      <c r="I151" s="467">
        <v>8</v>
      </c>
      <c r="J151" s="347">
        <v>12</v>
      </c>
      <c r="K151" s="347">
        <v>21</v>
      </c>
      <c r="L151" s="347">
        <v>7</v>
      </c>
      <c r="M151" s="347">
        <v>2</v>
      </c>
      <c r="N151" s="470">
        <f t="shared" si="62"/>
        <v>-0.7142857142857143</v>
      </c>
      <c r="R151" s="439"/>
      <c r="S151" s="76"/>
    </row>
    <row r="152" spans="2:19" x14ac:dyDescent="0.25">
      <c r="B152" s="472"/>
      <c r="C152" s="472"/>
      <c r="D152" s="472"/>
      <c r="E152" s="1027" t="s">
        <v>280</v>
      </c>
      <c r="F152" s="1028">
        <v>61</v>
      </c>
      <c r="G152" s="1028">
        <v>67</v>
      </c>
      <c r="H152" s="1028">
        <v>58</v>
      </c>
      <c r="I152" s="1028">
        <v>71</v>
      </c>
      <c r="J152" s="1029">
        <v>62</v>
      </c>
      <c r="K152" s="1029">
        <v>51</v>
      </c>
      <c r="L152" s="1029">
        <v>51</v>
      </c>
      <c r="M152" s="1029">
        <v>75</v>
      </c>
      <c r="N152" s="1031">
        <f t="shared" si="62"/>
        <v>0.47058823529411764</v>
      </c>
      <c r="R152" s="439"/>
      <c r="S152" s="76"/>
    </row>
    <row r="153" spans="2:19" x14ac:dyDescent="0.25">
      <c r="B153" s="472"/>
      <c r="C153" s="472"/>
      <c r="D153" s="472"/>
      <c r="E153" s="348" t="s">
        <v>281</v>
      </c>
      <c r="F153" s="347">
        <v>47</v>
      </c>
      <c r="G153" s="347">
        <v>44</v>
      </c>
      <c r="H153" s="347">
        <v>45</v>
      </c>
      <c r="I153" s="467">
        <v>42</v>
      </c>
      <c r="J153" s="347">
        <v>48</v>
      </c>
      <c r="K153" s="347">
        <v>48</v>
      </c>
      <c r="L153" s="347">
        <v>33</v>
      </c>
      <c r="M153" s="347">
        <v>21</v>
      </c>
      <c r="N153" s="470">
        <f t="shared" si="62"/>
        <v>-0.36363636363636365</v>
      </c>
      <c r="R153" s="439"/>
      <c r="S153" s="76"/>
    </row>
    <row r="154" spans="2:19" x14ac:dyDescent="0.25">
      <c r="B154" s="472"/>
      <c r="C154" s="472"/>
      <c r="D154" s="472"/>
      <c r="E154" s="1027" t="s">
        <v>390</v>
      </c>
      <c r="F154" s="1028">
        <v>9</v>
      </c>
      <c r="G154" s="1028">
        <v>8</v>
      </c>
      <c r="H154" s="1028">
        <v>5</v>
      </c>
      <c r="I154" s="1028">
        <v>8</v>
      </c>
      <c r="J154" s="1029">
        <v>5</v>
      </c>
      <c r="K154" s="1029">
        <v>5</v>
      </c>
      <c r="L154" s="1029">
        <v>5</v>
      </c>
      <c r="M154" s="1029">
        <v>8</v>
      </c>
      <c r="N154" s="1031">
        <f t="shared" si="62"/>
        <v>0.6</v>
      </c>
      <c r="R154" s="439"/>
      <c r="S154" s="76"/>
    </row>
    <row r="155" spans="2:19" ht="15.75" thickBot="1" x14ac:dyDescent="0.3">
      <c r="B155" s="472"/>
      <c r="C155" s="472"/>
      <c r="D155" s="472"/>
      <c r="E155" s="344" t="s">
        <v>175</v>
      </c>
      <c r="F155" s="340">
        <v>6</v>
      </c>
      <c r="G155" s="340">
        <v>5</v>
      </c>
      <c r="H155" s="340">
        <v>10</v>
      </c>
      <c r="I155" s="340">
        <v>5</v>
      </c>
      <c r="J155" s="340">
        <v>10</v>
      </c>
      <c r="K155" s="340">
        <v>9</v>
      </c>
      <c r="L155" s="340">
        <v>8</v>
      </c>
      <c r="M155" s="340">
        <v>11</v>
      </c>
      <c r="N155" s="390">
        <f t="shared" si="62"/>
        <v>0.375</v>
      </c>
      <c r="R155" s="439"/>
      <c r="S155" s="76"/>
    </row>
    <row r="156" spans="2:19" ht="15.75" thickBot="1" x14ac:dyDescent="0.3">
      <c r="B156" s="472"/>
      <c r="C156" s="472"/>
      <c r="D156" s="472"/>
      <c r="E156" s="959" t="s">
        <v>7</v>
      </c>
      <c r="F156" s="960">
        <f t="shared" ref="F156:K156" si="63">SUM(F143:F155)</f>
        <v>650</v>
      </c>
      <c r="G156" s="960">
        <f t="shared" si="63"/>
        <v>634</v>
      </c>
      <c r="H156" s="960">
        <f t="shared" si="63"/>
        <v>674</v>
      </c>
      <c r="I156" s="960">
        <f t="shared" si="63"/>
        <v>640</v>
      </c>
      <c r="J156" s="960">
        <f t="shared" si="63"/>
        <v>656</v>
      </c>
      <c r="K156" s="960">
        <f t="shared" si="63"/>
        <v>701</v>
      </c>
      <c r="L156" s="960">
        <v>595</v>
      </c>
      <c r="M156" s="1093">
        <v>552</v>
      </c>
      <c r="N156" s="967">
        <f>IFERROR((M156-L156)/L156,"-")</f>
        <v>-7.2268907563025217E-2</v>
      </c>
      <c r="R156" s="439"/>
      <c r="S156" s="76"/>
    </row>
    <row r="157" spans="2:19" ht="15.75" thickTop="1" x14ac:dyDescent="0.25">
      <c r="B157" s="472"/>
      <c r="C157" s="472"/>
      <c r="D157" s="472"/>
      <c r="E157" s="34" t="s">
        <v>288</v>
      </c>
      <c r="R157" s="439"/>
      <c r="S157" s="76"/>
    </row>
    <row r="158" spans="2:19" ht="15.75" thickBot="1" x14ac:dyDescent="0.3">
      <c r="B158" s="472"/>
      <c r="C158" s="472"/>
      <c r="D158" s="472"/>
      <c r="R158" s="439"/>
      <c r="S158" s="76"/>
    </row>
    <row r="159" spans="2:19" ht="23.25" customHeight="1" thickTop="1" thickBot="1" x14ac:dyDescent="0.3">
      <c r="B159" s="472"/>
      <c r="C159" s="472"/>
      <c r="D159" s="472" t="s">
        <v>206</v>
      </c>
      <c r="E159" s="1694" t="s">
        <v>206</v>
      </c>
      <c r="F159" s="1695"/>
      <c r="G159" s="1695"/>
      <c r="H159" s="1695"/>
      <c r="I159" s="1695"/>
      <c r="J159" s="1695"/>
      <c r="K159" s="1695"/>
      <c r="L159" s="1695"/>
      <c r="M159" s="1695"/>
      <c r="N159" s="1696"/>
      <c r="R159" s="439"/>
      <c r="S159" s="76"/>
    </row>
    <row r="160" spans="2:19" ht="15.75" customHeight="1" x14ac:dyDescent="0.25">
      <c r="B160" s="472"/>
      <c r="C160" s="472"/>
      <c r="D160" s="472"/>
      <c r="E160" s="1693" t="s">
        <v>42</v>
      </c>
      <c r="F160" s="963" t="s">
        <v>43</v>
      </c>
      <c r="G160" s="963" t="s">
        <v>43</v>
      </c>
      <c r="H160" s="963" t="s">
        <v>43</v>
      </c>
      <c r="I160" s="963" t="s">
        <v>43</v>
      </c>
      <c r="J160" s="963" t="s">
        <v>43</v>
      </c>
      <c r="K160" s="963" t="s">
        <v>43</v>
      </c>
      <c r="L160" s="963" t="s">
        <v>43</v>
      </c>
      <c r="M160" s="968" t="s">
        <v>43</v>
      </c>
      <c r="N160" s="1697" t="s">
        <v>302</v>
      </c>
      <c r="R160" s="439"/>
      <c r="S160" s="76"/>
    </row>
    <row r="161" spans="2:19" ht="15.75" customHeight="1" thickBot="1" x14ac:dyDescent="0.3">
      <c r="B161" s="472"/>
      <c r="C161" s="472"/>
      <c r="D161" s="472"/>
      <c r="E161" s="1523"/>
      <c r="F161" s="871">
        <v>2009</v>
      </c>
      <c r="G161" s="871">
        <v>2010</v>
      </c>
      <c r="H161" s="871">
        <v>2011</v>
      </c>
      <c r="I161" s="871">
        <v>2012</v>
      </c>
      <c r="J161" s="871">
        <v>2013</v>
      </c>
      <c r="K161" s="871">
        <v>2014</v>
      </c>
      <c r="L161" s="871">
        <v>2015</v>
      </c>
      <c r="M161" s="969">
        <v>2016</v>
      </c>
      <c r="N161" s="1692"/>
      <c r="R161" s="439"/>
      <c r="S161" s="76"/>
    </row>
    <row r="162" spans="2:19" x14ac:dyDescent="0.25">
      <c r="B162" s="472"/>
      <c r="C162" s="472"/>
      <c r="D162" s="472"/>
      <c r="E162" s="381" t="s">
        <v>278</v>
      </c>
      <c r="F162" s="379">
        <v>207</v>
      </c>
      <c r="G162" s="379">
        <v>177</v>
      </c>
      <c r="H162" s="379">
        <v>190</v>
      </c>
      <c r="I162" s="379">
        <v>168</v>
      </c>
      <c r="J162" s="379">
        <v>179</v>
      </c>
      <c r="K162" s="525">
        <v>164</v>
      </c>
      <c r="L162" s="525">
        <v>134</v>
      </c>
      <c r="M162" s="525">
        <v>115</v>
      </c>
      <c r="N162" s="388">
        <f>IFERROR((M162-L162)/L162,"-")</f>
        <v>-0.1417910447761194</v>
      </c>
      <c r="R162" s="439"/>
      <c r="S162" s="76"/>
    </row>
    <row r="163" spans="2:19" x14ac:dyDescent="0.25">
      <c r="B163" s="472"/>
      <c r="C163" s="472"/>
      <c r="D163" s="472"/>
      <c r="E163" s="1027" t="s">
        <v>53</v>
      </c>
      <c r="F163" s="1028">
        <v>58</v>
      </c>
      <c r="G163" s="1028">
        <v>58</v>
      </c>
      <c r="H163" s="1028">
        <v>59</v>
      </c>
      <c r="I163" s="1028">
        <v>39</v>
      </c>
      <c r="J163" s="1029">
        <v>49</v>
      </c>
      <c r="K163" s="1029">
        <v>31</v>
      </c>
      <c r="L163" s="1029">
        <v>29</v>
      </c>
      <c r="M163" s="1029">
        <v>35</v>
      </c>
      <c r="N163" s="1031">
        <f t="shared" ref="N163:N165" si="64">IFERROR((M163-L163)/L163,"-")</f>
        <v>0.20689655172413793</v>
      </c>
      <c r="R163" s="439"/>
      <c r="S163" s="76"/>
    </row>
    <row r="164" spans="2:19" ht="15.75" thickBot="1" x14ac:dyDescent="0.3">
      <c r="B164" s="472"/>
      <c r="C164" s="472"/>
      <c r="D164" s="472"/>
      <c r="E164" s="382" t="s">
        <v>69</v>
      </c>
      <c r="F164" s="380">
        <v>0</v>
      </c>
      <c r="G164" s="380">
        <v>0</v>
      </c>
      <c r="H164" s="380">
        <v>4</v>
      </c>
      <c r="I164" s="340">
        <v>1</v>
      </c>
      <c r="J164" s="340">
        <v>1</v>
      </c>
      <c r="K164" s="340">
        <v>3</v>
      </c>
      <c r="L164" s="340">
        <v>3</v>
      </c>
      <c r="M164" s="467">
        <v>4</v>
      </c>
      <c r="N164" s="388">
        <f t="shared" si="64"/>
        <v>0.33333333333333331</v>
      </c>
      <c r="R164" s="439"/>
      <c r="S164" s="76"/>
    </row>
    <row r="165" spans="2:19" ht="15.75" thickBot="1" x14ac:dyDescent="0.3">
      <c r="B165" s="472"/>
      <c r="C165" s="472"/>
      <c r="D165" s="472"/>
      <c r="E165" s="959" t="s">
        <v>7</v>
      </c>
      <c r="F165" s="960">
        <f>SUM(F162:F164)</f>
        <v>265</v>
      </c>
      <c r="G165" s="960">
        <f t="shared" ref="G165" si="65">SUM(G162:G164)</f>
        <v>235</v>
      </c>
      <c r="H165" s="960">
        <f t="shared" ref="H165" si="66">SUM(H162:H164)</f>
        <v>253</v>
      </c>
      <c r="I165" s="960">
        <f t="shared" ref="I165" si="67">SUM(I162:I164)</f>
        <v>208</v>
      </c>
      <c r="J165" s="960">
        <f t="shared" ref="J165" si="68">SUM(J162:J164)</f>
        <v>229</v>
      </c>
      <c r="K165" s="960">
        <f t="shared" ref="K165" si="69">SUM(K162:K164)</f>
        <v>198</v>
      </c>
      <c r="L165" s="960">
        <v>166</v>
      </c>
      <c r="M165" s="960">
        <v>154</v>
      </c>
      <c r="N165" s="964">
        <f t="shared" si="64"/>
        <v>-7.2289156626506021E-2</v>
      </c>
      <c r="R165" s="439"/>
      <c r="S165" s="76"/>
    </row>
    <row r="166" spans="2:19" ht="7.5" customHeight="1" thickTop="1" thickBot="1" x14ac:dyDescent="0.3">
      <c r="B166" s="472"/>
      <c r="C166" s="472"/>
      <c r="D166" s="472"/>
      <c r="E166" s="203"/>
      <c r="F166" s="204"/>
      <c r="G166" s="204"/>
      <c r="H166" s="204"/>
      <c r="I166" s="387"/>
      <c r="J166" s="387"/>
      <c r="K166" s="387"/>
      <c r="L166" s="387"/>
      <c r="M166" s="387"/>
      <c r="N166" s="391"/>
      <c r="R166" s="439"/>
      <c r="S166" s="76"/>
    </row>
    <row r="167" spans="2:19" ht="15.75" thickTop="1" x14ac:dyDescent="0.25">
      <c r="B167" s="472"/>
      <c r="C167" s="472"/>
      <c r="D167" s="472"/>
      <c r="E167" s="341" t="s">
        <v>50</v>
      </c>
      <c r="F167" s="342">
        <v>184</v>
      </c>
      <c r="G167" s="342">
        <v>145</v>
      </c>
      <c r="H167" s="342">
        <v>165</v>
      </c>
      <c r="I167" s="342">
        <v>137</v>
      </c>
      <c r="J167" s="342">
        <v>152</v>
      </c>
      <c r="K167" s="342">
        <v>118</v>
      </c>
      <c r="L167" s="342">
        <v>94</v>
      </c>
      <c r="M167" s="342">
        <v>89</v>
      </c>
      <c r="N167" s="388">
        <f t="shared" ref="N167:N170" si="70">IFERROR((M167-L167)/L167,"-")</f>
        <v>-5.3191489361702128E-2</v>
      </c>
      <c r="R167" s="439"/>
      <c r="S167" s="76"/>
    </row>
    <row r="168" spans="2:19" x14ac:dyDescent="0.25">
      <c r="B168" s="472"/>
      <c r="C168" s="472"/>
      <c r="D168" s="472"/>
      <c r="E168" s="1027" t="s">
        <v>51</v>
      </c>
      <c r="F168" s="1028">
        <v>81</v>
      </c>
      <c r="G168" s="1028">
        <v>85</v>
      </c>
      <c r="H168" s="1028">
        <v>85</v>
      </c>
      <c r="I168" s="1028">
        <v>68</v>
      </c>
      <c r="J168" s="1029">
        <v>72</v>
      </c>
      <c r="K168" s="1029">
        <v>75</v>
      </c>
      <c r="L168" s="1029">
        <v>69</v>
      </c>
      <c r="M168" s="1029">
        <v>58</v>
      </c>
      <c r="N168" s="1031">
        <f t="shared" si="70"/>
        <v>-0.15942028985507245</v>
      </c>
      <c r="R168" s="439"/>
      <c r="S168" s="76"/>
    </row>
    <row r="169" spans="2:19" ht="15.75" thickBot="1" x14ac:dyDescent="0.3">
      <c r="B169" s="472"/>
      <c r="C169" s="472"/>
      <c r="D169" s="472"/>
      <c r="E169" s="343" t="s">
        <v>69</v>
      </c>
      <c r="F169" s="345">
        <v>0</v>
      </c>
      <c r="G169" s="345">
        <v>5</v>
      </c>
      <c r="H169" s="346">
        <v>3</v>
      </c>
      <c r="I169" s="379">
        <v>3</v>
      </c>
      <c r="J169" s="467">
        <v>5</v>
      </c>
      <c r="K169" s="467">
        <v>5</v>
      </c>
      <c r="L169" s="467">
        <v>3</v>
      </c>
      <c r="M169" s="467">
        <v>7</v>
      </c>
      <c r="N169" s="388">
        <f t="shared" si="70"/>
        <v>1.3333333333333333</v>
      </c>
      <c r="R169" s="439"/>
      <c r="S169" s="76"/>
    </row>
    <row r="170" spans="2:19" ht="15.75" thickBot="1" x14ac:dyDescent="0.3">
      <c r="B170" s="472"/>
      <c r="C170" s="472"/>
      <c r="D170" s="472"/>
      <c r="E170" s="966" t="s">
        <v>7</v>
      </c>
      <c r="F170" s="960">
        <f>SUM(F167:F169)</f>
        <v>265</v>
      </c>
      <c r="G170" s="960">
        <f t="shared" ref="G170" si="71">SUM(G167:G169)</f>
        <v>235</v>
      </c>
      <c r="H170" s="960">
        <f t="shared" ref="H170" si="72">SUM(H167:H169)</f>
        <v>253</v>
      </c>
      <c r="I170" s="960">
        <f t="shared" ref="I170" si="73">SUM(I167:I169)</f>
        <v>208</v>
      </c>
      <c r="J170" s="960">
        <f t="shared" ref="J170" si="74">SUM(J167:J169)</f>
        <v>229</v>
      </c>
      <c r="K170" s="960">
        <f t="shared" ref="K170" si="75">SUM(K167:K169)</f>
        <v>198</v>
      </c>
      <c r="L170" s="960">
        <v>166</v>
      </c>
      <c r="M170" s="960">
        <v>154</v>
      </c>
      <c r="N170" s="964">
        <f t="shared" si="70"/>
        <v>-7.2289156626506021E-2</v>
      </c>
      <c r="R170" s="439"/>
      <c r="S170" s="76"/>
    </row>
    <row r="171" spans="2:19" ht="7.5" customHeight="1" thickTop="1" thickBot="1" x14ac:dyDescent="0.3">
      <c r="B171" s="472"/>
      <c r="C171" s="472"/>
      <c r="D171" s="472"/>
      <c r="E171" s="244"/>
      <c r="F171" s="204"/>
      <c r="G171" s="204"/>
      <c r="H171" s="204"/>
      <c r="I171" s="204"/>
      <c r="J171" s="204"/>
      <c r="K171" s="204"/>
      <c r="L171" s="204"/>
      <c r="M171" s="204"/>
      <c r="N171" s="392"/>
      <c r="R171" s="439"/>
      <c r="S171" s="76"/>
    </row>
    <row r="172" spans="2:19" ht="15.75" thickTop="1" x14ac:dyDescent="0.25">
      <c r="B172" s="472"/>
      <c r="C172" s="472"/>
      <c r="D172" s="472"/>
      <c r="E172" s="245" t="s">
        <v>69</v>
      </c>
      <c r="F172" s="342">
        <v>2</v>
      </c>
      <c r="G172" s="342">
        <v>0</v>
      </c>
      <c r="H172" s="342">
        <v>4</v>
      </c>
      <c r="I172" s="468">
        <v>3</v>
      </c>
      <c r="J172" s="342">
        <v>3</v>
      </c>
      <c r="K172" s="342">
        <v>3</v>
      </c>
      <c r="L172" s="342">
        <v>2</v>
      </c>
      <c r="M172" s="342">
        <v>1</v>
      </c>
      <c r="N172" s="469">
        <f t="shared" ref="N172:N184" si="76">IFERROR((M172-L172)/L172,"-")</f>
        <v>-0.5</v>
      </c>
      <c r="R172" s="439"/>
      <c r="S172" s="76"/>
    </row>
    <row r="173" spans="2:19" x14ac:dyDescent="0.25">
      <c r="B173" s="472"/>
      <c r="C173" s="472"/>
      <c r="D173" s="472"/>
      <c r="E173" s="1027" t="s">
        <v>282</v>
      </c>
      <c r="F173" s="1028">
        <v>45</v>
      </c>
      <c r="G173" s="1028">
        <v>39</v>
      </c>
      <c r="H173" s="1028">
        <v>69</v>
      </c>
      <c r="I173" s="1028">
        <v>47</v>
      </c>
      <c r="J173" s="1029">
        <v>52</v>
      </c>
      <c r="K173" s="1029">
        <v>67</v>
      </c>
      <c r="L173" s="1029">
        <v>58</v>
      </c>
      <c r="M173" s="1029">
        <v>41</v>
      </c>
      <c r="N173" s="1031">
        <f t="shared" si="76"/>
        <v>-0.29310344827586204</v>
      </c>
      <c r="R173" s="439"/>
      <c r="S173" s="76"/>
    </row>
    <row r="174" spans="2:19" x14ac:dyDescent="0.25">
      <c r="B174" s="715" t="s">
        <v>36</v>
      </c>
      <c r="C174" s="670"/>
      <c r="D174" s="472"/>
      <c r="E174" s="348" t="s">
        <v>439</v>
      </c>
      <c r="F174" s="347">
        <v>22</v>
      </c>
      <c r="G174" s="347">
        <v>22</v>
      </c>
      <c r="H174" s="347">
        <v>32</v>
      </c>
      <c r="I174" s="347">
        <v>19</v>
      </c>
      <c r="J174" s="347">
        <v>26</v>
      </c>
      <c r="K174" s="347">
        <v>18</v>
      </c>
      <c r="L174" s="347">
        <v>13</v>
      </c>
      <c r="M174" s="347">
        <v>14</v>
      </c>
      <c r="N174" s="470">
        <f t="shared" si="76"/>
        <v>7.6923076923076927E-2</v>
      </c>
      <c r="R174" s="439"/>
      <c r="S174" s="76"/>
    </row>
    <row r="175" spans="2:19" x14ac:dyDescent="0.25">
      <c r="B175" s="715" t="s">
        <v>38</v>
      </c>
      <c r="C175" s="670"/>
      <c r="D175" s="472"/>
      <c r="E175" s="1027" t="s">
        <v>283</v>
      </c>
      <c r="F175" s="1028">
        <v>36</v>
      </c>
      <c r="G175" s="1028">
        <v>58</v>
      </c>
      <c r="H175" s="1028">
        <v>31</v>
      </c>
      <c r="I175" s="1028">
        <v>26</v>
      </c>
      <c r="J175" s="1029">
        <v>28</v>
      </c>
      <c r="K175" s="1029">
        <v>14</v>
      </c>
      <c r="L175" s="1029">
        <v>7</v>
      </c>
      <c r="M175" s="1029">
        <v>13</v>
      </c>
      <c r="N175" s="1031">
        <f t="shared" si="76"/>
        <v>0.8571428571428571</v>
      </c>
      <c r="R175" s="439"/>
      <c r="S175" s="76"/>
    </row>
    <row r="176" spans="2:19" x14ac:dyDescent="0.25">
      <c r="B176" s="715" t="s">
        <v>81</v>
      </c>
      <c r="C176" s="670"/>
      <c r="D176" s="472"/>
      <c r="E176" s="348" t="s">
        <v>284</v>
      </c>
      <c r="F176" s="347">
        <v>23</v>
      </c>
      <c r="G176" s="347">
        <v>12</v>
      </c>
      <c r="H176" s="347">
        <v>25</v>
      </c>
      <c r="I176" s="347">
        <v>26</v>
      </c>
      <c r="J176" s="347">
        <v>23</v>
      </c>
      <c r="K176" s="347">
        <v>9</v>
      </c>
      <c r="L176" s="347">
        <v>22</v>
      </c>
      <c r="M176" s="347">
        <v>18</v>
      </c>
      <c r="N176" s="470">
        <f t="shared" si="76"/>
        <v>-0.18181818181818182</v>
      </c>
      <c r="R176" s="439"/>
      <c r="S176" s="76"/>
    </row>
    <row r="177" spans="2:19" x14ac:dyDescent="0.25">
      <c r="B177" s="472"/>
      <c r="C177" s="472"/>
      <c r="D177" s="472"/>
      <c r="E177" s="1027" t="s">
        <v>285</v>
      </c>
      <c r="F177" s="1028">
        <v>0</v>
      </c>
      <c r="G177" s="1028">
        <v>0</v>
      </c>
      <c r="H177" s="1028">
        <v>1</v>
      </c>
      <c r="I177" s="1028">
        <v>0</v>
      </c>
      <c r="J177" s="1029">
        <v>0</v>
      </c>
      <c r="K177" s="1029">
        <v>0</v>
      </c>
      <c r="L177" s="1029">
        <v>0</v>
      </c>
      <c r="M177" s="1029">
        <v>0</v>
      </c>
      <c r="N177" s="1031" t="str">
        <f t="shared" si="76"/>
        <v>-</v>
      </c>
      <c r="R177" s="439"/>
      <c r="S177" s="76"/>
    </row>
    <row r="178" spans="2:19" x14ac:dyDescent="0.25">
      <c r="B178" s="472"/>
      <c r="C178" s="472"/>
      <c r="D178" s="472"/>
      <c r="E178" s="348" t="s">
        <v>389</v>
      </c>
      <c r="F178" s="347">
        <v>23</v>
      </c>
      <c r="G178" s="347">
        <v>12</v>
      </c>
      <c r="H178" s="347">
        <v>6</v>
      </c>
      <c r="I178" s="347">
        <v>9</v>
      </c>
      <c r="J178" s="347">
        <v>6</v>
      </c>
      <c r="K178" s="347">
        <v>3</v>
      </c>
      <c r="L178" s="347">
        <v>2</v>
      </c>
      <c r="M178" s="347">
        <v>10</v>
      </c>
      <c r="N178" s="470">
        <f t="shared" si="76"/>
        <v>4</v>
      </c>
      <c r="R178" s="439"/>
      <c r="S178" s="76"/>
    </row>
    <row r="179" spans="2:19" x14ac:dyDescent="0.25">
      <c r="B179" s="472"/>
      <c r="C179" s="472"/>
      <c r="D179" s="472"/>
      <c r="E179" s="1027" t="s">
        <v>286</v>
      </c>
      <c r="F179" s="1028">
        <v>2</v>
      </c>
      <c r="G179" s="1028">
        <v>5</v>
      </c>
      <c r="H179" s="1028">
        <v>5</v>
      </c>
      <c r="I179" s="1028">
        <v>3</v>
      </c>
      <c r="J179" s="1029">
        <v>7</v>
      </c>
      <c r="K179" s="1029">
        <v>7</v>
      </c>
      <c r="L179" s="1029">
        <v>5</v>
      </c>
      <c r="M179" s="1029">
        <v>3</v>
      </c>
      <c r="N179" s="1031">
        <f>IFERROR((M179-L179)/L179,"-")</f>
        <v>-0.4</v>
      </c>
      <c r="R179" s="439"/>
      <c r="S179" s="76"/>
    </row>
    <row r="180" spans="2:19" x14ac:dyDescent="0.25">
      <c r="B180" s="472"/>
      <c r="C180" s="472"/>
      <c r="D180" s="472"/>
      <c r="E180" s="348" t="s">
        <v>279</v>
      </c>
      <c r="F180" s="347">
        <v>1</v>
      </c>
      <c r="G180" s="347">
        <v>1</v>
      </c>
      <c r="H180" s="347">
        <v>5</v>
      </c>
      <c r="I180" s="467">
        <v>2</v>
      </c>
      <c r="J180" s="347">
        <v>2</v>
      </c>
      <c r="K180" s="347">
        <v>1</v>
      </c>
      <c r="L180" s="347">
        <v>1</v>
      </c>
      <c r="M180" s="347">
        <v>3</v>
      </c>
      <c r="N180" s="470">
        <f t="shared" si="76"/>
        <v>2</v>
      </c>
      <c r="R180" s="439"/>
      <c r="S180" s="76"/>
    </row>
    <row r="181" spans="2:19" x14ac:dyDescent="0.25">
      <c r="B181" s="472"/>
      <c r="C181" s="472"/>
      <c r="D181" s="472"/>
      <c r="E181" s="1027" t="s">
        <v>280</v>
      </c>
      <c r="F181" s="1028">
        <v>72</v>
      </c>
      <c r="G181" s="1028">
        <v>39</v>
      </c>
      <c r="H181" s="1028">
        <v>43</v>
      </c>
      <c r="I181" s="1028">
        <v>49</v>
      </c>
      <c r="J181" s="1029">
        <v>54</v>
      </c>
      <c r="K181" s="1029">
        <v>51</v>
      </c>
      <c r="L181" s="1029">
        <v>35</v>
      </c>
      <c r="M181" s="1029">
        <v>33</v>
      </c>
      <c r="N181" s="1031">
        <f t="shared" si="76"/>
        <v>-5.7142857142857141E-2</v>
      </c>
      <c r="R181" s="439"/>
      <c r="S181" s="76"/>
    </row>
    <row r="182" spans="2:19" x14ac:dyDescent="0.25">
      <c r="B182" s="472"/>
      <c r="C182" s="472"/>
      <c r="D182" s="472"/>
      <c r="E182" s="348" t="s">
        <v>281</v>
      </c>
      <c r="F182" s="347">
        <v>30</v>
      </c>
      <c r="G182" s="347">
        <v>33</v>
      </c>
      <c r="H182" s="347">
        <v>15</v>
      </c>
      <c r="I182" s="467">
        <v>19</v>
      </c>
      <c r="J182" s="347">
        <v>17</v>
      </c>
      <c r="K182" s="347">
        <v>14</v>
      </c>
      <c r="L182" s="347">
        <v>16</v>
      </c>
      <c r="M182" s="347">
        <v>10</v>
      </c>
      <c r="N182" s="470">
        <f t="shared" si="76"/>
        <v>-0.375</v>
      </c>
      <c r="R182" s="439"/>
      <c r="S182" s="76"/>
    </row>
    <row r="183" spans="2:19" x14ac:dyDescent="0.25">
      <c r="B183" s="472"/>
      <c r="C183" s="472"/>
      <c r="D183" s="472"/>
      <c r="E183" s="1027" t="s">
        <v>390</v>
      </c>
      <c r="F183" s="1028">
        <v>7</v>
      </c>
      <c r="G183" s="1028">
        <v>9</v>
      </c>
      <c r="H183" s="1028">
        <v>11</v>
      </c>
      <c r="I183" s="1028">
        <v>4</v>
      </c>
      <c r="J183" s="1029">
        <v>4</v>
      </c>
      <c r="K183" s="1029">
        <v>8</v>
      </c>
      <c r="L183" s="1029">
        <v>3</v>
      </c>
      <c r="M183" s="1029">
        <v>3</v>
      </c>
      <c r="N183" s="1031">
        <f t="shared" si="76"/>
        <v>0</v>
      </c>
      <c r="R183" s="439"/>
      <c r="S183" s="76"/>
    </row>
    <row r="184" spans="2:19" ht="15.75" thickBot="1" x14ac:dyDescent="0.3">
      <c r="B184" s="472"/>
      <c r="C184" s="472"/>
      <c r="D184" s="472"/>
      <c r="E184" s="344" t="s">
        <v>175</v>
      </c>
      <c r="F184" s="340">
        <v>2</v>
      </c>
      <c r="G184" s="340">
        <v>5</v>
      </c>
      <c r="H184" s="340">
        <v>6</v>
      </c>
      <c r="I184" s="340">
        <v>1</v>
      </c>
      <c r="J184" s="340">
        <v>7</v>
      </c>
      <c r="K184" s="340">
        <v>3</v>
      </c>
      <c r="L184" s="340">
        <v>2</v>
      </c>
      <c r="M184" s="340">
        <v>5</v>
      </c>
      <c r="N184" s="390">
        <f t="shared" si="76"/>
        <v>1.5</v>
      </c>
      <c r="R184" s="439"/>
      <c r="S184" s="76"/>
    </row>
    <row r="185" spans="2:19" ht="15.75" thickBot="1" x14ac:dyDescent="0.3">
      <c r="B185" s="472"/>
      <c r="C185" s="472"/>
      <c r="D185" s="472"/>
      <c r="E185" s="959" t="s">
        <v>7</v>
      </c>
      <c r="F185" s="960">
        <f t="shared" ref="F185:K185" si="77">SUM(F172:F184)</f>
        <v>265</v>
      </c>
      <c r="G185" s="960">
        <f t="shared" si="77"/>
        <v>235</v>
      </c>
      <c r="H185" s="960">
        <f t="shared" si="77"/>
        <v>253</v>
      </c>
      <c r="I185" s="960">
        <f t="shared" si="77"/>
        <v>208</v>
      </c>
      <c r="J185" s="960">
        <f t="shared" si="77"/>
        <v>229</v>
      </c>
      <c r="K185" s="960">
        <f t="shared" si="77"/>
        <v>198</v>
      </c>
      <c r="L185" s="960">
        <v>166</v>
      </c>
      <c r="M185" s="1093">
        <v>154</v>
      </c>
      <c r="N185" s="967">
        <f>IFERROR((M185-L185)/L185,"-")</f>
        <v>-7.2289156626506021E-2</v>
      </c>
      <c r="R185" s="439"/>
      <c r="S185" s="76"/>
    </row>
    <row r="186" spans="2:19" ht="15.75" thickTop="1" x14ac:dyDescent="0.25">
      <c r="B186" s="472"/>
      <c r="C186" s="472"/>
      <c r="D186" s="472"/>
      <c r="E186" s="34" t="s">
        <v>288</v>
      </c>
      <c r="R186" s="439"/>
      <c r="S186" s="76"/>
    </row>
    <row r="187" spans="2:19" ht="15.75" thickBot="1" x14ac:dyDescent="0.3">
      <c r="B187" s="472"/>
      <c r="C187" s="472"/>
      <c r="D187" s="472"/>
      <c r="R187" s="439"/>
      <c r="S187" s="76"/>
    </row>
    <row r="188" spans="2:19" ht="23.25" customHeight="1" thickTop="1" thickBot="1" x14ac:dyDescent="0.3">
      <c r="B188" s="472"/>
      <c r="C188" s="472"/>
      <c r="D188" s="472" t="s">
        <v>207</v>
      </c>
      <c r="E188" s="1694" t="s">
        <v>207</v>
      </c>
      <c r="F188" s="1695"/>
      <c r="G188" s="1695"/>
      <c r="H188" s="1695"/>
      <c r="I188" s="1695"/>
      <c r="J188" s="1695"/>
      <c r="K188" s="1695"/>
      <c r="L188" s="1695"/>
      <c r="M188" s="1695"/>
      <c r="N188" s="1696"/>
      <c r="R188" s="439"/>
      <c r="S188" s="76"/>
    </row>
    <row r="189" spans="2:19" ht="15.75" customHeight="1" x14ac:dyDescent="0.25">
      <c r="B189" s="472"/>
      <c r="C189" s="472"/>
      <c r="D189" s="472"/>
      <c r="E189" s="1693" t="s">
        <v>42</v>
      </c>
      <c r="F189" s="963" t="s">
        <v>43</v>
      </c>
      <c r="G189" s="963" t="s">
        <v>43</v>
      </c>
      <c r="H189" s="963" t="s">
        <v>43</v>
      </c>
      <c r="I189" s="963" t="s">
        <v>43</v>
      </c>
      <c r="J189" s="963" t="s">
        <v>43</v>
      </c>
      <c r="K189" s="963" t="s">
        <v>43</v>
      </c>
      <c r="L189" s="963" t="s">
        <v>43</v>
      </c>
      <c r="M189" s="968" t="s">
        <v>43</v>
      </c>
      <c r="N189" s="1697" t="s">
        <v>302</v>
      </c>
      <c r="R189" s="439"/>
      <c r="S189" s="76"/>
    </row>
    <row r="190" spans="2:19" ht="15.75" customHeight="1" thickBot="1" x14ac:dyDescent="0.3">
      <c r="B190" s="472"/>
      <c r="C190" s="472"/>
      <c r="D190" s="472"/>
      <c r="E190" s="1523"/>
      <c r="F190" s="871">
        <v>2009</v>
      </c>
      <c r="G190" s="871">
        <v>2010</v>
      </c>
      <c r="H190" s="871">
        <v>2011</v>
      </c>
      <c r="I190" s="871">
        <v>2012</v>
      </c>
      <c r="J190" s="871">
        <v>2013</v>
      </c>
      <c r="K190" s="871">
        <v>2014</v>
      </c>
      <c r="L190" s="871">
        <v>2015</v>
      </c>
      <c r="M190" s="969">
        <v>2016</v>
      </c>
      <c r="N190" s="1692"/>
      <c r="R190" s="439"/>
      <c r="S190" s="76"/>
    </row>
    <row r="191" spans="2:19" x14ac:dyDescent="0.25">
      <c r="B191" s="472"/>
      <c r="C191" s="472"/>
      <c r="D191" s="472"/>
      <c r="E191" s="381" t="s">
        <v>278</v>
      </c>
      <c r="F191" s="379">
        <v>10</v>
      </c>
      <c r="G191" s="379">
        <v>5</v>
      </c>
      <c r="H191" s="379">
        <v>17</v>
      </c>
      <c r="I191" s="379">
        <v>12</v>
      </c>
      <c r="J191" s="379">
        <v>14</v>
      </c>
      <c r="K191" s="525">
        <v>5</v>
      </c>
      <c r="L191" s="525">
        <v>11</v>
      </c>
      <c r="M191" s="525">
        <v>22</v>
      </c>
      <c r="N191" s="388">
        <f>IFERROR((M191-L191)/L191,"-")</f>
        <v>1</v>
      </c>
      <c r="R191" s="439"/>
      <c r="S191" s="76"/>
    </row>
    <row r="192" spans="2:19" x14ac:dyDescent="0.25">
      <c r="B192" s="472"/>
      <c r="C192" s="472"/>
      <c r="D192" s="472"/>
      <c r="E192" s="1027" t="s">
        <v>53</v>
      </c>
      <c r="F192" s="1028">
        <v>10</v>
      </c>
      <c r="G192" s="1028">
        <v>22</v>
      </c>
      <c r="H192" s="1028">
        <v>15</v>
      </c>
      <c r="I192" s="1028">
        <v>25</v>
      </c>
      <c r="J192" s="1029">
        <v>18</v>
      </c>
      <c r="K192" s="1029">
        <v>14</v>
      </c>
      <c r="L192" s="1029">
        <v>12</v>
      </c>
      <c r="M192" s="1029">
        <v>21</v>
      </c>
      <c r="N192" s="1031">
        <f t="shared" ref="N192:N194" si="78">IFERROR((M192-L192)/L192,"-")</f>
        <v>0.75</v>
      </c>
      <c r="R192" s="439"/>
      <c r="S192" s="76"/>
    </row>
    <row r="193" spans="2:19" ht="15.75" thickBot="1" x14ac:dyDescent="0.3">
      <c r="B193" s="472"/>
      <c r="C193" s="472"/>
      <c r="D193" s="472"/>
      <c r="E193" s="382" t="s">
        <v>69</v>
      </c>
      <c r="F193" s="380">
        <v>1</v>
      </c>
      <c r="G193" s="380">
        <v>0</v>
      </c>
      <c r="H193" s="380">
        <v>0</v>
      </c>
      <c r="I193" s="340">
        <v>0</v>
      </c>
      <c r="J193" s="340">
        <v>0</v>
      </c>
      <c r="K193" s="340">
        <v>0</v>
      </c>
      <c r="L193" s="340">
        <v>0</v>
      </c>
      <c r="M193" s="467">
        <v>0</v>
      </c>
      <c r="N193" s="388" t="str">
        <f t="shared" si="78"/>
        <v>-</v>
      </c>
      <c r="R193" s="439"/>
      <c r="S193" s="76"/>
    </row>
    <row r="194" spans="2:19" ht="15.75" thickBot="1" x14ac:dyDescent="0.3">
      <c r="B194" s="472"/>
      <c r="C194" s="472"/>
      <c r="D194" s="472"/>
      <c r="E194" s="959" t="s">
        <v>7</v>
      </c>
      <c r="F194" s="960">
        <f>SUM(F191:F193)</f>
        <v>21</v>
      </c>
      <c r="G194" s="960">
        <f t="shared" ref="G194" si="79">SUM(G191:G193)</f>
        <v>27</v>
      </c>
      <c r="H194" s="960">
        <f t="shared" ref="H194" si="80">SUM(H191:H193)</f>
        <v>32</v>
      </c>
      <c r="I194" s="960">
        <f t="shared" ref="I194" si="81">SUM(I191:I193)</f>
        <v>37</v>
      </c>
      <c r="J194" s="960">
        <f t="shared" ref="J194" si="82">SUM(J191:J193)</f>
        <v>32</v>
      </c>
      <c r="K194" s="960">
        <f t="shared" ref="K194" si="83">SUM(K191:K193)</f>
        <v>19</v>
      </c>
      <c r="L194" s="960">
        <v>23</v>
      </c>
      <c r="M194" s="960">
        <v>43</v>
      </c>
      <c r="N194" s="964">
        <f t="shared" si="78"/>
        <v>0.86956521739130432</v>
      </c>
      <c r="R194" s="439"/>
      <c r="S194" s="76"/>
    </row>
    <row r="195" spans="2:19" ht="7.5" customHeight="1" thickTop="1" thickBot="1" x14ac:dyDescent="0.3">
      <c r="B195" s="472"/>
      <c r="C195" s="472"/>
      <c r="D195" s="472"/>
      <c r="E195" s="203"/>
      <c r="F195" s="204"/>
      <c r="G195" s="204"/>
      <c r="H195" s="204"/>
      <c r="I195" s="387"/>
      <c r="J195" s="387"/>
      <c r="K195" s="387"/>
      <c r="L195" s="387"/>
      <c r="M195" s="387"/>
      <c r="N195" s="391"/>
      <c r="R195" s="439"/>
      <c r="S195" s="76"/>
    </row>
    <row r="196" spans="2:19" ht="15.75" thickTop="1" x14ac:dyDescent="0.25">
      <c r="B196" s="472"/>
      <c r="C196" s="472"/>
      <c r="D196" s="472"/>
      <c r="E196" s="341" t="s">
        <v>50</v>
      </c>
      <c r="F196" s="342">
        <v>13</v>
      </c>
      <c r="G196" s="342">
        <v>17</v>
      </c>
      <c r="H196" s="342">
        <v>14</v>
      </c>
      <c r="I196" s="342">
        <v>21</v>
      </c>
      <c r="J196" s="342">
        <v>15</v>
      </c>
      <c r="K196" s="342">
        <v>10</v>
      </c>
      <c r="L196" s="342">
        <v>13</v>
      </c>
      <c r="M196" s="342">
        <v>27</v>
      </c>
      <c r="N196" s="388">
        <f t="shared" ref="N196:N199" si="84">IFERROR((M196-L196)/L196,"-")</f>
        <v>1.0769230769230769</v>
      </c>
      <c r="R196" s="439"/>
      <c r="S196" s="76"/>
    </row>
    <row r="197" spans="2:19" x14ac:dyDescent="0.25">
      <c r="B197" s="472"/>
      <c r="C197" s="472"/>
      <c r="D197" s="472"/>
      <c r="E197" s="1027" t="s">
        <v>51</v>
      </c>
      <c r="F197" s="1028">
        <v>8</v>
      </c>
      <c r="G197" s="1028">
        <v>10</v>
      </c>
      <c r="H197" s="1028">
        <v>17</v>
      </c>
      <c r="I197" s="1028">
        <v>16</v>
      </c>
      <c r="J197" s="1029">
        <v>17</v>
      </c>
      <c r="K197" s="1029">
        <v>9</v>
      </c>
      <c r="L197" s="1029">
        <v>10</v>
      </c>
      <c r="M197" s="1029">
        <v>16</v>
      </c>
      <c r="N197" s="1031">
        <f t="shared" si="84"/>
        <v>0.6</v>
      </c>
      <c r="R197" s="439"/>
      <c r="S197" s="76"/>
    </row>
    <row r="198" spans="2:19" ht="15.75" thickBot="1" x14ac:dyDescent="0.3">
      <c r="B198" s="472"/>
      <c r="C198" s="472"/>
      <c r="D198" s="472"/>
      <c r="E198" s="343" t="s">
        <v>69</v>
      </c>
      <c r="F198" s="345">
        <v>0</v>
      </c>
      <c r="G198" s="345">
        <v>0</v>
      </c>
      <c r="H198" s="346">
        <v>1</v>
      </c>
      <c r="I198" s="379">
        <v>0</v>
      </c>
      <c r="J198" s="467">
        <v>0</v>
      </c>
      <c r="K198" s="467">
        <v>0</v>
      </c>
      <c r="L198" s="467">
        <v>0</v>
      </c>
      <c r="M198" s="467">
        <v>0</v>
      </c>
      <c r="N198" s="388" t="str">
        <f t="shared" si="84"/>
        <v>-</v>
      </c>
      <c r="R198" s="439"/>
      <c r="S198" s="76"/>
    </row>
    <row r="199" spans="2:19" ht="15.75" thickBot="1" x14ac:dyDescent="0.3">
      <c r="B199" s="472"/>
      <c r="C199" s="472"/>
      <c r="D199" s="472"/>
      <c r="E199" s="966" t="s">
        <v>7</v>
      </c>
      <c r="F199" s="960">
        <f>SUM(F196:F198)</f>
        <v>21</v>
      </c>
      <c r="G199" s="960">
        <f t="shared" ref="G199" si="85">SUM(G196:G198)</f>
        <v>27</v>
      </c>
      <c r="H199" s="960">
        <f t="shared" ref="H199" si="86">SUM(H196:H198)</f>
        <v>32</v>
      </c>
      <c r="I199" s="960">
        <f t="shared" ref="I199" si="87">SUM(I196:I198)</f>
        <v>37</v>
      </c>
      <c r="J199" s="960">
        <f t="shared" ref="J199" si="88">SUM(J196:J198)</f>
        <v>32</v>
      </c>
      <c r="K199" s="960">
        <f t="shared" ref="K199" si="89">SUM(K196:K198)</f>
        <v>19</v>
      </c>
      <c r="L199" s="960">
        <v>23</v>
      </c>
      <c r="M199" s="960">
        <v>43</v>
      </c>
      <c r="N199" s="964">
        <f t="shared" si="84"/>
        <v>0.86956521739130432</v>
      </c>
      <c r="R199" s="439"/>
      <c r="S199" s="76"/>
    </row>
    <row r="200" spans="2:19" ht="7.5" customHeight="1" thickTop="1" thickBot="1" x14ac:dyDescent="0.3">
      <c r="B200" s="472"/>
      <c r="C200" s="472"/>
      <c r="D200" s="472"/>
      <c r="E200" s="244"/>
      <c r="F200" s="204"/>
      <c r="G200" s="204"/>
      <c r="H200" s="204"/>
      <c r="I200" s="204"/>
      <c r="J200" s="204"/>
      <c r="K200" s="204"/>
      <c r="L200" s="204"/>
      <c r="M200" s="204"/>
      <c r="N200" s="392"/>
      <c r="R200" s="439"/>
      <c r="S200" s="76"/>
    </row>
    <row r="201" spans="2:19" ht="15.75" thickTop="1" x14ac:dyDescent="0.25">
      <c r="B201" s="472"/>
      <c r="C201" s="472"/>
      <c r="D201" s="472"/>
      <c r="E201" s="245" t="s">
        <v>69</v>
      </c>
      <c r="F201" s="342">
        <v>0</v>
      </c>
      <c r="G201" s="342">
        <v>0</v>
      </c>
      <c r="H201" s="342">
        <v>1</v>
      </c>
      <c r="I201" s="468">
        <v>0</v>
      </c>
      <c r="J201" s="342">
        <v>1</v>
      </c>
      <c r="K201" s="342">
        <v>0</v>
      </c>
      <c r="L201" s="342">
        <v>0</v>
      </c>
      <c r="M201" s="342">
        <v>0</v>
      </c>
      <c r="N201" s="469" t="str">
        <f t="shared" ref="N201:N213" si="90">IFERROR((M201-L201)/L201,"-")</f>
        <v>-</v>
      </c>
      <c r="R201" s="439"/>
      <c r="S201" s="76"/>
    </row>
    <row r="202" spans="2:19" x14ac:dyDescent="0.25">
      <c r="B202" s="472"/>
      <c r="C202" s="472"/>
      <c r="D202" s="472"/>
      <c r="E202" s="1027" t="s">
        <v>282</v>
      </c>
      <c r="F202" s="1028">
        <v>4</v>
      </c>
      <c r="G202" s="1028">
        <v>5</v>
      </c>
      <c r="H202" s="1028">
        <v>3</v>
      </c>
      <c r="I202" s="1028">
        <v>4</v>
      </c>
      <c r="J202" s="1029">
        <v>5</v>
      </c>
      <c r="K202" s="1029">
        <v>3</v>
      </c>
      <c r="L202" s="1029">
        <v>1</v>
      </c>
      <c r="M202" s="1029">
        <v>4</v>
      </c>
      <c r="N202" s="1031">
        <f t="shared" si="90"/>
        <v>3</v>
      </c>
      <c r="R202" s="439"/>
      <c r="S202" s="76"/>
    </row>
    <row r="203" spans="2:19" x14ac:dyDescent="0.25">
      <c r="B203" s="472"/>
      <c r="C203" s="472"/>
      <c r="D203" s="472"/>
      <c r="E203" s="348" t="s">
        <v>439</v>
      </c>
      <c r="F203" s="347">
        <v>2</v>
      </c>
      <c r="G203" s="347">
        <v>3</v>
      </c>
      <c r="H203" s="347">
        <v>2</v>
      </c>
      <c r="I203" s="347">
        <v>2</v>
      </c>
      <c r="J203" s="347">
        <v>7</v>
      </c>
      <c r="K203" s="347">
        <v>3</v>
      </c>
      <c r="L203" s="347">
        <v>2</v>
      </c>
      <c r="M203" s="347">
        <v>2</v>
      </c>
      <c r="N203" s="470">
        <f t="shared" si="90"/>
        <v>0</v>
      </c>
      <c r="R203" s="439"/>
      <c r="S203" s="76"/>
    </row>
    <row r="204" spans="2:19" x14ac:dyDescent="0.25">
      <c r="B204" s="472"/>
      <c r="C204" s="472"/>
      <c r="D204" s="472"/>
      <c r="E204" s="1027" t="s">
        <v>283</v>
      </c>
      <c r="F204" s="1028">
        <v>2</v>
      </c>
      <c r="G204" s="1028">
        <v>2</v>
      </c>
      <c r="H204" s="1028">
        <v>3</v>
      </c>
      <c r="I204" s="1028">
        <v>5</v>
      </c>
      <c r="J204" s="1029">
        <v>1</v>
      </c>
      <c r="K204" s="1029">
        <v>3</v>
      </c>
      <c r="L204" s="1029">
        <v>5</v>
      </c>
      <c r="M204" s="1029">
        <v>8</v>
      </c>
      <c r="N204" s="1031">
        <f t="shared" si="90"/>
        <v>0.6</v>
      </c>
      <c r="R204" s="439"/>
      <c r="S204" s="76"/>
    </row>
    <row r="205" spans="2:19" x14ac:dyDescent="0.25">
      <c r="B205" s="472"/>
      <c r="C205" s="472"/>
      <c r="D205" s="472"/>
      <c r="E205" s="348" t="s">
        <v>284</v>
      </c>
      <c r="F205" s="347">
        <v>3</v>
      </c>
      <c r="G205" s="347">
        <v>1</v>
      </c>
      <c r="H205" s="347">
        <v>4</v>
      </c>
      <c r="I205" s="347">
        <v>0</v>
      </c>
      <c r="J205" s="347">
        <v>1</v>
      </c>
      <c r="K205" s="347">
        <v>1</v>
      </c>
      <c r="L205" s="347">
        <v>1</v>
      </c>
      <c r="M205" s="347">
        <v>1</v>
      </c>
      <c r="N205" s="470">
        <f t="shared" si="90"/>
        <v>0</v>
      </c>
      <c r="R205" s="439"/>
      <c r="S205" s="76"/>
    </row>
    <row r="206" spans="2:19" x14ac:dyDescent="0.25">
      <c r="B206" s="472"/>
      <c r="C206" s="472"/>
      <c r="D206" s="472"/>
      <c r="E206" s="1027" t="s">
        <v>285</v>
      </c>
      <c r="F206" s="1028">
        <v>0</v>
      </c>
      <c r="G206" s="1028">
        <v>0</v>
      </c>
      <c r="H206" s="1028">
        <v>0</v>
      </c>
      <c r="I206" s="1028">
        <v>0</v>
      </c>
      <c r="J206" s="1029">
        <v>0</v>
      </c>
      <c r="K206" s="1029">
        <v>0</v>
      </c>
      <c r="L206" s="1029">
        <v>0</v>
      </c>
      <c r="M206" s="1029">
        <v>0</v>
      </c>
      <c r="N206" s="1031" t="str">
        <f t="shared" si="90"/>
        <v>-</v>
      </c>
      <c r="R206" s="439"/>
      <c r="S206" s="76"/>
    </row>
    <row r="207" spans="2:19" x14ac:dyDescent="0.25">
      <c r="B207" s="472"/>
      <c r="C207" s="472"/>
      <c r="D207" s="472"/>
      <c r="E207" s="348" t="s">
        <v>389</v>
      </c>
      <c r="F207" s="347">
        <v>0</v>
      </c>
      <c r="G207" s="347">
        <v>2</v>
      </c>
      <c r="H207" s="347">
        <v>2</v>
      </c>
      <c r="I207" s="347">
        <v>1</v>
      </c>
      <c r="J207" s="347">
        <v>0</v>
      </c>
      <c r="K207" s="347">
        <v>0</v>
      </c>
      <c r="L207" s="347">
        <v>2</v>
      </c>
      <c r="M207" s="347">
        <v>5</v>
      </c>
      <c r="N207" s="470">
        <f t="shared" si="90"/>
        <v>1.5</v>
      </c>
      <c r="R207" s="439"/>
      <c r="S207" s="76"/>
    </row>
    <row r="208" spans="2:19" x14ac:dyDescent="0.25">
      <c r="B208" s="472"/>
      <c r="C208" s="472"/>
      <c r="D208" s="472"/>
      <c r="E208" s="1027" t="s">
        <v>286</v>
      </c>
      <c r="F208" s="1028">
        <v>0</v>
      </c>
      <c r="G208" s="1028">
        <v>2</v>
      </c>
      <c r="H208" s="1028">
        <v>2</v>
      </c>
      <c r="I208" s="1028">
        <v>6</v>
      </c>
      <c r="J208" s="1029">
        <v>5</v>
      </c>
      <c r="K208" s="1029">
        <v>2</v>
      </c>
      <c r="L208" s="1029">
        <v>4</v>
      </c>
      <c r="M208" s="1029">
        <v>2</v>
      </c>
      <c r="N208" s="1031">
        <f>IFERROR((M208-L208)/L208,"-")</f>
        <v>-0.5</v>
      </c>
      <c r="R208" s="439"/>
      <c r="S208" s="76"/>
    </row>
    <row r="209" spans="2:19" x14ac:dyDescent="0.25">
      <c r="B209" s="472"/>
      <c r="C209" s="472"/>
      <c r="D209" s="472"/>
      <c r="E209" s="348" t="s">
        <v>279</v>
      </c>
      <c r="F209" s="347">
        <v>1</v>
      </c>
      <c r="G209" s="347">
        <v>0</v>
      </c>
      <c r="H209" s="347">
        <v>1</v>
      </c>
      <c r="I209" s="467">
        <v>0</v>
      </c>
      <c r="J209" s="347">
        <v>1</v>
      </c>
      <c r="K209" s="347">
        <v>0</v>
      </c>
      <c r="L209" s="347">
        <v>0</v>
      </c>
      <c r="M209" s="347">
        <v>1</v>
      </c>
      <c r="N209" s="470" t="str">
        <f t="shared" si="90"/>
        <v>-</v>
      </c>
      <c r="R209" s="439"/>
      <c r="S209" s="76"/>
    </row>
    <row r="210" spans="2:19" x14ac:dyDescent="0.25">
      <c r="B210" s="472"/>
      <c r="C210" s="472"/>
      <c r="D210" s="472"/>
      <c r="E210" s="1027" t="s">
        <v>280</v>
      </c>
      <c r="F210" s="1028">
        <v>5</v>
      </c>
      <c r="G210" s="1028">
        <v>7</v>
      </c>
      <c r="H210" s="1028">
        <v>9</v>
      </c>
      <c r="I210" s="1028">
        <v>12</v>
      </c>
      <c r="J210" s="1029">
        <v>7</v>
      </c>
      <c r="K210" s="1029">
        <v>3</v>
      </c>
      <c r="L210" s="1029">
        <v>5</v>
      </c>
      <c r="M210" s="1029">
        <v>17</v>
      </c>
      <c r="N210" s="1031">
        <f t="shared" si="90"/>
        <v>2.4</v>
      </c>
      <c r="R210" s="439"/>
      <c r="S210" s="76"/>
    </row>
    <row r="211" spans="2:19" x14ac:dyDescent="0.25">
      <c r="B211" s="472"/>
      <c r="C211" s="472"/>
      <c r="D211" s="472"/>
      <c r="E211" s="348" t="s">
        <v>281</v>
      </c>
      <c r="F211" s="347">
        <v>2</v>
      </c>
      <c r="G211" s="347">
        <v>1</v>
      </c>
      <c r="H211" s="347">
        <v>2</v>
      </c>
      <c r="I211" s="467">
        <v>3</v>
      </c>
      <c r="J211" s="347">
        <v>2</v>
      </c>
      <c r="K211" s="347">
        <v>1</v>
      </c>
      <c r="L211" s="347">
        <v>1</v>
      </c>
      <c r="M211" s="347">
        <v>2</v>
      </c>
      <c r="N211" s="470">
        <f t="shared" si="90"/>
        <v>1</v>
      </c>
      <c r="R211" s="439"/>
      <c r="S211" s="76"/>
    </row>
    <row r="212" spans="2:19" x14ac:dyDescent="0.25">
      <c r="B212" s="472"/>
      <c r="C212" s="472"/>
      <c r="D212" s="472"/>
      <c r="E212" s="1027" t="s">
        <v>390</v>
      </c>
      <c r="F212" s="1028">
        <v>2</v>
      </c>
      <c r="G212" s="1028">
        <v>4</v>
      </c>
      <c r="H212" s="1028">
        <v>3</v>
      </c>
      <c r="I212" s="1028">
        <v>3</v>
      </c>
      <c r="J212" s="1029">
        <v>1</v>
      </c>
      <c r="K212" s="1029">
        <v>3</v>
      </c>
      <c r="L212" s="1029">
        <v>2</v>
      </c>
      <c r="M212" s="1029">
        <v>1</v>
      </c>
      <c r="N212" s="1031">
        <f t="shared" si="90"/>
        <v>-0.5</v>
      </c>
      <c r="R212" s="439"/>
      <c r="S212" s="76"/>
    </row>
    <row r="213" spans="2:19" ht="15.75" thickBot="1" x14ac:dyDescent="0.3">
      <c r="B213" s="472"/>
      <c r="C213" s="472"/>
      <c r="D213" s="472"/>
      <c r="E213" s="344" t="s">
        <v>175</v>
      </c>
      <c r="F213" s="340">
        <v>0</v>
      </c>
      <c r="G213" s="340">
        <v>0</v>
      </c>
      <c r="H213" s="340">
        <v>0</v>
      </c>
      <c r="I213" s="340">
        <v>1</v>
      </c>
      <c r="J213" s="340">
        <v>1</v>
      </c>
      <c r="K213" s="340">
        <v>0</v>
      </c>
      <c r="L213" s="340">
        <v>0</v>
      </c>
      <c r="M213" s="340">
        <v>0</v>
      </c>
      <c r="N213" s="390" t="str">
        <f t="shared" si="90"/>
        <v>-</v>
      </c>
      <c r="R213" s="439"/>
      <c r="S213" s="76"/>
    </row>
    <row r="214" spans="2:19" ht="15.75" thickBot="1" x14ac:dyDescent="0.3">
      <c r="B214" s="472"/>
      <c r="C214" s="472"/>
      <c r="D214" s="472"/>
      <c r="E214" s="959" t="s">
        <v>7</v>
      </c>
      <c r="F214" s="960">
        <f t="shared" ref="F214:K214" si="91">SUM(F201:F213)</f>
        <v>21</v>
      </c>
      <c r="G214" s="960">
        <f t="shared" si="91"/>
        <v>27</v>
      </c>
      <c r="H214" s="960">
        <f t="shared" si="91"/>
        <v>32</v>
      </c>
      <c r="I214" s="960">
        <f t="shared" si="91"/>
        <v>37</v>
      </c>
      <c r="J214" s="960">
        <f t="shared" si="91"/>
        <v>32</v>
      </c>
      <c r="K214" s="960">
        <f t="shared" si="91"/>
        <v>19</v>
      </c>
      <c r="L214" s="960">
        <v>23</v>
      </c>
      <c r="M214" s="1093">
        <v>43</v>
      </c>
      <c r="N214" s="967">
        <f>IFERROR((M214-L214)/L214,"-")</f>
        <v>0.86956521739130432</v>
      </c>
      <c r="R214" s="439"/>
      <c r="S214" s="76"/>
    </row>
    <row r="215" spans="2:19" ht="15.75" thickTop="1" x14ac:dyDescent="0.25">
      <c r="B215" s="472"/>
      <c r="C215" s="472"/>
      <c r="D215" s="472"/>
      <c r="E215" s="34" t="s">
        <v>288</v>
      </c>
      <c r="R215" s="439"/>
      <c r="S215" s="76"/>
    </row>
    <row r="216" spans="2:19" ht="15.75" thickBot="1" x14ac:dyDescent="0.3">
      <c r="B216" s="472"/>
      <c r="C216" s="472"/>
      <c r="D216" s="472"/>
      <c r="R216" s="439"/>
      <c r="S216" s="76"/>
    </row>
    <row r="217" spans="2:19" ht="23.25" customHeight="1" thickTop="1" thickBot="1" x14ac:dyDescent="0.3">
      <c r="B217" s="472"/>
      <c r="C217" s="472"/>
      <c r="D217" s="472" t="s">
        <v>208</v>
      </c>
      <c r="E217" s="1694" t="s">
        <v>208</v>
      </c>
      <c r="F217" s="1695"/>
      <c r="G217" s="1695"/>
      <c r="H217" s="1695"/>
      <c r="I217" s="1695"/>
      <c r="J217" s="1695"/>
      <c r="K217" s="1695"/>
      <c r="L217" s="1695"/>
      <c r="M217" s="1695"/>
      <c r="N217" s="1696"/>
      <c r="R217" s="439"/>
      <c r="S217" s="76"/>
    </row>
    <row r="218" spans="2:19" ht="15.75" customHeight="1" x14ac:dyDescent="0.25">
      <c r="B218" s="472"/>
      <c r="C218" s="472"/>
      <c r="D218" s="472"/>
      <c r="E218" s="1693" t="s">
        <v>42</v>
      </c>
      <c r="F218" s="963" t="s">
        <v>43</v>
      </c>
      <c r="G218" s="963" t="s">
        <v>43</v>
      </c>
      <c r="H218" s="963" t="s">
        <v>43</v>
      </c>
      <c r="I218" s="963" t="s">
        <v>43</v>
      </c>
      <c r="J218" s="963" t="s">
        <v>43</v>
      </c>
      <c r="K218" s="963" t="s">
        <v>43</v>
      </c>
      <c r="L218" s="963" t="s">
        <v>43</v>
      </c>
      <c r="M218" s="968" t="s">
        <v>43</v>
      </c>
      <c r="N218" s="1697" t="s">
        <v>302</v>
      </c>
      <c r="R218" s="439"/>
      <c r="S218" s="76"/>
    </row>
    <row r="219" spans="2:19" ht="15.75" customHeight="1" thickBot="1" x14ac:dyDescent="0.3">
      <c r="B219" s="472"/>
      <c r="C219" s="472"/>
      <c r="D219" s="472"/>
      <c r="E219" s="1523"/>
      <c r="F219" s="871">
        <v>2009</v>
      </c>
      <c r="G219" s="871">
        <v>2010</v>
      </c>
      <c r="H219" s="871">
        <v>2011</v>
      </c>
      <c r="I219" s="871">
        <v>2012</v>
      </c>
      <c r="J219" s="871">
        <v>2013</v>
      </c>
      <c r="K219" s="871">
        <v>2014</v>
      </c>
      <c r="L219" s="871">
        <v>2015</v>
      </c>
      <c r="M219" s="969">
        <v>2016</v>
      </c>
      <c r="N219" s="1692"/>
      <c r="R219" s="439"/>
      <c r="S219" s="76"/>
    </row>
    <row r="220" spans="2:19" x14ac:dyDescent="0.25">
      <c r="B220" s="472"/>
      <c r="C220" s="472"/>
      <c r="D220" s="472"/>
      <c r="E220" s="381" t="s">
        <v>278</v>
      </c>
      <c r="F220" s="379">
        <v>3</v>
      </c>
      <c r="G220" s="379">
        <v>7</v>
      </c>
      <c r="H220" s="379">
        <v>2</v>
      </c>
      <c r="I220" s="379">
        <v>10</v>
      </c>
      <c r="J220" s="379">
        <v>12</v>
      </c>
      <c r="K220" s="525">
        <v>0</v>
      </c>
      <c r="L220" s="525">
        <v>0</v>
      </c>
      <c r="M220" s="525">
        <v>1</v>
      </c>
      <c r="N220" s="388" t="str">
        <f>IFERROR((M220-L220)/L220,"-")</f>
        <v>-</v>
      </c>
      <c r="R220" s="439"/>
      <c r="S220" s="76"/>
    </row>
    <row r="221" spans="2:19" x14ac:dyDescent="0.25">
      <c r="B221" s="472"/>
      <c r="C221" s="472"/>
      <c r="D221" s="472"/>
      <c r="E221" s="1027" t="s">
        <v>53</v>
      </c>
      <c r="F221" s="1028">
        <v>4</v>
      </c>
      <c r="G221" s="1028">
        <v>7</v>
      </c>
      <c r="H221" s="1028">
        <v>8</v>
      </c>
      <c r="I221" s="1028">
        <v>1</v>
      </c>
      <c r="J221" s="1029">
        <v>9</v>
      </c>
      <c r="K221" s="1029">
        <v>3</v>
      </c>
      <c r="L221" s="1029">
        <v>0</v>
      </c>
      <c r="M221" s="1029">
        <v>4</v>
      </c>
      <c r="N221" s="1031" t="str">
        <f t="shared" ref="N221:N223" si="92">IFERROR((M221-L221)/L221,"-")</f>
        <v>-</v>
      </c>
      <c r="R221" s="439"/>
      <c r="S221" s="76"/>
    </row>
    <row r="222" spans="2:19" ht="15.75" thickBot="1" x14ac:dyDescent="0.3">
      <c r="B222" s="472"/>
      <c r="C222" s="472"/>
      <c r="D222" s="472"/>
      <c r="E222" s="382" t="s">
        <v>69</v>
      </c>
      <c r="F222" s="380">
        <v>0</v>
      </c>
      <c r="G222" s="380">
        <v>0</v>
      </c>
      <c r="H222" s="380">
        <v>0</v>
      </c>
      <c r="I222" s="340">
        <v>0</v>
      </c>
      <c r="J222" s="340">
        <v>0</v>
      </c>
      <c r="K222" s="340">
        <v>0</v>
      </c>
      <c r="L222" s="340">
        <v>0</v>
      </c>
      <c r="M222" s="467">
        <v>0</v>
      </c>
      <c r="N222" s="388" t="str">
        <f t="shared" si="92"/>
        <v>-</v>
      </c>
      <c r="R222" s="439"/>
      <c r="S222" s="76"/>
    </row>
    <row r="223" spans="2:19" ht="15.75" thickBot="1" x14ac:dyDescent="0.3">
      <c r="B223" s="472"/>
      <c r="C223" s="472"/>
      <c r="D223" s="472"/>
      <c r="E223" s="959" t="s">
        <v>7</v>
      </c>
      <c r="F223" s="960">
        <f>SUM(F220:F222)</f>
        <v>7</v>
      </c>
      <c r="G223" s="960">
        <f t="shared" ref="G223" si="93">SUM(G220:G222)</f>
        <v>14</v>
      </c>
      <c r="H223" s="960">
        <f t="shared" ref="H223" si="94">SUM(H220:H222)</f>
        <v>10</v>
      </c>
      <c r="I223" s="960">
        <f t="shared" ref="I223" si="95">SUM(I220:I222)</f>
        <v>11</v>
      </c>
      <c r="J223" s="960">
        <f t="shared" ref="J223" si="96">SUM(J220:J222)</f>
        <v>21</v>
      </c>
      <c r="K223" s="960">
        <f t="shared" ref="K223" si="97">SUM(K220:K222)</f>
        <v>3</v>
      </c>
      <c r="L223" s="960">
        <v>0</v>
      </c>
      <c r="M223" s="960">
        <v>5</v>
      </c>
      <c r="N223" s="964" t="str">
        <f t="shared" si="92"/>
        <v>-</v>
      </c>
      <c r="R223" s="439"/>
      <c r="S223" s="76"/>
    </row>
    <row r="224" spans="2:19" ht="7.5" customHeight="1" thickTop="1" thickBot="1" x14ac:dyDescent="0.3">
      <c r="B224" s="472"/>
      <c r="C224" s="472"/>
      <c r="D224" s="472"/>
      <c r="E224" s="203"/>
      <c r="F224" s="204"/>
      <c r="G224" s="204"/>
      <c r="H224" s="204"/>
      <c r="I224" s="387"/>
      <c r="J224" s="387"/>
      <c r="K224" s="387"/>
      <c r="L224" s="387"/>
      <c r="M224" s="387"/>
      <c r="N224" s="391"/>
      <c r="R224" s="439"/>
      <c r="S224" s="76"/>
    </row>
    <row r="225" spans="2:19" ht="15.75" thickTop="1" x14ac:dyDescent="0.25">
      <c r="B225" s="472"/>
      <c r="C225" s="472"/>
      <c r="D225" s="472"/>
      <c r="E225" s="341" t="s">
        <v>50</v>
      </c>
      <c r="F225" s="342">
        <v>6</v>
      </c>
      <c r="G225" s="342">
        <v>11</v>
      </c>
      <c r="H225" s="342">
        <v>7</v>
      </c>
      <c r="I225" s="342">
        <v>7</v>
      </c>
      <c r="J225" s="342">
        <v>18</v>
      </c>
      <c r="K225" s="342">
        <v>1</v>
      </c>
      <c r="L225" s="342">
        <v>0</v>
      </c>
      <c r="M225" s="342">
        <v>2</v>
      </c>
      <c r="N225" s="388" t="str">
        <f t="shared" ref="N225:N228" si="98">IFERROR((M225-L225)/L225,"-")</f>
        <v>-</v>
      </c>
      <c r="R225" s="439"/>
      <c r="S225" s="76"/>
    </row>
    <row r="226" spans="2:19" x14ac:dyDescent="0.25">
      <c r="B226" s="472"/>
      <c r="C226" s="472"/>
      <c r="D226" s="472"/>
      <c r="E226" s="1027" t="s">
        <v>51</v>
      </c>
      <c r="F226" s="1028">
        <v>1</v>
      </c>
      <c r="G226" s="1028">
        <v>3</v>
      </c>
      <c r="H226" s="1028">
        <v>3</v>
      </c>
      <c r="I226" s="1028">
        <v>4</v>
      </c>
      <c r="J226" s="1029">
        <v>3</v>
      </c>
      <c r="K226" s="1029">
        <v>2</v>
      </c>
      <c r="L226" s="1029">
        <v>0</v>
      </c>
      <c r="M226" s="1029">
        <v>2</v>
      </c>
      <c r="N226" s="1031" t="str">
        <f t="shared" si="98"/>
        <v>-</v>
      </c>
      <c r="R226" s="439"/>
      <c r="S226" s="76"/>
    </row>
    <row r="227" spans="2:19" ht="15.75" thickBot="1" x14ac:dyDescent="0.3">
      <c r="B227" s="472"/>
      <c r="C227" s="472"/>
      <c r="D227" s="472"/>
      <c r="E227" s="343" t="s">
        <v>69</v>
      </c>
      <c r="F227" s="345">
        <v>0</v>
      </c>
      <c r="G227" s="345">
        <v>0</v>
      </c>
      <c r="H227" s="346">
        <v>0</v>
      </c>
      <c r="I227" s="379">
        <v>0</v>
      </c>
      <c r="J227" s="467">
        <v>0</v>
      </c>
      <c r="K227" s="467">
        <v>0</v>
      </c>
      <c r="L227" s="467">
        <v>0</v>
      </c>
      <c r="M227" s="467">
        <v>1</v>
      </c>
      <c r="N227" s="388" t="str">
        <f t="shared" si="98"/>
        <v>-</v>
      </c>
      <c r="R227" s="439"/>
      <c r="S227" s="76"/>
    </row>
    <row r="228" spans="2:19" ht="15.75" thickBot="1" x14ac:dyDescent="0.3">
      <c r="B228" s="472"/>
      <c r="C228" s="472"/>
      <c r="D228" s="472"/>
      <c r="E228" s="966" t="s">
        <v>7</v>
      </c>
      <c r="F228" s="960">
        <f>SUM(F225:F227)</f>
        <v>7</v>
      </c>
      <c r="G228" s="960">
        <f t="shared" ref="G228" si="99">SUM(G225:G227)</f>
        <v>14</v>
      </c>
      <c r="H228" s="960">
        <f t="shared" ref="H228" si="100">SUM(H225:H227)</f>
        <v>10</v>
      </c>
      <c r="I228" s="960">
        <f t="shared" ref="I228" si="101">SUM(I225:I227)</f>
        <v>11</v>
      </c>
      <c r="J228" s="960">
        <f t="shared" ref="J228" si="102">SUM(J225:J227)</f>
        <v>21</v>
      </c>
      <c r="K228" s="960">
        <f t="shared" ref="K228" si="103">SUM(K225:K227)</f>
        <v>3</v>
      </c>
      <c r="L228" s="960">
        <v>0</v>
      </c>
      <c r="M228" s="960">
        <v>5</v>
      </c>
      <c r="N228" s="964" t="str">
        <f t="shared" si="98"/>
        <v>-</v>
      </c>
      <c r="R228" s="439"/>
      <c r="S228" s="76"/>
    </row>
    <row r="229" spans="2:19" ht="7.5" customHeight="1" thickTop="1" thickBot="1" x14ac:dyDescent="0.3">
      <c r="B229" s="472"/>
      <c r="C229" s="472"/>
      <c r="D229" s="472"/>
      <c r="E229" s="244"/>
      <c r="F229" s="204"/>
      <c r="G229" s="204"/>
      <c r="H229" s="204"/>
      <c r="I229" s="204"/>
      <c r="J229" s="204"/>
      <c r="K229" s="204"/>
      <c r="L229" s="204"/>
      <c r="M229" s="204"/>
      <c r="N229" s="392" t="str">
        <f t="shared" ref="N229" si="104">IFERROR((L229-K229)/K229,"-")</f>
        <v>-</v>
      </c>
      <c r="R229" s="439"/>
      <c r="S229" s="76"/>
    </row>
    <row r="230" spans="2:19" ht="15.75" thickTop="1" x14ac:dyDescent="0.25">
      <c r="B230" s="472"/>
      <c r="C230" s="472"/>
      <c r="D230" s="472"/>
      <c r="E230" s="245" t="s">
        <v>69</v>
      </c>
      <c r="F230" s="342">
        <v>0</v>
      </c>
      <c r="G230" s="342">
        <v>0</v>
      </c>
      <c r="H230" s="342">
        <v>0</v>
      </c>
      <c r="I230" s="468">
        <v>0</v>
      </c>
      <c r="J230" s="342">
        <v>0</v>
      </c>
      <c r="K230" s="342">
        <v>0</v>
      </c>
      <c r="L230" s="342">
        <v>0</v>
      </c>
      <c r="M230" s="342">
        <v>0</v>
      </c>
      <c r="N230" s="469" t="str">
        <f t="shared" ref="N230:N242" si="105">IFERROR((M230-L230)/L230,"-")</f>
        <v>-</v>
      </c>
      <c r="R230" s="439"/>
      <c r="S230" s="76"/>
    </row>
    <row r="231" spans="2:19" x14ac:dyDescent="0.25">
      <c r="B231" s="472"/>
      <c r="C231" s="472"/>
      <c r="D231" s="472"/>
      <c r="E231" s="1027" t="s">
        <v>282</v>
      </c>
      <c r="F231" s="1028">
        <v>0</v>
      </c>
      <c r="G231" s="1028">
        <v>1</v>
      </c>
      <c r="H231" s="1028">
        <v>2</v>
      </c>
      <c r="I231" s="1028">
        <v>2</v>
      </c>
      <c r="J231" s="1029">
        <v>4</v>
      </c>
      <c r="K231" s="1029">
        <v>0</v>
      </c>
      <c r="L231" s="1029">
        <v>0</v>
      </c>
      <c r="M231" s="1029">
        <v>0</v>
      </c>
      <c r="N231" s="1031" t="str">
        <f t="shared" si="105"/>
        <v>-</v>
      </c>
      <c r="R231" s="439"/>
      <c r="S231" s="76"/>
    </row>
    <row r="232" spans="2:19" x14ac:dyDescent="0.25">
      <c r="B232" s="472"/>
      <c r="C232" s="472"/>
      <c r="D232" s="472"/>
      <c r="E232" s="348" t="s">
        <v>439</v>
      </c>
      <c r="F232" s="347">
        <v>2</v>
      </c>
      <c r="G232" s="347">
        <v>2</v>
      </c>
      <c r="H232" s="347">
        <v>3</v>
      </c>
      <c r="I232" s="347">
        <v>0</v>
      </c>
      <c r="J232" s="347">
        <v>3</v>
      </c>
      <c r="K232" s="347">
        <v>1</v>
      </c>
      <c r="L232" s="347">
        <v>0</v>
      </c>
      <c r="M232" s="347">
        <v>1</v>
      </c>
      <c r="N232" s="470" t="str">
        <f t="shared" si="105"/>
        <v>-</v>
      </c>
      <c r="R232" s="439"/>
      <c r="S232" s="76"/>
    </row>
    <row r="233" spans="2:19" x14ac:dyDescent="0.25">
      <c r="B233" s="472"/>
      <c r="C233" s="472"/>
      <c r="D233" s="472"/>
      <c r="E233" s="1027" t="s">
        <v>283</v>
      </c>
      <c r="F233" s="1028">
        <v>0</v>
      </c>
      <c r="G233" s="1028">
        <v>3</v>
      </c>
      <c r="H233" s="1028">
        <v>1</v>
      </c>
      <c r="I233" s="1028">
        <v>2</v>
      </c>
      <c r="J233" s="1029">
        <v>3</v>
      </c>
      <c r="K233" s="1029">
        <v>0</v>
      </c>
      <c r="L233" s="1029">
        <v>0</v>
      </c>
      <c r="M233" s="1029">
        <v>1</v>
      </c>
      <c r="N233" s="1031" t="str">
        <f t="shared" si="105"/>
        <v>-</v>
      </c>
      <c r="R233" s="439"/>
      <c r="S233" s="76"/>
    </row>
    <row r="234" spans="2:19" x14ac:dyDescent="0.25">
      <c r="B234" s="472"/>
      <c r="C234" s="472"/>
      <c r="D234" s="472"/>
      <c r="E234" s="348" t="s">
        <v>284</v>
      </c>
      <c r="F234" s="347">
        <v>0</v>
      </c>
      <c r="G234" s="347">
        <v>2</v>
      </c>
      <c r="H234" s="347">
        <v>0</v>
      </c>
      <c r="I234" s="347">
        <v>0</v>
      </c>
      <c r="J234" s="347">
        <v>1</v>
      </c>
      <c r="K234" s="347">
        <v>0</v>
      </c>
      <c r="L234" s="347">
        <v>0</v>
      </c>
      <c r="M234" s="347">
        <v>0</v>
      </c>
      <c r="N234" s="470" t="str">
        <f t="shared" si="105"/>
        <v>-</v>
      </c>
      <c r="R234" s="439"/>
      <c r="S234" s="76"/>
    </row>
    <row r="235" spans="2:19" x14ac:dyDescent="0.25">
      <c r="B235" s="472"/>
      <c r="C235" s="472"/>
      <c r="D235" s="472"/>
      <c r="E235" s="1027" t="s">
        <v>285</v>
      </c>
      <c r="F235" s="1028">
        <v>0</v>
      </c>
      <c r="G235" s="1028">
        <v>0</v>
      </c>
      <c r="H235" s="1028">
        <v>0</v>
      </c>
      <c r="I235" s="1028">
        <v>0</v>
      </c>
      <c r="J235" s="1029">
        <v>0</v>
      </c>
      <c r="K235" s="1029">
        <v>0</v>
      </c>
      <c r="L235" s="1029">
        <v>0</v>
      </c>
      <c r="M235" s="1029">
        <v>0</v>
      </c>
      <c r="N235" s="1031" t="str">
        <f t="shared" si="105"/>
        <v>-</v>
      </c>
      <c r="R235" s="439"/>
      <c r="S235" s="76"/>
    </row>
    <row r="236" spans="2:19" x14ac:dyDescent="0.25">
      <c r="B236" s="715" t="s">
        <v>36</v>
      </c>
      <c r="C236" s="670"/>
      <c r="D236" s="472"/>
      <c r="E236" s="348" t="s">
        <v>389</v>
      </c>
      <c r="F236" s="347">
        <v>1</v>
      </c>
      <c r="G236" s="347">
        <v>1</v>
      </c>
      <c r="H236" s="347">
        <v>1</v>
      </c>
      <c r="I236" s="347">
        <v>1</v>
      </c>
      <c r="J236" s="347">
        <v>1</v>
      </c>
      <c r="K236" s="347">
        <v>1</v>
      </c>
      <c r="L236" s="347">
        <v>0</v>
      </c>
      <c r="M236" s="347">
        <v>1</v>
      </c>
      <c r="N236" s="470" t="str">
        <f t="shared" si="105"/>
        <v>-</v>
      </c>
      <c r="R236" s="439"/>
      <c r="S236" s="76"/>
    </row>
    <row r="237" spans="2:19" x14ac:dyDescent="0.25">
      <c r="B237" s="715" t="s">
        <v>38</v>
      </c>
      <c r="C237" s="670"/>
      <c r="D237" s="472"/>
      <c r="E237" s="1027" t="s">
        <v>286</v>
      </c>
      <c r="F237" s="1028">
        <v>0</v>
      </c>
      <c r="G237" s="1028">
        <v>1</v>
      </c>
      <c r="H237" s="1028">
        <v>1</v>
      </c>
      <c r="I237" s="1028">
        <v>0</v>
      </c>
      <c r="J237" s="1029">
        <v>3</v>
      </c>
      <c r="K237" s="1029">
        <v>0</v>
      </c>
      <c r="L237" s="1029">
        <v>0</v>
      </c>
      <c r="M237" s="1029">
        <v>0</v>
      </c>
      <c r="N237" s="1031" t="str">
        <f>IFERROR((M237-L237)/L237,"-")</f>
        <v>-</v>
      </c>
      <c r="R237" s="439"/>
      <c r="S237" s="76"/>
    </row>
    <row r="238" spans="2:19" x14ac:dyDescent="0.25">
      <c r="B238" s="715" t="s">
        <v>81</v>
      </c>
      <c r="C238" s="670"/>
      <c r="D238" s="472"/>
      <c r="E238" s="348" t="s">
        <v>279</v>
      </c>
      <c r="F238" s="347">
        <v>2</v>
      </c>
      <c r="G238" s="347">
        <v>1</v>
      </c>
      <c r="H238" s="347">
        <v>0</v>
      </c>
      <c r="I238" s="467">
        <v>0</v>
      </c>
      <c r="J238" s="347">
        <v>0</v>
      </c>
      <c r="K238" s="347">
        <v>0</v>
      </c>
      <c r="L238" s="347">
        <v>0</v>
      </c>
      <c r="M238" s="347">
        <v>0</v>
      </c>
      <c r="N238" s="470" t="str">
        <f t="shared" si="105"/>
        <v>-</v>
      </c>
      <c r="R238" s="439"/>
      <c r="S238" s="76"/>
    </row>
    <row r="239" spans="2:19" x14ac:dyDescent="0.25">
      <c r="B239" s="472"/>
      <c r="C239" s="472"/>
      <c r="D239" s="472"/>
      <c r="E239" s="1027" t="s">
        <v>280</v>
      </c>
      <c r="F239" s="1028">
        <v>2</v>
      </c>
      <c r="G239" s="1028">
        <v>2</v>
      </c>
      <c r="H239" s="1028">
        <v>2</v>
      </c>
      <c r="I239" s="1028">
        <v>2</v>
      </c>
      <c r="J239" s="1029">
        <v>2</v>
      </c>
      <c r="K239" s="1029">
        <v>0</v>
      </c>
      <c r="L239" s="1029">
        <v>0</v>
      </c>
      <c r="M239" s="1029">
        <v>2</v>
      </c>
      <c r="N239" s="1031" t="str">
        <f t="shared" si="105"/>
        <v>-</v>
      </c>
      <c r="R239" s="439"/>
      <c r="S239" s="76"/>
    </row>
    <row r="240" spans="2:19" x14ac:dyDescent="0.25">
      <c r="B240" s="472"/>
      <c r="C240" s="472"/>
      <c r="D240" s="472"/>
      <c r="E240" s="348" t="s">
        <v>281</v>
      </c>
      <c r="F240" s="347">
        <v>0</v>
      </c>
      <c r="G240" s="347">
        <v>0</v>
      </c>
      <c r="H240" s="347">
        <v>0</v>
      </c>
      <c r="I240" s="467">
        <v>1</v>
      </c>
      <c r="J240" s="347">
        <v>3</v>
      </c>
      <c r="K240" s="347">
        <v>1</v>
      </c>
      <c r="L240" s="347">
        <v>0</v>
      </c>
      <c r="M240" s="347">
        <v>0</v>
      </c>
      <c r="N240" s="470" t="str">
        <f t="shared" si="105"/>
        <v>-</v>
      </c>
      <c r="R240" s="439"/>
      <c r="S240" s="76"/>
    </row>
    <row r="241" spans="2:19" x14ac:dyDescent="0.25">
      <c r="B241" s="472"/>
      <c r="C241" s="472"/>
      <c r="D241" s="472"/>
      <c r="E241" s="1027" t="s">
        <v>390</v>
      </c>
      <c r="F241" s="1028">
        <v>0</v>
      </c>
      <c r="G241" s="1028">
        <v>1</v>
      </c>
      <c r="H241" s="1028">
        <v>0</v>
      </c>
      <c r="I241" s="1028">
        <v>3</v>
      </c>
      <c r="J241" s="1029">
        <v>0</v>
      </c>
      <c r="K241" s="1029">
        <v>0</v>
      </c>
      <c r="L241" s="1029">
        <v>0</v>
      </c>
      <c r="M241" s="1029">
        <v>0</v>
      </c>
      <c r="N241" s="1031" t="str">
        <f t="shared" si="105"/>
        <v>-</v>
      </c>
      <c r="R241" s="439"/>
      <c r="S241" s="76"/>
    </row>
    <row r="242" spans="2:19" ht="15.75" thickBot="1" x14ac:dyDescent="0.3">
      <c r="B242" s="472"/>
      <c r="C242" s="472"/>
      <c r="D242" s="472"/>
      <c r="E242" s="344" t="s">
        <v>175</v>
      </c>
      <c r="F242" s="340">
        <v>0</v>
      </c>
      <c r="G242" s="340">
        <v>0</v>
      </c>
      <c r="H242" s="340">
        <v>0</v>
      </c>
      <c r="I242" s="340">
        <v>0</v>
      </c>
      <c r="J242" s="340">
        <v>1</v>
      </c>
      <c r="K242" s="340">
        <v>0</v>
      </c>
      <c r="L242" s="340">
        <v>0</v>
      </c>
      <c r="M242" s="340">
        <v>0</v>
      </c>
      <c r="N242" s="390" t="str">
        <f t="shared" si="105"/>
        <v>-</v>
      </c>
      <c r="R242" s="439"/>
      <c r="S242" s="76"/>
    </row>
    <row r="243" spans="2:19" ht="15.75" thickBot="1" x14ac:dyDescent="0.3">
      <c r="B243" s="472"/>
      <c r="C243" s="472"/>
      <c r="D243" s="472"/>
      <c r="E243" s="959" t="s">
        <v>7</v>
      </c>
      <c r="F243" s="960">
        <f t="shared" ref="F243:K243" si="106">SUM(F230:F242)</f>
        <v>7</v>
      </c>
      <c r="G243" s="960">
        <f t="shared" si="106"/>
        <v>14</v>
      </c>
      <c r="H243" s="960">
        <f t="shared" si="106"/>
        <v>10</v>
      </c>
      <c r="I243" s="960">
        <f t="shared" si="106"/>
        <v>11</v>
      </c>
      <c r="J243" s="960">
        <f t="shared" si="106"/>
        <v>21</v>
      </c>
      <c r="K243" s="960">
        <f t="shared" si="106"/>
        <v>3</v>
      </c>
      <c r="L243" s="960">
        <v>0</v>
      </c>
      <c r="M243" s="1093">
        <v>5</v>
      </c>
      <c r="N243" s="967" t="str">
        <f>IFERROR((M243-L243)/L243,"-")</f>
        <v>-</v>
      </c>
      <c r="R243" s="439"/>
      <c r="S243" s="76"/>
    </row>
    <row r="244" spans="2:19" ht="15.75" thickTop="1" x14ac:dyDescent="0.25">
      <c r="B244" s="472"/>
      <c r="C244" s="472"/>
      <c r="D244" s="472"/>
      <c r="E244" s="34" t="s">
        <v>288</v>
      </c>
      <c r="R244" s="439"/>
      <c r="S244" s="76"/>
    </row>
    <row r="245" spans="2:19" ht="15.75" thickBot="1" x14ac:dyDescent="0.3">
      <c r="B245" s="472"/>
      <c r="C245" s="472"/>
      <c r="D245" s="472"/>
      <c r="R245" s="439"/>
      <c r="S245" s="76"/>
    </row>
    <row r="246" spans="2:19" ht="23.25" customHeight="1" thickTop="1" thickBot="1" x14ac:dyDescent="0.3">
      <c r="B246" s="472"/>
      <c r="C246" s="472"/>
      <c r="D246" s="472" t="s">
        <v>209</v>
      </c>
      <c r="E246" s="1694" t="s">
        <v>209</v>
      </c>
      <c r="F246" s="1695"/>
      <c r="G246" s="1695"/>
      <c r="H246" s="1695"/>
      <c r="I246" s="1695"/>
      <c r="J246" s="1695"/>
      <c r="K246" s="1695"/>
      <c r="L246" s="1695"/>
      <c r="M246" s="1695"/>
      <c r="N246" s="1696"/>
      <c r="R246" s="439"/>
      <c r="S246" s="76"/>
    </row>
    <row r="247" spans="2:19" ht="15.75" customHeight="1" x14ac:dyDescent="0.25">
      <c r="B247" s="472"/>
      <c r="C247" s="472"/>
      <c r="D247" s="472"/>
      <c r="E247" s="1693" t="s">
        <v>42</v>
      </c>
      <c r="F247" s="963" t="s">
        <v>43</v>
      </c>
      <c r="G247" s="963" t="s">
        <v>43</v>
      </c>
      <c r="H247" s="963" t="s">
        <v>43</v>
      </c>
      <c r="I247" s="963" t="s">
        <v>43</v>
      </c>
      <c r="J247" s="963" t="s">
        <v>43</v>
      </c>
      <c r="K247" s="963" t="s">
        <v>43</v>
      </c>
      <c r="L247" s="963" t="s">
        <v>43</v>
      </c>
      <c r="M247" s="968" t="s">
        <v>43</v>
      </c>
      <c r="N247" s="1697" t="s">
        <v>302</v>
      </c>
      <c r="R247" s="439"/>
      <c r="S247" s="76"/>
    </row>
    <row r="248" spans="2:19" ht="15.75" customHeight="1" thickBot="1" x14ac:dyDescent="0.3">
      <c r="B248" s="472"/>
      <c r="C248" s="472"/>
      <c r="D248" s="472"/>
      <c r="E248" s="1523"/>
      <c r="F248" s="871">
        <v>2009</v>
      </c>
      <c r="G248" s="871">
        <v>2010</v>
      </c>
      <c r="H248" s="871">
        <v>2011</v>
      </c>
      <c r="I248" s="871">
        <v>2012</v>
      </c>
      <c r="J248" s="871">
        <v>2013</v>
      </c>
      <c r="K248" s="871">
        <v>2014</v>
      </c>
      <c r="L248" s="871">
        <v>2015</v>
      </c>
      <c r="M248" s="969">
        <v>2016</v>
      </c>
      <c r="N248" s="1692"/>
      <c r="R248" s="439"/>
      <c r="S248" s="76"/>
    </row>
    <row r="249" spans="2:19" x14ac:dyDescent="0.25">
      <c r="B249" s="472"/>
      <c r="C249" s="472"/>
      <c r="D249" s="472"/>
      <c r="E249" s="381" t="s">
        <v>278</v>
      </c>
      <c r="F249" s="379">
        <v>568</v>
      </c>
      <c r="G249" s="379">
        <v>648</v>
      </c>
      <c r="H249" s="379">
        <v>632</v>
      </c>
      <c r="I249" s="379">
        <v>738</v>
      </c>
      <c r="J249" s="379">
        <v>640</v>
      </c>
      <c r="K249" s="525">
        <v>624</v>
      </c>
      <c r="L249" s="525">
        <v>493</v>
      </c>
      <c r="M249" s="525">
        <v>405</v>
      </c>
      <c r="N249" s="388">
        <f>IFERROR((M249-L249)/L249,"-")</f>
        <v>-0.17849898580121704</v>
      </c>
      <c r="R249" s="439"/>
      <c r="S249" s="76"/>
    </row>
    <row r="250" spans="2:19" x14ac:dyDescent="0.25">
      <c r="B250" s="472"/>
      <c r="C250" s="472"/>
      <c r="D250" s="472"/>
      <c r="E250" s="1027" t="s">
        <v>53</v>
      </c>
      <c r="F250" s="1028">
        <v>53</v>
      </c>
      <c r="G250" s="1028">
        <v>70</v>
      </c>
      <c r="H250" s="1028">
        <v>62</v>
      </c>
      <c r="I250" s="1028">
        <v>79</v>
      </c>
      <c r="J250" s="1029">
        <v>55</v>
      </c>
      <c r="K250" s="1029">
        <v>39</v>
      </c>
      <c r="L250" s="1029">
        <v>24</v>
      </c>
      <c r="M250" s="1028">
        <v>29</v>
      </c>
      <c r="N250" s="1031">
        <f t="shared" ref="N250:N252" si="107">IFERROR((M250-L250)/L250,"-")</f>
        <v>0.20833333333333334</v>
      </c>
      <c r="R250" s="439"/>
      <c r="S250" s="76"/>
    </row>
    <row r="251" spans="2:19" ht="15.75" thickBot="1" x14ac:dyDescent="0.3">
      <c r="B251" s="472"/>
      <c r="C251" s="472"/>
      <c r="D251" s="472"/>
      <c r="E251" s="382" t="s">
        <v>69</v>
      </c>
      <c r="F251" s="380">
        <v>2</v>
      </c>
      <c r="G251" s="380">
        <v>0</v>
      </c>
      <c r="H251" s="380">
        <v>0</v>
      </c>
      <c r="I251" s="340">
        <v>1</v>
      </c>
      <c r="J251" s="340">
        <v>1</v>
      </c>
      <c r="K251" s="340">
        <v>3</v>
      </c>
      <c r="L251" s="340">
        <v>1</v>
      </c>
      <c r="M251" s="467">
        <v>54</v>
      </c>
      <c r="N251" s="388">
        <f t="shared" si="107"/>
        <v>53</v>
      </c>
      <c r="R251" s="439"/>
      <c r="S251" s="76"/>
    </row>
    <row r="252" spans="2:19" ht="15.75" thickBot="1" x14ac:dyDescent="0.3">
      <c r="B252" s="472"/>
      <c r="C252" s="472"/>
      <c r="D252" s="472"/>
      <c r="E252" s="959" t="s">
        <v>7</v>
      </c>
      <c r="F252" s="960">
        <f>SUM(F249:F251)</f>
        <v>623</v>
      </c>
      <c r="G252" s="960">
        <f t="shared" ref="G252" si="108">SUM(G249:G251)</f>
        <v>718</v>
      </c>
      <c r="H252" s="960">
        <f t="shared" ref="H252" si="109">SUM(H249:H251)</f>
        <v>694</v>
      </c>
      <c r="I252" s="960">
        <f t="shared" ref="I252" si="110">SUM(I249:I251)</f>
        <v>818</v>
      </c>
      <c r="J252" s="960">
        <f t="shared" ref="J252" si="111">SUM(J249:J251)</f>
        <v>696</v>
      </c>
      <c r="K252" s="960">
        <f t="shared" ref="K252" si="112">SUM(K249:K251)</f>
        <v>666</v>
      </c>
      <c r="L252" s="960">
        <v>518</v>
      </c>
      <c r="M252" s="960">
        <v>488</v>
      </c>
      <c r="N252" s="964">
        <f t="shared" si="107"/>
        <v>-5.7915057915057917E-2</v>
      </c>
      <c r="R252" s="439"/>
      <c r="S252" s="76"/>
    </row>
    <row r="253" spans="2:19" ht="7.5" customHeight="1" thickTop="1" thickBot="1" x14ac:dyDescent="0.3">
      <c r="B253" s="472"/>
      <c r="C253" s="472"/>
      <c r="D253" s="472"/>
      <c r="E253" s="203"/>
      <c r="F253" s="204"/>
      <c r="G253" s="204"/>
      <c r="H253" s="204"/>
      <c r="I253" s="387"/>
      <c r="J253" s="387"/>
      <c r="K253" s="387"/>
      <c r="L253" s="387"/>
      <c r="M253" s="387"/>
      <c r="N253" s="391"/>
      <c r="R253" s="439"/>
      <c r="S253" s="76"/>
    </row>
    <row r="254" spans="2:19" ht="15.75" thickTop="1" x14ac:dyDescent="0.25">
      <c r="B254" s="472"/>
      <c r="C254" s="472"/>
      <c r="D254" s="472"/>
      <c r="E254" s="341" t="s">
        <v>50</v>
      </c>
      <c r="F254" s="342">
        <v>424</v>
      </c>
      <c r="G254" s="342">
        <v>481</v>
      </c>
      <c r="H254" s="342">
        <v>442</v>
      </c>
      <c r="I254" s="342">
        <v>530</v>
      </c>
      <c r="J254" s="342">
        <v>441</v>
      </c>
      <c r="K254" s="342">
        <v>455</v>
      </c>
      <c r="L254" s="342">
        <v>331</v>
      </c>
      <c r="M254" s="830">
        <v>312</v>
      </c>
      <c r="N254" s="1096">
        <f t="shared" ref="N254:N257" si="113">IFERROR((M254-L254)/L254,"-")</f>
        <v>-5.7401812688821753E-2</v>
      </c>
      <c r="R254" s="439"/>
      <c r="S254" s="76"/>
    </row>
    <row r="255" spans="2:19" x14ac:dyDescent="0.25">
      <c r="B255" s="472"/>
      <c r="C255" s="472"/>
      <c r="D255" s="472"/>
      <c r="E255" s="1027" t="s">
        <v>51</v>
      </c>
      <c r="F255" s="1028">
        <v>196</v>
      </c>
      <c r="G255" s="1028">
        <v>236</v>
      </c>
      <c r="H255" s="1028">
        <v>248</v>
      </c>
      <c r="I255" s="1028">
        <v>286</v>
      </c>
      <c r="J255" s="1029">
        <v>254</v>
      </c>
      <c r="K255" s="1029">
        <v>205</v>
      </c>
      <c r="L255" s="1029">
        <v>184</v>
      </c>
      <c r="M255" s="1028">
        <v>174</v>
      </c>
      <c r="N255" s="1031">
        <f t="shared" si="113"/>
        <v>-5.434782608695652E-2</v>
      </c>
      <c r="R255" s="439"/>
      <c r="S255" s="76"/>
    </row>
    <row r="256" spans="2:19" ht="15.75" thickBot="1" x14ac:dyDescent="0.3">
      <c r="B256" s="472"/>
      <c r="C256" s="472"/>
      <c r="D256" s="472"/>
      <c r="E256" s="343" t="s">
        <v>69</v>
      </c>
      <c r="F256" s="345">
        <v>3</v>
      </c>
      <c r="G256" s="345">
        <v>1</v>
      </c>
      <c r="H256" s="346">
        <v>4</v>
      </c>
      <c r="I256" s="379">
        <v>2</v>
      </c>
      <c r="J256" s="467">
        <v>1</v>
      </c>
      <c r="K256" s="467">
        <v>6</v>
      </c>
      <c r="L256" s="467">
        <v>3</v>
      </c>
      <c r="M256" s="467">
        <v>2</v>
      </c>
      <c r="N256" s="388">
        <f t="shared" si="113"/>
        <v>-0.33333333333333331</v>
      </c>
      <c r="R256" s="439"/>
      <c r="S256" s="76"/>
    </row>
    <row r="257" spans="2:19" ht="15.75" thickBot="1" x14ac:dyDescent="0.3">
      <c r="B257" s="472"/>
      <c r="C257" s="472"/>
      <c r="D257" s="472"/>
      <c r="E257" s="966" t="s">
        <v>7</v>
      </c>
      <c r="F257" s="960">
        <f>SUM(F254:F256)</f>
        <v>623</v>
      </c>
      <c r="G257" s="960">
        <f t="shared" ref="G257" si="114">SUM(G254:G256)</f>
        <v>718</v>
      </c>
      <c r="H257" s="960">
        <f t="shared" ref="H257" si="115">SUM(H254:H256)</f>
        <v>694</v>
      </c>
      <c r="I257" s="960">
        <f t="shared" ref="I257" si="116">SUM(I254:I256)</f>
        <v>818</v>
      </c>
      <c r="J257" s="960">
        <f t="shared" ref="J257" si="117">SUM(J254:J256)</f>
        <v>696</v>
      </c>
      <c r="K257" s="960">
        <f t="shared" ref="K257" si="118">SUM(K254:K256)</f>
        <v>666</v>
      </c>
      <c r="L257" s="960">
        <v>518</v>
      </c>
      <c r="M257" s="960">
        <v>488</v>
      </c>
      <c r="N257" s="964">
        <f t="shared" si="113"/>
        <v>-5.7915057915057917E-2</v>
      </c>
      <c r="R257" s="439"/>
      <c r="S257" s="76"/>
    </row>
    <row r="258" spans="2:19" ht="7.5" customHeight="1" thickTop="1" thickBot="1" x14ac:dyDescent="0.3">
      <c r="B258" s="472"/>
      <c r="C258" s="472"/>
      <c r="D258" s="472"/>
      <c r="E258" s="244"/>
      <c r="F258" s="204"/>
      <c r="G258" s="204"/>
      <c r="H258" s="204"/>
      <c r="I258" s="204"/>
      <c r="J258" s="204"/>
      <c r="K258" s="204"/>
      <c r="L258" s="204"/>
      <c r="M258" s="204"/>
      <c r="N258" s="392" t="str">
        <f t="shared" ref="N258" si="119">IFERROR((L258-K258)/K258,"-")</f>
        <v>-</v>
      </c>
      <c r="R258" s="439"/>
      <c r="S258" s="76"/>
    </row>
    <row r="259" spans="2:19" ht="15.75" thickTop="1" x14ac:dyDescent="0.25">
      <c r="B259" s="472"/>
      <c r="C259" s="472"/>
      <c r="D259" s="472"/>
      <c r="E259" s="245" t="s">
        <v>69</v>
      </c>
      <c r="F259" s="342">
        <v>1</v>
      </c>
      <c r="G259" s="342">
        <v>1</v>
      </c>
      <c r="H259" s="342">
        <v>2</v>
      </c>
      <c r="I259" s="468">
        <v>1</v>
      </c>
      <c r="J259" s="342">
        <v>1</v>
      </c>
      <c r="K259" s="342">
        <v>3</v>
      </c>
      <c r="L259" s="342">
        <v>2</v>
      </c>
      <c r="M259" s="342">
        <v>1</v>
      </c>
      <c r="N259" s="469">
        <f t="shared" ref="N259:N271" si="120">IFERROR((M259-L259)/L259,"-")</f>
        <v>-0.5</v>
      </c>
      <c r="R259" s="439"/>
      <c r="S259" s="76"/>
    </row>
    <row r="260" spans="2:19" x14ac:dyDescent="0.25">
      <c r="B260" s="472"/>
      <c r="C260" s="472"/>
      <c r="D260" s="472"/>
      <c r="E260" s="1027" t="s">
        <v>282</v>
      </c>
      <c r="F260" s="1028">
        <v>179</v>
      </c>
      <c r="G260" s="1028">
        <v>140</v>
      </c>
      <c r="H260" s="1028">
        <v>120</v>
      </c>
      <c r="I260" s="1028">
        <v>142</v>
      </c>
      <c r="J260" s="1029">
        <v>103</v>
      </c>
      <c r="K260" s="1029">
        <v>94</v>
      </c>
      <c r="L260" s="1029">
        <v>69</v>
      </c>
      <c r="M260" s="1029">
        <v>87</v>
      </c>
      <c r="N260" s="1031">
        <f t="shared" si="120"/>
        <v>0.2608695652173913</v>
      </c>
      <c r="R260" s="439"/>
      <c r="S260" s="76"/>
    </row>
    <row r="261" spans="2:19" x14ac:dyDescent="0.25">
      <c r="B261" s="472"/>
      <c r="C261" s="472"/>
      <c r="D261" s="472"/>
      <c r="E261" s="348" t="s">
        <v>439</v>
      </c>
      <c r="F261" s="347">
        <v>33</v>
      </c>
      <c r="G261" s="347">
        <v>39</v>
      </c>
      <c r="H261" s="347">
        <v>50</v>
      </c>
      <c r="I261" s="347">
        <v>47</v>
      </c>
      <c r="J261" s="347">
        <v>41</v>
      </c>
      <c r="K261" s="347">
        <v>52</v>
      </c>
      <c r="L261" s="347">
        <v>39</v>
      </c>
      <c r="M261" s="347">
        <v>22</v>
      </c>
      <c r="N261" s="470">
        <f t="shared" si="120"/>
        <v>-0.4358974358974359</v>
      </c>
      <c r="R261" s="439"/>
      <c r="S261" s="76"/>
    </row>
    <row r="262" spans="2:19" x14ac:dyDescent="0.25">
      <c r="B262" s="472"/>
      <c r="C262" s="472"/>
      <c r="D262" s="472"/>
      <c r="E262" s="1027" t="s">
        <v>283</v>
      </c>
      <c r="F262" s="1028">
        <v>142</v>
      </c>
      <c r="G262" s="1028">
        <v>240</v>
      </c>
      <c r="H262" s="1028">
        <v>264</v>
      </c>
      <c r="I262" s="1028">
        <v>302</v>
      </c>
      <c r="J262" s="1029">
        <v>320</v>
      </c>
      <c r="K262" s="1029">
        <v>294</v>
      </c>
      <c r="L262" s="1029">
        <v>248</v>
      </c>
      <c r="M262" s="1029">
        <v>248</v>
      </c>
      <c r="N262" s="1031">
        <f t="shared" si="120"/>
        <v>0</v>
      </c>
      <c r="R262" s="439"/>
      <c r="S262" s="76"/>
    </row>
    <row r="263" spans="2:19" x14ac:dyDescent="0.25">
      <c r="B263" s="472"/>
      <c r="C263" s="472"/>
      <c r="D263" s="472"/>
      <c r="E263" s="348" t="s">
        <v>284</v>
      </c>
      <c r="F263" s="347">
        <v>52</v>
      </c>
      <c r="G263" s="347">
        <v>71</v>
      </c>
      <c r="H263" s="347">
        <v>66</v>
      </c>
      <c r="I263" s="347">
        <v>75</v>
      </c>
      <c r="J263" s="347">
        <v>64</v>
      </c>
      <c r="K263" s="347">
        <v>56</v>
      </c>
      <c r="L263" s="347">
        <v>38</v>
      </c>
      <c r="M263" s="347">
        <v>31</v>
      </c>
      <c r="N263" s="470">
        <f t="shared" si="120"/>
        <v>-0.18421052631578946</v>
      </c>
      <c r="R263" s="439"/>
      <c r="S263" s="76"/>
    </row>
    <row r="264" spans="2:19" x14ac:dyDescent="0.25">
      <c r="B264" s="472"/>
      <c r="C264" s="472"/>
      <c r="D264" s="472"/>
      <c r="E264" s="1027" t="s">
        <v>285</v>
      </c>
      <c r="F264" s="1028">
        <v>0</v>
      </c>
      <c r="G264" s="1028">
        <v>1</v>
      </c>
      <c r="H264" s="1028">
        <v>0</v>
      </c>
      <c r="I264" s="1028">
        <v>5</v>
      </c>
      <c r="J264" s="1029">
        <v>1</v>
      </c>
      <c r="K264" s="1029">
        <v>0</v>
      </c>
      <c r="L264" s="1029">
        <v>0</v>
      </c>
      <c r="M264" s="1029">
        <v>2</v>
      </c>
      <c r="N264" s="1031" t="str">
        <f t="shared" si="120"/>
        <v>-</v>
      </c>
      <c r="R264" s="439"/>
      <c r="S264" s="76"/>
    </row>
    <row r="265" spans="2:19" x14ac:dyDescent="0.25">
      <c r="B265" s="472"/>
      <c r="C265" s="472"/>
      <c r="D265" s="472"/>
      <c r="E265" s="348" t="s">
        <v>389</v>
      </c>
      <c r="F265" s="347">
        <v>37</v>
      </c>
      <c r="G265" s="347">
        <v>43</v>
      </c>
      <c r="H265" s="347">
        <v>41</v>
      </c>
      <c r="I265" s="347">
        <v>52</v>
      </c>
      <c r="J265" s="347">
        <v>30</v>
      </c>
      <c r="K265" s="347">
        <v>26</v>
      </c>
      <c r="L265" s="347">
        <v>31</v>
      </c>
      <c r="M265" s="347">
        <v>23</v>
      </c>
      <c r="N265" s="470">
        <f t="shared" si="120"/>
        <v>-0.25806451612903225</v>
      </c>
      <c r="R265" s="439"/>
      <c r="S265" s="76"/>
    </row>
    <row r="266" spans="2:19" x14ac:dyDescent="0.25">
      <c r="B266" s="472"/>
      <c r="C266" s="472"/>
      <c r="D266" s="472"/>
      <c r="E266" s="1027" t="s">
        <v>286</v>
      </c>
      <c r="F266" s="1028">
        <v>9</v>
      </c>
      <c r="G266" s="1028">
        <v>13</v>
      </c>
      <c r="H266" s="1028">
        <v>10</v>
      </c>
      <c r="I266" s="1028">
        <v>14</v>
      </c>
      <c r="J266" s="1029">
        <v>7</v>
      </c>
      <c r="K266" s="1029">
        <v>13</v>
      </c>
      <c r="L266" s="1029">
        <v>7</v>
      </c>
      <c r="M266" s="1029">
        <v>6</v>
      </c>
      <c r="N266" s="1031">
        <f>IFERROR((M266-L266)/L266,"-")</f>
        <v>-0.14285714285714285</v>
      </c>
      <c r="R266" s="439"/>
      <c r="S266" s="76"/>
    </row>
    <row r="267" spans="2:19" x14ac:dyDescent="0.25">
      <c r="B267" s="472"/>
      <c r="C267" s="472"/>
      <c r="D267" s="472"/>
      <c r="E267" s="348" t="s">
        <v>279</v>
      </c>
      <c r="F267" s="347">
        <v>13</v>
      </c>
      <c r="G267" s="347">
        <v>6</v>
      </c>
      <c r="H267" s="347">
        <v>7</v>
      </c>
      <c r="I267" s="467">
        <v>16</v>
      </c>
      <c r="J267" s="347">
        <v>8</v>
      </c>
      <c r="K267" s="347">
        <v>18</v>
      </c>
      <c r="L267" s="347">
        <v>2</v>
      </c>
      <c r="M267" s="347">
        <v>4</v>
      </c>
      <c r="N267" s="470">
        <f t="shared" si="120"/>
        <v>1</v>
      </c>
      <c r="R267" s="439"/>
      <c r="S267" s="76"/>
    </row>
    <row r="268" spans="2:19" x14ac:dyDescent="0.25">
      <c r="B268" s="472"/>
      <c r="C268" s="472"/>
      <c r="D268" s="472"/>
      <c r="E268" s="1027" t="s">
        <v>280</v>
      </c>
      <c r="F268" s="1028">
        <v>81</v>
      </c>
      <c r="G268" s="1028">
        <v>89</v>
      </c>
      <c r="H268" s="1028">
        <v>59</v>
      </c>
      <c r="I268" s="1028">
        <v>96</v>
      </c>
      <c r="J268" s="1029">
        <v>70</v>
      </c>
      <c r="K268" s="1029">
        <v>58</v>
      </c>
      <c r="L268" s="1029">
        <v>41</v>
      </c>
      <c r="M268" s="1029">
        <v>36</v>
      </c>
      <c r="N268" s="1031">
        <f t="shared" si="120"/>
        <v>-0.12195121951219512</v>
      </c>
      <c r="R268" s="439"/>
      <c r="S268" s="76"/>
    </row>
    <row r="269" spans="2:19" x14ac:dyDescent="0.25">
      <c r="B269" s="472"/>
      <c r="C269" s="472"/>
      <c r="D269" s="472"/>
      <c r="E269" s="348" t="s">
        <v>281</v>
      </c>
      <c r="F269" s="347">
        <v>59</v>
      </c>
      <c r="G269" s="347">
        <v>59</v>
      </c>
      <c r="H269" s="347">
        <v>61</v>
      </c>
      <c r="I269" s="467">
        <v>52</v>
      </c>
      <c r="J269" s="347">
        <v>41</v>
      </c>
      <c r="K269" s="347">
        <v>36</v>
      </c>
      <c r="L269" s="347">
        <v>31</v>
      </c>
      <c r="M269" s="347">
        <v>19</v>
      </c>
      <c r="N269" s="470">
        <f t="shared" si="120"/>
        <v>-0.38709677419354838</v>
      </c>
      <c r="R269" s="439"/>
      <c r="S269" s="76"/>
    </row>
    <row r="270" spans="2:19" x14ac:dyDescent="0.25">
      <c r="B270" s="472"/>
      <c r="C270" s="472"/>
      <c r="D270" s="472"/>
      <c r="E270" s="1027" t="s">
        <v>390</v>
      </c>
      <c r="F270" s="1028">
        <v>12</v>
      </c>
      <c r="G270" s="1028">
        <v>10</v>
      </c>
      <c r="H270" s="1028">
        <v>11</v>
      </c>
      <c r="I270" s="1028">
        <v>9</v>
      </c>
      <c r="J270" s="1029">
        <v>8</v>
      </c>
      <c r="K270" s="1029">
        <v>14</v>
      </c>
      <c r="L270" s="1029">
        <v>7</v>
      </c>
      <c r="M270" s="1029">
        <v>6</v>
      </c>
      <c r="N270" s="1031">
        <f t="shared" si="120"/>
        <v>-0.14285714285714285</v>
      </c>
      <c r="R270" s="439"/>
      <c r="S270" s="76"/>
    </row>
    <row r="271" spans="2:19" ht="15.75" thickBot="1" x14ac:dyDescent="0.3">
      <c r="B271" s="472"/>
      <c r="C271" s="472"/>
      <c r="D271" s="472"/>
      <c r="E271" s="344" t="s">
        <v>175</v>
      </c>
      <c r="F271" s="340">
        <v>5</v>
      </c>
      <c r="G271" s="340">
        <v>6</v>
      </c>
      <c r="H271" s="340">
        <v>3</v>
      </c>
      <c r="I271" s="340">
        <v>7</v>
      </c>
      <c r="J271" s="340">
        <v>2</v>
      </c>
      <c r="K271" s="340">
        <v>2</v>
      </c>
      <c r="L271" s="340">
        <v>3</v>
      </c>
      <c r="M271" s="340">
        <v>3</v>
      </c>
      <c r="N271" s="390">
        <f t="shared" si="120"/>
        <v>0</v>
      </c>
      <c r="R271" s="439"/>
      <c r="S271" s="76"/>
    </row>
    <row r="272" spans="2:19" ht="15.75" thickBot="1" x14ac:dyDescent="0.3">
      <c r="B272" s="472"/>
      <c r="C272" s="472"/>
      <c r="D272" s="472"/>
      <c r="E272" s="959" t="s">
        <v>7</v>
      </c>
      <c r="F272" s="960">
        <f t="shared" ref="F272:K272" si="121">SUM(F259:F271)</f>
        <v>623</v>
      </c>
      <c r="G272" s="960">
        <f t="shared" si="121"/>
        <v>718</v>
      </c>
      <c r="H272" s="960">
        <f t="shared" si="121"/>
        <v>694</v>
      </c>
      <c r="I272" s="960">
        <f t="shared" si="121"/>
        <v>818</v>
      </c>
      <c r="J272" s="960">
        <f t="shared" si="121"/>
        <v>696</v>
      </c>
      <c r="K272" s="960">
        <f t="shared" si="121"/>
        <v>666</v>
      </c>
      <c r="L272" s="960">
        <v>518</v>
      </c>
      <c r="M272" s="1093">
        <v>488</v>
      </c>
      <c r="N272" s="967">
        <f>IFERROR((M272-L272)/L272,"-")</f>
        <v>-5.7915057915057917E-2</v>
      </c>
      <c r="R272" s="439"/>
      <c r="S272" s="76"/>
    </row>
    <row r="273" spans="2:19" ht="15.75" thickTop="1" x14ac:dyDescent="0.25">
      <c r="B273" s="472"/>
      <c r="C273" s="472"/>
      <c r="D273" s="472"/>
      <c r="E273" s="34" t="s">
        <v>288</v>
      </c>
      <c r="R273" s="439"/>
      <c r="S273" s="76"/>
    </row>
    <row r="274" spans="2:19" ht="15.75" thickBot="1" x14ac:dyDescent="0.3">
      <c r="B274" s="472"/>
      <c r="C274" s="472"/>
      <c r="D274" s="472"/>
      <c r="R274" s="439"/>
      <c r="S274" s="76"/>
    </row>
    <row r="275" spans="2:19" ht="23.25" customHeight="1" thickTop="1" thickBot="1" x14ac:dyDescent="0.3">
      <c r="B275" s="472"/>
      <c r="C275" s="472"/>
      <c r="D275" s="472" t="s">
        <v>210</v>
      </c>
      <c r="E275" s="1694" t="s">
        <v>210</v>
      </c>
      <c r="F275" s="1695"/>
      <c r="G275" s="1695"/>
      <c r="H275" s="1695"/>
      <c r="I275" s="1695"/>
      <c r="J275" s="1695"/>
      <c r="K275" s="1695"/>
      <c r="L275" s="1695"/>
      <c r="M275" s="1695"/>
      <c r="N275" s="1696"/>
      <c r="R275" s="439"/>
      <c r="S275" s="76"/>
    </row>
    <row r="276" spans="2:19" ht="15.75" customHeight="1" x14ac:dyDescent="0.25">
      <c r="B276" s="472"/>
      <c r="C276" s="472"/>
      <c r="D276" s="472"/>
      <c r="E276" s="1693" t="s">
        <v>42</v>
      </c>
      <c r="F276" s="963" t="s">
        <v>43</v>
      </c>
      <c r="G276" s="963" t="s">
        <v>43</v>
      </c>
      <c r="H276" s="963" t="s">
        <v>43</v>
      </c>
      <c r="I276" s="963" t="s">
        <v>43</v>
      </c>
      <c r="J276" s="963" t="s">
        <v>43</v>
      </c>
      <c r="K276" s="963" t="s">
        <v>43</v>
      </c>
      <c r="L276" s="963" t="s">
        <v>43</v>
      </c>
      <c r="M276" s="968" t="s">
        <v>43</v>
      </c>
      <c r="N276" s="1697" t="s">
        <v>302</v>
      </c>
      <c r="R276" s="439"/>
      <c r="S276" s="76"/>
    </row>
    <row r="277" spans="2:19" ht="15.75" customHeight="1" thickBot="1" x14ac:dyDescent="0.3">
      <c r="B277" s="472"/>
      <c r="C277" s="472"/>
      <c r="D277" s="472"/>
      <c r="E277" s="1523"/>
      <c r="F277" s="871">
        <v>2009</v>
      </c>
      <c r="G277" s="871">
        <v>2010</v>
      </c>
      <c r="H277" s="871">
        <v>2011</v>
      </c>
      <c r="I277" s="871">
        <v>2012</v>
      </c>
      <c r="J277" s="871">
        <v>2013</v>
      </c>
      <c r="K277" s="871">
        <v>2014</v>
      </c>
      <c r="L277" s="871">
        <v>2015</v>
      </c>
      <c r="M277" s="969">
        <v>2016</v>
      </c>
      <c r="N277" s="1692"/>
      <c r="R277" s="439"/>
      <c r="S277" s="76"/>
    </row>
    <row r="278" spans="2:19" x14ac:dyDescent="0.25">
      <c r="B278" s="472"/>
      <c r="C278" s="472"/>
      <c r="D278" s="472"/>
      <c r="E278" s="381" t="s">
        <v>278</v>
      </c>
      <c r="F278" s="379">
        <v>10</v>
      </c>
      <c r="G278" s="379">
        <v>8</v>
      </c>
      <c r="H278" s="379">
        <v>15</v>
      </c>
      <c r="I278" s="379">
        <v>9</v>
      </c>
      <c r="J278" s="379">
        <v>3</v>
      </c>
      <c r="K278" s="525">
        <v>2</v>
      </c>
      <c r="L278" s="525">
        <v>5</v>
      </c>
      <c r="M278" s="525">
        <v>2</v>
      </c>
      <c r="N278" s="388">
        <f>IFERROR((M278-L278)/L278,"-")</f>
        <v>-0.6</v>
      </c>
      <c r="R278" s="439"/>
      <c r="S278" s="76"/>
    </row>
    <row r="279" spans="2:19" x14ac:dyDescent="0.25">
      <c r="B279" s="472"/>
      <c r="C279" s="472"/>
      <c r="D279" s="472"/>
      <c r="E279" s="1027" t="s">
        <v>53</v>
      </c>
      <c r="F279" s="1028">
        <v>20</v>
      </c>
      <c r="G279" s="1028">
        <v>11</v>
      </c>
      <c r="H279" s="1028">
        <v>11</v>
      </c>
      <c r="I279" s="1028">
        <v>7</v>
      </c>
      <c r="J279" s="1029">
        <v>10</v>
      </c>
      <c r="K279" s="1029">
        <v>3</v>
      </c>
      <c r="L279" s="1029">
        <v>3</v>
      </c>
      <c r="M279" s="1029">
        <v>6</v>
      </c>
      <c r="N279" s="1031">
        <f t="shared" ref="N279:N281" si="122">IFERROR((M279-L279)/L279,"-")</f>
        <v>1</v>
      </c>
      <c r="R279" s="439"/>
      <c r="S279" s="76"/>
    </row>
    <row r="280" spans="2:19" ht="15.75" thickBot="1" x14ac:dyDescent="0.3">
      <c r="B280" s="472"/>
      <c r="C280" s="472"/>
      <c r="D280" s="472"/>
      <c r="E280" s="382" t="s">
        <v>69</v>
      </c>
      <c r="F280" s="380">
        <v>0</v>
      </c>
      <c r="G280" s="380">
        <v>0</v>
      </c>
      <c r="H280" s="380">
        <v>0</v>
      </c>
      <c r="I280" s="340">
        <v>2</v>
      </c>
      <c r="J280" s="340">
        <v>0</v>
      </c>
      <c r="K280" s="340">
        <v>0</v>
      </c>
      <c r="L280" s="340">
        <v>0</v>
      </c>
      <c r="M280" s="467">
        <v>0</v>
      </c>
      <c r="N280" s="388" t="str">
        <f t="shared" si="122"/>
        <v>-</v>
      </c>
      <c r="R280" s="439"/>
      <c r="S280" s="76"/>
    </row>
    <row r="281" spans="2:19" ht="15.75" thickBot="1" x14ac:dyDescent="0.3">
      <c r="B281" s="472"/>
      <c r="C281" s="472"/>
      <c r="D281" s="472"/>
      <c r="E281" s="959" t="s">
        <v>7</v>
      </c>
      <c r="F281" s="960">
        <f>SUM(F278:F280)</f>
        <v>30</v>
      </c>
      <c r="G281" s="960">
        <f t="shared" ref="G281" si="123">SUM(G278:G280)</f>
        <v>19</v>
      </c>
      <c r="H281" s="960">
        <f t="shared" ref="H281" si="124">SUM(H278:H280)</f>
        <v>26</v>
      </c>
      <c r="I281" s="960">
        <f t="shared" ref="I281" si="125">SUM(I278:I280)</f>
        <v>18</v>
      </c>
      <c r="J281" s="960">
        <f t="shared" ref="J281" si="126">SUM(J278:J280)</f>
        <v>13</v>
      </c>
      <c r="K281" s="960">
        <f t="shared" ref="K281" si="127">SUM(K278:K280)</f>
        <v>5</v>
      </c>
      <c r="L281" s="960">
        <v>8</v>
      </c>
      <c r="M281" s="960">
        <v>8</v>
      </c>
      <c r="N281" s="964">
        <f t="shared" si="122"/>
        <v>0</v>
      </c>
      <c r="R281" s="439"/>
      <c r="S281" s="76"/>
    </row>
    <row r="282" spans="2:19" ht="7.5" customHeight="1" thickTop="1" thickBot="1" x14ac:dyDescent="0.3">
      <c r="B282" s="472"/>
      <c r="C282" s="472"/>
      <c r="D282" s="472"/>
      <c r="E282" s="203"/>
      <c r="F282" s="204"/>
      <c r="G282" s="204"/>
      <c r="H282" s="204"/>
      <c r="I282" s="387"/>
      <c r="J282" s="387"/>
      <c r="K282" s="387"/>
      <c r="L282" s="387"/>
      <c r="M282" s="387"/>
      <c r="N282" s="391"/>
      <c r="R282" s="439"/>
      <c r="S282" s="76"/>
    </row>
    <row r="283" spans="2:19" ht="15.75" thickTop="1" x14ac:dyDescent="0.25">
      <c r="B283" s="472"/>
      <c r="C283" s="472"/>
      <c r="D283" s="472"/>
      <c r="E283" s="341" t="s">
        <v>50</v>
      </c>
      <c r="F283" s="342">
        <v>21</v>
      </c>
      <c r="G283" s="342">
        <v>9</v>
      </c>
      <c r="H283" s="342">
        <v>16</v>
      </c>
      <c r="I283" s="342">
        <v>8</v>
      </c>
      <c r="J283" s="342">
        <v>11</v>
      </c>
      <c r="K283" s="342">
        <v>2</v>
      </c>
      <c r="L283" s="342">
        <v>7</v>
      </c>
      <c r="M283" s="342">
        <v>4</v>
      </c>
      <c r="N283" s="388">
        <f t="shared" ref="N283:N286" si="128">IFERROR((M283-L283)/L283,"-")</f>
        <v>-0.42857142857142855</v>
      </c>
      <c r="R283" s="439"/>
      <c r="S283" s="76"/>
    </row>
    <row r="284" spans="2:19" x14ac:dyDescent="0.25">
      <c r="B284" s="472"/>
      <c r="C284" s="472"/>
      <c r="D284" s="472"/>
      <c r="E284" s="1027" t="s">
        <v>51</v>
      </c>
      <c r="F284" s="1028">
        <v>9</v>
      </c>
      <c r="G284" s="1028">
        <v>9</v>
      </c>
      <c r="H284" s="1028">
        <v>9</v>
      </c>
      <c r="I284" s="1028">
        <v>9</v>
      </c>
      <c r="J284" s="1029">
        <v>2</v>
      </c>
      <c r="K284" s="1029">
        <v>3</v>
      </c>
      <c r="L284" s="1029">
        <v>1</v>
      </c>
      <c r="M284" s="1029">
        <v>3</v>
      </c>
      <c r="N284" s="1031">
        <f t="shared" si="128"/>
        <v>2</v>
      </c>
      <c r="R284" s="439"/>
      <c r="S284" s="76"/>
    </row>
    <row r="285" spans="2:19" ht="15.75" thickBot="1" x14ac:dyDescent="0.3">
      <c r="B285" s="472"/>
      <c r="C285" s="472"/>
      <c r="D285" s="472"/>
      <c r="E285" s="343" t="s">
        <v>69</v>
      </c>
      <c r="F285" s="345">
        <v>0</v>
      </c>
      <c r="G285" s="345">
        <v>1</v>
      </c>
      <c r="H285" s="346">
        <v>1</v>
      </c>
      <c r="I285" s="379">
        <v>1</v>
      </c>
      <c r="J285" s="467">
        <v>0</v>
      </c>
      <c r="K285" s="467">
        <v>0</v>
      </c>
      <c r="L285" s="467">
        <v>0</v>
      </c>
      <c r="M285" s="467">
        <v>1</v>
      </c>
      <c r="N285" s="388" t="str">
        <f t="shared" si="128"/>
        <v>-</v>
      </c>
      <c r="R285" s="439"/>
      <c r="S285" s="76"/>
    </row>
    <row r="286" spans="2:19" ht="15.75" thickBot="1" x14ac:dyDescent="0.3">
      <c r="B286" s="472"/>
      <c r="C286" s="472"/>
      <c r="D286" s="472"/>
      <c r="E286" s="966" t="s">
        <v>7</v>
      </c>
      <c r="F286" s="960">
        <f>SUM(F283:F285)</f>
        <v>30</v>
      </c>
      <c r="G286" s="960">
        <f t="shared" ref="G286" si="129">SUM(G283:G285)</f>
        <v>19</v>
      </c>
      <c r="H286" s="960">
        <f t="shared" ref="H286" si="130">SUM(H283:H285)</f>
        <v>26</v>
      </c>
      <c r="I286" s="960">
        <f t="shared" ref="I286" si="131">SUM(I283:I285)</f>
        <v>18</v>
      </c>
      <c r="J286" s="960">
        <f t="shared" ref="J286" si="132">SUM(J283:J285)</f>
        <v>13</v>
      </c>
      <c r="K286" s="960">
        <f t="shared" ref="K286" si="133">SUM(K283:K285)</f>
        <v>5</v>
      </c>
      <c r="L286" s="960">
        <v>8</v>
      </c>
      <c r="M286" s="960">
        <v>8</v>
      </c>
      <c r="N286" s="964">
        <f t="shared" si="128"/>
        <v>0</v>
      </c>
      <c r="R286" s="439"/>
      <c r="S286" s="76"/>
    </row>
    <row r="287" spans="2:19" ht="7.5" customHeight="1" thickTop="1" thickBot="1" x14ac:dyDescent="0.3">
      <c r="B287" s="472"/>
      <c r="C287" s="472"/>
      <c r="D287" s="472"/>
      <c r="E287" s="244"/>
      <c r="F287" s="204"/>
      <c r="G287" s="204"/>
      <c r="H287" s="204"/>
      <c r="I287" s="204"/>
      <c r="J287" s="204"/>
      <c r="K287" s="204"/>
      <c r="L287" s="204"/>
      <c r="M287" s="204"/>
      <c r="N287" s="392"/>
      <c r="R287" s="439"/>
      <c r="S287" s="76"/>
    </row>
    <row r="288" spans="2:19" ht="15.75" thickTop="1" x14ac:dyDescent="0.25">
      <c r="B288" s="472"/>
      <c r="C288" s="472"/>
      <c r="D288" s="472"/>
      <c r="E288" s="245" t="s">
        <v>69</v>
      </c>
      <c r="F288" s="342">
        <v>1</v>
      </c>
      <c r="G288" s="342">
        <v>1</v>
      </c>
      <c r="H288" s="342">
        <v>0</v>
      </c>
      <c r="I288" s="468">
        <v>1</v>
      </c>
      <c r="J288" s="342">
        <v>0</v>
      </c>
      <c r="K288" s="342">
        <v>1</v>
      </c>
      <c r="L288" s="342">
        <v>0</v>
      </c>
      <c r="M288" s="342">
        <v>0</v>
      </c>
      <c r="N288" s="469" t="str">
        <f t="shared" ref="N288:N300" si="134">IFERROR((M288-L288)/L288,"-")</f>
        <v>-</v>
      </c>
      <c r="R288" s="439"/>
      <c r="S288" s="76"/>
    </row>
    <row r="289" spans="2:19" x14ac:dyDescent="0.25">
      <c r="B289" s="472"/>
      <c r="C289" s="472"/>
      <c r="D289" s="472"/>
      <c r="E289" s="1027" t="s">
        <v>282</v>
      </c>
      <c r="F289" s="1028">
        <v>3</v>
      </c>
      <c r="G289" s="1028">
        <v>2</v>
      </c>
      <c r="H289" s="1028">
        <v>4</v>
      </c>
      <c r="I289" s="1028">
        <v>1</v>
      </c>
      <c r="J289" s="1029">
        <v>2</v>
      </c>
      <c r="K289" s="1029">
        <v>0</v>
      </c>
      <c r="L289" s="1029">
        <v>1</v>
      </c>
      <c r="M289" s="1029">
        <v>0</v>
      </c>
      <c r="N289" s="1031">
        <f t="shared" si="134"/>
        <v>-1</v>
      </c>
      <c r="R289" s="439"/>
      <c r="S289" s="76"/>
    </row>
    <row r="290" spans="2:19" x14ac:dyDescent="0.25">
      <c r="B290" s="472"/>
      <c r="C290" s="472"/>
      <c r="D290" s="472"/>
      <c r="E290" s="348" t="s">
        <v>439</v>
      </c>
      <c r="F290" s="347">
        <v>8</v>
      </c>
      <c r="G290" s="347">
        <v>5</v>
      </c>
      <c r="H290" s="347">
        <v>9</v>
      </c>
      <c r="I290" s="347">
        <v>4</v>
      </c>
      <c r="J290" s="347">
        <v>3</v>
      </c>
      <c r="K290" s="347">
        <v>0</v>
      </c>
      <c r="L290" s="347">
        <v>2</v>
      </c>
      <c r="M290" s="347">
        <v>3</v>
      </c>
      <c r="N290" s="470">
        <f t="shared" si="134"/>
        <v>0.5</v>
      </c>
      <c r="R290" s="439"/>
      <c r="S290" s="76"/>
    </row>
    <row r="291" spans="2:19" x14ac:dyDescent="0.25">
      <c r="B291" s="472"/>
      <c r="C291" s="472"/>
      <c r="D291" s="472"/>
      <c r="E291" s="1027" t="s">
        <v>283</v>
      </c>
      <c r="F291" s="1028">
        <v>0</v>
      </c>
      <c r="G291" s="1028">
        <v>0</v>
      </c>
      <c r="H291" s="1028">
        <v>1</v>
      </c>
      <c r="I291" s="1028">
        <v>3</v>
      </c>
      <c r="J291" s="1029">
        <v>1</v>
      </c>
      <c r="K291" s="1029">
        <v>1</v>
      </c>
      <c r="L291" s="1029">
        <v>2</v>
      </c>
      <c r="M291" s="1029">
        <v>1</v>
      </c>
      <c r="N291" s="1031">
        <f t="shared" si="134"/>
        <v>-0.5</v>
      </c>
      <c r="R291" s="439"/>
      <c r="S291" s="76"/>
    </row>
    <row r="292" spans="2:19" x14ac:dyDescent="0.25">
      <c r="B292" s="472"/>
      <c r="C292" s="472"/>
      <c r="D292" s="472"/>
      <c r="E292" s="348" t="s">
        <v>284</v>
      </c>
      <c r="F292" s="347">
        <v>0</v>
      </c>
      <c r="G292" s="347">
        <v>1</v>
      </c>
      <c r="H292" s="347">
        <v>0</v>
      </c>
      <c r="I292" s="347">
        <v>0</v>
      </c>
      <c r="J292" s="347">
        <v>1</v>
      </c>
      <c r="K292" s="347">
        <v>0</v>
      </c>
      <c r="L292" s="347">
        <v>0</v>
      </c>
      <c r="M292" s="347">
        <v>1</v>
      </c>
      <c r="N292" s="470" t="str">
        <f t="shared" si="134"/>
        <v>-</v>
      </c>
      <c r="R292" s="439"/>
      <c r="S292" s="76"/>
    </row>
    <row r="293" spans="2:19" x14ac:dyDescent="0.25">
      <c r="B293" s="472"/>
      <c r="C293" s="472"/>
      <c r="D293" s="472"/>
      <c r="E293" s="1027" t="s">
        <v>285</v>
      </c>
      <c r="F293" s="1028">
        <v>0</v>
      </c>
      <c r="G293" s="1028">
        <v>0</v>
      </c>
      <c r="H293" s="1028">
        <v>0</v>
      </c>
      <c r="I293" s="1028">
        <v>0</v>
      </c>
      <c r="J293" s="1029">
        <v>0</v>
      </c>
      <c r="K293" s="1029">
        <v>0</v>
      </c>
      <c r="L293" s="1029">
        <v>0</v>
      </c>
      <c r="M293" s="1029">
        <v>0</v>
      </c>
      <c r="N293" s="1031" t="str">
        <f t="shared" si="134"/>
        <v>-</v>
      </c>
      <c r="R293" s="439"/>
      <c r="S293" s="76"/>
    </row>
    <row r="294" spans="2:19" x14ac:dyDescent="0.25">
      <c r="B294" s="715" t="s">
        <v>36</v>
      </c>
      <c r="C294" s="670"/>
      <c r="D294" s="472"/>
      <c r="E294" s="348" t="s">
        <v>389</v>
      </c>
      <c r="F294" s="347">
        <v>0</v>
      </c>
      <c r="G294" s="347">
        <v>1</v>
      </c>
      <c r="H294" s="347">
        <v>1</v>
      </c>
      <c r="I294" s="347">
        <v>0</v>
      </c>
      <c r="J294" s="347">
        <v>0</v>
      </c>
      <c r="K294" s="347">
        <v>0</v>
      </c>
      <c r="L294" s="347">
        <v>0</v>
      </c>
      <c r="M294" s="347">
        <v>0</v>
      </c>
      <c r="N294" s="470" t="str">
        <f t="shared" si="134"/>
        <v>-</v>
      </c>
      <c r="R294" s="439"/>
      <c r="S294" s="76"/>
    </row>
    <row r="295" spans="2:19" x14ac:dyDescent="0.25">
      <c r="B295" s="715" t="s">
        <v>38</v>
      </c>
      <c r="C295" s="670"/>
      <c r="D295" s="472"/>
      <c r="E295" s="1027" t="s">
        <v>286</v>
      </c>
      <c r="F295" s="1028">
        <v>0</v>
      </c>
      <c r="G295" s="1028">
        <v>0</v>
      </c>
      <c r="H295" s="1028">
        <v>1</v>
      </c>
      <c r="I295" s="1028">
        <v>1</v>
      </c>
      <c r="J295" s="1029">
        <v>2</v>
      </c>
      <c r="K295" s="1029">
        <v>1</v>
      </c>
      <c r="L295" s="1029">
        <v>2</v>
      </c>
      <c r="M295" s="1029">
        <v>0</v>
      </c>
      <c r="N295" s="1031">
        <f>IFERROR((M295-L295)/L295,"-")</f>
        <v>-1</v>
      </c>
      <c r="R295" s="439"/>
      <c r="S295" s="76"/>
    </row>
    <row r="296" spans="2:19" x14ac:dyDescent="0.25">
      <c r="B296" s="715" t="s">
        <v>81</v>
      </c>
      <c r="C296" s="670"/>
      <c r="D296" s="472"/>
      <c r="E296" s="348" t="s">
        <v>279</v>
      </c>
      <c r="F296" s="347">
        <v>1</v>
      </c>
      <c r="G296" s="347">
        <v>1</v>
      </c>
      <c r="H296" s="347">
        <v>0</v>
      </c>
      <c r="I296" s="467">
        <v>0</v>
      </c>
      <c r="J296" s="347">
        <v>0</v>
      </c>
      <c r="K296" s="347">
        <v>0</v>
      </c>
      <c r="L296" s="347">
        <v>0</v>
      </c>
      <c r="M296" s="347">
        <v>0</v>
      </c>
      <c r="N296" s="470" t="str">
        <f t="shared" si="134"/>
        <v>-</v>
      </c>
      <c r="R296" s="439"/>
      <c r="S296" s="76"/>
    </row>
    <row r="297" spans="2:19" x14ac:dyDescent="0.25">
      <c r="B297" s="472"/>
      <c r="C297" s="472"/>
      <c r="D297" s="472"/>
      <c r="E297" s="1027" t="s">
        <v>280</v>
      </c>
      <c r="F297" s="1028">
        <v>13</v>
      </c>
      <c r="G297" s="1028">
        <v>2</v>
      </c>
      <c r="H297" s="1028">
        <v>5</v>
      </c>
      <c r="I297" s="1028">
        <v>6</v>
      </c>
      <c r="J297" s="1029">
        <v>3</v>
      </c>
      <c r="K297" s="1029">
        <v>2</v>
      </c>
      <c r="L297" s="1029">
        <v>1</v>
      </c>
      <c r="M297" s="1029">
        <v>2</v>
      </c>
      <c r="N297" s="1031">
        <f t="shared" si="134"/>
        <v>1</v>
      </c>
      <c r="R297" s="439"/>
      <c r="S297" s="76"/>
    </row>
    <row r="298" spans="2:19" x14ac:dyDescent="0.25">
      <c r="B298" s="472"/>
      <c r="C298" s="472"/>
      <c r="D298" s="472"/>
      <c r="E298" s="348" t="s">
        <v>281</v>
      </c>
      <c r="F298" s="347">
        <v>3</v>
      </c>
      <c r="G298" s="347">
        <v>2</v>
      </c>
      <c r="H298" s="347">
        <v>3</v>
      </c>
      <c r="I298" s="467">
        <v>1</v>
      </c>
      <c r="J298" s="347">
        <v>0</v>
      </c>
      <c r="K298" s="347">
        <v>0</v>
      </c>
      <c r="L298" s="347">
        <v>0</v>
      </c>
      <c r="M298" s="347">
        <v>0</v>
      </c>
      <c r="N298" s="470" t="str">
        <f t="shared" si="134"/>
        <v>-</v>
      </c>
      <c r="R298" s="439"/>
      <c r="S298" s="76"/>
    </row>
    <row r="299" spans="2:19" x14ac:dyDescent="0.25">
      <c r="B299" s="472"/>
      <c r="C299" s="472"/>
      <c r="D299" s="472"/>
      <c r="E299" s="1027" t="s">
        <v>390</v>
      </c>
      <c r="F299" s="1028">
        <v>0</v>
      </c>
      <c r="G299" s="1028">
        <v>4</v>
      </c>
      <c r="H299" s="1028">
        <v>1</v>
      </c>
      <c r="I299" s="1028">
        <v>1</v>
      </c>
      <c r="J299" s="1029">
        <v>0</v>
      </c>
      <c r="K299" s="1029">
        <v>0</v>
      </c>
      <c r="L299" s="1029">
        <v>0</v>
      </c>
      <c r="M299" s="1029">
        <v>1</v>
      </c>
      <c r="N299" s="1031" t="str">
        <f t="shared" si="134"/>
        <v>-</v>
      </c>
      <c r="R299" s="439"/>
      <c r="S299" s="76"/>
    </row>
    <row r="300" spans="2:19" ht="15.75" thickBot="1" x14ac:dyDescent="0.3">
      <c r="B300" s="472"/>
      <c r="C300" s="472"/>
      <c r="D300" s="472"/>
      <c r="E300" s="344" t="s">
        <v>175</v>
      </c>
      <c r="F300" s="340">
        <v>1</v>
      </c>
      <c r="G300" s="340">
        <v>0</v>
      </c>
      <c r="H300" s="340">
        <v>1</v>
      </c>
      <c r="I300" s="340">
        <v>0</v>
      </c>
      <c r="J300" s="340">
        <v>1</v>
      </c>
      <c r="K300" s="340">
        <v>0</v>
      </c>
      <c r="L300" s="340">
        <v>0</v>
      </c>
      <c r="M300" s="340">
        <v>0</v>
      </c>
      <c r="N300" s="390" t="str">
        <f t="shared" si="134"/>
        <v>-</v>
      </c>
      <c r="R300" s="439"/>
      <c r="S300" s="76"/>
    </row>
    <row r="301" spans="2:19" ht="15.75" thickBot="1" x14ac:dyDescent="0.3">
      <c r="B301" s="472"/>
      <c r="C301" s="472"/>
      <c r="D301" s="472"/>
      <c r="E301" s="959" t="s">
        <v>7</v>
      </c>
      <c r="F301" s="960">
        <f t="shared" ref="F301:K301" si="135">SUM(F288:F300)</f>
        <v>30</v>
      </c>
      <c r="G301" s="960">
        <f t="shared" si="135"/>
        <v>19</v>
      </c>
      <c r="H301" s="960">
        <f t="shared" si="135"/>
        <v>26</v>
      </c>
      <c r="I301" s="960">
        <f t="shared" si="135"/>
        <v>18</v>
      </c>
      <c r="J301" s="960">
        <f t="shared" si="135"/>
        <v>13</v>
      </c>
      <c r="K301" s="960">
        <f t="shared" si="135"/>
        <v>5</v>
      </c>
      <c r="L301" s="960">
        <v>8</v>
      </c>
      <c r="M301" s="1093">
        <v>8</v>
      </c>
      <c r="N301" s="967">
        <f>IFERROR((M301-L301)/L301,"-")</f>
        <v>0</v>
      </c>
      <c r="R301" s="439"/>
      <c r="S301" s="76"/>
    </row>
    <row r="302" spans="2:19" ht="15.75" thickTop="1" x14ac:dyDescent="0.25">
      <c r="B302" s="472"/>
      <c r="C302" s="472"/>
      <c r="D302" s="472"/>
      <c r="E302" s="34" t="s">
        <v>288</v>
      </c>
      <c r="R302" s="439"/>
      <c r="S302" s="76"/>
    </row>
    <row r="303" spans="2:19" ht="15.75" thickBot="1" x14ac:dyDescent="0.3">
      <c r="B303" s="472"/>
      <c r="C303" s="472"/>
      <c r="D303" s="472"/>
      <c r="R303" s="439"/>
      <c r="S303" s="76"/>
    </row>
    <row r="304" spans="2:19" ht="23.25" customHeight="1" thickTop="1" thickBot="1" x14ac:dyDescent="0.3">
      <c r="B304" s="472"/>
      <c r="C304" s="472"/>
      <c r="D304" s="472" t="s">
        <v>211</v>
      </c>
      <c r="E304" s="1694" t="s">
        <v>211</v>
      </c>
      <c r="F304" s="1695"/>
      <c r="G304" s="1695"/>
      <c r="H304" s="1695"/>
      <c r="I304" s="1695"/>
      <c r="J304" s="1695"/>
      <c r="K304" s="1695"/>
      <c r="L304" s="1695"/>
      <c r="M304" s="1695"/>
      <c r="N304" s="1696"/>
      <c r="R304" s="439"/>
      <c r="S304" s="76"/>
    </row>
    <row r="305" spans="2:19" ht="15.75" customHeight="1" x14ac:dyDescent="0.25">
      <c r="B305" s="472"/>
      <c r="C305" s="472"/>
      <c r="D305" s="472"/>
      <c r="E305" s="1693" t="s">
        <v>42</v>
      </c>
      <c r="F305" s="963" t="s">
        <v>43</v>
      </c>
      <c r="G305" s="963" t="s">
        <v>43</v>
      </c>
      <c r="H305" s="963" t="s">
        <v>43</v>
      </c>
      <c r="I305" s="963" t="s">
        <v>43</v>
      </c>
      <c r="J305" s="963" t="s">
        <v>43</v>
      </c>
      <c r="K305" s="963" t="s">
        <v>43</v>
      </c>
      <c r="L305" s="963" t="s">
        <v>43</v>
      </c>
      <c r="M305" s="968" t="s">
        <v>43</v>
      </c>
      <c r="N305" s="1697" t="s">
        <v>302</v>
      </c>
      <c r="R305" s="439"/>
      <c r="S305" s="76"/>
    </row>
    <row r="306" spans="2:19" ht="15.75" customHeight="1" thickBot="1" x14ac:dyDescent="0.3">
      <c r="B306" s="472"/>
      <c r="C306" s="472"/>
      <c r="D306" s="472"/>
      <c r="E306" s="1523"/>
      <c r="F306" s="871">
        <v>2009</v>
      </c>
      <c r="G306" s="871">
        <v>2010</v>
      </c>
      <c r="H306" s="871">
        <v>2011</v>
      </c>
      <c r="I306" s="871">
        <v>2012</v>
      </c>
      <c r="J306" s="871">
        <v>2013</v>
      </c>
      <c r="K306" s="871">
        <v>2014</v>
      </c>
      <c r="L306" s="871">
        <v>2015</v>
      </c>
      <c r="M306" s="969">
        <v>2016</v>
      </c>
      <c r="N306" s="1692"/>
      <c r="R306" s="439"/>
      <c r="S306" s="76"/>
    </row>
    <row r="307" spans="2:19" x14ac:dyDescent="0.25">
      <c r="B307" s="472"/>
      <c r="C307" s="472"/>
      <c r="D307" s="472"/>
      <c r="E307" s="381" t="s">
        <v>278</v>
      </c>
      <c r="F307" s="379">
        <v>34</v>
      </c>
      <c r="G307" s="379">
        <v>26</v>
      </c>
      <c r="H307" s="379">
        <v>25</v>
      </c>
      <c r="I307" s="379">
        <v>35</v>
      </c>
      <c r="J307" s="379">
        <v>26</v>
      </c>
      <c r="K307" s="525">
        <v>29</v>
      </c>
      <c r="L307" s="525">
        <v>14</v>
      </c>
      <c r="M307" s="525">
        <v>21</v>
      </c>
      <c r="N307" s="388">
        <f>IFERROR((M307-L307)/L307,"-")</f>
        <v>0.5</v>
      </c>
      <c r="R307" s="439"/>
      <c r="S307" s="76"/>
    </row>
    <row r="308" spans="2:19" x14ac:dyDescent="0.25">
      <c r="B308" s="472"/>
      <c r="C308" s="472"/>
      <c r="D308" s="472"/>
      <c r="E308" s="1027" t="s">
        <v>53</v>
      </c>
      <c r="F308" s="1028">
        <v>0</v>
      </c>
      <c r="G308" s="1028">
        <v>8</v>
      </c>
      <c r="H308" s="1028">
        <v>6</v>
      </c>
      <c r="I308" s="1028">
        <v>7</v>
      </c>
      <c r="J308" s="1029">
        <v>6</v>
      </c>
      <c r="K308" s="1029">
        <v>8</v>
      </c>
      <c r="L308" s="1029">
        <v>4</v>
      </c>
      <c r="M308" s="1029">
        <v>3</v>
      </c>
      <c r="N308" s="1031">
        <f t="shared" ref="N308:N310" si="136">IFERROR((M308-L308)/L308,"-")</f>
        <v>-0.25</v>
      </c>
      <c r="R308" s="439"/>
      <c r="S308" s="76"/>
    </row>
    <row r="309" spans="2:19" ht="15.75" thickBot="1" x14ac:dyDescent="0.3">
      <c r="B309" s="472"/>
      <c r="C309" s="472"/>
      <c r="D309" s="472"/>
      <c r="E309" s="382" t="s">
        <v>69</v>
      </c>
      <c r="F309" s="380">
        <v>3</v>
      </c>
      <c r="G309" s="380">
        <v>0</v>
      </c>
      <c r="H309" s="380">
        <v>0</v>
      </c>
      <c r="I309" s="340">
        <v>0</v>
      </c>
      <c r="J309" s="340">
        <v>2</v>
      </c>
      <c r="K309" s="340">
        <v>0</v>
      </c>
      <c r="L309" s="340">
        <v>2</v>
      </c>
      <c r="M309" s="467">
        <v>0</v>
      </c>
      <c r="N309" s="388">
        <f t="shared" si="136"/>
        <v>-1</v>
      </c>
      <c r="R309" s="439"/>
      <c r="S309" s="76"/>
    </row>
    <row r="310" spans="2:19" ht="15.75" thickBot="1" x14ac:dyDescent="0.3">
      <c r="B310" s="472"/>
      <c r="C310" s="472"/>
      <c r="D310" s="472"/>
      <c r="E310" s="959" t="s">
        <v>7</v>
      </c>
      <c r="F310" s="960">
        <f>SUM(F307:F309)</f>
        <v>37</v>
      </c>
      <c r="G310" s="960">
        <f t="shared" ref="G310" si="137">SUM(G307:G309)</f>
        <v>34</v>
      </c>
      <c r="H310" s="960">
        <f t="shared" ref="H310" si="138">SUM(H307:H309)</f>
        <v>31</v>
      </c>
      <c r="I310" s="960">
        <f t="shared" ref="I310" si="139">SUM(I307:I309)</f>
        <v>42</v>
      </c>
      <c r="J310" s="960">
        <f t="shared" ref="J310" si="140">SUM(J307:J309)</f>
        <v>34</v>
      </c>
      <c r="K310" s="960">
        <f t="shared" ref="K310" si="141">SUM(K307:K309)</f>
        <v>37</v>
      </c>
      <c r="L310" s="960">
        <v>20</v>
      </c>
      <c r="M310" s="960">
        <v>24</v>
      </c>
      <c r="N310" s="964">
        <f t="shared" si="136"/>
        <v>0.2</v>
      </c>
      <c r="R310" s="439"/>
      <c r="S310" s="76"/>
    </row>
    <row r="311" spans="2:19" ht="7.5" customHeight="1" thickTop="1" thickBot="1" x14ac:dyDescent="0.3">
      <c r="B311" s="472"/>
      <c r="C311" s="472"/>
      <c r="D311" s="472"/>
      <c r="E311" s="203"/>
      <c r="F311" s="204"/>
      <c r="G311" s="204"/>
      <c r="H311" s="204"/>
      <c r="I311" s="387"/>
      <c r="J311" s="387"/>
      <c r="K311" s="387"/>
      <c r="L311" s="387"/>
      <c r="M311" s="387"/>
      <c r="N311" s="391"/>
      <c r="R311" s="439"/>
      <c r="S311" s="76"/>
    </row>
    <row r="312" spans="2:19" ht="15.75" thickTop="1" x14ac:dyDescent="0.25">
      <c r="B312" s="472"/>
      <c r="C312" s="472"/>
      <c r="D312" s="472"/>
      <c r="E312" s="341" t="s">
        <v>50</v>
      </c>
      <c r="F312" s="342">
        <v>21</v>
      </c>
      <c r="G312" s="342">
        <v>18</v>
      </c>
      <c r="H312" s="342">
        <v>20</v>
      </c>
      <c r="I312" s="342">
        <v>18</v>
      </c>
      <c r="J312" s="342">
        <v>20</v>
      </c>
      <c r="K312" s="342">
        <v>26</v>
      </c>
      <c r="L312" s="342">
        <v>12</v>
      </c>
      <c r="M312" s="342">
        <v>12</v>
      </c>
      <c r="N312" s="388">
        <f t="shared" ref="N312:N315" si="142">IFERROR((M312-L312)/L312,"-")</f>
        <v>0</v>
      </c>
      <c r="R312" s="439"/>
      <c r="S312" s="76"/>
    </row>
    <row r="313" spans="2:19" x14ac:dyDescent="0.25">
      <c r="B313" s="472"/>
      <c r="C313" s="472"/>
      <c r="D313" s="472"/>
      <c r="E313" s="1027" t="s">
        <v>51</v>
      </c>
      <c r="F313" s="1028">
        <v>13</v>
      </c>
      <c r="G313" s="1028">
        <v>15</v>
      </c>
      <c r="H313" s="1028">
        <v>11</v>
      </c>
      <c r="I313" s="1028">
        <v>21</v>
      </c>
      <c r="J313" s="1029">
        <v>14</v>
      </c>
      <c r="K313" s="1029">
        <v>11</v>
      </c>
      <c r="L313" s="1029">
        <v>7</v>
      </c>
      <c r="M313" s="1029">
        <v>10</v>
      </c>
      <c r="N313" s="1031">
        <f t="shared" si="142"/>
        <v>0.42857142857142855</v>
      </c>
      <c r="R313" s="439"/>
      <c r="S313" s="76"/>
    </row>
    <row r="314" spans="2:19" ht="15.75" thickBot="1" x14ac:dyDescent="0.3">
      <c r="B314" s="472"/>
      <c r="C314" s="472"/>
      <c r="D314" s="472"/>
      <c r="E314" s="343" t="s">
        <v>69</v>
      </c>
      <c r="F314" s="345">
        <v>3</v>
      </c>
      <c r="G314" s="345">
        <v>1</v>
      </c>
      <c r="H314" s="346">
        <v>0</v>
      </c>
      <c r="I314" s="379">
        <v>3</v>
      </c>
      <c r="J314" s="467">
        <v>0</v>
      </c>
      <c r="K314" s="467">
        <v>0</v>
      </c>
      <c r="L314" s="467">
        <v>1</v>
      </c>
      <c r="M314" s="467">
        <v>2</v>
      </c>
      <c r="N314" s="388">
        <f t="shared" si="142"/>
        <v>1</v>
      </c>
      <c r="R314" s="439"/>
      <c r="S314" s="76"/>
    </row>
    <row r="315" spans="2:19" ht="15.75" thickBot="1" x14ac:dyDescent="0.3">
      <c r="B315" s="472"/>
      <c r="C315" s="472"/>
      <c r="D315" s="472"/>
      <c r="E315" s="966" t="s">
        <v>7</v>
      </c>
      <c r="F315" s="960">
        <f>SUM(F312:F314)</f>
        <v>37</v>
      </c>
      <c r="G315" s="960">
        <f t="shared" ref="G315" si="143">SUM(G312:G314)</f>
        <v>34</v>
      </c>
      <c r="H315" s="960">
        <f t="shared" ref="H315" si="144">SUM(H312:H314)</f>
        <v>31</v>
      </c>
      <c r="I315" s="960">
        <f t="shared" ref="I315" si="145">SUM(I312:I314)</f>
        <v>42</v>
      </c>
      <c r="J315" s="960">
        <f t="shared" ref="J315" si="146">SUM(J312:J314)</f>
        <v>34</v>
      </c>
      <c r="K315" s="960">
        <f t="shared" ref="K315" si="147">SUM(K312:K314)</f>
        <v>37</v>
      </c>
      <c r="L315" s="960">
        <v>20</v>
      </c>
      <c r="M315" s="960">
        <v>24</v>
      </c>
      <c r="N315" s="964">
        <f t="shared" si="142"/>
        <v>0.2</v>
      </c>
      <c r="R315" s="439"/>
      <c r="S315" s="76"/>
    </row>
    <row r="316" spans="2:19" ht="7.5" customHeight="1" thickTop="1" thickBot="1" x14ac:dyDescent="0.3">
      <c r="B316" s="472"/>
      <c r="C316" s="472"/>
      <c r="D316" s="472"/>
      <c r="E316" s="244"/>
      <c r="F316" s="204"/>
      <c r="G316" s="204"/>
      <c r="H316" s="204"/>
      <c r="I316" s="204"/>
      <c r="J316" s="204"/>
      <c r="K316" s="204"/>
      <c r="L316" s="204"/>
      <c r="M316" s="204"/>
      <c r="N316" s="392"/>
      <c r="R316" s="439"/>
      <c r="S316" s="76"/>
    </row>
    <row r="317" spans="2:19" ht="15.75" thickTop="1" x14ac:dyDescent="0.25">
      <c r="B317" s="472"/>
      <c r="C317" s="472"/>
      <c r="D317" s="472"/>
      <c r="E317" s="245" t="s">
        <v>69</v>
      </c>
      <c r="F317" s="342">
        <v>4</v>
      </c>
      <c r="G317" s="342">
        <v>0</v>
      </c>
      <c r="H317" s="342">
        <v>1</v>
      </c>
      <c r="I317" s="468">
        <v>4</v>
      </c>
      <c r="J317" s="342">
        <v>1</v>
      </c>
      <c r="K317" s="342">
        <v>0</v>
      </c>
      <c r="L317" s="342">
        <v>1</v>
      </c>
      <c r="M317" s="342">
        <v>1</v>
      </c>
      <c r="N317" s="469">
        <f t="shared" ref="N317:N329" si="148">IFERROR((M317-L317)/L317,"-")</f>
        <v>0</v>
      </c>
      <c r="R317" s="439"/>
      <c r="S317" s="76"/>
    </row>
    <row r="318" spans="2:19" x14ac:dyDescent="0.25">
      <c r="B318" s="472"/>
      <c r="C318" s="472"/>
      <c r="D318" s="472"/>
      <c r="E318" s="1027" t="s">
        <v>282</v>
      </c>
      <c r="F318" s="1028">
        <v>16</v>
      </c>
      <c r="G318" s="1028">
        <v>13</v>
      </c>
      <c r="H318" s="1028">
        <v>9</v>
      </c>
      <c r="I318" s="1028">
        <v>16</v>
      </c>
      <c r="J318" s="1029">
        <v>8</v>
      </c>
      <c r="K318" s="1029">
        <v>8</v>
      </c>
      <c r="L318" s="1029">
        <v>3</v>
      </c>
      <c r="M318" s="1029">
        <v>8</v>
      </c>
      <c r="N318" s="1031">
        <f t="shared" si="148"/>
        <v>1.6666666666666667</v>
      </c>
      <c r="R318" s="439"/>
      <c r="S318" s="76"/>
    </row>
    <row r="319" spans="2:19" x14ac:dyDescent="0.25">
      <c r="B319" s="472"/>
      <c r="C319" s="472"/>
      <c r="D319" s="472"/>
      <c r="E319" s="348" t="s">
        <v>439</v>
      </c>
      <c r="F319" s="347">
        <v>4</v>
      </c>
      <c r="G319" s="347">
        <v>10</v>
      </c>
      <c r="H319" s="347">
        <v>4</v>
      </c>
      <c r="I319" s="347">
        <v>3</v>
      </c>
      <c r="J319" s="347">
        <v>2</v>
      </c>
      <c r="K319" s="347">
        <v>7</v>
      </c>
      <c r="L319" s="347">
        <v>3</v>
      </c>
      <c r="M319" s="347">
        <v>2</v>
      </c>
      <c r="N319" s="470">
        <f t="shared" si="148"/>
        <v>-0.33333333333333331</v>
      </c>
      <c r="R319" s="439"/>
      <c r="S319" s="76"/>
    </row>
    <row r="320" spans="2:19" x14ac:dyDescent="0.25">
      <c r="B320" s="472"/>
      <c r="C320" s="472"/>
      <c r="D320" s="472"/>
      <c r="E320" s="1027" t="s">
        <v>283</v>
      </c>
      <c r="F320" s="1028">
        <v>4</v>
      </c>
      <c r="G320" s="1028">
        <v>1</v>
      </c>
      <c r="H320" s="1028">
        <v>4</v>
      </c>
      <c r="I320" s="1028">
        <v>2</v>
      </c>
      <c r="J320" s="1029">
        <v>8</v>
      </c>
      <c r="K320" s="1029">
        <v>8</v>
      </c>
      <c r="L320" s="1029">
        <v>5</v>
      </c>
      <c r="M320" s="1029">
        <v>5</v>
      </c>
      <c r="N320" s="1031">
        <f t="shared" si="148"/>
        <v>0</v>
      </c>
      <c r="R320" s="439"/>
      <c r="S320" s="76"/>
    </row>
    <row r="321" spans="2:19" x14ac:dyDescent="0.25">
      <c r="B321" s="472"/>
      <c r="C321" s="472"/>
      <c r="D321" s="472"/>
      <c r="E321" s="348" t="s">
        <v>284</v>
      </c>
      <c r="F321" s="347">
        <v>0</v>
      </c>
      <c r="G321" s="347">
        <v>3</v>
      </c>
      <c r="H321" s="347">
        <v>0</v>
      </c>
      <c r="I321" s="347">
        <v>1</v>
      </c>
      <c r="J321" s="347">
        <v>2</v>
      </c>
      <c r="K321" s="347">
        <v>5</v>
      </c>
      <c r="L321" s="347">
        <v>1</v>
      </c>
      <c r="M321" s="347">
        <v>1</v>
      </c>
      <c r="N321" s="470">
        <f t="shared" si="148"/>
        <v>0</v>
      </c>
      <c r="R321" s="439"/>
      <c r="S321" s="76"/>
    </row>
    <row r="322" spans="2:19" x14ac:dyDescent="0.25">
      <c r="B322" s="472"/>
      <c r="C322" s="472"/>
      <c r="D322" s="472"/>
      <c r="E322" s="1027" t="s">
        <v>285</v>
      </c>
      <c r="F322" s="1028">
        <v>0</v>
      </c>
      <c r="G322" s="1028">
        <v>0</v>
      </c>
      <c r="H322" s="1028">
        <v>0</v>
      </c>
      <c r="I322" s="1028">
        <v>1</v>
      </c>
      <c r="J322" s="1029">
        <v>0</v>
      </c>
      <c r="K322" s="1029">
        <v>0</v>
      </c>
      <c r="L322" s="1029">
        <v>0</v>
      </c>
      <c r="M322" s="1029">
        <v>0</v>
      </c>
      <c r="N322" s="1031" t="str">
        <f t="shared" si="148"/>
        <v>-</v>
      </c>
      <c r="R322" s="439"/>
      <c r="S322" s="76"/>
    </row>
    <row r="323" spans="2:19" x14ac:dyDescent="0.25">
      <c r="B323" s="472"/>
      <c r="C323" s="472"/>
      <c r="D323" s="472"/>
      <c r="E323" s="348" t="s">
        <v>389</v>
      </c>
      <c r="F323" s="347">
        <v>3</v>
      </c>
      <c r="G323" s="347">
        <v>0</v>
      </c>
      <c r="H323" s="347">
        <v>2</v>
      </c>
      <c r="I323" s="347">
        <v>1</v>
      </c>
      <c r="J323" s="347">
        <v>0</v>
      </c>
      <c r="K323" s="347">
        <v>4</v>
      </c>
      <c r="L323" s="347">
        <v>1</v>
      </c>
      <c r="M323" s="347">
        <v>0</v>
      </c>
      <c r="N323" s="470">
        <f t="shared" si="148"/>
        <v>-1</v>
      </c>
      <c r="R323" s="439"/>
      <c r="S323" s="76"/>
    </row>
    <row r="324" spans="2:19" x14ac:dyDescent="0.25">
      <c r="B324" s="472"/>
      <c r="C324" s="472"/>
      <c r="D324" s="472"/>
      <c r="E324" s="1027" t="s">
        <v>286</v>
      </c>
      <c r="F324" s="1028">
        <v>0</v>
      </c>
      <c r="G324" s="1028">
        <v>1</v>
      </c>
      <c r="H324" s="1028">
        <v>2</v>
      </c>
      <c r="I324" s="1028">
        <v>2</v>
      </c>
      <c r="J324" s="1029">
        <v>0</v>
      </c>
      <c r="K324" s="1029">
        <v>0</v>
      </c>
      <c r="L324" s="1029">
        <v>1</v>
      </c>
      <c r="M324" s="1029">
        <v>1</v>
      </c>
      <c r="N324" s="1031">
        <f>IFERROR((M324-L324)/L324,"-")</f>
        <v>0</v>
      </c>
      <c r="R324" s="439"/>
      <c r="S324" s="76"/>
    </row>
    <row r="325" spans="2:19" x14ac:dyDescent="0.25">
      <c r="B325" s="472"/>
      <c r="C325" s="472"/>
      <c r="D325" s="472"/>
      <c r="E325" s="348" t="s">
        <v>279</v>
      </c>
      <c r="F325" s="347">
        <v>0</v>
      </c>
      <c r="G325" s="347">
        <v>0</v>
      </c>
      <c r="H325" s="347">
        <v>0</v>
      </c>
      <c r="I325" s="467">
        <v>1</v>
      </c>
      <c r="J325" s="347">
        <v>2</v>
      </c>
      <c r="K325" s="347">
        <v>0</v>
      </c>
      <c r="L325" s="347">
        <v>0</v>
      </c>
      <c r="M325" s="347">
        <v>0</v>
      </c>
      <c r="N325" s="470" t="str">
        <f t="shared" si="148"/>
        <v>-</v>
      </c>
      <c r="R325" s="439"/>
      <c r="S325" s="76"/>
    </row>
    <row r="326" spans="2:19" x14ac:dyDescent="0.25">
      <c r="B326" s="472"/>
      <c r="C326" s="472"/>
      <c r="D326" s="472"/>
      <c r="E326" s="1027" t="s">
        <v>280</v>
      </c>
      <c r="F326" s="1028">
        <v>0</v>
      </c>
      <c r="G326" s="1028">
        <v>2</v>
      </c>
      <c r="H326" s="1028">
        <v>6</v>
      </c>
      <c r="I326" s="1028">
        <v>2</v>
      </c>
      <c r="J326" s="1029">
        <v>4</v>
      </c>
      <c r="K326" s="1029">
        <v>4</v>
      </c>
      <c r="L326" s="1029">
        <v>2</v>
      </c>
      <c r="M326" s="1029">
        <v>2</v>
      </c>
      <c r="N326" s="1031">
        <f t="shared" si="148"/>
        <v>0</v>
      </c>
      <c r="R326" s="439"/>
      <c r="S326" s="76"/>
    </row>
    <row r="327" spans="2:19" x14ac:dyDescent="0.25">
      <c r="B327" s="472"/>
      <c r="C327" s="472"/>
      <c r="D327" s="472"/>
      <c r="E327" s="348" t="s">
        <v>281</v>
      </c>
      <c r="F327" s="347">
        <v>6</v>
      </c>
      <c r="G327" s="347">
        <v>2</v>
      </c>
      <c r="H327" s="347">
        <v>2</v>
      </c>
      <c r="I327" s="467">
        <v>7</v>
      </c>
      <c r="J327" s="347">
        <v>6</v>
      </c>
      <c r="K327" s="347">
        <v>1</v>
      </c>
      <c r="L327" s="347">
        <v>1</v>
      </c>
      <c r="M327" s="347">
        <v>4</v>
      </c>
      <c r="N327" s="470">
        <f t="shared" si="148"/>
        <v>3</v>
      </c>
      <c r="R327" s="439"/>
      <c r="S327" s="76"/>
    </row>
    <row r="328" spans="2:19" x14ac:dyDescent="0.25">
      <c r="B328" s="472"/>
      <c r="C328" s="472"/>
      <c r="D328" s="472"/>
      <c r="E328" s="1027" t="s">
        <v>390</v>
      </c>
      <c r="F328" s="1028">
        <v>0</v>
      </c>
      <c r="G328" s="1028">
        <v>1</v>
      </c>
      <c r="H328" s="1028">
        <v>1</v>
      </c>
      <c r="I328" s="1028">
        <v>2</v>
      </c>
      <c r="J328" s="1029">
        <v>1</v>
      </c>
      <c r="K328" s="1029">
        <v>0</v>
      </c>
      <c r="L328" s="1029">
        <v>1</v>
      </c>
      <c r="M328" s="1029">
        <v>0</v>
      </c>
      <c r="N328" s="1031">
        <f t="shared" si="148"/>
        <v>-1</v>
      </c>
      <c r="R328" s="439"/>
      <c r="S328" s="76"/>
    </row>
    <row r="329" spans="2:19" ht="15.75" thickBot="1" x14ac:dyDescent="0.3">
      <c r="B329" s="472"/>
      <c r="C329" s="472"/>
      <c r="D329" s="472"/>
      <c r="E329" s="344" t="s">
        <v>175</v>
      </c>
      <c r="F329" s="340">
        <v>0</v>
      </c>
      <c r="G329" s="340">
        <v>1</v>
      </c>
      <c r="H329" s="340">
        <v>0</v>
      </c>
      <c r="I329" s="340">
        <v>0</v>
      </c>
      <c r="J329" s="340">
        <v>0</v>
      </c>
      <c r="K329" s="340">
        <v>0</v>
      </c>
      <c r="L329" s="340">
        <v>1</v>
      </c>
      <c r="M329" s="340">
        <v>0</v>
      </c>
      <c r="N329" s="390">
        <f t="shared" si="148"/>
        <v>-1</v>
      </c>
      <c r="R329" s="439"/>
      <c r="S329" s="76"/>
    </row>
    <row r="330" spans="2:19" ht="15.75" thickBot="1" x14ac:dyDescent="0.3">
      <c r="B330" s="472"/>
      <c r="C330" s="472"/>
      <c r="D330" s="472"/>
      <c r="E330" s="959" t="s">
        <v>7</v>
      </c>
      <c r="F330" s="960">
        <f t="shared" ref="F330:K330" si="149">SUM(F317:F329)</f>
        <v>37</v>
      </c>
      <c r="G330" s="960">
        <f t="shared" si="149"/>
        <v>34</v>
      </c>
      <c r="H330" s="960">
        <f t="shared" si="149"/>
        <v>31</v>
      </c>
      <c r="I330" s="960">
        <f t="shared" si="149"/>
        <v>42</v>
      </c>
      <c r="J330" s="960">
        <f t="shared" si="149"/>
        <v>34</v>
      </c>
      <c r="K330" s="960">
        <f t="shared" si="149"/>
        <v>37</v>
      </c>
      <c r="L330" s="960">
        <v>20</v>
      </c>
      <c r="M330" s="1093">
        <v>24</v>
      </c>
      <c r="N330" s="967">
        <f>IFERROR((M330-L330)/L330,"-")</f>
        <v>0.2</v>
      </c>
      <c r="R330" s="439"/>
      <c r="S330" s="76"/>
    </row>
    <row r="331" spans="2:19" ht="15.75" thickTop="1" x14ac:dyDescent="0.25">
      <c r="B331" s="472"/>
      <c r="C331" s="472"/>
      <c r="D331" s="472"/>
      <c r="E331" s="34" t="s">
        <v>288</v>
      </c>
      <c r="R331" s="439"/>
      <c r="S331" s="76"/>
    </row>
    <row r="332" spans="2:19" ht="15.75" thickBot="1" x14ac:dyDescent="0.3">
      <c r="B332" s="472"/>
      <c r="C332" s="472"/>
      <c r="D332" s="472"/>
      <c r="R332" s="439"/>
      <c r="S332" s="76"/>
    </row>
    <row r="333" spans="2:19" ht="23.25" customHeight="1" thickTop="1" thickBot="1" x14ac:dyDescent="0.3">
      <c r="B333" s="472"/>
      <c r="C333" s="472"/>
      <c r="D333" s="472" t="s">
        <v>212</v>
      </c>
      <c r="E333" s="1694" t="s">
        <v>212</v>
      </c>
      <c r="F333" s="1695"/>
      <c r="G333" s="1695"/>
      <c r="H333" s="1695"/>
      <c r="I333" s="1695"/>
      <c r="J333" s="1695"/>
      <c r="K333" s="1695"/>
      <c r="L333" s="1695"/>
      <c r="M333" s="1695"/>
      <c r="N333" s="1696"/>
      <c r="R333" s="439"/>
      <c r="S333" s="76"/>
    </row>
    <row r="334" spans="2:19" ht="15.75" customHeight="1" x14ac:dyDescent="0.25">
      <c r="B334" s="472"/>
      <c r="C334" s="472"/>
      <c r="D334" s="472"/>
      <c r="E334" s="1693" t="s">
        <v>42</v>
      </c>
      <c r="F334" s="963" t="s">
        <v>43</v>
      </c>
      <c r="G334" s="963" t="s">
        <v>43</v>
      </c>
      <c r="H334" s="963" t="s">
        <v>43</v>
      </c>
      <c r="I334" s="963" t="s">
        <v>43</v>
      </c>
      <c r="J334" s="963" t="s">
        <v>43</v>
      </c>
      <c r="K334" s="963" t="s">
        <v>43</v>
      </c>
      <c r="L334" s="963" t="s">
        <v>43</v>
      </c>
      <c r="M334" s="968" t="s">
        <v>43</v>
      </c>
      <c r="N334" s="1697" t="s">
        <v>302</v>
      </c>
      <c r="R334" s="439"/>
      <c r="S334" s="76"/>
    </row>
    <row r="335" spans="2:19" ht="15.75" customHeight="1" thickBot="1" x14ac:dyDescent="0.3">
      <c r="B335" s="472"/>
      <c r="C335" s="472"/>
      <c r="D335" s="472"/>
      <c r="E335" s="1523"/>
      <c r="F335" s="871">
        <v>2009</v>
      </c>
      <c r="G335" s="871">
        <v>2010</v>
      </c>
      <c r="H335" s="871">
        <v>2011</v>
      </c>
      <c r="I335" s="871">
        <v>2012</v>
      </c>
      <c r="J335" s="871">
        <v>2013</v>
      </c>
      <c r="K335" s="871">
        <v>2014</v>
      </c>
      <c r="L335" s="871">
        <v>2015</v>
      </c>
      <c r="M335" s="969">
        <v>2016</v>
      </c>
      <c r="N335" s="1692"/>
      <c r="R335" s="439"/>
      <c r="S335" s="76"/>
    </row>
    <row r="336" spans="2:19" x14ac:dyDescent="0.25">
      <c r="B336" s="472"/>
      <c r="C336" s="472"/>
      <c r="D336" s="472"/>
      <c r="E336" s="381" t="s">
        <v>278</v>
      </c>
      <c r="F336" s="379">
        <v>10</v>
      </c>
      <c r="G336" s="379">
        <v>2</v>
      </c>
      <c r="H336" s="379">
        <v>5</v>
      </c>
      <c r="I336" s="379">
        <v>4</v>
      </c>
      <c r="J336" s="379">
        <v>7</v>
      </c>
      <c r="K336" s="525">
        <v>4</v>
      </c>
      <c r="L336" s="525">
        <v>7</v>
      </c>
      <c r="M336" s="525">
        <v>5</v>
      </c>
      <c r="N336" s="388">
        <f>IFERROR((M336-L336)/L336,"-")</f>
        <v>-0.2857142857142857</v>
      </c>
      <c r="R336" s="439"/>
      <c r="S336" s="76"/>
    </row>
    <row r="337" spans="2:19" x14ac:dyDescent="0.25">
      <c r="B337" s="472"/>
      <c r="C337" s="472"/>
      <c r="D337" s="472"/>
      <c r="E337" s="1027" t="s">
        <v>53</v>
      </c>
      <c r="F337" s="1028">
        <v>7</v>
      </c>
      <c r="G337" s="1028">
        <v>8</v>
      </c>
      <c r="H337" s="1028">
        <v>3</v>
      </c>
      <c r="I337" s="1028">
        <v>18</v>
      </c>
      <c r="J337" s="1029">
        <v>12</v>
      </c>
      <c r="K337" s="1029">
        <v>12</v>
      </c>
      <c r="L337" s="1029">
        <v>10</v>
      </c>
      <c r="M337" s="1029">
        <v>13</v>
      </c>
      <c r="N337" s="1031">
        <f t="shared" ref="N337:N339" si="150">IFERROR((M337-L337)/L337,"-")</f>
        <v>0.3</v>
      </c>
      <c r="R337" s="439"/>
      <c r="S337" s="76"/>
    </row>
    <row r="338" spans="2:19" ht="15.75" thickBot="1" x14ac:dyDescent="0.3">
      <c r="B338" s="472"/>
      <c r="C338" s="472"/>
      <c r="D338" s="472"/>
      <c r="E338" s="382" t="s">
        <v>69</v>
      </c>
      <c r="F338" s="380">
        <v>0</v>
      </c>
      <c r="G338" s="380">
        <v>0</v>
      </c>
      <c r="H338" s="380">
        <v>0</v>
      </c>
      <c r="I338" s="340">
        <v>0</v>
      </c>
      <c r="J338" s="340">
        <v>0</v>
      </c>
      <c r="K338" s="340">
        <v>0</v>
      </c>
      <c r="L338" s="340">
        <v>0</v>
      </c>
      <c r="M338" s="467">
        <v>0</v>
      </c>
      <c r="N338" s="388" t="str">
        <f t="shared" si="150"/>
        <v>-</v>
      </c>
      <c r="R338" s="439"/>
      <c r="S338" s="76"/>
    </row>
    <row r="339" spans="2:19" ht="15.75" thickBot="1" x14ac:dyDescent="0.3">
      <c r="B339" s="472"/>
      <c r="C339" s="472"/>
      <c r="D339" s="472"/>
      <c r="E339" s="959" t="s">
        <v>7</v>
      </c>
      <c r="F339" s="960">
        <f>SUM(F336:F338)</f>
        <v>17</v>
      </c>
      <c r="G339" s="960">
        <f t="shared" ref="G339" si="151">SUM(G336:G338)</f>
        <v>10</v>
      </c>
      <c r="H339" s="960">
        <f t="shared" ref="H339" si="152">SUM(H336:H338)</f>
        <v>8</v>
      </c>
      <c r="I339" s="960">
        <f t="shared" ref="I339" si="153">SUM(I336:I338)</f>
        <v>22</v>
      </c>
      <c r="J339" s="960">
        <f t="shared" ref="J339" si="154">SUM(J336:J338)</f>
        <v>19</v>
      </c>
      <c r="K339" s="960">
        <f t="shared" ref="K339" si="155">SUM(K336:K338)</f>
        <v>16</v>
      </c>
      <c r="L339" s="960">
        <v>17</v>
      </c>
      <c r="M339" s="960">
        <v>18</v>
      </c>
      <c r="N339" s="964">
        <f t="shared" si="150"/>
        <v>5.8823529411764705E-2</v>
      </c>
      <c r="R339" s="439"/>
      <c r="S339" s="76"/>
    </row>
    <row r="340" spans="2:19" ht="7.5" customHeight="1" thickTop="1" thickBot="1" x14ac:dyDescent="0.3">
      <c r="B340" s="472"/>
      <c r="C340" s="472"/>
      <c r="D340" s="472"/>
      <c r="E340" s="203"/>
      <c r="F340" s="204"/>
      <c r="G340" s="204"/>
      <c r="H340" s="204"/>
      <c r="I340" s="387"/>
      <c r="J340" s="387"/>
      <c r="K340" s="387"/>
      <c r="L340" s="387"/>
      <c r="M340" s="387"/>
      <c r="N340" s="391"/>
      <c r="R340" s="439"/>
      <c r="S340" s="76"/>
    </row>
    <row r="341" spans="2:19" ht="15.75" thickTop="1" x14ac:dyDescent="0.25">
      <c r="B341" s="472"/>
      <c r="C341" s="472"/>
      <c r="D341" s="472"/>
      <c r="E341" s="341" t="s">
        <v>50</v>
      </c>
      <c r="F341" s="342">
        <v>7</v>
      </c>
      <c r="G341" s="342">
        <v>6</v>
      </c>
      <c r="H341" s="342">
        <v>3</v>
      </c>
      <c r="I341" s="342">
        <v>12</v>
      </c>
      <c r="J341" s="342">
        <v>9</v>
      </c>
      <c r="K341" s="342">
        <v>11</v>
      </c>
      <c r="L341" s="342">
        <v>13</v>
      </c>
      <c r="M341" s="342">
        <v>13</v>
      </c>
      <c r="N341" s="388">
        <f t="shared" ref="N341:N344" si="156">IFERROR((M341-L341)/L341,"-")</f>
        <v>0</v>
      </c>
      <c r="R341" s="439"/>
      <c r="S341" s="76"/>
    </row>
    <row r="342" spans="2:19" x14ac:dyDescent="0.25">
      <c r="B342" s="472"/>
      <c r="C342" s="472"/>
      <c r="D342" s="472"/>
      <c r="E342" s="1027" t="s">
        <v>51</v>
      </c>
      <c r="F342" s="1028">
        <v>10</v>
      </c>
      <c r="G342" s="1028">
        <v>4</v>
      </c>
      <c r="H342" s="1028">
        <v>5</v>
      </c>
      <c r="I342" s="1028">
        <v>10</v>
      </c>
      <c r="J342" s="1029">
        <v>10</v>
      </c>
      <c r="K342" s="1029">
        <v>5</v>
      </c>
      <c r="L342" s="1029">
        <v>4</v>
      </c>
      <c r="M342" s="1029">
        <v>5</v>
      </c>
      <c r="N342" s="1031">
        <f t="shared" si="156"/>
        <v>0.25</v>
      </c>
      <c r="R342" s="439"/>
      <c r="S342" s="76"/>
    </row>
    <row r="343" spans="2:19" ht="15.75" thickBot="1" x14ac:dyDescent="0.3">
      <c r="B343" s="472"/>
      <c r="C343" s="472"/>
      <c r="D343" s="472"/>
      <c r="E343" s="343" t="s">
        <v>69</v>
      </c>
      <c r="F343" s="345">
        <v>0</v>
      </c>
      <c r="G343" s="345">
        <v>0</v>
      </c>
      <c r="H343" s="346">
        <v>0</v>
      </c>
      <c r="I343" s="379">
        <v>0</v>
      </c>
      <c r="J343" s="467">
        <v>0</v>
      </c>
      <c r="K343" s="467">
        <v>0</v>
      </c>
      <c r="L343" s="467">
        <v>0</v>
      </c>
      <c r="M343" s="1094">
        <v>0</v>
      </c>
      <c r="N343" s="388" t="str">
        <f t="shared" si="156"/>
        <v>-</v>
      </c>
      <c r="R343" s="439"/>
      <c r="S343" s="76"/>
    </row>
    <row r="344" spans="2:19" ht="15.75" thickBot="1" x14ac:dyDescent="0.3">
      <c r="B344" s="472"/>
      <c r="C344" s="472"/>
      <c r="D344" s="472"/>
      <c r="E344" s="966" t="s">
        <v>7</v>
      </c>
      <c r="F344" s="960">
        <f>SUM(F341:F343)</f>
        <v>17</v>
      </c>
      <c r="G344" s="960">
        <f t="shared" ref="G344" si="157">SUM(G341:G343)</f>
        <v>10</v>
      </c>
      <c r="H344" s="960">
        <f t="shared" ref="H344" si="158">SUM(H341:H343)</f>
        <v>8</v>
      </c>
      <c r="I344" s="960">
        <f t="shared" ref="I344" si="159">SUM(I341:I343)</f>
        <v>22</v>
      </c>
      <c r="J344" s="960">
        <f t="shared" ref="J344" si="160">SUM(J341:J343)</f>
        <v>19</v>
      </c>
      <c r="K344" s="960">
        <f t="shared" ref="K344" si="161">SUM(K341:K343)</f>
        <v>16</v>
      </c>
      <c r="L344" s="960">
        <v>17</v>
      </c>
      <c r="M344" s="960">
        <v>18</v>
      </c>
      <c r="N344" s="964">
        <f t="shared" si="156"/>
        <v>5.8823529411764705E-2</v>
      </c>
      <c r="R344" s="439"/>
      <c r="S344" s="76"/>
    </row>
    <row r="345" spans="2:19" ht="7.5" customHeight="1" thickTop="1" thickBot="1" x14ac:dyDescent="0.3">
      <c r="B345" s="472"/>
      <c r="C345" s="472"/>
      <c r="D345" s="472"/>
      <c r="E345" s="244"/>
      <c r="F345" s="204"/>
      <c r="G345" s="204"/>
      <c r="H345" s="204"/>
      <c r="I345" s="204"/>
      <c r="J345" s="204"/>
      <c r="K345" s="204"/>
      <c r="L345" s="204"/>
      <c r="M345" s="204"/>
      <c r="N345" s="392"/>
      <c r="R345" s="439"/>
      <c r="S345" s="76"/>
    </row>
    <row r="346" spans="2:19" ht="15.75" thickTop="1" x14ac:dyDescent="0.25">
      <c r="B346" s="472"/>
      <c r="C346" s="472"/>
      <c r="D346" s="472"/>
      <c r="E346" s="245" t="s">
        <v>69</v>
      </c>
      <c r="F346" s="342">
        <v>0</v>
      </c>
      <c r="G346" s="342">
        <v>0</v>
      </c>
      <c r="H346" s="342">
        <v>0</v>
      </c>
      <c r="I346" s="468">
        <v>0</v>
      </c>
      <c r="J346" s="342">
        <v>0</v>
      </c>
      <c r="K346" s="342">
        <v>0</v>
      </c>
      <c r="L346" s="342">
        <v>0</v>
      </c>
      <c r="M346" s="342">
        <v>0</v>
      </c>
      <c r="N346" s="469" t="str">
        <f t="shared" ref="N346:N358" si="162">IFERROR((M346-L346)/L346,"-")</f>
        <v>-</v>
      </c>
      <c r="R346" s="439"/>
      <c r="S346" s="76"/>
    </row>
    <row r="347" spans="2:19" x14ac:dyDescent="0.25">
      <c r="B347" s="472"/>
      <c r="C347" s="472"/>
      <c r="D347" s="472"/>
      <c r="E347" s="1027" t="s">
        <v>282</v>
      </c>
      <c r="F347" s="1028">
        <v>2</v>
      </c>
      <c r="G347" s="1028">
        <v>1</v>
      </c>
      <c r="H347" s="1028">
        <v>1</v>
      </c>
      <c r="I347" s="1028">
        <v>1</v>
      </c>
      <c r="J347" s="1029">
        <v>0</v>
      </c>
      <c r="K347" s="1029">
        <v>2</v>
      </c>
      <c r="L347" s="1029">
        <v>1</v>
      </c>
      <c r="M347" s="1029">
        <v>3</v>
      </c>
      <c r="N347" s="1031">
        <f t="shared" si="162"/>
        <v>2</v>
      </c>
      <c r="R347" s="439"/>
      <c r="S347" s="76"/>
    </row>
    <row r="348" spans="2:19" x14ac:dyDescent="0.25">
      <c r="B348" s="472"/>
      <c r="C348" s="472"/>
      <c r="D348" s="472"/>
      <c r="E348" s="348" t="s">
        <v>439</v>
      </c>
      <c r="F348" s="347">
        <v>2</v>
      </c>
      <c r="G348" s="347">
        <v>2</v>
      </c>
      <c r="H348" s="347">
        <v>0</v>
      </c>
      <c r="I348" s="347">
        <v>0</v>
      </c>
      <c r="J348" s="347">
        <v>1</v>
      </c>
      <c r="K348" s="347">
        <v>0</v>
      </c>
      <c r="L348" s="347">
        <v>3</v>
      </c>
      <c r="M348" s="347">
        <v>0</v>
      </c>
      <c r="N348" s="470">
        <f t="shared" si="162"/>
        <v>-1</v>
      </c>
      <c r="R348" s="439"/>
      <c r="S348" s="76"/>
    </row>
    <row r="349" spans="2:19" x14ac:dyDescent="0.25">
      <c r="B349" s="472"/>
      <c r="C349" s="472"/>
      <c r="D349" s="472"/>
      <c r="E349" s="1027" t="s">
        <v>283</v>
      </c>
      <c r="F349" s="1028">
        <v>0</v>
      </c>
      <c r="G349" s="1028">
        <v>2</v>
      </c>
      <c r="H349" s="1028">
        <v>1</v>
      </c>
      <c r="I349" s="1028">
        <v>1</v>
      </c>
      <c r="J349" s="1029">
        <v>1</v>
      </c>
      <c r="K349" s="1029">
        <v>0</v>
      </c>
      <c r="L349" s="1029">
        <v>0</v>
      </c>
      <c r="M349" s="1029">
        <v>3</v>
      </c>
      <c r="N349" s="1031" t="str">
        <f t="shared" si="162"/>
        <v>-</v>
      </c>
      <c r="R349" s="439"/>
      <c r="S349" s="76"/>
    </row>
    <row r="350" spans="2:19" x14ac:dyDescent="0.25">
      <c r="B350" s="715" t="s">
        <v>36</v>
      </c>
      <c r="C350" s="670"/>
      <c r="D350" s="472"/>
      <c r="E350" s="348" t="s">
        <v>284</v>
      </c>
      <c r="F350" s="347">
        <v>1</v>
      </c>
      <c r="G350" s="347">
        <v>0</v>
      </c>
      <c r="H350" s="347">
        <v>0</v>
      </c>
      <c r="I350" s="347">
        <v>2</v>
      </c>
      <c r="J350" s="347">
        <v>3</v>
      </c>
      <c r="K350" s="347">
        <v>3</v>
      </c>
      <c r="L350" s="347">
        <v>0</v>
      </c>
      <c r="M350" s="347">
        <v>0</v>
      </c>
      <c r="N350" s="470" t="str">
        <f t="shared" si="162"/>
        <v>-</v>
      </c>
      <c r="R350" s="439"/>
      <c r="S350" s="76"/>
    </row>
    <row r="351" spans="2:19" x14ac:dyDescent="0.25">
      <c r="B351" s="715" t="s">
        <v>38</v>
      </c>
      <c r="C351" s="670"/>
      <c r="D351" s="472"/>
      <c r="E351" s="1027" t="s">
        <v>285</v>
      </c>
      <c r="F351" s="1028">
        <v>0</v>
      </c>
      <c r="G351" s="1028">
        <v>0</v>
      </c>
      <c r="H351" s="1028">
        <v>0</v>
      </c>
      <c r="I351" s="1028">
        <v>0</v>
      </c>
      <c r="J351" s="1029">
        <v>0</v>
      </c>
      <c r="K351" s="1029">
        <v>0</v>
      </c>
      <c r="L351" s="1029">
        <v>0</v>
      </c>
      <c r="M351" s="1029">
        <v>0</v>
      </c>
      <c r="N351" s="1031" t="str">
        <f t="shared" si="162"/>
        <v>-</v>
      </c>
      <c r="R351" s="439"/>
      <c r="S351" s="76"/>
    </row>
    <row r="352" spans="2:19" x14ac:dyDescent="0.25">
      <c r="B352" s="715" t="s">
        <v>81</v>
      </c>
      <c r="C352" s="670"/>
      <c r="D352" s="472"/>
      <c r="E352" s="348" t="s">
        <v>389</v>
      </c>
      <c r="F352" s="347">
        <v>1</v>
      </c>
      <c r="G352" s="347">
        <v>1</v>
      </c>
      <c r="H352" s="347">
        <v>1</v>
      </c>
      <c r="I352" s="347">
        <v>0</v>
      </c>
      <c r="J352" s="347">
        <v>1</v>
      </c>
      <c r="K352" s="347">
        <v>0</v>
      </c>
      <c r="L352" s="347">
        <v>0</v>
      </c>
      <c r="M352" s="347">
        <v>1</v>
      </c>
      <c r="N352" s="470" t="str">
        <f t="shared" si="162"/>
        <v>-</v>
      </c>
      <c r="R352" s="439"/>
      <c r="S352" s="76"/>
    </row>
    <row r="353" spans="2:19" x14ac:dyDescent="0.25">
      <c r="B353" s="472"/>
      <c r="C353" s="472"/>
      <c r="D353" s="472"/>
      <c r="E353" s="1027" t="s">
        <v>286</v>
      </c>
      <c r="F353" s="1028">
        <v>3</v>
      </c>
      <c r="G353" s="1028">
        <v>2</v>
      </c>
      <c r="H353" s="1028">
        <v>2</v>
      </c>
      <c r="I353" s="1028">
        <v>5</v>
      </c>
      <c r="J353" s="1029">
        <v>5</v>
      </c>
      <c r="K353" s="1029">
        <v>0</v>
      </c>
      <c r="L353" s="1029">
        <v>5</v>
      </c>
      <c r="M353" s="1029">
        <v>3</v>
      </c>
      <c r="N353" s="1031">
        <f>IFERROR((M353-L353)/L353,"-")</f>
        <v>-0.4</v>
      </c>
      <c r="R353" s="439"/>
      <c r="S353" s="76"/>
    </row>
    <row r="354" spans="2:19" x14ac:dyDescent="0.25">
      <c r="B354" s="472"/>
      <c r="C354" s="472"/>
      <c r="D354" s="472"/>
      <c r="E354" s="348" t="s">
        <v>279</v>
      </c>
      <c r="F354" s="347">
        <v>1</v>
      </c>
      <c r="G354" s="347">
        <v>0</v>
      </c>
      <c r="H354" s="347">
        <v>0</v>
      </c>
      <c r="I354" s="467">
        <v>3</v>
      </c>
      <c r="J354" s="347">
        <v>0</v>
      </c>
      <c r="K354" s="347">
        <v>1</v>
      </c>
      <c r="L354" s="347">
        <v>1</v>
      </c>
      <c r="M354" s="347">
        <v>0</v>
      </c>
      <c r="N354" s="470">
        <f t="shared" si="162"/>
        <v>-1</v>
      </c>
      <c r="R354" s="439"/>
      <c r="S354" s="76"/>
    </row>
    <row r="355" spans="2:19" x14ac:dyDescent="0.25">
      <c r="B355" s="472"/>
      <c r="C355" s="472"/>
      <c r="D355" s="472"/>
      <c r="E355" s="1027" t="s">
        <v>280</v>
      </c>
      <c r="F355" s="1028">
        <v>5</v>
      </c>
      <c r="G355" s="1028">
        <v>1</v>
      </c>
      <c r="H355" s="1028">
        <v>2</v>
      </c>
      <c r="I355" s="1028">
        <v>6</v>
      </c>
      <c r="J355" s="1029">
        <v>6</v>
      </c>
      <c r="K355" s="1029">
        <v>5</v>
      </c>
      <c r="L355" s="1029">
        <v>6</v>
      </c>
      <c r="M355" s="1029">
        <v>6</v>
      </c>
      <c r="N355" s="1031">
        <f t="shared" si="162"/>
        <v>0</v>
      </c>
      <c r="R355" s="439"/>
      <c r="S355" s="76"/>
    </row>
    <row r="356" spans="2:19" x14ac:dyDescent="0.25">
      <c r="B356" s="472"/>
      <c r="C356" s="472"/>
      <c r="D356" s="472"/>
      <c r="E356" s="348" t="s">
        <v>281</v>
      </c>
      <c r="F356" s="347">
        <v>1</v>
      </c>
      <c r="G356" s="347">
        <v>1</v>
      </c>
      <c r="H356" s="347">
        <v>0</v>
      </c>
      <c r="I356" s="467">
        <v>0</v>
      </c>
      <c r="J356" s="347">
        <v>0</v>
      </c>
      <c r="K356" s="347">
        <v>4</v>
      </c>
      <c r="L356" s="347">
        <v>0</v>
      </c>
      <c r="M356" s="347">
        <v>1</v>
      </c>
      <c r="N356" s="470" t="str">
        <f t="shared" si="162"/>
        <v>-</v>
      </c>
      <c r="R356" s="439"/>
      <c r="S356" s="76"/>
    </row>
    <row r="357" spans="2:19" x14ac:dyDescent="0.25">
      <c r="B357" s="472"/>
      <c r="C357" s="472"/>
      <c r="D357" s="472"/>
      <c r="E357" s="1027" t="s">
        <v>390</v>
      </c>
      <c r="F357" s="1028">
        <v>1</v>
      </c>
      <c r="G357" s="1028">
        <v>0</v>
      </c>
      <c r="H357" s="1028">
        <v>1</v>
      </c>
      <c r="I357" s="1028">
        <v>3</v>
      </c>
      <c r="J357" s="1029">
        <v>2</v>
      </c>
      <c r="K357" s="1029">
        <v>0</v>
      </c>
      <c r="L357" s="1029">
        <v>0</v>
      </c>
      <c r="M357" s="1029">
        <v>0</v>
      </c>
      <c r="N357" s="1031" t="str">
        <f t="shared" si="162"/>
        <v>-</v>
      </c>
      <c r="R357" s="439"/>
      <c r="S357" s="76"/>
    </row>
    <row r="358" spans="2:19" ht="15.75" thickBot="1" x14ac:dyDescent="0.3">
      <c r="B358" s="472"/>
      <c r="C358" s="472"/>
      <c r="D358" s="472"/>
      <c r="E358" s="344" t="s">
        <v>175</v>
      </c>
      <c r="F358" s="340">
        <v>0</v>
      </c>
      <c r="G358" s="340">
        <v>0</v>
      </c>
      <c r="H358" s="340">
        <v>0</v>
      </c>
      <c r="I358" s="340">
        <v>1</v>
      </c>
      <c r="J358" s="340">
        <v>0</v>
      </c>
      <c r="K358" s="340">
        <v>1</v>
      </c>
      <c r="L358" s="340">
        <v>1</v>
      </c>
      <c r="M358" s="340">
        <v>1</v>
      </c>
      <c r="N358" s="390">
        <f t="shared" si="162"/>
        <v>0</v>
      </c>
      <c r="R358" s="439"/>
      <c r="S358" s="76"/>
    </row>
    <row r="359" spans="2:19" ht="15.75" thickBot="1" x14ac:dyDescent="0.3">
      <c r="B359" s="472"/>
      <c r="C359" s="472"/>
      <c r="D359" s="472"/>
      <c r="E359" s="959" t="s">
        <v>7</v>
      </c>
      <c r="F359" s="960">
        <f t="shared" ref="F359:K359" si="163">SUM(F346:F358)</f>
        <v>17</v>
      </c>
      <c r="G359" s="960">
        <f t="shared" si="163"/>
        <v>10</v>
      </c>
      <c r="H359" s="960">
        <f t="shared" si="163"/>
        <v>8</v>
      </c>
      <c r="I359" s="960">
        <f t="shared" si="163"/>
        <v>22</v>
      </c>
      <c r="J359" s="960">
        <f t="shared" si="163"/>
        <v>19</v>
      </c>
      <c r="K359" s="960">
        <f t="shared" si="163"/>
        <v>16</v>
      </c>
      <c r="L359" s="960">
        <v>17</v>
      </c>
      <c r="M359" s="1093">
        <v>18</v>
      </c>
      <c r="N359" s="967">
        <f>IFERROR((M359-L359)/L359,"-")</f>
        <v>5.8823529411764705E-2</v>
      </c>
      <c r="R359" s="439"/>
      <c r="S359" s="76"/>
    </row>
    <row r="360" spans="2:19" ht="15.75" thickTop="1" x14ac:dyDescent="0.25">
      <c r="B360" s="472"/>
      <c r="C360" s="472"/>
      <c r="D360" s="472"/>
      <c r="E360" s="34" t="s">
        <v>288</v>
      </c>
      <c r="R360" s="439"/>
      <c r="S360" s="76"/>
    </row>
    <row r="361" spans="2:19" ht="15.75" thickBot="1" x14ac:dyDescent="0.3">
      <c r="B361" s="472"/>
      <c r="C361" s="472"/>
      <c r="D361" s="472"/>
      <c r="R361" s="439"/>
      <c r="S361" s="76"/>
    </row>
    <row r="362" spans="2:19" ht="23.25" customHeight="1" thickTop="1" thickBot="1" x14ac:dyDescent="0.3">
      <c r="B362" s="472"/>
      <c r="C362" s="472"/>
      <c r="D362" s="472" t="s">
        <v>213</v>
      </c>
      <c r="E362" s="1694" t="s">
        <v>213</v>
      </c>
      <c r="F362" s="1695"/>
      <c r="G362" s="1695"/>
      <c r="H362" s="1695"/>
      <c r="I362" s="1695"/>
      <c r="J362" s="1695"/>
      <c r="K362" s="1695"/>
      <c r="L362" s="1695"/>
      <c r="M362" s="1695"/>
      <c r="N362" s="1696"/>
      <c r="R362" s="439"/>
      <c r="S362" s="76"/>
    </row>
    <row r="363" spans="2:19" ht="15.75" customHeight="1" x14ac:dyDescent="0.25">
      <c r="B363" s="472"/>
      <c r="C363" s="472"/>
      <c r="D363" s="472"/>
      <c r="E363" s="1693" t="s">
        <v>42</v>
      </c>
      <c r="F363" s="963" t="s">
        <v>43</v>
      </c>
      <c r="G363" s="963" t="s">
        <v>43</v>
      </c>
      <c r="H363" s="963" t="s">
        <v>43</v>
      </c>
      <c r="I363" s="963" t="s">
        <v>43</v>
      </c>
      <c r="J363" s="963" t="s">
        <v>43</v>
      </c>
      <c r="K363" s="963" t="s">
        <v>43</v>
      </c>
      <c r="L363" s="963" t="s">
        <v>43</v>
      </c>
      <c r="M363" s="968" t="s">
        <v>43</v>
      </c>
      <c r="N363" s="1697" t="s">
        <v>302</v>
      </c>
      <c r="R363" s="439"/>
      <c r="S363" s="76"/>
    </row>
    <row r="364" spans="2:19" ht="15.75" customHeight="1" thickBot="1" x14ac:dyDescent="0.3">
      <c r="B364" s="472"/>
      <c r="C364" s="472"/>
      <c r="D364" s="472"/>
      <c r="E364" s="1523"/>
      <c r="F364" s="871">
        <v>2009</v>
      </c>
      <c r="G364" s="871">
        <v>2010</v>
      </c>
      <c r="H364" s="871">
        <v>2011</v>
      </c>
      <c r="I364" s="871">
        <v>2012</v>
      </c>
      <c r="J364" s="871">
        <v>2013</v>
      </c>
      <c r="K364" s="871">
        <v>2014</v>
      </c>
      <c r="L364" s="871">
        <v>2015</v>
      </c>
      <c r="M364" s="969">
        <v>2016</v>
      </c>
      <c r="N364" s="1692"/>
      <c r="R364" s="439"/>
      <c r="S364" s="76"/>
    </row>
    <row r="365" spans="2:19" x14ac:dyDescent="0.25">
      <c r="B365" s="472"/>
      <c r="C365" s="472"/>
      <c r="D365" s="472"/>
      <c r="E365" s="381" t="s">
        <v>278</v>
      </c>
      <c r="F365" s="379">
        <v>108</v>
      </c>
      <c r="G365" s="379">
        <v>99</v>
      </c>
      <c r="H365" s="379">
        <v>117</v>
      </c>
      <c r="I365" s="379">
        <v>128</v>
      </c>
      <c r="J365" s="379">
        <v>80</v>
      </c>
      <c r="K365" s="525">
        <v>79</v>
      </c>
      <c r="L365" s="525">
        <v>57</v>
      </c>
      <c r="M365" s="525">
        <v>60</v>
      </c>
      <c r="N365" s="388">
        <f>IFERROR((M365-L365)/L365,"-")</f>
        <v>5.2631578947368418E-2</v>
      </c>
      <c r="R365" s="439"/>
      <c r="S365" s="76"/>
    </row>
    <row r="366" spans="2:19" x14ac:dyDescent="0.25">
      <c r="B366" s="472"/>
      <c r="C366" s="472"/>
      <c r="D366" s="472"/>
      <c r="E366" s="1027" t="s">
        <v>53</v>
      </c>
      <c r="F366" s="1028">
        <v>48</v>
      </c>
      <c r="G366" s="1028">
        <v>48</v>
      </c>
      <c r="H366" s="1028">
        <v>47</v>
      </c>
      <c r="I366" s="1028">
        <v>43</v>
      </c>
      <c r="J366" s="1029">
        <v>49</v>
      </c>
      <c r="K366" s="1029">
        <v>30</v>
      </c>
      <c r="L366" s="1029">
        <v>21</v>
      </c>
      <c r="M366" s="1029">
        <v>22</v>
      </c>
      <c r="N366" s="1031">
        <f t="shared" ref="N366:N368" si="164">IFERROR((M366-L366)/L366,"-")</f>
        <v>4.7619047619047616E-2</v>
      </c>
      <c r="R366" s="439"/>
      <c r="S366" s="76"/>
    </row>
    <row r="367" spans="2:19" ht="15.75" thickBot="1" x14ac:dyDescent="0.3">
      <c r="B367" s="472"/>
      <c r="C367" s="472"/>
      <c r="D367" s="472"/>
      <c r="E367" s="382" t="s">
        <v>69</v>
      </c>
      <c r="F367" s="380">
        <v>0</v>
      </c>
      <c r="G367" s="380">
        <v>1</v>
      </c>
      <c r="H367" s="380">
        <v>0</v>
      </c>
      <c r="I367" s="340">
        <v>0</v>
      </c>
      <c r="J367" s="340">
        <v>0</v>
      </c>
      <c r="K367" s="340">
        <v>0</v>
      </c>
      <c r="L367" s="340">
        <v>0</v>
      </c>
      <c r="M367" s="467">
        <v>1</v>
      </c>
      <c r="N367" s="388" t="str">
        <f t="shared" si="164"/>
        <v>-</v>
      </c>
      <c r="R367" s="439"/>
      <c r="S367" s="76"/>
    </row>
    <row r="368" spans="2:19" ht="15.75" thickBot="1" x14ac:dyDescent="0.3">
      <c r="B368" s="472"/>
      <c r="C368" s="472"/>
      <c r="D368" s="472"/>
      <c r="E368" s="959" t="s">
        <v>7</v>
      </c>
      <c r="F368" s="960">
        <f>SUM(F365:F367)</f>
        <v>156</v>
      </c>
      <c r="G368" s="960">
        <f t="shared" ref="G368" si="165">SUM(G365:G367)</f>
        <v>148</v>
      </c>
      <c r="H368" s="960">
        <f t="shared" ref="H368" si="166">SUM(H365:H367)</f>
        <v>164</v>
      </c>
      <c r="I368" s="960">
        <f t="shared" ref="I368" si="167">SUM(I365:I367)</f>
        <v>171</v>
      </c>
      <c r="J368" s="960">
        <f t="shared" ref="J368" si="168">SUM(J365:J367)</f>
        <v>129</v>
      </c>
      <c r="K368" s="960">
        <f t="shared" ref="K368" si="169">SUM(K365:K367)</f>
        <v>109</v>
      </c>
      <c r="L368" s="960">
        <v>78</v>
      </c>
      <c r="M368" s="960">
        <v>83</v>
      </c>
      <c r="N368" s="964">
        <f t="shared" si="164"/>
        <v>6.4102564102564097E-2</v>
      </c>
      <c r="R368" s="439"/>
      <c r="S368" s="76"/>
    </row>
    <row r="369" spans="2:19" ht="7.5" customHeight="1" thickTop="1" thickBot="1" x14ac:dyDescent="0.3">
      <c r="B369" s="472"/>
      <c r="C369" s="472"/>
      <c r="D369" s="472"/>
      <c r="E369" s="203"/>
      <c r="F369" s="204"/>
      <c r="G369" s="204"/>
      <c r="H369" s="204"/>
      <c r="I369" s="387"/>
      <c r="J369" s="387"/>
      <c r="K369" s="387"/>
      <c r="L369" s="387"/>
      <c r="M369" s="387"/>
      <c r="N369" s="391"/>
      <c r="R369" s="439"/>
      <c r="S369" s="76"/>
    </row>
    <row r="370" spans="2:19" ht="15.75" thickTop="1" x14ac:dyDescent="0.25">
      <c r="B370" s="472"/>
      <c r="C370" s="472"/>
      <c r="D370" s="472"/>
      <c r="E370" s="341" t="s">
        <v>50</v>
      </c>
      <c r="F370" s="342">
        <v>91</v>
      </c>
      <c r="G370" s="342">
        <v>89</v>
      </c>
      <c r="H370" s="342">
        <v>90</v>
      </c>
      <c r="I370" s="342">
        <v>113</v>
      </c>
      <c r="J370" s="342">
        <v>89</v>
      </c>
      <c r="K370" s="342">
        <v>73</v>
      </c>
      <c r="L370" s="342">
        <v>51</v>
      </c>
      <c r="M370" s="342">
        <v>46</v>
      </c>
      <c r="N370" s="388">
        <f t="shared" ref="N370:N373" si="170">IFERROR((M370-L370)/L370,"-")</f>
        <v>-9.8039215686274508E-2</v>
      </c>
      <c r="R370" s="439"/>
      <c r="S370" s="76"/>
    </row>
    <row r="371" spans="2:19" x14ac:dyDescent="0.25">
      <c r="B371" s="472"/>
      <c r="C371" s="472"/>
      <c r="D371" s="472"/>
      <c r="E371" s="1027" t="s">
        <v>51</v>
      </c>
      <c r="F371" s="1028">
        <v>65</v>
      </c>
      <c r="G371" s="1028">
        <v>59</v>
      </c>
      <c r="H371" s="1028">
        <v>74</v>
      </c>
      <c r="I371" s="1028">
        <v>58</v>
      </c>
      <c r="J371" s="1029">
        <v>40</v>
      </c>
      <c r="K371" s="1029">
        <v>36</v>
      </c>
      <c r="L371" s="1029">
        <v>27</v>
      </c>
      <c r="M371" s="1029">
        <v>34</v>
      </c>
      <c r="N371" s="1031">
        <f t="shared" si="170"/>
        <v>0.25925925925925924</v>
      </c>
      <c r="R371" s="439"/>
      <c r="S371" s="76"/>
    </row>
    <row r="372" spans="2:19" ht="15.75" thickBot="1" x14ac:dyDescent="0.3">
      <c r="B372" s="472"/>
      <c r="C372" s="472"/>
      <c r="D372" s="472"/>
      <c r="E372" s="343" t="s">
        <v>69</v>
      </c>
      <c r="F372" s="345">
        <v>0</v>
      </c>
      <c r="G372" s="345">
        <v>0</v>
      </c>
      <c r="H372" s="346">
        <v>0</v>
      </c>
      <c r="I372" s="379">
        <v>0</v>
      </c>
      <c r="J372" s="467">
        <v>0</v>
      </c>
      <c r="K372" s="467">
        <v>0</v>
      </c>
      <c r="L372" s="467">
        <v>0</v>
      </c>
      <c r="M372" s="467">
        <v>3</v>
      </c>
      <c r="N372" s="388" t="str">
        <f t="shared" si="170"/>
        <v>-</v>
      </c>
      <c r="R372" s="439"/>
      <c r="S372" s="76"/>
    </row>
    <row r="373" spans="2:19" ht="15.75" thickBot="1" x14ac:dyDescent="0.3">
      <c r="B373" s="472"/>
      <c r="C373" s="472"/>
      <c r="D373" s="472"/>
      <c r="E373" s="966" t="s">
        <v>7</v>
      </c>
      <c r="F373" s="960">
        <f>SUM(F370:F372)</f>
        <v>156</v>
      </c>
      <c r="G373" s="960">
        <f t="shared" ref="G373" si="171">SUM(G370:G372)</f>
        <v>148</v>
      </c>
      <c r="H373" s="960">
        <f t="shared" ref="H373" si="172">SUM(H370:H372)</f>
        <v>164</v>
      </c>
      <c r="I373" s="960">
        <f t="shared" ref="I373" si="173">SUM(I370:I372)</f>
        <v>171</v>
      </c>
      <c r="J373" s="960">
        <f t="shared" ref="J373" si="174">SUM(J370:J372)</f>
        <v>129</v>
      </c>
      <c r="K373" s="960">
        <f t="shared" ref="K373" si="175">SUM(K370:K372)</f>
        <v>109</v>
      </c>
      <c r="L373" s="960">
        <v>78</v>
      </c>
      <c r="M373" s="960">
        <v>83</v>
      </c>
      <c r="N373" s="964">
        <f t="shared" si="170"/>
        <v>6.4102564102564097E-2</v>
      </c>
      <c r="R373" s="439"/>
      <c r="S373" s="76"/>
    </row>
    <row r="374" spans="2:19" ht="7.5" customHeight="1" thickTop="1" thickBot="1" x14ac:dyDescent="0.3">
      <c r="B374" s="472"/>
      <c r="C374" s="472"/>
      <c r="D374" s="472"/>
      <c r="E374" s="244"/>
      <c r="F374" s="204"/>
      <c r="G374" s="204"/>
      <c r="H374" s="204"/>
      <c r="I374" s="204"/>
      <c r="J374" s="204"/>
      <c r="K374" s="204"/>
      <c r="L374" s="204"/>
      <c r="M374" s="204"/>
      <c r="N374" s="392"/>
      <c r="R374" s="439"/>
      <c r="S374" s="76"/>
    </row>
    <row r="375" spans="2:19" ht="15.75" thickTop="1" x14ac:dyDescent="0.25">
      <c r="B375" s="472"/>
      <c r="C375" s="472"/>
      <c r="D375" s="472"/>
      <c r="E375" s="245" t="s">
        <v>69</v>
      </c>
      <c r="F375" s="342">
        <v>0</v>
      </c>
      <c r="G375" s="342">
        <v>0</v>
      </c>
      <c r="H375" s="342">
        <v>0</v>
      </c>
      <c r="I375" s="468">
        <v>0</v>
      </c>
      <c r="J375" s="342">
        <v>0</v>
      </c>
      <c r="K375" s="342">
        <v>0</v>
      </c>
      <c r="L375" s="342">
        <v>1</v>
      </c>
      <c r="M375" s="342">
        <v>0</v>
      </c>
      <c r="N375" s="469">
        <f t="shared" ref="N375:N387" si="176">IFERROR((M375-L375)/L375,"-")</f>
        <v>-1</v>
      </c>
      <c r="R375" s="439"/>
      <c r="S375" s="76"/>
    </row>
    <row r="376" spans="2:19" x14ac:dyDescent="0.25">
      <c r="B376" s="472"/>
      <c r="C376" s="472"/>
      <c r="D376" s="472"/>
      <c r="E376" s="1027" t="s">
        <v>282</v>
      </c>
      <c r="F376" s="1028">
        <v>60</v>
      </c>
      <c r="G376" s="1028">
        <v>50</v>
      </c>
      <c r="H376" s="1028">
        <v>18</v>
      </c>
      <c r="I376" s="1028">
        <v>15</v>
      </c>
      <c r="J376" s="1029">
        <v>12</v>
      </c>
      <c r="K376" s="1029">
        <v>15</v>
      </c>
      <c r="L376" s="1029">
        <v>9</v>
      </c>
      <c r="M376" s="1029">
        <v>18</v>
      </c>
      <c r="N376" s="1031">
        <f t="shared" si="176"/>
        <v>1</v>
      </c>
      <c r="R376" s="439"/>
      <c r="S376" s="76"/>
    </row>
    <row r="377" spans="2:19" x14ac:dyDescent="0.25">
      <c r="B377" s="472"/>
      <c r="C377" s="472"/>
      <c r="D377" s="472"/>
      <c r="E377" s="348" t="s">
        <v>439</v>
      </c>
      <c r="F377" s="347">
        <v>11</v>
      </c>
      <c r="G377" s="347">
        <v>10</v>
      </c>
      <c r="H377" s="347">
        <v>16</v>
      </c>
      <c r="I377" s="347">
        <v>6</v>
      </c>
      <c r="J377" s="347">
        <v>4</v>
      </c>
      <c r="K377" s="347">
        <v>8</v>
      </c>
      <c r="L377" s="347">
        <v>3</v>
      </c>
      <c r="M377" s="347">
        <v>9</v>
      </c>
      <c r="N377" s="470">
        <f t="shared" si="176"/>
        <v>2</v>
      </c>
      <c r="R377" s="439"/>
      <c r="S377" s="76"/>
    </row>
    <row r="378" spans="2:19" x14ac:dyDescent="0.25">
      <c r="B378" s="472"/>
      <c r="C378" s="472"/>
      <c r="D378" s="472"/>
      <c r="E378" s="1027" t="s">
        <v>283</v>
      </c>
      <c r="F378" s="1028">
        <v>4</v>
      </c>
      <c r="G378" s="1028">
        <v>27</v>
      </c>
      <c r="H378" s="1028">
        <v>39</v>
      </c>
      <c r="I378" s="1028">
        <v>65</v>
      </c>
      <c r="J378" s="1029">
        <v>37</v>
      </c>
      <c r="K378" s="1029">
        <v>36</v>
      </c>
      <c r="L378" s="1029">
        <v>25</v>
      </c>
      <c r="M378" s="1029">
        <v>26</v>
      </c>
      <c r="N378" s="1031">
        <f t="shared" si="176"/>
        <v>0.04</v>
      </c>
      <c r="R378" s="439"/>
      <c r="S378" s="76"/>
    </row>
    <row r="379" spans="2:19" x14ac:dyDescent="0.25">
      <c r="B379" s="472"/>
      <c r="C379" s="472"/>
      <c r="D379" s="472"/>
      <c r="E379" s="348" t="s">
        <v>284</v>
      </c>
      <c r="F379" s="347">
        <v>21</v>
      </c>
      <c r="G379" s="347">
        <v>15</v>
      </c>
      <c r="H379" s="347">
        <v>11</v>
      </c>
      <c r="I379" s="347">
        <v>13</v>
      </c>
      <c r="J379" s="347">
        <v>11</v>
      </c>
      <c r="K379" s="347">
        <v>6</v>
      </c>
      <c r="L379" s="347">
        <v>7</v>
      </c>
      <c r="M379" s="347">
        <v>3</v>
      </c>
      <c r="N379" s="470">
        <f t="shared" si="176"/>
        <v>-0.5714285714285714</v>
      </c>
      <c r="R379" s="439"/>
      <c r="S379" s="76"/>
    </row>
    <row r="380" spans="2:19" x14ac:dyDescent="0.25">
      <c r="B380" s="472"/>
      <c r="C380" s="472"/>
      <c r="D380" s="472"/>
      <c r="E380" s="1027" t="s">
        <v>285</v>
      </c>
      <c r="F380" s="1028">
        <v>1</v>
      </c>
      <c r="G380" s="1028">
        <v>0</v>
      </c>
      <c r="H380" s="1028">
        <v>0</v>
      </c>
      <c r="I380" s="1028">
        <v>0</v>
      </c>
      <c r="J380" s="1029">
        <v>0</v>
      </c>
      <c r="K380" s="1029">
        <v>0</v>
      </c>
      <c r="L380" s="1029">
        <v>0</v>
      </c>
      <c r="M380" s="1029">
        <v>0</v>
      </c>
      <c r="N380" s="1031" t="str">
        <f t="shared" si="176"/>
        <v>-</v>
      </c>
      <c r="R380" s="439"/>
      <c r="S380" s="76"/>
    </row>
    <row r="381" spans="2:19" x14ac:dyDescent="0.25">
      <c r="B381" s="472"/>
      <c r="C381" s="472"/>
      <c r="D381" s="472"/>
      <c r="E381" s="348" t="s">
        <v>389</v>
      </c>
      <c r="F381" s="347">
        <v>11</v>
      </c>
      <c r="G381" s="347">
        <v>2</v>
      </c>
      <c r="H381" s="347">
        <v>10</v>
      </c>
      <c r="I381" s="347">
        <v>6</v>
      </c>
      <c r="J381" s="347">
        <v>12</v>
      </c>
      <c r="K381" s="347">
        <v>5</v>
      </c>
      <c r="L381" s="347">
        <v>3</v>
      </c>
      <c r="M381" s="347">
        <v>3</v>
      </c>
      <c r="N381" s="470">
        <f t="shared" si="176"/>
        <v>0</v>
      </c>
      <c r="R381" s="439"/>
      <c r="S381" s="76"/>
    </row>
    <row r="382" spans="2:19" x14ac:dyDescent="0.25">
      <c r="B382" s="472"/>
      <c r="C382" s="472"/>
      <c r="D382" s="472"/>
      <c r="E382" s="1027" t="s">
        <v>286</v>
      </c>
      <c r="F382" s="1028">
        <v>7</v>
      </c>
      <c r="G382" s="1028">
        <v>6</v>
      </c>
      <c r="H382" s="1028">
        <v>8</v>
      </c>
      <c r="I382" s="1028">
        <v>17</v>
      </c>
      <c r="J382" s="1029">
        <v>11</v>
      </c>
      <c r="K382" s="1029">
        <v>3</v>
      </c>
      <c r="L382" s="1029">
        <v>7</v>
      </c>
      <c r="M382" s="1029">
        <v>3</v>
      </c>
      <c r="N382" s="1031">
        <f>IFERROR((M382-L382)/L382,"-")</f>
        <v>-0.5714285714285714</v>
      </c>
      <c r="R382" s="439"/>
      <c r="S382" s="76"/>
    </row>
    <row r="383" spans="2:19" x14ac:dyDescent="0.25">
      <c r="B383" s="472"/>
      <c r="C383" s="472"/>
      <c r="D383" s="472"/>
      <c r="E383" s="348" t="s">
        <v>279</v>
      </c>
      <c r="F383" s="347">
        <v>1</v>
      </c>
      <c r="G383" s="347">
        <v>1</v>
      </c>
      <c r="H383" s="347">
        <v>17</v>
      </c>
      <c r="I383" s="467">
        <v>10</v>
      </c>
      <c r="J383" s="347">
        <v>8</v>
      </c>
      <c r="K383" s="347">
        <v>11</v>
      </c>
      <c r="L383" s="347">
        <v>5</v>
      </c>
      <c r="M383" s="347">
        <v>1</v>
      </c>
      <c r="N383" s="470">
        <f t="shared" si="176"/>
        <v>-0.8</v>
      </c>
      <c r="R383" s="439"/>
      <c r="S383" s="76"/>
    </row>
    <row r="384" spans="2:19" x14ac:dyDescent="0.25">
      <c r="B384" s="472"/>
      <c r="C384" s="472"/>
      <c r="D384" s="472"/>
      <c r="E384" s="1027" t="s">
        <v>280</v>
      </c>
      <c r="F384" s="1028">
        <v>28</v>
      </c>
      <c r="G384" s="1028">
        <v>24</v>
      </c>
      <c r="H384" s="1028">
        <v>29</v>
      </c>
      <c r="I384" s="1028">
        <v>27</v>
      </c>
      <c r="J384" s="1029">
        <v>25</v>
      </c>
      <c r="K384" s="1029">
        <v>12</v>
      </c>
      <c r="L384" s="1029">
        <v>7</v>
      </c>
      <c r="M384" s="1029">
        <v>17</v>
      </c>
      <c r="N384" s="1031">
        <f t="shared" si="176"/>
        <v>1.4285714285714286</v>
      </c>
      <c r="R384" s="439"/>
      <c r="S384" s="76"/>
    </row>
    <row r="385" spans="2:19" x14ac:dyDescent="0.25">
      <c r="B385" s="472"/>
      <c r="C385" s="472"/>
      <c r="D385" s="472"/>
      <c r="E385" s="348" t="s">
        <v>281</v>
      </c>
      <c r="F385" s="347">
        <v>7</v>
      </c>
      <c r="G385" s="347">
        <v>3</v>
      </c>
      <c r="H385" s="347">
        <v>6</v>
      </c>
      <c r="I385" s="467">
        <v>9</v>
      </c>
      <c r="J385" s="347">
        <v>2</v>
      </c>
      <c r="K385" s="347">
        <v>4</v>
      </c>
      <c r="L385" s="347">
        <v>6</v>
      </c>
      <c r="M385" s="347">
        <v>1</v>
      </c>
      <c r="N385" s="470">
        <f t="shared" si="176"/>
        <v>-0.83333333333333337</v>
      </c>
      <c r="R385" s="439"/>
      <c r="S385" s="76"/>
    </row>
    <row r="386" spans="2:19" x14ac:dyDescent="0.25">
      <c r="B386" s="472"/>
      <c r="C386" s="472"/>
      <c r="D386" s="472"/>
      <c r="E386" s="1027" t="s">
        <v>390</v>
      </c>
      <c r="F386" s="1028">
        <v>4</v>
      </c>
      <c r="G386" s="1028">
        <v>9</v>
      </c>
      <c r="H386" s="1028">
        <v>7</v>
      </c>
      <c r="I386" s="1028">
        <v>2</v>
      </c>
      <c r="J386" s="1029">
        <v>5</v>
      </c>
      <c r="K386" s="1029">
        <v>6</v>
      </c>
      <c r="L386" s="1029">
        <v>3</v>
      </c>
      <c r="M386" s="1029">
        <v>1</v>
      </c>
      <c r="N386" s="1031">
        <f t="shared" si="176"/>
        <v>-0.66666666666666663</v>
      </c>
      <c r="R386" s="439"/>
      <c r="S386" s="76"/>
    </row>
    <row r="387" spans="2:19" ht="15.75" thickBot="1" x14ac:dyDescent="0.3">
      <c r="B387" s="472"/>
      <c r="C387" s="472"/>
      <c r="D387" s="472"/>
      <c r="E387" s="344" t="s">
        <v>175</v>
      </c>
      <c r="F387" s="340">
        <v>1</v>
      </c>
      <c r="G387" s="340">
        <v>1</v>
      </c>
      <c r="H387" s="340">
        <v>3</v>
      </c>
      <c r="I387" s="340">
        <v>1</v>
      </c>
      <c r="J387" s="340">
        <v>2</v>
      </c>
      <c r="K387" s="340">
        <v>3</v>
      </c>
      <c r="L387" s="340">
        <v>2</v>
      </c>
      <c r="M387" s="340">
        <v>1</v>
      </c>
      <c r="N387" s="390">
        <f t="shared" si="176"/>
        <v>-0.5</v>
      </c>
      <c r="R387" s="439"/>
      <c r="S387" s="76"/>
    </row>
    <row r="388" spans="2:19" ht="15.75" thickBot="1" x14ac:dyDescent="0.3">
      <c r="B388" s="472"/>
      <c r="C388" s="472"/>
      <c r="D388" s="472"/>
      <c r="E388" s="959" t="s">
        <v>7</v>
      </c>
      <c r="F388" s="960">
        <f t="shared" ref="F388:K388" si="177">SUM(F375:F387)</f>
        <v>156</v>
      </c>
      <c r="G388" s="960">
        <f t="shared" si="177"/>
        <v>148</v>
      </c>
      <c r="H388" s="960">
        <f t="shared" si="177"/>
        <v>164</v>
      </c>
      <c r="I388" s="960">
        <f t="shared" si="177"/>
        <v>171</v>
      </c>
      <c r="J388" s="960">
        <f t="shared" si="177"/>
        <v>129</v>
      </c>
      <c r="K388" s="960">
        <f t="shared" si="177"/>
        <v>109</v>
      </c>
      <c r="L388" s="960">
        <v>78</v>
      </c>
      <c r="M388" s="1093">
        <v>83</v>
      </c>
      <c r="N388" s="967">
        <f>IFERROR((M388-L388)/L388,"-")</f>
        <v>6.4102564102564097E-2</v>
      </c>
      <c r="R388" s="439"/>
      <c r="S388" s="76"/>
    </row>
    <row r="389" spans="2:19" ht="15.75" thickTop="1" x14ac:dyDescent="0.25">
      <c r="B389" s="472"/>
      <c r="C389" s="472"/>
      <c r="D389" s="472"/>
      <c r="E389" s="34" t="s">
        <v>288</v>
      </c>
      <c r="R389" s="439"/>
      <c r="S389" s="76"/>
    </row>
    <row r="390" spans="2:19" ht="15.75" thickBot="1" x14ac:dyDescent="0.3">
      <c r="B390" s="472"/>
      <c r="C390" s="472"/>
      <c r="D390" s="472"/>
      <c r="R390" s="439"/>
      <c r="S390" s="76"/>
    </row>
    <row r="391" spans="2:19" ht="23.25" customHeight="1" thickTop="1" thickBot="1" x14ac:dyDescent="0.3">
      <c r="B391" s="472"/>
      <c r="C391" s="472"/>
      <c r="D391" s="472" t="s">
        <v>214</v>
      </c>
      <c r="E391" s="1694" t="s">
        <v>214</v>
      </c>
      <c r="F391" s="1695"/>
      <c r="G391" s="1695"/>
      <c r="H391" s="1695"/>
      <c r="I391" s="1695"/>
      <c r="J391" s="1695"/>
      <c r="K391" s="1695"/>
      <c r="L391" s="1695"/>
      <c r="M391" s="1695"/>
      <c r="N391" s="1696"/>
      <c r="R391" s="439"/>
      <c r="S391" s="76"/>
    </row>
    <row r="392" spans="2:19" ht="15.75" customHeight="1" x14ac:dyDescent="0.25">
      <c r="B392" s="472"/>
      <c r="C392" s="472"/>
      <c r="D392" s="472"/>
      <c r="E392" s="1693" t="s">
        <v>42</v>
      </c>
      <c r="F392" s="963" t="s">
        <v>43</v>
      </c>
      <c r="G392" s="963" t="s">
        <v>43</v>
      </c>
      <c r="H392" s="963" t="s">
        <v>43</v>
      </c>
      <c r="I392" s="963" t="s">
        <v>43</v>
      </c>
      <c r="J392" s="963" t="s">
        <v>43</v>
      </c>
      <c r="K392" s="963" t="s">
        <v>43</v>
      </c>
      <c r="L392" s="963" t="s">
        <v>43</v>
      </c>
      <c r="M392" s="968" t="s">
        <v>43</v>
      </c>
      <c r="N392" s="1697" t="s">
        <v>302</v>
      </c>
      <c r="R392" s="439"/>
      <c r="S392" s="76"/>
    </row>
    <row r="393" spans="2:19" ht="15.75" customHeight="1" thickBot="1" x14ac:dyDescent="0.3">
      <c r="B393" s="472"/>
      <c r="C393" s="472"/>
      <c r="D393" s="472"/>
      <c r="E393" s="1523"/>
      <c r="F393" s="871">
        <v>2009</v>
      </c>
      <c r="G393" s="871">
        <v>2010</v>
      </c>
      <c r="H393" s="871">
        <v>2011</v>
      </c>
      <c r="I393" s="871">
        <v>2012</v>
      </c>
      <c r="J393" s="871">
        <v>2013</v>
      </c>
      <c r="K393" s="871">
        <v>2014</v>
      </c>
      <c r="L393" s="871">
        <v>2015</v>
      </c>
      <c r="M393" s="969">
        <v>2016</v>
      </c>
      <c r="N393" s="1692"/>
      <c r="R393" s="439"/>
      <c r="S393" s="76"/>
    </row>
    <row r="394" spans="2:19" x14ac:dyDescent="0.25">
      <c r="B394" s="472"/>
      <c r="C394" s="472"/>
      <c r="D394" s="472"/>
      <c r="E394" s="381" t="s">
        <v>278</v>
      </c>
      <c r="F394" s="379">
        <v>19</v>
      </c>
      <c r="G394" s="379">
        <v>13</v>
      </c>
      <c r="H394" s="379">
        <v>24</v>
      </c>
      <c r="I394" s="379">
        <v>22</v>
      </c>
      <c r="J394" s="379">
        <v>17</v>
      </c>
      <c r="K394" s="525">
        <v>21</v>
      </c>
      <c r="L394" s="525">
        <v>22</v>
      </c>
      <c r="M394" s="525">
        <v>14</v>
      </c>
      <c r="N394" s="388">
        <f>IFERROR((M394-L394)/L394,"-")</f>
        <v>-0.36363636363636365</v>
      </c>
      <c r="R394" s="439"/>
      <c r="S394" s="76"/>
    </row>
    <row r="395" spans="2:19" x14ac:dyDescent="0.25">
      <c r="B395" s="472"/>
      <c r="C395" s="472"/>
      <c r="D395" s="472"/>
      <c r="E395" s="1027" t="s">
        <v>53</v>
      </c>
      <c r="F395" s="1028">
        <v>6</v>
      </c>
      <c r="G395" s="1028">
        <v>14</v>
      </c>
      <c r="H395" s="1028">
        <v>17</v>
      </c>
      <c r="I395" s="1028">
        <v>27</v>
      </c>
      <c r="J395" s="1029">
        <v>23</v>
      </c>
      <c r="K395" s="1029">
        <v>23</v>
      </c>
      <c r="L395" s="1029">
        <v>20</v>
      </c>
      <c r="M395" s="1029">
        <v>18</v>
      </c>
      <c r="N395" s="1031">
        <f t="shared" ref="N395:N397" si="178">IFERROR((M395-L395)/L395,"-")</f>
        <v>-0.1</v>
      </c>
      <c r="R395" s="439"/>
      <c r="S395" s="76"/>
    </row>
    <row r="396" spans="2:19" ht="15.75" thickBot="1" x14ac:dyDescent="0.3">
      <c r="B396" s="472"/>
      <c r="C396" s="472"/>
      <c r="D396" s="472"/>
      <c r="E396" s="382" t="s">
        <v>69</v>
      </c>
      <c r="F396" s="380">
        <v>0</v>
      </c>
      <c r="G396" s="380">
        <v>0</v>
      </c>
      <c r="H396" s="380">
        <v>0</v>
      </c>
      <c r="I396" s="340">
        <v>0</v>
      </c>
      <c r="J396" s="340">
        <v>2</v>
      </c>
      <c r="K396" s="340">
        <v>2</v>
      </c>
      <c r="L396" s="340">
        <v>0</v>
      </c>
      <c r="M396" s="467">
        <v>0</v>
      </c>
      <c r="N396" s="388" t="str">
        <f t="shared" si="178"/>
        <v>-</v>
      </c>
      <c r="R396" s="439"/>
      <c r="S396" s="76"/>
    </row>
    <row r="397" spans="2:19" ht="15.75" thickBot="1" x14ac:dyDescent="0.3">
      <c r="B397" s="472"/>
      <c r="C397" s="472"/>
      <c r="D397" s="472"/>
      <c r="E397" s="959" t="s">
        <v>7</v>
      </c>
      <c r="F397" s="960">
        <f>SUM(F394:F396)</f>
        <v>25</v>
      </c>
      <c r="G397" s="960">
        <f t="shared" ref="G397" si="179">SUM(G394:G396)</f>
        <v>27</v>
      </c>
      <c r="H397" s="960">
        <f t="shared" ref="H397" si="180">SUM(H394:H396)</f>
        <v>41</v>
      </c>
      <c r="I397" s="960">
        <f t="shared" ref="I397" si="181">SUM(I394:I396)</f>
        <v>49</v>
      </c>
      <c r="J397" s="960">
        <f t="shared" ref="J397" si="182">SUM(J394:J396)</f>
        <v>42</v>
      </c>
      <c r="K397" s="960">
        <f t="shared" ref="K397" si="183">SUM(K394:K396)</f>
        <v>46</v>
      </c>
      <c r="L397" s="960">
        <v>42</v>
      </c>
      <c r="M397" s="960">
        <v>32</v>
      </c>
      <c r="N397" s="964">
        <f t="shared" si="178"/>
        <v>-0.23809523809523808</v>
      </c>
      <c r="R397" s="439"/>
      <c r="S397" s="76"/>
    </row>
    <row r="398" spans="2:19" ht="7.5" customHeight="1" thickTop="1" thickBot="1" x14ac:dyDescent="0.3">
      <c r="B398" s="472"/>
      <c r="C398" s="472"/>
      <c r="D398" s="472"/>
      <c r="E398" s="203"/>
      <c r="F398" s="204"/>
      <c r="G398" s="204"/>
      <c r="H398" s="204"/>
      <c r="I398" s="387"/>
      <c r="J398" s="387"/>
      <c r="K398" s="387"/>
      <c r="L398" s="387"/>
      <c r="M398" s="387"/>
      <c r="N398" s="391"/>
      <c r="R398" s="439"/>
      <c r="S398" s="76"/>
    </row>
    <row r="399" spans="2:19" ht="15.75" thickTop="1" x14ac:dyDescent="0.25">
      <c r="B399" s="472"/>
      <c r="C399" s="472"/>
      <c r="D399" s="472"/>
      <c r="E399" s="341" t="s">
        <v>50</v>
      </c>
      <c r="F399" s="342">
        <v>12</v>
      </c>
      <c r="G399" s="342">
        <v>21</v>
      </c>
      <c r="H399" s="342">
        <v>26</v>
      </c>
      <c r="I399" s="342">
        <v>36</v>
      </c>
      <c r="J399" s="342">
        <v>23</v>
      </c>
      <c r="K399" s="342">
        <v>26</v>
      </c>
      <c r="L399" s="342">
        <v>23</v>
      </c>
      <c r="M399" s="342">
        <v>12</v>
      </c>
      <c r="N399" s="388">
        <f t="shared" ref="N399:N402" si="184">IFERROR((M399-L399)/L399,"-")</f>
        <v>-0.47826086956521741</v>
      </c>
      <c r="R399" s="439"/>
      <c r="S399" s="76"/>
    </row>
    <row r="400" spans="2:19" x14ac:dyDescent="0.25">
      <c r="B400" s="472"/>
      <c r="C400" s="472"/>
      <c r="D400" s="472"/>
      <c r="E400" s="1027" t="s">
        <v>51</v>
      </c>
      <c r="F400" s="1028">
        <v>13</v>
      </c>
      <c r="G400" s="1028">
        <v>6</v>
      </c>
      <c r="H400" s="1028">
        <v>15</v>
      </c>
      <c r="I400" s="1028">
        <v>12</v>
      </c>
      <c r="J400" s="1029">
        <v>19</v>
      </c>
      <c r="K400" s="1029">
        <v>20</v>
      </c>
      <c r="L400" s="1029">
        <v>17</v>
      </c>
      <c r="M400" s="1029">
        <v>17</v>
      </c>
      <c r="N400" s="1031">
        <f t="shared" si="184"/>
        <v>0</v>
      </c>
      <c r="R400" s="439"/>
      <c r="S400" s="76"/>
    </row>
    <row r="401" spans="2:19" ht="15.75" thickBot="1" x14ac:dyDescent="0.3">
      <c r="B401" s="472"/>
      <c r="C401" s="472"/>
      <c r="D401" s="472"/>
      <c r="E401" s="343" t="s">
        <v>69</v>
      </c>
      <c r="F401" s="345">
        <v>0</v>
      </c>
      <c r="G401" s="345">
        <v>0</v>
      </c>
      <c r="H401" s="346">
        <v>0</v>
      </c>
      <c r="I401" s="379">
        <v>1</v>
      </c>
      <c r="J401" s="467">
        <v>0</v>
      </c>
      <c r="K401" s="467">
        <v>0</v>
      </c>
      <c r="L401" s="467">
        <v>2</v>
      </c>
      <c r="M401" s="467">
        <v>3</v>
      </c>
      <c r="N401" s="388">
        <f t="shared" si="184"/>
        <v>0.5</v>
      </c>
      <c r="R401" s="439"/>
      <c r="S401" s="76"/>
    </row>
    <row r="402" spans="2:19" ht="15.75" thickBot="1" x14ac:dyDescent="0.3">
      <c r="B402" s="472"/>
      <c r="C402" s="472"/>
      <c r="D402" s="472"/>
      <c r="E402" s="966" t="s">
        <v>7</v>
      </c>
      <c r="F402" s="960">
        <f>SUM(F399:F401)</f>
        <v>25</v>
      </c>
      <c r="G402" s="960">
        <f t="shared" ref="G402" si="185">SUM(G399:G401)</f>
        <v>27</v>
      </c>
      <c r="H402" s="960">
        <f t="shared" ref="H402" si="186">SUM(H399:H401)</f>
        <v>41</v>
      </c>
      <c r="I402" s="960">
        <f t="shared" ref="I402" si="187">SUM(I399:I401)</f>
        <v>49</v>
      </c>
      <c r="J402" s="960">
        <f t="shared" ref="J402" si="188">SUM(J399:J401)</f>
        <v>42</v>
      </c>
      <c r="K402" s="960">
        <f t="shared" ref="K402" si="189">SUM(K399:K401)</f>
        <v>46</v>
      </c>
      <c r="L402" s="960">
        <v>42</v>
      </c>
      <c r="M402" s="960">
        <v>32</v>
      </c>
      <c r="N402" s="964">
        <f t="shared" si="184"/>
        <v>-0.23809523809523808</v>
      </c>
      <c r="R402" s="439"/>
      <c r="S402" s="76"/>
    </row>
    <row r="403" spans="2:19" ht="7.5" customHeight="1" thickTop="1" thickBot="1" x14ac:dyDescent="0.3">
      <c r="B403" s="472"/>
      <c r="C403" s="472"/>
      <c r="D403" s="472"/>
      <c r="E403" s="244"/>
      <c r="F403" s="204"/>
      <c r="G403" s="204"/>
      <c r="H403" s="204"/>
      <c r="I403" s="204"/>
      <c r="J403" s="204"/>
      <c r="K403" s="204"/>
      <c r="L403" s="204"/>
      <c r="M403" s="204"/>
      <c r="N403" s="392"/>
      <c r="R403" s="439"/>
      <c r="S403" s="76"/>
    </row>
    <row r="404" spans="2:19" ht="15.75" thickTop="1" x14ac:dyDescent="0.25">
      <c r="B404" s="472"/>
      <c r="C404" s="472"/>
      <c r="D404" s="472"/>
      <c r="E404" s="245" t="s">
        <v>69</v>
      </c>
      <c r="F404" s="342">
        <v>0</v>
      </c>
      <c r="G404" s="342">
        <v>0</v>
      </c>
      <c r="H404" s="342">
        <v>0</v>
      </c>
      <c r="I404" s="468">
        <v>0</v>
      </c>
      <c r="J404" s="342">
        <v>1</v>
      </c>
      <c r="K404" s="342">
        <v>0</v>
      </c>
      <c r="L404" s="342">
        <v>0</v>
      </c>
      <c r="M404" s="342">
        <v>0</v>
      </c>
      <c r="N404" s="469" t="str">
        <f t="shared" ref="N404:N416" si="190">IFERROR((M404-L404)/L404,"-")</f>
        <v>-</v>
      </c>
      <c r="R404" s="439"/>
      <c r="S404" s="76"/>
    </row>
    <row r="405" spans="2:19" x14ac:dyDescent="0.25">
      <c r="B405" s="472"/>
      <c r="C405" s="472"/>
      <c r="D405" s="472"/>
      <c r="E405" s="1027" t="s">
        <v>282</v>
      </c>
      <c r="F405" s="1028">
        <v>6</v>
      </c>
      <c r="G405" s="1028">
        <v>3</v>
      </c>
      <c r="H405" s="1028">
        <v>5</v>
      </c>
      <c r="I405" s="1028">
        <v>9</v>
      </c>
      <c r="J405" s="1029">
        <v>2</v>
      </c>
      <c r="K405" s="1029">
        <v>6</v>
      </c>
      <c r="L405" s="1029">
        <v>5</v>
      </c>
      <c r="M405" s="1029">
        <v>3</v>
      </c>
      <c r="N405" s="1031">
        <f t="shared" si="190"/>
        <v>-0.4</v>
      </c>
      <c r="R405" s="439"/>
      <c r="S405" s="76"/>
    </row>
    <row r="406" spans="2:19" x14ac:dyDescent="0.25">
      <c r="B406" s="472"/>
      <c r="C406" s="472"/>
      <c r="D406" s="472"/>
      <c r="E406" s="348" t="s">
        <v>439</v>
      </c>
      <c r="F406" s="347">
        <v>0</v>
      </c>
      <c r="G406" s="347">
        <v>1</v>
      </c>
      <c r="H406" s="347">
        <v>5</v>
      </c>
      <c r="I406" s="347">
        <v>4</v>
      </c>
      <c r="J406" s="347">
        <v>4</v>
      </c>
      <c r="K406" s="347">
        <v>3</v>
      </c>
      <c r="L406" s="347">
        <v>8</v>
      </c>
      <c r="M406" s="347">
        <v>5</v>
      </c>
      <c r="N406" s="470">
        <f t="shared" si="190"/>
        <v>-0.375</v>
      </c>
      <c r="R406" s="439"/>
      <c r="S406" s="76"/>
    </row>
    <row r="407" spans="2:19" x14ac:dyDescent="0.25">
      <c r="B407" s="472"/>
      <c r="C407" s="472"/>
      <c r="D407" s="472"/>
      <c r="E407" s="1027" t="s">
        <v>283</v>
      </c>
      <c r="F407" s="1028">
        <v>1</v>
      </c>
      <c r="G407" s="1028">
        <v>3</v>
      </c>
      <c r="H407" s="1028">
        <v>4</v>
      </c>
      <c r="I407" s="1028">
        <v>3</v>
      </c>
      <c r="J407" s="1029">
        <v>3</v>
      </c>
      <c r="K407" s="1029">
        <v>4</v>
      </c>
      <c r="L407" s="1029">
        <v>1</v>
      </c>
      <c r="M407" s="1029">
        <v>4</v>
      </c>
      <c r="N407" s="1031">
        <f t="shared" si="190"/>
        <v>3</v>
      </c>
      <c r="R407" s="439"/>
      <c r="S407" s="76"/>
    </row>
    <row r="408" spans="2:19" x14ac:dyDescent="0.25">
      <c r="B408" s="472"/>
      <c r="C408" s="472"/>
      <c r="D408" s="472"/>
      <c r="E408" s="348" t="s">
        <v>284</v>
      </c>
      <c r="F408" s="347">
        <v>1</v>
      </c>
      <c r="G408" s="347">
        <v>2</v>
      </c>
      <c r="H408" s="347">
        <v>0</v>
      </c>
      <c r="I408" s="347">
        <v>0</v>
      </c>
      <c r="J408" s="347">
        <v>0</v>
      </c>
      <c r="K408" s="347">
        <v>2</v>
      </c>
      <c r="L408" s="347">
        <v>2</v>
      </c>
      <c r="M408" s="347">
        <v>1</v>
      </c>
      <c r="N408" s="470">
        <f t="shared" si="190"/>
        <v>-0.5</v>
      </c>
      <c r="R408" s="439"/>
      <c r="S408" s="76"/>
    </row>
    <row r="409" spans="2:19" x14ac:dyDescent="0.25">
      <c r="B409" s="472"/>
      <c r="C409" s="472"/>
      <c r="D409" s="472"/>
      <c r="E409" s="1027" t="s">
        <v>285</v>
      </c>
      <c r="F409" s="1028">
        <v>0</v>
      </c>
      <c r="G409" s="1028">
        <v>0</v>
      </c>
      <c r="H409" s="1028">
        <v>0</v>
      </c>
      <c r="I409" s="1028">
        <v>0</v>
      </c>
      <c r="J409" s="1029">
        <v>0</v>
      </c>
      <c r="K409" s="1029">
        <v>0</v>
      </c>
      <c r="L409" s="1029">
        <v>0</v>
      </c>
      <c r="M409" s="1029">
        <v>0</v>
      </c>
      <c r="N409" s="1031" t="str">
        <f t="shared" si="190"/>
        <v>-</v>
      </c>
      <c r="R409" s="439"/>
      <c r="S409" s="76"/>
    </row>
    <row r="410" spans="2:19" x14ac:dyDescent="0.25">
      <c r="B410" s="472"/>
      <c r="C410" s="472"/>
      <c r="D410" s="472"/>
      <c r="E410" s="348" t="s">
        <v>389</v>
      </c>
      <c r="F410" s="347">
        <v>0</v>
      </c>
      <c r="G410" s="347">
        <v>0</v>
      </c>
      <c r="H410" s="347">
        <v>1</v>
      </c>
      <c r="I410" s="347">
        <v>4</v>
      </c>
      <c r="J410" s="347">
        <v>2</v>
      </c>
      <c r="K410" s="347">
        <v>2</v>
      </c>
      <c r="L410" s="347">
        <v>1</v>
      </c>
      <c r="M410" s="347">
        <v>0</v>
      </c>
      <c r="N410" s="470">
        <f t="shared" si="190"/>
        <v>-1</v>
      </c>
      <c r="R410" s="439"/>
      <c r="S410" s="76"/>
    </row>
    <row r="411" spans="2:19" x14ac:dyDescent="0.25">
      <c r="B411" s="472"/>
      <c r="C411" s="472"/>
      <c r="D411" s="472"/>
      <c r="E411" s="1027" t="s">
        <v>286</v>
      </c>
      <c r="F411" s="1028">
        <v>1</v>
      </c>
      <c r="G411" s="1028">
        <v>3</v>
      </c>
      <c r="H411" s="1028">
        <v>1</v>
      </c>
      <c r="I411" s="1028">
        <v>10</v>
      </c>
      <c r="J411" s="1029">
        <v>3</v>
      </c>
      <c r="K411" s="1029">
        <v>4</v>
      </c>
      <c r="L411" s="1029">
        <v>2</v>
      </c>
      <c r="M411" s="1029">
        <v>5</v>
      </c>
      <c r="N411" s="1031">
        <f>IFERROR((M411-L411)/L411,"-")</f>
        <v>1.5</v>
      </c>
      <c r="R411" s="439"/>
      <c r="S411" s="76"/>
    </row>
    <row r="412" spans="2:19" x14ac:dyDescent="0.25">
      <c r="B412" s="472"/>
      <c r="C412" s="472"/>
      <c r="D412" s="472"/>
      <c r="E412" s="348" t="s">
        <v>279</v>
      </c>
      <c r="F412" s="347">
        <v>0</v>
      </c>
      <c r="G412" s="347">
        <v>2</v>
      </c>
      <c r="H412" s="347">
        <v>0</v>
      </c>
      <c r="I412" s="467">
        <v>2</v>
      </c>
      <c r="J412" s="347">
        <v>1</v>
      </c>
      <c r="K412" s="347">
        <v>3</v>
      </c>
      <c r="L412" s="347">
        <v>2</v>
      </c>
      <c r="M412" s="347">
        <v>1</v>
      </c>
      <c r="N412" s="470">
        <f t="shared" si="190"/>
        <v>-0.5</v>
      </c>
      <c r="R412" s="439"/>
      <c r="S412" s="76"/>
    </row>
    <row r="413" spans="2:19" x14ac:dyDescent="0.25">
      <c r="B413" s="472"/>
      <c r="C413" s="472"/>
      <c r="D413" s="472"/>
      <c r="E413" s="1027" t="s">
        <v>280</v>
      </c>
      <c r="F413" s="1028">
        <v>12</v>
      </c>
      <c r="G413" s="1028">
        <v>10</v>
      </c>
      <c r="H413" s="1028">
        <v>21</v>
      </c>
      <c r="I413" s="1028">
        <v>12</v>
      </c>
      <c r="J413" s="1029">
        <v>18</v>
      </c>
      <c r="K413" s="1029">
        <v>17</v>
      </c>
      <c r="L413" s="1029">
        <v>12</v>
      </c>
      <c r="M413" s="1029">
        <v>8</v>
      </c>
      <c r="N413" s="1031">
        <f t="shared" si="190"/>
        <v>-0.33333333333333331</v>
      </c>
      <c r="R413" s="439"/>
      <c r="S413" s="76"/>
    </row>
    <row r="414" spans="2:19" x14ac:dyDescent="0.25">
      <c r="B414" s="472"/>
      <c r="C414" s="472"/>
      <c r="D414" s="472"/>
      <c r="E414" s="348" t="s">
        <v>281</v>
      </c>
      <c r="F414" s="347">
        <v>2</v>
      </c>
      <c r="G414" s="347">
        <v>3</v>
      </c>
      <c r="H414" s="347">
        <v>2</v>
      </c>
      <c r="I414" s="467">
        <v>2</v>
      </c>
      <c r="J414" s="347">
        <v>4</v>
      </c>
      <c r="K414" s="347">
        <v>4</v>
      </c>
      <c r="L414" s="347">
        <v>5</v>
      </c>
      <c r="M414" s="347">
        <v>2</v>
      </c>
      <c r="N414" s="470">
        <f t="shared" si="190"/>
        <v>-0.6</v>
      </c>
      <c r="R414" s="439"/>
      <c r="S414" s="76"/>
    </row>
    <row r="415" spans="2:19" x14ac:dyDescent="0.25">
      <c r="B415" s="472"/>
      <c r="C415" s="472"/>
      <c r="D415" s="472"/>
      <c r="E415" s="1027" t="s">
        <v>390</v>
      </c>
      <c r="F415" s="1028">
        <v>1</v>
      </c>
      <c r="G415" s="1028">
        <v>0</v>
      </c>
      <c r="H415" s="1028">
        <v>1</v>
      </c>
      <c r="I415" s="1028">
        <v>0</v>
      </c>
      <c r="J415" s="1029">
        <v>3</v>
      </c>
      <c r="K415" s="1029">
        <v>1</v>
      </c>
      <c r="L415" s="1029">
        <v>3</v>
      </c>
      <c r="M415" s="1029">
        <v>2</v>
      </c>
      <c r="N415" s="1031">
        <f t="shared" si="190"/>
        <v>-0.33333333333333331</v>
      </c>
      <c r="R415" s="439"/>
      <c r="S415" s="76"/>
    </row>
    <row r="416" spans="2:19" ht="15.75" thickBot="1" x14ac:dyDescent="0.3">
      <c r="B416" s="472"/>
      <c r="C416" s="472"/>
      <c r="D416" s="472"/>
      <c r="E416" s="344" t="s">
        <v>175</v>
      </c>
      <c r="F416" s="340">
        <v>1</v>
      </c>
      <c r="G416" s="340">
        <v>0</v>
      </c>
      <c r="H416" s="340">
        <v>1</v>
      </c>
      <c r="I416" s="340">
        <v>3</v>
      </c>
      <c r="J416" s="340">
        <v>1</v>
      </c>
      <c r="K416" s="340">
        <v>0</v>
      </c>
      <c r="L416" s="340">
        <v>1</v>
      </c>
      <c r="M416" s="340">
        <v>1</v>
      </c>
      <c r="N416" s="390">
        <f t="shared" si="190"/>
        <v>0</v>
      </c>
      <c r="R416" s="439"/>
      <c r="S416" s="76"/>
    </row>
    <row r="417" spans="2:19" ht="15.75" thickBot="1" x14ac:dyDescent="0.3">
      <c r="B417" s="472"/>
      <c r="C417" s="472"/>
      <c r="D417" s="472"/>
      <c r="E417" s="959" t="s">
        <v>7</v>
      </c>
      <c r="F417" s="960">
        <f t="shared" ref="F417:K417" si="191">SUM(F404:F416)</f>
        <v>25</v>
      </c>
      <c r="G417" s="960">
        <f t="shared" si="191"/>
        <v>27</v>
      </c>
      <c r="H417" s="960">
        <f t="shared" si="191"/>
        <v>41</v>
      </c>
      <c r="I417" s="960">
        <f t="shared" si="191"/>
        <v>49</v>
      </c>
      <c r="J417" s="960">
        <f t="shared" si="191"/>
        <v>42</v>
      </c>
      <c r="K417" s="960">
        <f t="shared" si="191"/>
        <v>46</v>
      </c>
      <c r="L417" s="960">
        <v>42</v>
      </c>
      <c r="M417" s="1093">
        <v>32</v>
      </c>
      <c r="N417" s="967">
        <f>IFERROR((M417-L417)/L417,"-")</f>
        <v>-0.23809523809523808</v>
      </c>
      <c r="R417" s="439"/>
      <c r="S417" s="76"/>
    </row>
    <row r="418" spans="2:19" ht="15.75" thickTop="1" x14ac:dyDescent="0.25">
      <c r="B418" s="472"/>
      <c r="C418" s="472"/>
      <c r="D418" s="472"/>
      <c r="E418" s="34" t="s">
        <v>288</v>
      </c>
      <c r="R418" s="439"/>
      <c r="S418" s="76"/>
    </row>
    <row r="419" spans="2:19" ht="15.75" thickBot="1" x14ac:dyDescent="0.3">
      <c r="B419" s="472"/>
      <c r="C419" s="472"/>
      <c r="D419" s="472"/>
      <c r="R419" s="439"/>
      <c r="S419" s="76"/>
    </row>
    <row r="420" spans="2:19" ht="23.25" customHeight="1" thickTop="1" thickBot="1" x14ac:dyDescent="0.3">
      <c r="B420" s="472"/>
      <c r="C420" s="472"/>
      <c r="D420" s="472" t="s">
        <v>260</v>
      </c>
      <c r="E420" s="1694" t="s">
        <v>260</v>
      </c>
      <c r="F420" s="1695"/>
      <c r="G420" s="1695"/>
      <c r="H420" s="1695"/>
      <c r="I420" s="1695"/>
      <c r="J420" s="1695"/>
      <c r="K420" s="1695"/>
      <c r="L420" s="1695"/>
      <c r="M420" s="1695"/>
      <c r="N420" s="1696"/>
      <c r="R420" s="439"/>
      <c r="S420" s="76"/>
    </row>
    <row r="421" spans="2:19" ht="15.75" customHeight="1" x14ac:dyDescent="0.25">
      <c r="B421" s="472"/>
      <c r="C421" s="472"/>
      <c r="D421" s="472"/>
      <c r="E421" s="1693" t="s">
        <v>42</v>
      </c>
      <c r="F421" s="963" t="s">
        <v>43</v>
      </c>
      <c r="G421" s="963" t="s">
        <v>43</v>
      </c>
      <c r="H421" s="963" t="s">
        <v>43</v>
      </c>
      <c r="I421" s="963" t="s">
        <v>43</v>
      </c>
      <c r="J421" s="963" t="s">
        <v>43</v>
      </c>
      <c r="K421" s="963" t="s">
        <v>43</v>
      </c>
      <c r="L421" s="963" t="s">
        <v>43</v>
      </c>
      <c r="M421" s="968" t="s">
        <v>43</v>
      </c>
      <c r="N421" s="1697" t="s">
        <v>302</v>
      </c>
      <c r="R421" s="439"/>
      <c r="S421" s="76"/>
    </row>
    <row r="422" spans="2:19" ht="15.75" customHeight="1" thickBot="1" x14ac:dyDescent="0.3">
      <c r="B422" s="472"/>
      <c r="C422" s="472"/>
      <c r="D422" s="472"/>
      <c r="E422" s="1523"/>
      <c r="F422" s="871">
        <v>2009</v>
      </c>
      <c r="G422" s="871">
        <v>2010</v>
      </c>
      <c r="H422" s="871">
        <v>2011</v>
      </c>
      <c r="I422" s="871">
        <v>2012</v>
      </c>
      <c r="J422" s="871">
        <v>2013</v>
      </c>
      <c r="K422" s="871">
        <v>2014</v>
      </c>
      <c r="L422" s="871">
        <v>2015</v>
      </c>
      <c r="M422" s="969">
        <v>2016</v>
      </c>
      <c r="N422" s="1692"/>
      <c r="R422" s="439"/>
      <c r="S422" s="76"/>
    </row>
    <row r="423" spans="2:19" x14ac:dyDescent="0.25">
      <c r="B423" s="472"/>
      <c r="C423" s="472"/>
      <c r="D423" s="472"/>
      <c r="E423" s="381" t="s">
        <v>278</v>
      </c>
      <c r="F423" s="379">
        <v>123</v>
      </c>
      <c r="G423" s="379">
        <v>109</v>
      </c>
      <c r="H423" s="379">
        <v>142</v>
      </c>
      <c r="I423" s="379">
        <v>136</v>
      </c>
      <c r="J423" s="379">
        <v>118</v>
      </c>
      <c r="K423" s="525">
        <v>109</v>
      </c>
      <c r="L423" s="525">
        <v>132</v>
      </c>
      <c r="M423" s="525">
        <v>115</v>
      </c>
      <c r="N423" s="388">
        <f>IFERROR((M423-L423)/L423,"-")</f>
        <v>-0.12878787878787878</v>
      </c>
      <c r="R423" s="439"/>
      <c r="S423" s="76"/>
    </row>
    <row r="424" spans="2:19" x14ac:dyDescent="0.25">
      <c r="B424" s="472"/>
      <c r="C424" s="472"/>
      <c r="D424" s="472"/>
      <c r="E424" s="1027" t="s">
        <v>53</v>
      </c>
      <c r="F424" s="1028">
        <v>56</v>
      </c>
      <c r="G424" s="1028">
        <v>56</v>
      </c>
      <c r="H424" s="1028">
        <v>34</v>
      </c>
      <c r="I424" s="1028">
        <v>33</v>
      </c>
      <c r="J424" s="1029">
        <v>39</v>
      </c>
      <c r="K424" s="1029">
        <v>47</v>
      </c>
      <c r="L424" s="1029">
        <v>22</v>
      </c>
      <c r="M424" s="1029">
        <v>30</v>
      </c>
      <c r="N424" s="1031">
        <f t="shared" ref="N424:N426" si="192">IFERROR((M424-L424)/L424,"-")</f>
        <v>0.36363636363636365</v>
      </c>
      <c r="R424" s="439"/>
      <c r="S424" s="76"/>
    </row>
    <row r="425" spans="2:19" ht="15.75" thickBot="1" x14ac:dyDescent="0.3">
      <c r="B425" s="472"/>
      <c r="C425" s="472"/>
      <c r="D425" s="472"/>
      <c r="E425" s="382" t="s">
        <v>69</v>
      </c>
      <c r="F425" s="380">
        <v>2</v>
      </c>
      <c r="G425" s="380">
        <v>0</v>
      </c>
      <c r="H425" s="380">
        <v>0</v>
      </c>
      <c r="I425" s="340">
        <v>0</v>
      </c>
      <c r="J425" s="340">
        <v>0</v>
      </c>
      <c r="K425" s="340">
        <v>0</v>
      </c>
      <c r="L425" s="340">
        <v>0</v>
      </c>
      <c r="M425" s="467">
        <v>0</v>
      </c>
      <c r="N425" s="388" t="str">
        <f t="shared" si="192"/>
        <v>-</v>
      </c>
      <c r="R425" s="439"/>
      <c r="S425" s="76"/>
    </row>
    <row r="426" spans="2:19" ht="15.75" thickBot="1" x14ac:dyDescent="0.3">
      <c r="B426" s="472"/>
      <c r="C426" s="472"/>
      <c r="D426" s="472"/>
      <c r="E426" s="959" t="s">
        <v>7</v>
      </c>
      <c r="F426" s="960">
        <f>SUM(F423:F425)</f>
        <v>181</v>
      </c>
      <c r="G426" s="960">
        <f t="shared" ref="G426" si="193">SUM(G423:G425)</f>
        <v>165</v>
      </c>
      <c r="H426" s="960">
        <f t="shared" ref="H426" si="194">SUM(H423:H425)</f>
        <v>176</v>
      </c>
      <c r="I426" s="960">
        <f t="shared" ref="I426" si="195">SUM(I423:I425)</f>
        <v>169</v>
      </c>
      <c r="J426" s="960">
        <f t="shared" ref="J426" si="196">SUM(J423:J425)</f>
        <v>157</v>
      </c>
      <c r="K426" s="960">
        <f t="shared" ref="K426" si="197">SUM(K423:K425)</f>
        <v>156</v>
      </c>
      <c r="L426" s="960">
        <v>154</v>
      </c>
      <c r="M426" s="960">
        <v>145</v>
      </c>
      <c r="N426" s="964">
        <f t="shared" si="192"/>
        <v>-5.844155844155844E-2</v>
      </c>
      <c r="R426" s="439"/>
      <c r="S426" s="76"/>
    </row>
    <row r="427" spans="2:19" ht="7.5" customHeight="1" thickTop="1" thickBot="1" x14ac:dyDescent="0.3">
      <c r="B427" s="472"/>
      <c r="C427" s="472"/>
      <c r="D427" s="472"/>
      <c r="E427" s="203"/>
      <c r="F427" s="204"/>
      <c r="G427" s="204"/>
      <c r="H427" s="204"/>
      <c r="I427" s="387"/>
      <c r="J427" s="387"/>
      <c r="K427" s="387"/>
      <c r="L427" s="387"/>
      <c r="M427" s="387"/>
      <c r="N427" s="391"/>
      <c r="R427" s="439"/>
      <c r="S427" s="76"/>
    </row>
    <row r="428" spans="2:19" ht="15.75" thickTop="1" x14ac:dyDescent="0.25">
      <c r="B428" s="472"/>
      <c r="C428" s="472"/>
      <c r="D428" s="472"/>
      <c r="E428" s="341" t="s">
        <v>50</v>
      </c>
      <c r="F428" s="342">
        <v>127</v>
      </c>
      <c r="G428" s="342">
        <v>110</v>
      </c>
      <c r="H428" s="342">
        <v>91</v>
      </c>
      <c r="I428" s="342">
        <v>104</v>
      </c>
      <c r="J428" s="342">
        <v>113</v>
      </c>
      <c r="K428" s="342">
        <v>105</v>
      </c>
      <c r="L428" s="342">
        <v>101</v>
      </c>
      <c r="M428" s="342">
        <v>101</v>
      </c>
      <c r="N428" s="388">
        <f t="shared" ref="N428:N431" si="198">IFERROR((M428-L428)/L428,"-")</f>
        <v>0</v>
      </c>
      <c r="R428" s="439"/>
      <c r="S428" s="76"/>
    </row>
    <row r="429" spans="2:19" x14ac:dyDescent="0.25">
      <c r="B429" s="472"/>
      <c r="C429" s="472"/>
      <c r="D429" s="472"/>
      <c r="E429" s="1027" t="s">
        <v>51</v>
      </c>
      <c r="F429" s="1028">
        <v>53</v>
      </c>
      <c r="G429" s="1028">
        <v>55</v>
      </c>
      <c r="H429" s="1028">
        <v>85</v>
      </c>
      <c r="I429" s="1028">
        <v>65</v>
      </c>
      <c r="J429" s="1029">
        <v>44</v>
      </c>
      <c r="K429" s="1029">
        <v>51</v>
      </c>
      <c r="L429" s="1029">
        <v>53</v>
      </c>
      <c r="M429" s="1029">
        <v>44</v>
      </c>
      <c r="N429" s="1031">
        <f t="shared" si="198"/>
        <v>-0.16981132075471697</v>
      </c>
      <c r="R429" s="439"/>
      <c r="S429" s="76"/>
    </row>
    <row r="430" spans="2:19" ht="15.75" thickBot="1" x14ac:dyDescent="0.3">
      <c r="B430" s="472"/>
      <c r="C430" s="472"/>
      <c r="D430" s="472"/>
      <c r="E430" s="343" t="s">
        <v>69</v>
      </c>
      <c r="F430" s="345">
        <v>1</v>
      </c>
      <c r="G430" s="345">
        <v>0</v>
      </c>
      <c r="H430" s="346">
        <v>0</v>
      </c>
      <c r="I430" s="379">
        <v>0</v>
      </c>
      <c r="J430" s="467">
        <v>0</v>
      </c>
      <c r="K430" s="467">
        <v>0</v>
      </c>
      <c r="L430" s="467">
        <v>0</v>
      </c>
      <c r="M430" s="467">
        <v>0</v>
      </c>
      <c r="N430" s="388" t="str">
        <f t="shared" si="198"/>
        <v>-</v>
      </c>
      <c r="R430" s="439"/>
      <c r="S430" s="76"/>
    </row>
    <row r="431" spans="2:19" ht="15.75" thickBot="1" x14ac:dyDescent="0.3">
      <c r="B431" s="472"/>
      <c r="C431" s="472"/>
      <c r="D431" s="472"/>
      <c r="E431" s="966" t="s">
        <v>7</v>
      </c>
      <c r="F431" s="960">
        <f>SUM(F428:F430)</f>
        <v>181</v>
      </c>
      <c r="G431" s="960">
        <f t="shared" ref="G431" si="199">SUM(G428:G430)</f>
        <v>165</v>
      </c>
      <c r="H431" s="960">
        <f t="shared" ref="H431" si="200">SUM(H428:H430)</f>
        <v>176</v>
      </c>
      <c r="I431" s="960">
        <f t="shared" ref="I431" si="201">SUM(I428:I430)</f>
        <v>169</v>
      </c>
      <c r="J431" s="960">
        <f t="shared" ref="J431" si="202">SUM(J428:J430)</f>
        <v>157</v>
      </c>
      <c r="K431" s="960">
        <f t="shared" ref="K431" si="203">SUM(K428:K430)</f>
        <v>156</v>
      </c>
      <c r="L431" s="960">
        <v>154</v>
      </c>
      <c r="M431" s="960">
        <v>145</v>
      </c>
      <c r="N431" s="964">
        <f t="shared" si="198"/>
        <v>-5.844155844155844E-2</v>
      </c>
      <c r="R431" s="439"/>
      <c r="S431" s="76"/>
    </row>
    <row r="432" spans="2:19" ht="7.5" customHeight="1" thickTop="1" thickBot="1" x14ac:dyDescent="0.3">
      <c r="B432" s="472"/>
      <c r="C432" s="472"/>
      <c r="D432" s="472"/>
      <c r="E432" s="244"/>
      <c r="F432" s="204"/>
      <c r="G432" s="204"/>
      <c r="H432" s="204"/>
      <c r="I432" s="204"/>
      <c r="J432" s="204"/>
      <c r="K432" s="204"/>
      <c r="L432" s="204"/>
      <c r="M432" s="204"/>
      <c r="N432" s="392"/>
      <c r="R432" s="439"/>
      <c r="S432" s="76"/>
    </row>
    <row r="433" spans="2:19" ht="15.75" thickTop="1" x14ac:dyDescent="0.25">
      <c r="B433" s="472"/>
      <c r="C433" s="472"/>
      <c r="D433" s="472"/>
      <c r="E433" s="245" t="s">
        <v>69</v>
      </c>
      <c r="F433" s="342">
        <v>0</v>
      </c>
      <c r="G433" s="342">
        <v>0</v>
      </c>
      <c r="H433" s="342">
        <v>0</v>
      </c>
      <c r="I433" s="468">
        <v>0</v>
      </c>
      <c r="J433" s="342">
        <v>1</v>
      </c>
      <c r="K433" s="342">
        <v>0</v>
      </c>
      <c r="L433" s="342">
        <v>0</v>
      </c>
      <c r="M433" s="342">
        <v>0</v>
      </c>
      <c r="N433" s="469" t="str">
        <f t="shared" ref="N433:N445" si="204">IFERROR((M433-L433)/L433,"-")</f>
        <v>-</v>
      </c>
      <c r="R433" s="439"/>
      <c r="S433" s="76"/>
    </row>
    <row r="434" spans="2:19" x14ac:dyDescent="0.25">
      <c r="B434" s="472"/>
      <c r="C434" s="472"/>
      <c r="D434" s="472"/>
      <c r="E434" s="1027" t="s">
        <v>282</v>
      </c>
      <c r="F434" s="1028">
        <v>26</v>
      </c>
      <c r="G434" s="1028">
        <v>22</v>
      </c>
      <c r="H434" s="1028">
        <v>22</v>
      </c>
      <c r="I434" s="1028">
        <v>20</v>
      </c>
      <c r="J434" s="1029">
        <v>24</v>
      </c>
      <c r="K434" s="1029">
        <v>22</v>
      </c>
      <c r="L434" s="1029">
        <v>14</v>
      </c>
      <c r="M434" s="1029">
        <v>11</v>
      </c>
      <c r="N434" s="1031">
        <f t="shared" si="204"/>
        <v>-0.21428571428571427</v>
      </c>
      <c r="R434" s="439"/>
      <c r="S434" s="76"/>
    </row>
    <row r="435" spans="2:19" x14ac:dyDescent="0.25">
      <c r="B435" s="472"/>
      <c r="C435" s="472"/>
      <c r="D435" s="472"/>
      <c r="E435" s="348" t="s">
        <v>439</v>
      </c>
      <c r="F435" s="347">
        <v>9</v>
      </c>
      <c r="G435" s="347">
        <v>13</v>
      </c>
      <c r="H435" s="347">
        <v>6</v>
      </c>
      <c r="I435" s="347">
        <v>7</v>
      </c>
      <c r="J435" s="347">
        <v>15</v>
      </c>
      <c r="K435" s="347">
        <v>12</v>
      </c>
      <c r="L435" s="347">
        <v>11</v>
      </c>
      <c r="M435" s="347">
        <v>4</v>
      </c>
      <c r="N435" s="470">
        <f t="shared" si="204"/>
        <v>-0.63636363636363635</v>
      </c>
      <c r="R435" s="439"/>
      <c r="S435" s="76"/>
    </row>
    <row r="436" spans="2:19" x14ac:dyDescent="0.25">
      <c r="B436" s="715" t="s">
        <v>36</v>
      </c>
      <c r="C436" s="670"/>
      <c r="D436" s="472"/>
      <c r="E436" s="1027" t="s">
        <v>283</v>
      </c>
      <c r="F436" s="1028">
        <v>40</v>
      </c>
      <c r="G436" s="1028">
        <v>39</v>
      </c>
      <c r="H436" s="1028">
        <v>51</v>
      </c>
      <c r="I436" s="1028">
        <v>53</v>
      </c>
      <c r="J436" s="1029">
        <v>43</v>
      </c>
      <c r="K436" s="1029">
        <v>35</v>
      </c>
      <c r="L436" s="1029">
        <v>50</v>
      </c>
      <c r="M436" s="1029">
        <v>52</v>
      </c>
      <c r="N436" s="1031">
        <f t="shared" si="204"/>
        <v>0.04</v>
      </c>
      <c r="R436" s="439"/>
      <c r="S436" s="76"/>
    </row>
    <row r="437" spans="2:19" x14ac:dyDescent="0.25">
      <c r="B437" s="715" t="s">
        <v>38</v>
      </c>
      <c r="C437" s="670"/>
      <c r="D437" s="472"/>
      <c r="E437" s="348" t="s">
        <v>284</v>
      </c>
      <c r="F437" s="347">
        <v>15</v>
      </c>
      <c r="G437" s="347">
        <v>13</v>
      </c>
      <c r="H437" s="347">
        <v>5</v>
      </c>
      <c r="I437" s="347">
        <v>9</v>
      </c>
      <c r="J437" s="347">
        <v>8</v>
      </c>
      <c r="K437" s="347">
        <v>16</v>
      </c>
      <c r="L437" s="347">
        <v>8</v>
      </c>
      <c r="M437" s="347">
        <v>8</v>
      </c>
      <c r="N437" s="470">
        <f t="shared" si="204"/>
        <v>0</v>
      </c>
      <c r="R437" s="439"/>
      <c r="S437" s="76"/>
    </row>
    <row r="438" spans="2:19" x14ac:dyDescent="0.25">
      <c r="B438" s="715" t="s">
        <v>81</v>
      </c>
      <c r="C438" s="670"/>
      <c r="D438" s="472"/>
      <c r="E438" s="1027" t="s">
        <v>285</v>
      </c>
      <c r="F438" s="1028">
        <v>1</v>
      </c>
      <c r="G438" s="1028">
        <v>0</v>
      </c>
      <c r="H438" s="1028">
        <v>0</v>
      </c>
      <c r="I438" s="1028">
        <v>0</v>
      </c>
      <c r="J438" s="1029">
        <v>0</v>
      </c>
      <c r="K438" s="1029">
        <v>0</v>
      </c>
      <c r="L438" s="1029">
        <v>0</v>
      </c>
      <c r="M438" s="1029">
        <v>0</v>
      </c>
      <c r="N438" s="1031" t="str">
        <f t="shared" si="204"/>
        <v>-</v>
      </c>
      <c r="R438" s="439"/>
      <c r="S438" s="76"/>
    </row>
    <row r="439" spans="2:19" x14ac:dyDescent="0.25">
      <c r="B439" s="472"/>
      <c r="C439" s="472"/>
      <c r="D439" s="472"/>
      <c r="E439" s="348" t="s">
        <v>389</v>
      </c>
      <c r="F439" s="347">
        <v>16</v>
      </c>
      <c r="G439" s="347">
        <v>6</v>
      </c>
      <c r="H439" s="347">
        <v>9</v>
      </c>
      <c r="I439" s="347">
        <v>8</v>
      </c>
      <c r="J439" s="347">
        <v>11</v>
      </c>
      <c r="K439" s="347">
        <v>4</v>
      </c>
      <c r="L439" s="347">
        <v>5</v>
      </c>
      <c r="M439" s="347">
        <v>11</v>
      </c>
      <c r="N439" s="470">
        <f t="shared" si="204"/>
        <v>1.2</v>
      </c>
      <c r="R439" s="439"/>
      <c r="S439" s="76"/>
    </row>
    <row r="440" spans="2:19" x14ac:dyDescent="0.25">
      <c r="B440" s="472"/>
      <c r="C440" s="472"/>
      <c r="D440" s="472"/>
      <c r="E440" s="1027" t="s">
        <v>286</v>
      </c>
      <c r="F440" s="1028">
        <v>10</v>
      </c>
      <c r="G440" s="1028">
        <v>4</v>
      </c>
      <c r="H440" s="1028">
        <v>3</v>
      </c>
      <c r="I440" s="1028">
        <v>7</v>
      </c>
      <c r="J440" s="1029">
        <v>7</v>
      </c>
      <c r="K440" s="1029">
        <v>7</v>
      </c>
      <c r="L440" s="1029">
        <v>5</v>
      </c>
      <c r="M440" s="1029">
        <v>7</v>
      </c>
      <c r="N440" s="1031">
        <f>IFERROR((M440-L440)/L440,"-")</f>
        <v>0.4</v>
      </c>
      <c r="R440" s="439"/>
      <c r="S440" s="76"/>
    </row>
    <row r="441" spans="2:19" x14ac:dyDescent="0.25">
      <c r="B441" s="472"/>
      <c r="C441" s="472"/>
      <c r="D441" s="472"/>
      <c r="E441" s="348" t="s">
        <v>279</v>
      </c>
      <c r="F441" s="347">
        <v>5</v>
      </c>
      <c r="G441" s="347">
        <v>6</v>
      </c>
      <c r="H441" s="347">
        <v>16</v>
      </c>
      <c r="I441" s="467">
        <v>17</v>
      </c>
      <c r="J441" s="347">
        <v>9</v>
      </c>
      <c r="K441" s="347">
        <v>25</v>
      </c>
      <c r="L441" s="347">
        <v>6</v>
      </c>
      <c r="M441" s="347">
        <v>2</v>
      </c>
      <c r="N441" s="470">
        <f t="shared" si="204"/>
        <v>-0.66666666666666663</v>
      </c>
      <c r="R441" s="439"/>
      <c r="S441" s="76"/>
    </row>
    <row r="442" spans="2:19" x14ac:dyDescent="0.25">
      <c r="B442" s="472"/>
      <c r="C442" s="472"/>
      <c r="D442" s="472"/>
      <c r="E442" s="1027" t="s">
        <v>280</v>
      </c>
      <c r="F442" s="1028">
        <v>32</v>
      </c>
      <c r="G442" s="1028">
        <v>32</v>
      </c>
      <c r="H442" s="1028">
        <v>34</v>
      </c>
      <c r="I442" s="1028">
        <v>25</v>
      </c>
      <c r="J442" s="1029">
        <v>25</v>
      </c>
      <c r="K442" s="1029">
        <v>17</v>
      </c>
      <c r="L442" s="1029">
        <v>32</v>
      </c>
      <c r="M442" s="1029">
        <v>29</v>
      </c>
      <c r="N442" s="1031">
        <f t="shared" si="204"/>
        <v>-9.375E-2</v>
      </c>
      <c r="R442" s="439"/>
      <c r="S442" s="76"/>
    </row>
    <row r="443" spans="2:19" x14ac:dyDescent="0.25">
      <c r="B443" s="472"/>
      <c r="C443" s="472"/>
      <c r="D443" s="472"/>
      <c r="E443" s="348" t="s">
        <v>281</v>
      </c>
      <c r="F443" s="347">
        <v>20</v>
      </c>
      <c r="G443" s="347">
        <v>20</v>
      </c>
      <c r="H443" s="347">
        <v>17</v>
      </c>
      <c r="I443" s="467">
        <v>17</v>
      </c>
      <c r="J443" s="347">
        <v>6</v>
      </c>
      <c r="K443" s="347">
        <v>12</v>
      </c>
      <c r="L443" s="347">
        <v>12</v>
      </c>
      <c r="M443" s="347">
        <v>9</v>
      </c>
      <c r="N443" s="470">
        <f t="shared" si="204"/>
        <v>-0.25</v>
      </c>
      <c r="R443" s="439"/>
      <c r="S443" s="76"/>
    </row>
    <row r="444" spans="2:19" x14ac:dyDescent="0.25">
      <c r="B444" s="472"/>
      <c r="C444" s="472"/>
      <c r="D444" s="472"/>
      <c r="E444" s="1027" t="s">
        <v>390</v>
      </c>
      <c r="F444" s="1028">
        <v>6</v>
      </c>
      <c r="G444" s="1028">
        <v>10</v>
      </c>
      <c r="H444" s="1028">
        <v>12</v>
      </c>
      <c r="I444" s="1028">
        <v>6</v>
      </c>
      <c r="J444" s="1029">
        <v>4</v>
      </c>
      <c r="K444" s="1029">
        <v>4</v>
      </c>
      <c r="L444" s="1029">
        <v>8</v>
      </c>
      <c r="M444" s="1029">
        <v>7</v>
      </c>
      <c r="N444" s="1031">
        <f t="shared" si="204"/>
        <v>-0.125</v>
      </c>
      <c r="R444" s="439"/>
      <c r="S444" s="76"/>
    </row>
    <row r="445" spans="2:19" ht="15.75" thickBot="1" x14ac:dyDescent="0.3">
      <c r="B445" s="472"/>
      <c r="C445" s="472"/>
      <c r="D445" s="472"/>
      <c r="E445" s="344" t="s">
        <v>175</v>
      </c>
      <c r="F445" s="340">
        <v>1</v>
      </c>
      <c r="G445" s="340">
        <v>0</v>
      </c>
      <c r="H445" s="340">
        <v>1</v>
      </c>
      <c r="I445" s="340">
        <v>0</v>
      </c>
      <c r="J445" s="340">
        <v>4</v>
      </c>
      <c r="K445" s="340">
        <v>2</v>
      </c>
      <c r="L445" s="340">
        <v>3</v>
      </c>
      <c r="M445" s="340">
        <v>5</v>
      </c>
      <c r="N445" s="390">
        <f t="shared" si="204"/>
        <v>0.66666666666666663</v>
      </c>
      <c r="R445" s="439"/>
      <c r="S445" s="76"/>
    </row>
    <row r="446" spans="2:19" ht="15.75" thickBot="1" x14ac:dyDescent="0.3">
      <c r="B446" s="472"/>
      <c r="C446" s="472"/>
      <c r="D446" s="472"/>
      <c r="E446" s="959" t="s">
        <v>7</v>
      </c>
      <c r="F446" s="960">
        <f t="shared" ref="F446:K446" si="205">SUM(F433:F445)</f>
        <v>181</v>
      </c>
      <c r="G446" s="960">
        <f t="shared" si="205"/>
        <v>165</v>
      </c>
      <c r="H446" s="960">
        <f t="shared" si="205"/>
        <v>176</v>
      </c>
      <c r="I446" s="960">
        <f t="shared" si="205"/>
        <v>169</v>
      </c>
      <c r="J446" s="960">
        <f t="shared" si="205"/>
        <v>157</v>
      </c>
      <c r="K446" s="960">
        <f t="shared" si="205"/>
        <v>156</v>
      </c>
      <c r="L446" s="960">
        <v>154</v>
      </c>
      <c r="M446" s="1093">
        <v>145</v>
      </c>
      <c r="N446" s="967">
        <f>IFERROR((M446-L446)/L446,"-")</f>
        <v>-5.844155844155844E-2</v>
      </c>
      <c r="R446" s="439"/>
      <c r="S446" s="76"/>
    </row>
    <row r="447" spans="2:19" ht="15.75" thickTop="1" x14ac:dyDescent="0.25">
      <c r="B447" s="472"/>
      <c r="C447" s="472"/>
      <c r="D447" s="472"/>
      <c r="E447" s="34" t="s">
        <v>288</v>
      </c>
      <c r="R447" s="439"/>
      <c r="S447" s="76"/>
    </row>
    <row r="448" spans="2:19" ht="15.75" thickBot="1" x14ac:dyDescent="0.3">
      <c r="B448" s="472"/>
      <c r="C448" s="472"/>
      <c r="D448" s="472"/>
      <c r="R448" s="439"/>
      <c r="S448" s="76"/>
    </row>
    <row r="449" spans="2:19" ht="23.25" customHeight="1" thickTop="1" thickBot="1" x14ac:dyDescent="0.3">
      <c r="B449" s="472"/>
      <c r="C449" s="472"/>
      <c r="D449" s="472" t="s">
        <v>216</v>
      </c>
      <c r="E449" s="1694" t="s">
        <v>216</v>
      </c>
      <c r="F449" s="1695"/>
      <c r="G449" s="1695"/>
      <c r="H449" s="1695"/>
      <c r="I449" s="1695"/>
      <c r="J449" s="1695"/>
      <c r="K449" s="1695"/>
      <c r="L449" s="1695"/>
      <c r="M449" s="1695"/>
      <c r="N449" s="1696"/>
      <c r="R449" s="439"/>
      <c r="S449" s="76"/>
    </row>
    <row r="450" spans="2:19" ht="15.75" customHeight="1" x14ac:dyDescent="0.25">
      <c r="B450" s="472"/>
      <c r="C450" s="472"/>
      <c r="D450" s="472"/>
      <c r="E450" s="1693" t="s">
        <v>42</v>
      </c>
      <c r="F450" s="963" t="s">
        <v>43</v>
      </c>
      <c r="G450" s="963" t="s">
        <v>43</v>
      </c>
      <c r="H450" s="963" t="s">
        <v>43</v>
      </c>
      <c r="I450" s="963" t="s">
        <v>43</v>
      </c>
      <c r="J450" s="963" t="s">
        <v>43</v>
      </c>
      <c r="K450" s="963" t="s">
        <v>43</v>
      </c>
      <c r="L450" s="963" t="s">
        <v>43</v>
      </c>
      <c r="M450" s="968" t="s">
        <v>43</v>
      </c>
      <c r="N450" s="1697" t="s">
        <v>302</v>
      </c>
      <c r="R450" s="439"/>
      <c r="S450" s="76"/>
    </row>
    <row r="451" spans="2:19" ht="15.75" customHeight="1" thickBot="1" x14ac:dyDescent="0.3">
      <c r="B451" s="472"/>
      <c r="C451" s="472"/>
      <c r="D451" s="472"/>
      <c r="E451" s="1523"/>
      <c r="F451" s="871">
        <v>2009</v>
      </c>
      <c r="G451" s="871">
        <v>2010</v>
      </c>
      <c r="H451" s="871">
        <v>2011</v>
      </c>
      <c r="I451" s="871">
        <v>2012</v>
      </c>
      <c r="J451" s="871">
        <v>2013</v>
      </c>
      <c r="K451" s="871">
        <v>2014</v>
      </c>
      <c r="L451" s="871">
        <v>2015</v>
      </c>
      <c r="M451" s="969">
        <v>2016</v>
      </c>
      <c r="N451" s="1692"/>
      <c r="R451" s="439"/>
      <c r="S451" s="76"/>
    </row>
    <row r="452" spans="2:19" x14ac:dyDescent="0.25">
      <c r="B452" s="472"/>
      <c r="C452" s="472"/>
      <c r="D452" s="472"/>
      <c r="E452" s="381" t="s">
        <v>278</v>
      </c>
      <c r="F452" s="379">
        <v>15</v>
      </c>
      <c r="G452" s="379">
        <v>21</v>
      </c>
      <c r="H452" s="379">
        <v>28</v>
      </c>
      <c r="I452" s="379">
        <v>41</v>
      </c>
      <c r="J452" s="379">
        <v>35</v>
      </c>
      <c r="K452" s="525">
        <v>42</v>
      </c>
      <c r="L452" s="525">
        <v>26</v>
      </c>
      <c r="M452" s="525">
        <v>16</v>
      </c>
      <c r="N452" s="388">
        <f>IFERROR((M452-L452)/L452,"-")</f>
        <v>-0.38461538461538464</v>
      </c>
      <c r="R452" s="439"/>
      <c r="S452" s="76"/>
    </row>
    <row r="453" spans="2:19" x14ac:dyDescent="0.25">
      <c r="B453" s="472"/>
      <c r="C453" s="472"/>
      <c r="D453" s="472"/>
      <c r="E453" s="1027" t="s">
        <v>53</v>
      </c>
      <c r="F453" s="1028">
        <v>14</v>
      </c>
      <c r="G453" s="1028">
        <v>31</v>
      </c>
      <c r="H453" s="1028">
        <v>25</v>
      </c>
      <c r="I453" s="1028">
        <v>35</v>
      </c>
      <c r="J453" s="1029">
        <v>58</v>
      </c>
      <c r="K453" s="1029">
        <v>72</v>
      </c>
      <c r="L453" s="1029">
        <v>46</v>
      </c>
      <c r="M453" s="1029">
        <v>46</v>
      </c>
      <c r="N453" s="1031">
        <f t="shared" ref="N453:N455" si="206">IFERROR((M453-L453)/L453,"-")</f>
        <v>0</v>
      </c>
      <c r="R453" s="439"/>
      <c r="S453" s="76"/>
    </row>
    <row r="454" spans="2:19" ht="15.75" thickBot="1" x14ac:dyDescent="0.3">
      <c r="B454" s="472"/>
      <c r="C454" s="472"/>
      <c r="D454" s="472"/>
      <c r="E454" s="382" t="s">
        <v>69</v>
      </c>
      <c r="F454" s="380">
        <v>2</v>
      </c>
      <c r="G454" s="380">
        <v>0</v>
      </c>
      <c r="H454" s="380">
        <v>0</v>
      </c>
      <c r="I454" s="340">
        <v>0</v>
      </c>
      <c r="J454" s="340">
        <v>0</v>
      </c>
      <c r="K454" s="340">
        <v>1</v>
      </c>
      <c r="L454" s="340">
        <v>0</v>
      </c>
      <c r="M454" s="467">
        <v>0</v>
      </c>
      <c r="N454" s="388" t="str">
        <f t="shared" si="206"/>
        <v>-</v>
      </c>
      <c r="R454" s="439"/>
      <c r="S454" s="76"/>
    </row>
    <row r="455" spans="2:19" ht="15.75" thickBot="1" x14ac:dyDescent="0.3">
      <c r="B455" s="472"/>
      <c r="C455" s="472"/>
      <c r="D455" s="472"/>
      <c r="E455" s="959" t="s">
        <v>7</v>
      </c>
      <c r="F455" s="960">
        <f>SUM(F452:F454)</f>
        <v>31</v>
      </c>
      <c r="G455" s="960">
        <f t="shared" ref="G455" si="207">SUM(G452:G454)</f>
        <v>52</v>
      </c>
      <c r="H455" s="960">
        <f t="shared" ref="H455" si="208">SUM(H452:H454)</f>
        <v>53</v>
      </c>
      <c r="I455" s="960">
        <f t="shared" ref="I455" si="209">SUM(I452:I454)</f>
        <v>76</v>
      </c>
      <c r="J455" s="960">
        <f t="shared" ref="J455" si="210">SUM(J452:J454)</f>
        <v>93</v>
      </c>
      <c r="K455" s="960">
        <f t="shared" ref="K455" si="211">SUM(K452:K454)</f>
        <v>115</v>
      </c>
      <c r="L455" s="960">
        <v>72</v>
      </c>
      <c r="M455" s="960">
        <v>62</v>
      </c>
      <c r="N455" s="964">
        <f t="shared" si="206"/>
        <v>-0.1388888888888889</v>
      </c>
      <c r="R455" s="439"/>
      <c r="S455" s="76"/>
    </row>
    <row r="456" spans="2:19" ht="7.5" customHeight="1" thickTop="1" thickBot="1" x14ac:dyDescent="0.3">
      <c r="B456" s="472"/>
      <c r="C456" s="472"/>
      <c r="D456" s="472"/>
      <c r="E456" s="203"/>
      <c r="F456" s="204"/>
      <c r="G456" s="204"/>
      <c r="H456" s="204"/>
      <c r="I456" s="387"/>
      <c r="J456" s="387"/>
      <c r="K456" s="387"/>
      <c r="L456" s="387"/>
      <c r="M456" s="387"/>
      <c r="N456" s="391"/>
      <c r="R456" s="439"/>
      <c r="S456" s="76"/>
    </row>
    <row r="457" spans="2:19" ht="15.75" thickTop="1" x14ac:dyDescent="0.25">
      <c r="B457" s="472"/>
      <c r="C457" s="472"/>
      <c r="D457" s="472"/>
      <c r="E457" s="341" t="s">
        <v>50</v>
      </c>
      <c r="F457" s="342">
        <v>21</v>
      </c>
      <c r="G457" s="342">
        <v>31</v>
      </c>
      <c r="H457" s="342">
        <v>33</v>
      </c>
      <c r="I457" s="342">
        <v>45</v>
      </c>
      <c r="J457" s="342">
        <v>63</v>
      </c>
      <c r="K457" s="342">
        <v>75</v>
      </c>
      <c r="L457" s="342">
        <v>45</v>
      </c>
      <c r="M457" s="342">
        <v>35</v>
      </c>
      <c r="N457" s="388">
        <f t="shared" ref="N457:N460" si="212">IFERROR((M457-L457)/L457,"-")</f>
        <v>-0.22222222222222221</v>
      </c>
      <c r="R457" s="439"/>
      <c r="S457" s="76"/>
    </row>
    <row r="458" spans="2:19" x14ac:dyDescent="0.25">
      <c r="B458" s="472"/>
      <c r="C458" s="472"/>
      <c r="D458" s="472"/>
      <c r="E458" s="1027" t="s">
        <v>51</v>
      </c>
      <c r="F458" s="1028">
        <v>7</v>
      </c>
      <c r="G458" s="1028">
        <v>21</v>
      </c>
      <c r="H458" s="1028">
        <v>20</v>
      </c>
      <c r="I458" s="1028">
        <v>31</v>
      </c>
      <c r="J458" s="1029">
        <v>30</v>
      </c>
      <c r="K458" s="1029">
        <v>40</v>
      </c>
      <c r="L458" s="1029">
        <v>27</v>
      </c>
      <c r="M458" s="1029">
        <v>27</v>
      </c>
      <c r="N458" s="1031">
        <f t="shared" si="212"/>
        <v>0</v>
      </c>
      <c r="R458" s="439"/>
      <c r="S458" s="76"/>
    </row>
    <row r="459" spans="2:19" ht="15.75" thickBot="1" x14ac:dyDescent="0.3">
      <c r="B459" s="472"/>
      <c r="C459" s="472"/>
      <c r="D459" s="472"/>
      <c r="E459" s="343" t="s">
        <v>69</v>
      </c>
      <c r="F459" s="345">
        <v>3</v>
      </c>
      <c r="G459" s="345">
        <v>0</v>
      </c>
      <c r="H459" s="346">
        <v>0</v>
      </c>
      <c r="I459" s="379">
        <v>0</v>
      </c>
      <c r="J459" s="467">
        <v>0</v>
      </c>
      <c r="K459" s="467">
        <v>0</v>
      </c>
      <c r="L459" s="467">
        <v>0</v>
      </c>
      <c r="M459" s="467">
        <v>0</v>
      </c>
      <c r="N459" s="388" t="str">
        <f t="shared" si="212"/>
        <v>-</v>
      </c>
      <c r="R459" s="439"/>
      <c r="S459" s="76"/>
    </row>
    <row r="460" spans="2:19" ht="15.75" thickBot="1" x14ac:dyDescent="0.3">
      <c r="B460" s="472"/>
      <c r="C460" s="472"/>
      <c r="D460" s="472"/>
      <c r="E460" s="966" t="s">
        <v>7</v>
      </c>
      <c r="F460" s="960">
        <f>SUM(F457:F459)</f>
        <v>31</v>
      </c>
      <c r="G460" s="960">
        <f t="shared" ref="G460" si="213">SUM(G457:G459)</f>
        <v>52</v>
      </c>
      <c r="H460" s="960">
        <f t="shared" ref="H460" si="214">SUM(H457:H459)</f>
        <v>53</v>
      </c>
      <c r="I460" s="960">
        <f t="shared" ref="I460" si="215">SUM(I457:I459)</f>
        <v>76</v>
      </c>
      <c r="J460" s="960">
        <f t="shared" ref="J460" si="216">SUM(J457:J459)</f>
        <v>93</v>
      </c>
      <c r="K460" s="960">
        <f t="shared" ref="K460" si="217">SUM(K457:K459)</f>
        <v>115</v>
      </c>
      <c r="L460" s="960">
        <v>72</v>
      </c>
      <c r="M460" s="960">
        <v>62</v>
      </c>
      <c r="N460" s="964">
        <f t="shared" si="212"/>
        <v>-0.1388888888888889</v>
      </c>
      <c r="R460" s="439"/>
      <c r="S460" s="76"/>
    </row>
    <row r="461" spans="2:19" ht="7.5" customHeight="1" thickTop="1" thickBot="1" x14ac:dyDescent="0.3">
      <c r="B461" s="472"/>
      <c r="C461" s="472"/>
      <c r="D461" s="472"/>
      <c r="E461" s="244"/>
      <c r="F461" s="204"/>
      <c r="G461" s="204"/>
      <c r="H461" s="204"/>
      <c r="I461" s="204"/>
      <c r="J461" s="204"/>
      <c r="K461" s="204"/>
      <c r="L461" s="204"/>
      <c r="M461" s="204"/>
      <c r="N461" s="392"/>
      <c r="R461" s="439"/>
      <c r="S461" s="76"/>
    </row>
    <row r="462" spans="2:19" ht="15.75" thickTop="1" x14ac:dyDescent="0.25">
      <c r="B462" s="472"/>
      <c r="C462" s="472"/>
      <c r="D462" s="472"/>
      <c r="E462" s="245" t="s">
        <v>69</v>
      </c>
      <c r="F462" s="342">
        <v>0</v>
      </c>
      <c r="G462" s="342">
        <v>1</v>
      </c>
      <c r="H462" s="342">
        <v>0</v>
      </c>
      <c r="I462" s="468">
        <v>0</v>
      </c>
      <c r="J462" s="342">
        <v>0</v>
      </c>
      <c r="K462" s="342">
        <v>1</v>
      </c>
      <c r="L462" s="342">
        <v>0</v>
      </c>
      <c r="M462" s="342">
        <v>1</v>
      </c>
      <c r="N462" s="469" t="str">
        <f t="shared" ref="N462:N474" si="218">IFERROR((M462-L462)/L462,"-")</f>
        <v>-</v>
      </c>
      <c r="R462" s="439"/>
      <c r="S462" s="76"/>
    </row>
    <row r="463" spans="2:19" x14ac:dyDescent="0.25">
      <c r="B463" s="472"/>
      <c r="C463" s="472"/>
      <c r="D463" s="472"/>
      <c r="E463" s="1027" t="s">
        <v>282</v>
      </c>
      <c r="F463" s="1028">
        <v>6</v>
      </c>
      <c r="G463" s="1028">
        <v>13</v>
      </c>
      <c r="H463" s="1028">
        <v>15</v>
      </c>
      <c r="I463" s="1028">
        <v>8</v>
      </c>
      <c r="J463" s="1029">
        <v>13</v>
      </c>
      <c r="K463" s="1029">
        <v>12</v>
      </c>
      <c r="L463" s="1029">
        <v>7</v>
      </c>
      <c r="M463" s="1029">
        <v>3</v>
      </c>
      <c r="N463" s="1031">
        <f t="shared" si="218"/>
        <v>-0.5714285714285714</v>
      </c>
      <c r="R463" s="439"/>
      <c r="S463" s="76"/>
    </row>
    <row r="464" spans="2:19" x14ac:dyDescent="0.25">
      <c r="B464" s="472"/>
      <c r="C464" s="472"/>
      <c r="D464" s="472"/>
      <c r="E464" s="348" t="s">
        <v>439</v>
      </c>
      <c r="F464" s="347">
        <v>3</v>
      </c>
      <c r="G464" s="347">
        <v>5</v>
      </c>
      <c r="H464" s="347">
        <v>1</v>
      </c>
      <c r="I464" s="347">
        <v>4</v>
      </c>
      <c r="J464" s="347">
        <v>6</v>
      </c>
      <c r="K464" s="347">
        <v>10</v>
      </c>
      <c r="L464" s="347">
        <v>6</v>
      </c>
      <c r="M464" s="347">
        <v>2</v>
      </c>
      <c r="N464" s="470">
        <f t="shared" si="218"/>
        <v>-0.66666666666666663</v>
      </c>
      <c r="R464" s="439"/>
      <c r="S464" s="76"/>
    </row>
    <row r="465" spans="2:19" x14ac:dyDescent="0.25">
      <c r="B465" s="472"/>
      <c r="C465" s="472"/>
      <c r="D465" s="472"/>
      <c r="E465" s="1027" t="s">
        <v>283</v>
      </c>
      <c r="F465" s="1028">
        <v>2</v>
      </c>
      <c r="G465" s="1028">
        <v>2</v>
      </c>
      <c r="H465" s="1028">
        <v>3</v>
      </c>
      <c r="I465" s="1028">
        <v>10</v>
      </c>
      <c r="J465" s="1029">
        <v>13</v>
      </c>
      <c r="K465" s="1029">
        <v>13</v>
      </c>
      <c r="L465" s="1029">
        <v>6</v>
      </c>
      <c r="M465" s="1029">
        <v>2</v>
      </c>
      <c r="N465" s="1031">
        <f t="shared" si="218"/>
        <v>-0.66666666666666663</v>
      </c>
      <c r="R465" s="439"/>
      <c r="S465" s="76"/>
    </row>
    <row r="466" spans="2:19" x14ac:dyDescent="0.25">
      <c r="B466" s="472"/>
      <c r="C466" s="472"/>
      <c r="D466" s="472"/>
      <c r="E466" s="348" t="s">
        <v>284</v>
      </c>
      <c r="F466" s="347">
        <v>2</v>
      </c>
      <c r="G466" s="347">
        <v>2</v>
      </c>
      <c r="H466" s="347">
        <v>3</v>
      </c>
      <c r="I466" s="347">
        <v>5</v>
      </c>
      <c r="J466" s="347">
        <v>2</v>
      </c>
      <c r="K466" s="347">
        <v>5</v>
      </c>
      <c r="L466" s="347">
        <v>4</v>
      </c>
      <c r="M466" s="347">
        <v>5</v>
      </c>
      <c r="N466" s="470">
        <f t="shared" si="218"/>
        <v>0.25</v>
      </c>
      <c r="R466" s="439"/>
      <c r="S466" s="76"/>
    </row>
    <row r="467" spans="2:19" x14ac:dyDescent="0.25">
      <c r="B467" s="472"/>
      <c r="C467" s="472"/>
      <c r="D467" s="472"/>
      <c r="E467" s="1027" t="s">
        <v>285</v>
      </c>
      <c r="F467" s="1028">
        <v>0</v>
      </c>
      <c r="G467" s="1028">
        <v>0</v>
      </c>
      <c r="H467" s="1028">
        <v>0</v>
      </c>
      <c r="I467" s="1028">
        <v>0</v>
      </c>
      <c r="J467" s="1029">
        <v>0</v>
      </c>
      <c r="K467" s="1029">
        <v>0</v>
      </c>
      <c r="L467" s="1029">
        <v>0</v>
      </c>
      <c r="M467" s="1029">
        <v>0</v>
      </c>
      <c r="N467" s="1031" t="str">
        <f t="shared" si="218"/>
        <v>-</v>
      </c>
      <c r="R467" s="439"/>
      <c r="S467" s="76"/>
    </row>
    <row r="468" spans="2:19" x14ac:dyDescent="0.25">
      <c r="B468" s="472"/>
      <c r="C468" s="472"/>
      <c r="D468" s="472"/>
      <c r="E468" s="348" t="s">
        <v>389</v>
      </c>
      <c r="F468" s="347">
        <v>1</v>
      </c>
      <c r="G468" s="347">
        <v>1</v>
      </c>
      <c r="H468" s="347">
        <v>2</v>
      </c>
      <c r="I468" s="347">
        <v>3</v>
      </c>
      <c r="J468" s="347">
        <v>0</v>
      </c>
      <c r="K468" s="347">
        <v>3</v>
      </c>
      <c r="L468" s="347">
        <v>1</v>
      </c>
      <c r="M468" s="347">
        <v>2</v>
      </c>
      <c r="N468" s="470">
        <f t="shared" si="218"/>
        <v>1</v>
      </c>
      <c r="R468" s="439"/>
      <c r="S468" s="76"/>
    </row>
    <row r="469" spans="2:19" x14ac:dyDescent="0.25">
      <c r="B469" s="472"/>
      <c r="C469" s="472"/>
      <c r="D469" s="472"/>
      <c r="E469" s="1027" t="s">
        <v>286</v>
      </c>
      <c r="F469" s="1028">
        <v>2</v>
      </c>
      <c r="G469" s="1028">
        <v>2</v>
      </c>
      <c r="H469" s="1028">
        <v>4</v>
      </c>
      <c r="I469" s="1028">
        <v>8</v>
      </c>
      <c r="J469" s="1029">
        <v>5</v>
      </c>
      <c r="K469" s="1029">
        <v>9</v>
      </c>
      <c r="L469" s="1029">
        <v>5</v>
      </c>
      <c r="M469" s="1029">
        <v>2</v>
      </c>
      <c r="N469" s="1031">
        <f>IFERROR((M469-L469)/L469,"-")</f>
        <v>-0.6</v>
      </c>
      <c r="R469" s="439"/>
      <c r="S469" s="76"/>
    </row>
    <row r="470" spans="2:19" x14ac:dyDescent="0.25">
      <c r="B470" s="472"/>
      <c r="C470" s="472"/>
      <c r="D470" s="472"/>
      <c r="E470" s="348" t="s">
        <v>279</v>
      </c>
      <c r="F470" s="347">
        <v>1</v>
      </c>
      <c r="G470" s="347">
        <v>0</v>
      </c>
      <c r="H470" s="347">
        <v>3</v>
      </c>
      <c r="I470" s="467">
        <v>2</v>
      </c>
      <c r="J470" s="347">
        <v>3</v>
      </c>
      <c r="K470" s="347">
        <v>4</v>
      </c>
      <c r="L470" s="347">
        <v>2</v>
      </c>
      <c r="M470" s="347">
        <v>0</v>
      </c>
      <c r="N470" s="470">
        <f t="shared" si="218"/>
        <v>-1</v>
      </c>
      <c r="R470" s="439"/>
      <c r="S470" s="76"/>
    </row>
    <row r="471" spans="2:19" x14ac:dyDescent="0.25">
      <c r="B471" s="472"/>
      <c r="C471" s="472"/>
      <c r="D471" s="472"/>
      <c r="E471" s="1027" t="s">
        <v>280</v>
      </c>
      <c r="F471" s="1028">
        <v>12</v>
      </c>
      <c r="G471" s="1028">
        <v>17</v>
      </c>
      <c r="H471" s="1028">
        <v>16</v>
      </c>
      <c r="I471" s="1028">
        <v>27</v>
      </c>
      <c r="J471" s="1029">
        <v>37</v>
      </c>
      <c r="K471" s="1029">
        <v>45</v>
      </c>
      <c r="L471" s="1029">
        <v>35</v>
      </c>
      <c r="M471" s="1029">
        <v>40</v>
      </c>
      <c r="N471" s="1031">
        <f t="shared" si="218"/>
        <v>0.14285714285714285</v>
      </c>
      <c r="R471" s="439"/>
      <c r="S471" s="76"/>
    </row>
    <row r="472" spans="2:19" x14ac:dyDescent="0.25">
      <c r="B472" s="472"/>
      <c r="C472" s="472"/>
      <c r="D472" s="472"/>
      <c r="E472" s="348" t="s">
        <v>281</v>
      </c>
      <c r="F472" s="347">
        <v>0</v>
      </c>
      <c r="G472" s="347">
        <v>2</v>
      </c>
      <c r="H472" s="347">
        <v>4</v>
      </c>
      <c r="I472" s="467">
        <v>4</v>
      </c>
      <c r="J472" s="347">
        <v>3</v>
      </c>
      <c r="K472" s="347">
        <v>2</v>
      </c>
      <c r="L472" s="347">
        <v>0</v>
      </c>
      <c r="M472" s="347">
        <v>0</v>
      </c>
      <c r="N472" s="470" t="str">
        <f t="shared" si="218"/>
        <v>-</v>
      </c>
      <c r="R472" s="439"/>
      <c r="S472" s="76"/>
    </row>
    <row r="473" spans="2:19" x14ac:dyDescent="0.25">
      <c r="B473" s="472"/>
      <c r="C473" s="472"/>
      <c r="D473" s="472"/>
      <c r="E473" s="1027" t="s">
        <v>390</v>
      </c>
      <c r="F473" s="1028">
        <v>2</v>
      </c>
      <c r="G473" s="1028">
        <v>6</v>
      </c>
      <c r="H473" s="1028">
        <v>2</v>
      </c>
      <c r="I473" s="1028">
        <v>5</v>
      </c>
      <c r="J473" s="1029">
        <v>10</v>
      </c>
      <c r="K473" s="1029">
        <v>10</v>
      </c>
      <c r="L473" s="1029">
        <v>5</v>
      </c>
      <c r="M473" s="1029">
        <v>2</v>
      </c>
      <c r="N473" s="1031">
        <f t="shared" si="218"/>
        <v>-0.6</v>
      </c>
      <c r="R473" s="439"/>
      <c r="S473" s="76"/>
    </row>
    <row r="474" spans="2:19" ht="15.75" thickBot="1" x14ac:dyDescent="0.3">
      <c r="B474" s="472"/>
      <c r="C474" s="472"/>
      <c r="D474" s="472"/>
      <c r="E474" s="344" t="s">
        <v>175</v>
      </c>
      <c r="F474" s="340">
        <v>0</v>
      </c>
      <c r="G474" s="340">
        <v>1</v>
      </c>
      <c r="H474" s="340">
        <v>0</v>
      </c>
      <c r="I474" s="340">
        <v>0</v>
      </c>
      <c r="J474" s="340">
        <v>1</v>
      </c>
      <c r="K474" s="340">
        <v>1</v>
      </c>
      <c r="L474" s="340">
        <v>1</v>
      </c>
      <c r="M474" s="340">
        <v>3</v>
      </c>
      <c r="N474" s="390">
        <f t="shared" si="218"/>
        <v>2</v>
      </c>
      <c r="R474" s="439"/>
      <c r="S474" s="76"/>
    </row>
    <row r="475" spans="2:19" ht="15.75" thickBot="1" x14ac:dyDescent="0.3">
      <c r="B475" s="472"/>
      <c r="C475" s="472"/>
      <c r="D475" s="472"/>
      <c r="E475" s="959" t="s">
        <v>7</v>
      </c>
      <c r="F475" s="960">
        <f t="shared" ref="F475:K475" si="219">SUM(F462:F474)</f>
        <v>31</v>
      </c>
      <c r="G475" s="960">
        <f t="shared" si="219"/>
        <v>52</v>
      </c>
      <c r="H475" s="960">
        <f t="shared" si="219"/>
        <v>53</v>
      </c>
      <c r="I475" s="960">
        <f t="shared" si="219"/>
        <v>76</v>
      </c>
      <c r="J475" s="960">
        <f t="shared" si="219"/>
        <v>93</v>
      </c>
      <c r="K475" s="960">
        <f t="shared" si="219"/>
        <v>115</v>
      </c>
      <c r="L475" s="960">
        <v>72</v>
      </c>
      <c r="M475" s="1093">
        <v>62</v>
      </c>
      <c r="N475" s="967">
        <f>IFERROR((M475-L475)/L475,"-")</f>
        <v>-0.1388888888888889</v>
      </c>
      <c r="R475" s="439"/>
      <c r="S475" s="76"/>
    </row>
    <row r="476" spans="2:19" ht="15.75" thickTop="1" x14ac:dyDescent="0.25">
      <c r="B476" s="472"/>
      <c r="C476" s="472"/>
      <c r="D476" s="472"/>
      <c r="E476" s="34" t="s">
        <v>288</v>
      </c>
      <c r="R476" s="439"/>
      <c r="S476" s="76"/>
    </row>
    <row r="477" spans="2:19" ht="15.75" thickBot="1" x14ac:dyDescent="0.3">
      <c r="B477" s="472"/>
      <c r="C477" s="472"/>
      <c r="D477" s="472"/>
      <c r="R477" s="439"/>
      <c r="S477" s="76"/>
    </row>
    <row r="478" spans="2:19" ht="23.25" customHeight="1" thickTop="1" thickBot="1" x14ac:dyDescent="0.3">
      <c r="B478" s="472"/>
      <c r="C478" s="472"/>
      <c r="D478" s="472" t="s">
        <v>217</v>
      </c>
      <c r="E478" s="1694" t="s">
        <v>217</v>
      </c>
      <c r="F478" s="1695"/>
      <c r="G478" s="1695"/>
      <c r="H478" s="1695"/>
      <c r="I478" s="1695"/>
      <c r="J478" s="1695"/>
      <c r="K478" s="1695"/>
      <c r="L478" s="1695"/>
      <c r="M478" s="1695"/>
      <c r="N478" s="1696"/>
      <c r="R478" s="439"/>
      <c r="S478" s="76"/>
    </row>
    <row r="479" spans="2:19" ht="15.75" customHeight="1" x14ac:dyDescent="0.25">
      <c r="B479" s="472"/>
      <c r="C479" s="472"/>
      <c r="D479" s="472"/>
      <c r="E479" s="1693" t="s">
        <v>42</v>
      </c>
      <c r="F479" s="963" t="s">
        <v>43</v>
      </c>
      <c r="G479" s="963" t="s">
        <v>43</v>
      </c>
      <c r="H479" s="963" t="s">
        <v>43</v>
      </c>
      <c r="I479" s="963" t="s">
        <v>43</v>
      </c>
      <c r="J479" s="963" t="s">
        <v>43</v>
      </c>
      <c r="K479" s="963" t="s">
        <v>43</v>
      </c>
      <c r="L479" s="963" t="s">
        <v>43</v>
      </c>
      <c r="M479" s="968" t="s">
        <v>43</v>
      </c>
      <c r="N479" s="1697" t="s">
        <v>302</v>
      </c>
      <c r="R479" s="439"/>
      <c r="S479" s="76"/>
    </row>
    <row r="480" spans="2:19" ht="15.75" customHeight="1" thickBot="1" x14ac:dyDescent="0.3">
      <c r="B480" s="472"/>
      <c r="C480" s="472"/>
      <c r="D480" s="472"/>
      <c r="E480" s="1523"/>
      <c r="F480" s="871">
        <v>2009</v>
      </c>
      <c r="G480" s="871">
        <v>2010</v>
      </c>
      <c r="H480" s="871">
        <v>2011</v>
      </c>
      <c r="I480" s="871">
        <v>2012</v>
      </c>
      <c r="J480" s="871">
        <v>2013</v>
      </c>
      <c r="K480" s="871">
        <v>2014</v>
      </c>
      <c r="L480" s="871">
        <v>2015</v>
      </c>
      <c r="M480" s="969">
        <v>2016</v>
      </c>
      <c r="N480" s="1692"/>
      <c r="R480" s="439"/>
      <c r="S480" s="76"/>
    </row>
    <row r="481" spans="2:19" x14ac:dyDescent="0.25">
      <c r="B481" s="472"/>
      <c r="C481" s="472"/>
      <c r="D481" s="472"/>
      <c r="E481" s="381" t="s">
        <v>278</v>
      </c>
      <c r="F481" s="379">
        <v>7</v>
      </c>
      <c r="G481" s="379">
        <v>15</v>
      </c>
      <c r="H481" s="379">
        <v>13</v>
      </c>
      <c r="I481" s="379">
        <v>33</v>
      </c>
      <c r="J481" s="379">
        <v>14</v>
      </c>
      <c r="K481" s="525">
        <v>27</v>
      </c>
      <c r="L481" s="525">
        <v>37</v>
      </c>
      <c r="M481" s="525">
        <v>26</v>
      </c>
      <c r="N481" s="388">
        <f>IFERROR((M481-L481)/L481,"-")</f>
        <v>-0.29729729729729731</v>
      </c>
      <c r="R481" s="439"/>
      <c r="S481" s="76"/>
    </row>
    <row r="482" spans="2:19" x14ac:dyDescent="0.25">
      <c r="B482" s="472"/>
      <c r="C482" s="472"/>
      <c r="D482" s="472"/>
      <c r="E482" s="1027" t="s">
        <v>53</v>
      </c>
      <c r="F482" s="1028">
        <v>4</v>
      </c>
      <c r="G482" s="1028">
        <v>7</v>
      </c>
      <c r="H482" s="1028">
        <v>7</v>
      </c>
      <c r="I482" s="1028">
        <v>6</v>
      </c>
      <c r="J482" s="1029">
        <v>5</v>
      </c>
      <c r="K482" s="1029">
        <v>13</v>
      </c>
      <c r="L482" s="1029">
        <v>13</v>
      </c>
      <c r="M482" s="1029">
        <v>4</v>
      </c>
      <c r="N482" s="1031">
        <f t="shared" ref="N482:N484" si="220">IFERROR((M482-L482)/L482,"-")</f>
        <v>-0.69230769230769229</v>
      </c>
      <c r="R482" s="439"/>
      <c r="S482" s="76"/>
    </row>
    <row r="483" spans="2:19" ht="15.75" thickBot="1" x14ac:dyDescent="0.3">
      <c r="B483" s="472"/>
      <c r="C483" s="472"/>
      <c r="D483" s="472"/>
      <c r="E483" s="382" t="s">
        <v>69</v>
      </c>
      <c r="F483" s="380">
        <v>1</v>
      </c>
      <c r="G483" s="380">
        <v>0</v>
      </c>
      <c r="H483" s="380">
        <v>0</v>
      </c>
      <c r="I483" s="340">
        <v>0</v>
      </c>
      <c r="J483" s="340">
        <v>1</v>
      </c>
      <c r="K483" s="340">
        <v>0</v>
      </c>
      <c r="L483" s="340">
        <v>0</v>
      </c>
      <c r="M483" s="467">
        <v>0</v>
      </c>
      <c r="N483" s="388" t="str">
        <f t="shared" si="220"/>
        <v>-</v>
      </c>
      <c r="R483" s="439"/>
      <c r="S483" s="76"/>
    </row>
    <row r="484" spans="2:19" ht="15.75" thickBot="1" x14ac:dyDescent="0.3">
      <c r="B484" s="472"/>
      <c r="C484" s="472"/>
      <c r="D484" s="472"/>
      <c r="E484" s="959" t="s">
        <v>7</v>
      </c>
      <c r="F484" s="960">
        <f>SUM(F481:F483)</f>
        <v>12</v>
      </c>
      <c r="G484" s="960">
        <f t="shared" ref="G484" si="221">SUM(G481:G483)</f>
        <v>22</v>
      </c>
      <c r="H484" s="960">
        <f t="shared" ref="H484" si="222">SUM(H481:H483)</f>
        <v>20</v>
      </c>
      <c r="I484" s="960">
        <f t="shared" ref="I484" si="223">SUM(I481:I483)</f>
        <v>39</v>
      </c>
      <c r="J484" s="960">
        <f t="shared" ref="J484" si="224">SUM(J481:J483)</f>
        <v>20</v>
      </c>
      <c r="K484" s="960">
        <f t="shared" ref="K484" si="225">SUM(K481:K483)</f>
        <v>40</v>
      </c>
      <c r="L484" s="960">
        <v>50</v>
      </c>
      <c r="M484" s="960">
        <v>30</v>
      </c>
      <c r="N484" s="964">
        <f t="shared" si="220"/>
        <v>-0.4</v>
      </c>
      <c r="R484" s="439"/>
      <c r="S484" s="76"/>
    </row>
    <row r="485" spans="2:19" ht="7.5" customHeight="1" thickTop="1" thickBot="1" x14ac:dyDescent="0.3">
      <c r="B485" s="472"/>
      <c r="C485" s="472"/>
      <c r="D485" s="472"/>
      <c r="E485" s="203"/>
      <c r="F485" s="204"/>
      <c r="G485" s="204"/>
      <c r="H485" s="204"/>
      <c r="I485" s="387"/>
      <c r="J485" s="387"/>
      <c r="K485" s="387"/>
      <c r="L485" s="387"/>
      <c r="M485" s="387"/>
      <c r="N485" s="391"/>
      <c r="R485" s="439"/>
      <c r="S485" s="76"/>
    </row>
    <row r="486" spans="2:19" ht="15.75" thickTop="1" x14ac:dyDescent="0.25">
      <c r="B486" s="472"/>
      <c r="C486" s="472"/>
      <c r="D486" s="472"/>
      <c r="E486" s="341" t="s">
        <v>50</v>
      </c>
      <c r="F486" s="342">
        <v>8</v>
      </c>
      <c r="G486" s="342">
        <v>14</v>
      </c>
      <c r="H486" s="342">
        <v>15</v>
      </c>
      <c r="I486" s="342">
        <v>20</v>
      </c>
      <c r="J486" s="342">
        <v>13</v>
      </c>
      <c r="K486" s="342">
        <v>22</v>
      </c>
      <c r="L486" s="342">
        <v>23</v>
      </c>
      <c r="M486" s="342">
        <v>19</v>
      </c>
      <c r="N486" s="388">
        <f t="shared" ref="N486:N489" si="226">IFERROR((M486-L486)/L486,"-")</f>
        <v>-0.17391304347826086</v>
      </c>
      <c r="R486" s="439"/>
      <c r="S486" s="76"/>
    </row>
    <row r="487" spans="2:19" x14ac:dyDescent="0.25">
      <c r="B487" s="472"/>
      <c r="C487" s="472"/>
      <c r="D487" s="472"/>
      <c r="E487" s="1027" t="s">
        <v>51</v>
      </c>
      <c r="F487" s="1028">
        <v>3</v>
      </c>
      <c r="G487" s="1028">
        <v>8</v>
      </c>
      <c r="H487" s="1028">
        <v>4</v>
      </c>
      <c r="I487" s="1028">
        <v>19</v>
      </c>
      <c r="J487" s="1029">
        <v>7</v>
      </c>
      <c r="K487" s="1029">
        <v>18</v>
      </c>
      <c r="L487" s="1029">
        <v>26</v>
      </c>
      <c r="M487" s="1029">
        <v>10</v>
      </c>
      <c r="N487" s="1031">
        <f t="shared" si="226"/>
        <v>-0.61538461538461542</v>
      </c>
      <c r="R487" s="439"/>
      <c r="S487" s="76"/>
    </row>
    <row r="488" spans="2:19" ht="15.75" thickBot="1" x14ac:dyDescent="0.3">
      <c r="B488" s="472"/>
      <c r="C488" s="472"/>
      <c r="D488" s="472"/>
      <c r="E488" s="343" t="s">
        <v>69</v>
      </c>
      <c r="F488" s="345">
        <v>1</v>
      </c>
      <c r="G488" s="345">
        <v>0</v>
      </c>
      <c r="H488" s="346">
        <v>1</v>
      </c>
      <c r="I488" s="379">
        <v>0</v>
      </c>
      <c r="J488" s="467">
        <v>0</v>
      </c>
      <c r="K488" s="467">
        <v>0</v>
      </c>
      <c r="L488" s="467">
        <v>1</v>
      </c>
      <c r="M488" s="467">
        <v>1</v>
      </c>
      <c r="N488" s="388">
        <f t="shared" si="226"/>
        <v>0</v>
      </c>
      <c r="R488" s="439"/>
      <c r="S488" s="76"/>
    </row>
    <row r="489" spans="2:19" ht="15.75" thickBot="1" x14ac:dyDescent="0.3">
      <c r="B489" s="472"/>
      <c r="C489" s="472"/>
      <c r="D489" s="472"/>
      <c r="E489" s="966" t="s">
        <v>7</v>
      </c>
      <c r="F489" s="960">
        <f>SUM(F486:F488)</f>
        <v>12</v>
      </c>
      <c r="G489" s="960">
        <f t="shared" ref="G489" si="227">SUM(G486:G488)</f>
        <v>22</v>
      </c>
      <c r="H489" s="960">
        <f t="shared" ref="H489" si="228">SUM(H486:H488)</f>
        <v>20</v>
      </c>
      <c r="I489" s="960">
        <f t="shared" ref="I489" si="229">SUM(I486:I488)</f>
        <v>39</v>
      </c>
      <c r="J489" s="960">
        <f t="shared" ref="J489" si="230">SUM(J486:J488)</f>
        <v>20</v>
      </c>
      <c r="K489" s="960">
        <f t="shared" ref="K489" si="231">SUM(K486:K488)</f>
        <v>40</v>
      </c>
      <c r="L489" s="960">
        <v>50</v>
      </c>
      <c r="M489" s="960">
        <v>30</v>
      </c>
      <c r="N489" s="964">
        <f t="shared" si="226"/>
        <v>-0.4</v>
      </c>
      <c r="R489" s="439"/>
      <c r="S489" s="76"/>
    </row>
    <row r="490" spans="2:19" ht="7.5" customHeight="1" thickTop="1" thickBot="1" x14ac:dyDescent="0.3">
      <c r="B490" s="472"/>
      <c r="C490" s="472"/>
      <c r="D490" s="472"/>
      <c r="E490" s="244"/>
      <c r="F490" s="204"/>
      <c r="G490" s="204"/>
      <c r="H490" s="204"/>
      <c r="I490" s="204"/>
      <c r="J490" s="204"/>
      <c r="K490" s="204"/>
      <c r="L490" s="204"/>
      <c r="M490" s="204"/>
      <c r="N490" s="392"/>
      <c r="R490" s="439"/>
      <c r="S490" s="76"/>
    </row>
    <row r="491" spans="2:19" ht="15.75" thickTop="1" x14ac:dyDescent="0.25">
      <c r="B491" s="472"/>
      <c r="C491" s="472"/>
      <c r="D491" s="472"/>
      <c r="E491" s="245" t="s">
        <v>69</v>
      </c>
      <c r="F491" s="342">
        <v>0</v>
      </c>
      <c r="G491" s="342">
        <v>0</v>
      </c>
      <c r="H491" s="342">
        <v>1</v>
      </c>
      <c r="I491" s="468">
        <v>0</v>
      </c>
      <c r="J491" s="342">
        <v>0</v>
      </c>
      <c r="K491" s="342">
        <v>0</v>
      </c>
      <c r="L491" s="342">
        <v>3</v>
      </c>
      <c r="M491" s="342">
        <v>0</v>
      </c>
      <c r="N491" s="469">
        <f t="shared" ref="N491:N503" si="232">IFERROR((M491-L491)/L491,"-")</f>
        <v>-1</v>
      </c>
      <c r="R491" s="439"/>
      <c r="S491" s="76"/>
    </row>
    <row r="492" spans="2:19" x14ac:dyDescent="0.25">
      <c r="B492" s="472"/>
      <c r="C492" s="472"/>
      <c r="D492" s="472"/>
      <c r="E492" s="1027" t="s">
        <v>282</v>
      </c>
      <c r="F492" s="1028">
        <v>3</v>
      </c>
      <c r="G492" s="1028">
        <v>8</v>
      </c>
      <c r="H492" s="1028">
        <v>5</v>
      </c>
      <c r="I492" s="1028">
        <v>10</v>
      </c>
      <c r="J492" s="1029">
        <v>7</v>
      </c>
      <c r="K492" s="1029">
        <v>11</v>
      </c>
      <c r="L492" s="1029">
        <v>14</v>
      </c>
      <c r="M492" s="1029">
        <v>15</v>
      </c>
      <c r="N492" s="1031">
        <f t="shared" si="232"/>
        <v>7.1428571428571425E-2</v>
      </c>
      <c r="R492" s="439"/>
      <c r="S492" s="76"/>
    </row>
    <row r="493" spans="2:19" x14ac:dyDescent="0.25">
      <c r="B493" s="472"/>
      <c r="C493" s="472"/>
      <c r="D493" s="472"/>
      <c r="E493" s="348" t="s">
        <v>439</v>
      </c>
      <c r="F493" s="347">
        <v>1</v>
      </c>
      <c r="G493" s="347">
        <v>1</v>
      </c>
      <c r="H493" s="347">
        <v>1</v>
      </c>
      <c r="I493" s="347">
        <v>5</v>
      </c>
      <c r="J493" s="347">
        <v>1</v>
      </c>
      <c r="K493" s="347">
        <v>7</v>
      </c>
      <c r="L493" s="347">
        <v>7</v>
      </c>
      <c r="M493" s="347">
        <v>5</v>
      </c>
      <c r="N493" s="470">
        <f t="shared" si="232"/>
        <v>-0.2857142857142857</v>
      </c>
      <c r="R493" s="439"/>
      <c r="S493" s="76"/>
    </row>
    <row r="494" spans="2:19" x14ac:dyDescent="0.25">
      <c r="B494" s="472"/>
      <c r="C494" s="472"/>
      <c r="D494" s="472"/>
      <c r="E494" s="1027" t="s">
        <v>283</v>
      </c>
      <c r="F494" s="1028">
        <v>1</v>
      </c>
      <c r="G494" s="1028">
        <v>2</v>
      </c>
      <c r="H494" s="1028">
        <v>6</v>
      </c>
      <c r="I494" s="1028">
        <v>3</v>
      </c>
      <c r="J494" s="1029">
        <v>0</v>
      </c>
      <c r="K494" s="1029">
        <v>4</v>
      </c>
      <c r="L494" s="1029">
        <v>6</v>
      </c>
      <c r="M494" s="1029">
        <v>2</v>
      </c>
      <c r="N494" s="1031">
        <f t="shared" si="232"/>
        <v>-0.66666666666666663</v>
      </c>
      <c r="R494" s="439"/>
      <c r="S494" s="76"/>
    </row>
    <row r="495" spans="2:19" x14ac:dyDescent="0.25">
      <c r="B495" s="715" t="s">
        <v>36</v>
      </c>
      <c r="C495" s="670"/>
      <c r="D495" s="472"/>
      <c r="E495" s="348" t="s">
        <v>284</v>
      </c>
      <c r="F495" s="347">
        <v>0</v>
      </c>
      <c r="G495" s="347">
        <v>1</v>
      </c>
      <c r="H495" s="347">
        <v>1</v>
      </c>
      <c r="I495" s="347">
        <v>6</v>
      </c>
      <c r="J495" s="347">
        <v>3</v>
      </c>
      <c r="K495" s="347">
        <v>2</v>
      </c>
      <c r="L495" s="347">
        <v>3</v>
      </c>
      <c r="M495" s="347">
        <v>1</v>
      </c>
      <c r="N495" s="470">
        <f t="shared" si="232"/>
        <v>-0.66666666666666663</v>
      </c>
      <c r="R495" s="439"/>
      <c r="S495" s="76"/>
    </row>
    <row r="496" spans="2:19" x14ac:dyDescent="0.25">
      <c r="B496" s="715" t="s">
        <v>38</v>
      </c>
      <c r="C496" s="670"/>
      <c r="D496" s="472"/>
      <c r="E496" s="1027" t="s">
        <v>285</v>
      </c>
      <c r="F496" s="1028">
        <v>0</v>
      </c>
      <c r="G496" s="1028">
        <v>0</v>
      </c>
      <c r="H496" s="1028">
        <v>0</v>
      </c>
      <c r="I496" s="1028">
        <v>0</v>
      </c>
      <c r="J496" s="1029">
        <v>0</v>
      </c>
      <c r="K496" s="1029">
        <v>0</v>
      </c>
      <c r="L496" s="1029">
        <v>0</v>
      </c>
      <c r="M496" s="1029">
        <v>0</v>
      </c>
      <c r="N496" s="1031" t="str">
        <f t="shared" si="232"/>
        <v>-</v>
      </c>
      <c r="R496" s="439"/>
      <c r="S496" s="76"/>
    </row>
    <row r="497" spans="2:19" x14ac:dyDescent="0.25">
      <c r="B497" s="715" t="s">
        <v>81</v>
      </c>
      <c r="C497" s="670"/>
      <c r="D497" s="472"/>
      <c r="E497" s="348" t="s">
        <v>389</v>
      </c>
      <c r="F497" s="347">
        <v>0</v>
      </c>
      <c r="G497" s="347">
        <v>1</v>
      </c>
      <c r="H497" s="347">
        <v>1</v>
      </c>
      <c r="I497" s="347">
        <v>0</v>
      </c>
      <c r="J497" s="347">
        <v>1</v>
      </c>
      <c r="K497" s="347">
        <v>5</v>
      </c>
      <c r="L497" s="347">
        <v>4</v>
      </c>
      <c r="M497" s="347">
        <v>1</v>
      </c>
      <c r="N497" s="470">
        <f t="shared" si="232"/>
        <v>-0.75</v>
      </c>
      <c r="R497" s="439"/>
      <c r="S497" s="76"/>
    </row>
    <row r="498" spans="2:19" x14ac:dyDescent="0.25">
      <c r="B498" s="472"/>
      <c r="C498" s="472"/>
      <c r="D498" s="472"/>
      <c r="E498" s="1027" t="s">
        <v>286</v>
      </c>
      <c r="F498" s="1028">
        <v>3</v>
      </c>
      <c r="G498" s="1028">
        <v>4</v>
      </c>
      <c r="H498" s="1028">
        <v>2</v>
      </c>
      <c r="I498" s="1028">
        <v>2</v>
      </c>
      <c r="J498" s="1029">
        <v>1</v>
      </c>
      <c r="K498" s="1029">
        <v>2</v>
      </c>
      <c r="L498" s="1029">
        <v>1</v>
      </c>
      <c r="M498" s="1029">
        <v>1</v>
      </c>
      <c r="N498" s="1031">
        <f>IFERROR((M498-L498)/L498,"-")</f>
        <v>0</v>
      </c>
      <c r="R498" s="439"/>
      <c r="S498" s="76"/>
    </row>
    <row r="499" spans="2:19" x14ac:dyDescent="0.25">
      <c r="B499" s="472"/>
      <c r="C499" s="472"/>
      <c r="D499" s="472"/>
      <c r="E499" s="348" t="s">
        <v>279</v>
      </c>
      <c r="F499" s="347">
        <v>1</v>
      </c>
      <c r="G499" s="347">
        <v>1</v>
      </c>
      <c r="H499" s="347">
        <v>0</v>
      </c>
      <c r="I499" s="467">
        <v>0</v>
      </c>
      <c r="J499" s="347">
        <v>0</v>
      </c>
      <c r="K499" s="347">
        <v>1</v>
      </c>
      <c r="L499" s="347">
        <v>1</v>
      </c>
      <c r="M499" s="347">
        <v>0</v>
      </c>
      <c r="N499" s="470">
        <f t="shared" si="232"/>
        <v>-1</v>
      </c>
      <c r="R499" s="439"/>
      <c r="S499" s="76"/>
    </row>
    <row r="500" spans="2:19" x14ac:dyDescent="0.25">
      <c r="B500" s="472"/>
      <c r="C500" s="472"/>
      <c r="D500" s="472"/>
      <c r="E500" s="1027" t="s">
        <v>280</v>
      </c>
      <c r="F500" s="1028">
        <v>2</v>
      </c>
      <c r="G500" s="1028">
        <v>3</v>
      </c>
      <c r="H500" s="1028">
        <v>3</v>
      </c>
      <c r="I500" s="1028">
        <v>6</v>
      </c>
      <c r="J500" s="1029">
        <v>3</v>
      </c>
      <c r="K500" s="1029">
        <v>1</v>
      </c>
      <c r="L500" s="1029">
        <v>6</v>
      </c>
      <c r="M500" s="1029">
        <v>1</v>
      </c>
      <c r="N500" s="1031">
        <f t="shared" si="232"/>
        <v>-0.83333333333333337</v>
      </c>
      <c r="R500" s="439"/>
      <c r="S500" s="76"/>
    </row>
    <row r="501" spans="2:19" x14ac:dyDescent="0.25">
      <c r="B501" s="472"/>
      <c r="C501" s="472"/>
      <c r="D501" s="472"/>
      <c r="E501" s="348" t="s">
        <v>281</v>
      </c>
      <c r="F501" s="347">
        <v>1</v>
      </c>
      <c r="G501" s="347">
        <v>1</v>
      </c>
      <c r="H501" s="347">
        <v>0</v>
      </c>
      <c r="I501" s="467">
        <v>4</v>
      </c>
      <c r="J501" s="347">
        <v>1</v>
      </c>
      <c r="K501" s="347">
        <v>2</v>
      </c>
      <c r="L501" s="347">
        <v>3</v>
      </c>
      <c r="M501" s="347">
        <v>3</v>
      </c>
      <c r="N501" s="470">
        <f t="shared" si="232"/>
        <v>0</v>
      </c>
      <c r="R501" s="439"/>
      <c r="S501" s="76"/>
    </row>
    <row r="502" spans="2:19" x14ac:dyDescent="0.25">
      <c r="B502" s="472"/>
      <c r="C502" s="472"/>
      <c r="D502" s="472"/>
      <c r="E502" s="1027" t="s">
        <v>390</v>
      </c>
      <c r="F502" s="1028">
        <v>0</v>
      </c>
      <c r="G502" s="1028">
        <v>0</v>
      </c>
      <c r="H502" s="1028">
        <v>0</v>
      </c>
      <c r="I502" s="1028">
        <v>3</v>
      </c>
      <c r="J502" s="1029">
        <v>3</v>
      </c>
      <c r="K502" s="1029">
        <v>5</v>
      </c>
      <c r="L502" s="1029">
        <v>2</v>
      </c>
      <c r="M502" s="1029">
        <v>1</v>
      </c>
      <c r="N502" s="1031">
        <f t="shared" si="232"/>
        <v>-0.5</v>
      </c>
      <c r="R502" s="439"/>
      <c r="S502" s="76"/>
    </row>
    <row r="503" spans="2:19" ht="15.75" thickBot="1" x14ac:dyDescent="0.3">
      <c r="B503" s="472"/>
      <c r="C503" s="472"/>
      <c r="D503" s="472"/>
      <c r="E503" s="344" t="s">
        <v>175</v>
      </c>
      <c r="F503" s="340">
        <v>0</v>
      </c>
      <c r="G503" s="340">
        <v>0</v>
      </c>
      <c r="H503" s="340">
        <v>0</v>
      </c>
      <c r="I503" s="340">
        <v>0</v>
      </c>
      <c r="J503" s="340">
        <v>0</v>
      </c>
      <c r="K503" s="340">
        <v>0</v>
      </c>
      <c r="L503" s="340">
        <v>0</v>
      </c>
      <c r="M503" s="340">
        <v>0</v>
      </c>
      <c r="N503" s="390" t="str">
        <f t="shared" si="232"/>
        <v>-</v>
      </c>
      <c r="R503" s="439"/>
      <c r="S503" s="76"/>
    </row>
    <row r="504" spans="2:19" ht="15.75" thickBot="1" x14ac:dyDescent="0.3">
      <c r="B504" s="472"/>
      <c r="C504" s="472"/>
      <c r="D504" s="472"/>
      <c r="E504" s="959" t="s">
        <v>7</v>
      </c>
      <c r="F504" s="960">
        <f t="shared" ref="F504:K504" si="233">SUM(F491:F503)</f>
        <v>12</v>
      </c>
      <c r="G504" s="960">
        <f t="shared" si="233"/>
        <v>22</v>
      </c>
      <c r="H504" s="960">
        <f t="shared" si="233"/>
        <v>20</v>
      </c>
      <c r="I504" s="960">
        <f t="shared" si="233"/>
        <v>39</v>
      </c>
      <c r="J504" s="960">
        <f t="shared" si="233"/>
        <v>20</v>
      </c>
      <c r="K504" s="960">
        <f t="shared" si="233"/>
        <v>40</v>
      </c>
      <c r="L504" s="960">
        <v>50</v>
      </c>
      <c r="M504" s="1093">
        <v>30</v>
      </c>
      <c r="N504" s="967">
        <f>IFERROR((M504-L504)/L504,"-")</f>
        <v>-0.4</v>
      </c>
      <c r="R504" s="439"/>
      <c r="S504" s="76"/>
    </row>
    <row r="505" spans="2:19" ht="15.75" thickTop="1" x14ac:dyDescent="0.25">
      <c r="B505" s="472"/>
      <c r="C505" s="472"/>
      <c r="D505" s="472"/>
      <c r="E505" s="34" t="s">
        <v>288</v>
      </c>
      <c r="R505" s="439"/>
      <c r="S505" s="76"/>
    </row>
    <row r="506" spans="2:19" ht="15.75" thickBot="1" x14ac:dyDescent="0.3">
      <c r="B506" s="472"/>
      <c r="C506" s="472"/>
      <c r="D506" s="472"/>
      <c r="R506" s="439"/>
      <c r="S506" s="76"/>
    </row>
    <row r="507" spans="2:19" ht="23.25" customHeight="1" thickTop="1" thickBot="1" x14ac:dyDescent="0.3">
      <c r="B507" s="472"/>
      <c r="C507" s="472"/>
      <c r="D507" s="472" t="s">
        <v>218</v>
      </c>
      <c r="E507" s="1694" t="s">
        <v>218</v>
      </c>
      <c r="F507" s="1695"/>
      <c r="G507" s="1695"/>
      <c r="H507" s="1695"/>
      <c r="I507" s="1695"/>
      <c r="J507" s="1695"/>
      <c r="K507" s="1695"/>
      <c r="L507" s="1695"/>
      <c r="M507" s="1695"/>
      <c r="N507" s="1696"/>
      <c r="R507" s="439"/>
      <c r="S507" s="76"/>
    </row>
    <row r="508" spans="2:19" ht="15.75" customHeight="1" x14ac:dyDescent="0.25">
      <c r="B508" s="472"/>
      <c r="C508" s="472"/>
      <c r="D508" s="472"/>
      <c r="E508" s="1693" t="s">
        <v>42</v>
      </c>
      <c r="F508" s="963" t="s">
        <v>43</v>
      </c>
      <c r="G508" s="963" t="s">
        <v>43</v>
      </c>
      <c r="H508" s="963" t="s">
        <v>43</v>
      </c>
      <c r="I508" s="963" t="s">
        <v>43</v>
      </c>
      <c r="J508" s="963" t="s">
        <v>43</v>
      </c>
      <c r="K508" s="963" t="s">
        <v>43</v>
      </c>
      <c r="L508" s="963" t="s">
        <v>43</v>
      </c>
      <c r="M508" s="968" t="s">
        <v>43</v>
      </c>
      <c r="N508" s="1697" t="s">
        <v>302</v>
      </c>
      <c r="R508" s="439"/>
      <c r="S508" s="76"/>
    </row>
    <row r="509" spans="2:19" ht="15.75" customHeight="1" thickBot="1" x14ac:dyDescent="0.3">
      <c r="B509" s="472"/>
      <c r="C509" s="472"/>
      <c r="D509" s="472"/>
      <c r="E509" s="1523"/>
      <c r="F509" s="871">
        <v>2009</v>
      </c>
      <c r="G509" s="871">
        <v>2010</v>
      </c>
      <c r="H509" s="871">
        <v>2011</v>
      </c>
      <c r="I509" s="871">
        <v>2012</v>
      </c>
      <c r="J509" s="871">
        <v>2013</v>
      </c>
      <c r="K509" s="871">
        <v>2014</v>
      </c>
      <c r="L509" s="871">
        <v>2015</v>
      </c>
      <c r="M509" s="969">
        <v>2016</v>
      </c>
      <c r="N509" s="1692"/>
      <c r="R509" s="439"/>
      <c r="S509" s="76"/>
    </row>
    <row r="510" spans="2:19" x14ac:dyDescent="0.25">
      <c r="B510" s="472"/>
      <c r="C510" s="472"/>
      <c r="D510" s="472"/>
      <c r="E510" s="381" t="s">
        <v>278</v>
      </c>
      <c r="F510" s="379">
        <v>38</v>
      </c>
      <c r="G510" s="379">
        <v>45</v>
      </c>
      <c r="H510" s="379">
        <v>60</v>
      </c>
      <c r="I510" s="379">
        <v>98</v>
      </c>
      <c r="J510" s="379">
        <v>71</v>
      </c>
      <c r="K510" s="525">
        <v>59</v>
      </c>
      <c r="L510" s="525">
        <v>20</v>
      </c>
      <c r="M510" s="525">
        <v>31</v>
      </c>
      <c r="N510" s="388">
        <f>IFERROR((M510-L510)/L510,"-")</f>
        <v>0.55000000000000004</v>
      </c>
      <c r="R510" s="439"/>
      <c r="S510" s="76"/>
    </row>
    <row r="511" spans="2:19" x14ac:dyDescent="0.25">
      <c r="B511" s="472"/>
      <c r="C511" s="472"/>
      <c r="D511" s="472"/>
      <c r="E511" s="1027" t="s">
        <v>53</v>
      </c>
      <c r="F511" s="1028">
        <v>8</v>
      </c>
      <c r="G511" s="1028">
        <v>27</v>
      </c>
      <c r="H511" s="1028">
        <v>39</v>
      </c>
      <c r="I511" s="1028">
        <v>33</v>
      </c>
      <c r="J511" s="1029">
        <v>34</v>
      </c>
      <c r="K511" s="1029">
        <v>25</v>
      </c>
      <c r="L511" s="1029">
        <v>12</v>
      </c>
      <c r="M511" s="1029">
        <v>13</v>
      </c>
      <c r="N511" s="1031">
        <f t="shared" ref="N511:N513" si="234">IFERROR((M511-L511)/L511,"-")</f>
        <v>8.3333333333333329E-2</v>
      </c>
      <c r="R511" s="439"/>
      <c r="S511" s="76"/>
    </row>
    <row r="512" spans="2:19" ht="15.75" thickBot="1" x14ac:dyDescent="0.3">
      <c r="B512" s="472"/>
      <c r="C512" s="472"/>
      <c r="D512" s="472"/>
      <c r="E512" s="382" t="s">
        <v>69</v>
      </c>
      <c r="F512" s="380">
        <v>0</v>
      </c>
      <c r="G512" s="380">
        <v>0</v>
      </c>
      <c r="H512" s="380">
        <v>0</v>
      </c>
      <c r="I512" s="340">
        <v>0</v>
      </c>
      <c r="J512" s="340">
        <v>2</v>
      </c>
      <c r="K512" s="340">
        <v>1</v>
      </c>
      <c r="L512" s="340">
        <v>0</v>
      </c>
      <c r="M512" s="467">
        <v>0</v>
      </c>
      <c r="N512" s="388" t="str">
        <f t="shared" si="234"/>
        <v>-</v>
      </c>
      <c r="R512" s="439"/>
      <c r="S512" s="76"/>
    </row>
    <row r="513" spans="2:19" ht="15.75" thickBot="1" x14ac:dyDescent="0.3">
      <c r="B513" s="472"/>
      <c r="C513" s="472"/>
      <c r="D513" s="472"/>
      <c r="E513" s="959" t="s">
        <v>7</v>
      </c>
      <c r="F513" s="960">
        <f>SUM(F510:F512)</f>
        <v>46</v>
      </c>
      <c r="G513" s="960">
        <f t="shared" ref="G513" si="235">SUM(G510:G512)</f>
        <v>72</v>
      </c>
      <c r="H513" s="960">
        <f t="shared" ref="H513" si="236">SUM(H510:H512)</f>
        <v>99</v>
      </c>
      <c r="I513" s="960">
        <f t="shared" ref="I513" si="237">SUM(I510:I512)</f>
        <v>131</v>
      </c>
      <c r="J513" s="960">
        <f t="shared" ref="J513" si="238">SUM(J510:J512)</f>
        <v>107</v>
      </c>
      <c r="K513" s="960">
        <f t="shared" ref="K513" si="239">SUM(K510:K512)</f>
        <v>85</v>
      </c>
      <c r="L513" s="960">
        <v>32</v>
      </c>
      <c r="M513" s="960">
        <v>44</v>
      </c>
      <c r="N513" s="964">
        <f t="shared" si="234"/>
        <v>0.375</v>
      </c>
      <c r="R513" s="439"/>
      <c r="S513" s="76"/>
    </row>
    <row r="514" spans="2:19" ht="7.5" customHeight="1" thickTop="1" thickBot="1" x14ac:dyDescent="0.3">
      <c r="B514" s="472"/>
      <c r="C514" s="472"/>
      <c r="D514" s="472"/>
      <c r="E514" s="203"/>
      <c r="F514" s="204"/>
      <c r="G514" s="204"/>
      <c r="H514" s="204"/>
      <c r="I514" s="387"/>
      <c r="J514" s="387"/>
      <c r="K514" s="387"/>
      <c r="L514" s="387"/>
      <c r="M514" s="387"/>
      <c r="N514" s="391"/>
      <c r="R514" s="439"/>
      <c r="S514" s="76"/>
    </row>
    <row r="515" spans="2:19" ht="15.75" thickTop="1" x14ac:dyDescent="0.25">
      <c r="B515" s="472"/>
      <c r="C515" s="472"/>
      <c r="D515" s="472"/>
      <c r="E515" s="341" t="s">
        <v>50</v>
      </c>
      <c r="F515" s="342">
        <v>25</v>
      </c>
      <c r="G515" s="342">
        <v>50</v>
      </c>
      <c r="H515" s="342">
        <v>59</v>
      </c>
      <c r="I515" s="342">
        <v>66</v>
      </c>
      <c r="J515" s="342">
        <v>69</v>
      </c>
      <c r="K515" s="342">
        <v>62</v>
      </c>
      <c r="L515" s="342">
        <v>21</v>
      </c>
      <c r="M515" s="342">
        <v>27</v>
      </c>
      <c r="N515" s="388">
        <f t="shared" ref="N515:N518" si="240">IFERROR((M515-L515)/L515,"-")</f>
        <v>0.2857142857142857</v>
      </c>
      <c r="R515" s="439"/>
      <c r="S515" s="76"/>
    </row>
    <row r="516" spans="2:19" x14ac:dyDescent="0.25">
      <c r="B516" s="472"/>
      <c r="C516" s="472"/>
      <c r="D516" s="472"/>
      <c r="E516" s="1027" t="s">
        <v>51</v>
      </c>
      <c r="F516" s="1028">
        <v>21</v>
      </c>
      <c r="G516" s="1028">
        <v>22</v>
      </c>
      <c r="H516" s="1028">
        <v>37</v>
      </c>
      <c r="I516" s="1028">
        <v>63</v>
      </c>
      <c r="J516" s="1029">
        <v>36</v>
      </c>
      <c r="K516" s="1029">
        <v>23</v>
      </c>
      <c r="L516" s="1029">
        <v>11</v>
      </c>
      <c r="M516" s="1029">
        <v>16</v>
      </c>
      <c r="N516" s="1031">
        <f t="shared" si="240"/>
        <v>0.45454545454545453</v>
      </c>
      <c r="R516" s="439"/>
      <c r="S516" s="76"/>
    </row>
    <row r="517" spans="2:19" ht="15.75" thickBot="1" x14ac:dyDescent="0.3">
      <c r="B517" s="472"/>
      <c r="C517" s="472"/>
      <c r="D517" s="472"/>
      <c r="E517" s="343" t="s">
        <v>69</v>
      </c>
      <c r="F517" s="345">
        <v>0</v>
      </c>
      <c r="G517" s="345">
        <v>0</v>
      </c>
      <c r="H517" s="346">
        <v>3</v>
      </c>
      <c r="I517" s="379">
        <v>2</v>
      </c>
      <c r="J517" s="467">
        <v>2</v>
      </c>
      <c r="K517" s="467">
        <v>0</v>
      </c>
      <c r="L517" s="467">
        <v>0</v>
      </c>
      <c r="M517" s="467">
        <v>1</v>
      </c>
      <c r="N517" s="388" t="str">
        <f t="shared" si="240"/>
        <v>-</v>
      </c>
      <c r="R517" s="439"/>
      <c r="S517" s="76"/>
    </row>
    <row r="518" spans="2:19" ht="15.75" thickBot="1" x14ac:dyDescent="0.3">
      <c r="B518" s="472"/>
      <c r="C518" s="472"/>
      <c r="D518" s="472"/>
      <c r="E518" s="966" t="s">
        <v>7</v>
      </c>
      <c r="F518" s="960">
        <f>SUM(F515:F517)</f>
        <v>46</v>
      </c>
      <c r="G518" s="960">
        <f t="shared" ref="G518" si="241">SUM(G515:G517)</f>
        <v>72</v>
      </c>
      <c r="H518" s="960">
        <f t="shared" ref="H518" si="242">SUM(H515:H517)</f>
        <v>99</v>
      </c>
      <c r="I518" s="960">
        <f t="shared" ref="I518" si="243">SUM(I515:I517)</f>
        <v>131</v>
      </c>
      <c r="J518" s="960">
        <f t="shared" ref="J518" si="244">SUM(J515:J517)</f>
        <v>107</v>
      </c>
      <c r="K518" s="960">
        <f t="shared" ref="K518" si="245">SUM(K515:K517)</f>
        <v>85</v>
      </c>
      <c r="L518" s="960">
        <v>32</v>
      </c>
      <c r="M518" s="960">
        <v>44</v>
      </c>
      <c r="N518" s="964">
        <f t="shared" si="240"/>
        <v>0.375</v>
      </c>
      <c r="R518" s="439"/>
      <c r="S518" s="76"/>
    </row>
    <row r="519" spans="2:19" ht="7.5" customHeight="1" thickTop="1" thickBot="1" x14ac:dyDescent="0.3">
      <c r="B519" s="472"/>
      <c r="C519" s="472"/>
      <c r="D519" s="472"/>
      <c r="E519" s="244"/>
      <c r="F519" s="204"/>
      <c r="G519" s="204"/>
      <c r="H519" s="204"/>
      <c r="I519" s="204"/>
      <c r="J519" s="204"/>
      <c r="K519" s="204"/>
      <c r="L519" s="204"/>
      <c r="M519" s="204"/>
      <c r="N519" s="392"/>
      <c r="R519" s="439"/>
      <c r="S519" s="76"/>
    </row>
    <row r="520" spans="2:19" ht="15.75" thickTop="1" x14ac:dyDescent="0.25">
      <c r="B520" s="472"/>
      <c r="C520" s="472"/>
      <c r="D520" s="472"/>
      <c r="E520" s="245" t="s">
        <v>69</v>
      </c>
      <c r="F520" s="342">
        <v>0</v>
      </c>
      <c r="G520" s="342">
        <v>0</v>
      </c>
      <c r="H520" s="342">
        <v>2</v>
      </c>
      <c r="I520" s="468">
        <v>0</v>
      </c>
      <c r="J520" s="342">
        <v>1</v>
      </c>
      <c r="K520" s="342">
        <v>0</v>
      </c>
      <c r="L520" s="342">
        <v>0</v>
      </c>
      <c r="M520" s="342">
        <v>2</v>
      </c>
      <c r="N520" s="469" t="str">
        <f t="shared" ref="N520:N532" si="246">IFERROR((M520-L520)/L520,"-")</f>
        <v>-</v>
      </c>
      <c r="R520" s="439"/>
      <c r="S520" s="76"/>
    </row>
    <row r="521" spans="2:19" x14ac:dyDescent="0.25">
      <c r="B521" s="472"/>
      <c r="C521" s="472"/>
      <c r="D521" s="472"/>
      <c r="E521" s="1027" t="s">
        <v>282</v>
      </c>
      <c r="F521" s="1028">
        <v>14</v>
      </c>
      <c r="G521" s="1028">
        <v>15</v>
      </c>
      <c r="H521" s="1028">
        <v>14</v>
      </c>
      <c r="I521" s="1028">
        <v>18</v>
      </c>
      <c r="J521" s="1029">
        <v>15</v>
      </c>
      <c r="K521" s="1029">
        <v>16</v>
      </c>
      <c r="L521" s="1029">
        <v>6</v>
      </c>
      <c r="M521" s="1029">
        <v>12</v>
      </c>
      <c r="N521" s="1031">
        <f t="shared" si="246"/>
        <v>1</v>
      </c>
      <c r="R521" s="439"/>
      <c r="S521" s="76"/>
    </row>
    <row r="522" spans="2:19" x14ac:dyDescent="0.25">
      <c r="B522" s="472"/>
      <c r="C522" s="472"/>
      <c r="D522" s="472"/>
      <c r="E522" s="348" t="s">
        <v>439</v>
      </c>
      <c r="F522" s="347">
        <v>7</v>
      </c>
      <c r="G522" s="347">
        <v>12</v>
      </c>
      <c r="H522" s="347">
        <v>10</v>
      </c>
      <c r="I522" s="347">
        <v>17</v>
      </c>
      <c r="J522" s="347">
        <v>16</v>
      </c>
      <c r="K522" s="347">
        <v>10</v>
      </c>
      <c r="L522" s="347">
        <v>7</v>
      </c>
      <c r="M522" s="347">
        <v>9</v>
      </c>
      <c r="N522" s="470">
        <f t="shared" si="246"/>
        <v>0.2857142857142857</v>
      </c>
      <c r="R522" s="439"/>
      <c r="S522" s="76"/>
    </row>
    <row r="523" spans="2:19" x14ac:dyDescent="0.25">
      <c r="B523" s="472"/>
      <c r="C523" s="472"/>
      <c r="D523" s="472"/>
      <c r="E523" s="1027" t="s">
        <v>283</v>
      </c>
      <c r="F523" s="1028">
        <v>3</v>
      </c>
      <c r="G523" s="1028">
        <v>4</v>
      </c>
      <c r="H523" s="1028">
        <v>15</v>
      </c>
      <c r="I523" s="1028">
        <v>28</v>
      </c>
      <c r="J523" s="1029">
        <v>17</v>
      </c>
      <c r="K523" s="1029">
        <v>16</v>
      </c>
      <c r="L523" s="1029">
        <v>7</v>
      </c>
      <c r="M523" s="1029">
        <v>5</v>
      </c>
      <c r="N523" s="1031">
        <f t="shared" si="246"/>
        <v>-0.2857142857142857</v>
      </c>
      <c r="R523" s="439"/>
      <c r="S523" s="76"/>
    </row>
    <row r="524" spans="2:19" x14ac:dyDescent="0.25">
      <c r="B524" s="472"/>
      <c r="C524" s="472"/>
      <c r="D524" s="472"/>
      <c r="E524" s="348" t="s">
        <v>284</v>
      </c>
      <c r="F524" s="347">
        <v>3</v>
      </c>
      <c r="G524" s="347">
        <v>2</v>
      </c>
      <c r="H524" s="347">
        <v>2</v>
      </c>
      <c r="I524" s="347">
        <v>6</v>
      </c>
      <c r="J524" s="347">
        <v>6</v>
      </c>
      <c r="K524" s="347">
        <v>6</v>
      </c>
      <c r="L524" s="347">
        <v>1</v>
      </c>
      <c r="M524" s="347">
        <v>2</v>
      </c>
      <c r="N524" s="470">
        <f t="shared" si="246"/>
        <v>1</v>
      </c>
      <c r="R524" s="439"/>
      <c r="S524" s="76"/>
    </row>
    <row r="525" spans="2:19" x14ac:dyDescent="0.25">
      <c r="B525" s="472"/>
      <c r="C525" s="472"/>
      <c r="D525" s="472"/>
      <c r="E525" s="1027" t="s">
        <v>285</v>
      </c>
      <c r="F525" s="1028">
        <v>0</v>
      </c>
      <c r="G525" s="1028">
        <v>0</v>
      </c>
      <c r="H525" s="1028">
        <v>0</v>
      </c>
      <c r="I525" s="1028">
        <v>0</v>
      </c>
      <c r="J525" s="1029">
        <v>0</v>
      </c>
      <c r="K525" s="1029">
        <v>0</v>
      </c>
      <c r="L525" s="1029">
        <v>0</v>
      </c>
      <c r="M525" s="1029">
        <v>0</v>
      </c>
      <c r="N525" s="1031" t="str">
        <f t="shared" si="246"/>
        <v>-</v>
      </c>
      <c r="R525" s="439"/>
      <c r="S525" s="76"/>
    </row>
    <row r="526" spans="2:19" x14ac:dyDescent="0.25">
      <c r="B526" s="472"/>
      <c r="C526" s="472"/>
      <c r="D526" s="472"/>
      <c r="E526" s="348" t="s">
        <v>389</v>
      </c>
      <c r="F526" s="347">
        <v>2</v>
      </c>
      <c r="G526" s="347">
        <v>3</v>
      </c>
      <c r="H526" s="347">
        <v>4</v>
      </c>
      <c r="I526" s="347">
        <v>5</v>
      </c>
      <c r="J526" s="347">
        <v>4</v>
      </c>
      <c r="K526" s="347">
        <v>2</v>
      </c>
      <c r="L526" s="347">
        <v>0</v>
      </c>
      <c r="M526" s="347">
        <v>2</v>
      </c>
      <c r="N526" s="470" t="str">
        <f t="shared" si="246"/>
        <v>-</v>
      </c>
      <c r="R526" s="439"/>
      <c r="S526" s="76"/>
    </row>
    <row r="527" spans="2:19" x14ac:dyDescent="0.25">
      <c r="B527" s="472"/>
      <c r="C527" s="472"/>
      <c r="D527" s="472"/>
      <c r="E527" s="1027" t="s">
        <v>286</v>
      </c>
      <c r="F527" s="1028">
        <v>1</v>
      </c>
      <c r="G527" s="1028">
        <v>5</v>
      </c>
      <c r="H527" s="1028">
        <v>6</v>
      </c>
      <c r="I527" s="1028">
        <v>8</v>
      </c>
      <c r="J527" s="1029">
        <v>3</v>
      </c>
      <c r="K527" s="1029">
        <v>5</v>
      </c>
      <c r="L527" s="1029">
        <v>3</v>
      </c>
      <c r="M527" s="1029">
        <v>2</v>
      </c>
      <c r="N527" s="1031">
        <f>IFERROR((M527-L527)/L527,"-")</f>
        <v>-0.33333333333333331</v>
      </c>
      <c r="R527" s="439"/>
      <c r="S527" s="76"/>
    </row>
    <row r="528" spans="2:19" x14ac:dyDescent="0.25">
      <c r="B528" s="472"/>
      <c r="C528" s="472"/>
      <c r="D528" s="472"/>
      <c r="E528" s="348" t="s">
        <v>279</v>
      </c>
      <c r="F528" s="347">
        <v>3</v>
      </c>
      <c r="G528" s="347">
        <v>2</v>
      </c>
      <c r="H528" s="347">
        <v>1</v>
      </c>
      <c r="I528" s="467">
        <v>1</v>
      </c>
      <c r="J528" s="347">
        <v>2</v>
      </c>
      <c r="K528" s="347">
        <v>0</v>
      </c>
      <c r="L528" s="347">
        <v>1</v>
      </c>
      <c r="M528" s="347">
        <v>0</v>
      </c>
      <c r="N528" s="470">
        <f t="shared" si="246"/>
        <v>-1</v>
      </c>
      <c r="R528" s="439"/>
      <c r="S528" s="76"/>
    </row>
    <row r="529" spans="2:19" x14ac:dyDescent="0.25">
      <c r="B529" s="472"/>
      <c r="C529" s="472"/>
      <c r="D529" s="472"/>
      <c r="E529" s="1027" t="s">
        <v>280</v>
      </c>
      <c r="F529" s="1028">
        <v>4</v>
      </c>
      <c r="G529" s="1028">
        <v>17</v>
      </c>
      <c r="H529" s="1028">
        <v>30</v>
      </c>
      <c r="I529" s="1028">
        <v>34</v>
      </c>
      <c r="J529" s="1029">
        <v>32</v>
      </c>
      <c r="K529" s="1029">
        <v>21</v>
      </c>
      <c r="L529" s="1029">
        <v>4</v>
      </c>
      <c r="M529" s="1029">
        <v>6</v>
      </c>
      <c r="N529" s="1031">
        <f t="shared" si="246"/>
        <v>0.5</v>
      </c>
      <c r="R529" s="439"/>
      <c r="S529" s="76"/>
    </row>
    <row r="530" spans="2:19" x14ac:dyDescent="0.25">
      <c r="B530" s="472"/>
      <c r="C530" s="472"/>
      <c r="D530" s="472"/>
      <c r="E530" s="348" t="s">
        <v>281</v>
      </c>
      <c r="F530" s="347">
        <v>9</v>
      </c>
      <c r="G530" s="347">
        <v>11</v>
      </c>
      <c r="H530" s="347">
        <v>9</v>
      </c>
      <c r="I530" s="467">
        <v>11</v>
      </c>
      <c r="J530" s="347">
        <v>10</v>
      </c>
      <c r="K530" s="347">
        <v>5</v>
      </c>
      <c r="L530" s="347">
        <v>3</v>
      </c>
      <c r="M530" s="347">
        <v>2</v>
      </c>
      <c r="N530" s="470">
        <f t="shared" si="246"/>
        <v>-0.33333333333333331</v>
      </c>
      <c r="R530" s="439"/>
      <c r="S530" s="76"/>
    </row>
    <row r="531" spans="2:19" x14ac:dyDescent="0.25">
      <c r="B531" s="472"/>
      <c r="C531" s="472"/>
      <c r="D531" s="472"/>
      <c r="E531" s="1027" t="s">
        <v>390</v>
      </c>
      <c r="F531" s="1028">
        <v>0</v>
      </c>
      <c r="G531" s="1028">
        <v>1</v>
      </c>
      <c r="H531" s="1028">
        <v>2</v>
      </c>
      <c r="I531" s="1028">
        <v>2</v>
      </c>
      <c r="J531" s="1029">
        <v>1</v>
      </c>
      <c r="K531" s="1029">
        <v>2</v>
      </c>
      <c r="L531" s="1029">
        <v>0</v>
      </c>
      <c r="M531" s="1029">
        <v>1</v>
      </c>
      <c r="N531" s="1031" t="str">
        <f t="shared" si="246"/>
        <v>-</v>
      </c>
      <c r="R531" s="439"/>
      <c r="S531" s="76"/>
    </row>
    <row r="532" spans="2:19" ht="15.75" thickBot="1" x14ac:dyDescent="0.3">
      <c r="B532" s="472"/>
      <c r="C532" s="472"/>
      <c r="D532" s="472"/>
      <c r="E532" s="344" t="s">
        <v>175</v>
      </c>
      <c r="F532" s="340">
        <v>0</v>
      </c>
      <c r="G532" s="340">
        <v>0</v>
      </c>
      <c r="H532" s="340">
        <v>4</v>
      </c>
      <c r="I532" s="340">
        <v>1</v>
      </c>
      <c r="J532" s="340">
        <v>0</v>
      </c>
      <c r="K532" s="340">
        <v>2</v>
      </c>
      <c r="L532" s="340">
        <v>0</v>
      </c>
      <c r="M532" s="340">
        <v>1</v>
      </c>
      <c r="N532" s="390" t="str">
        <f t="shared" si="246"/>
        <v>-</v>
      </c>
      <c r="R532" s="439"/>
      <c r="S532" s="76"/>
    </row>
    <row r="533" spans="2:19" ht="15.75" thickBot="1" x14ac:dyDescent="0.3">
      <c r="B533" s="472"/>
      <c r="C533" s="472"/>
      <c r="D533" s="472"/>
      <c r="E533" s="959" t="s">
        <v>7</v>
      </c>
      <c r="F533" s="960">
        <f t="shared" ref="F533:K533" si="247">SUM(F520:F532)</f>
        <v>46</v>
      </c>
      <c r="G533" s="960">
        <f t="shared" si="247"/>
        <v>72</v>
      </c>
      <c r="H533" s="960">
        <f t="shared" si="247"/>
        <v>99</v>
      </c>
      <c r="I533" s="960">
        <f t="shared" si="247"/>
        <v>131</v>
      </c>
      <c r="J533" s="960">
        <f t="shared" si="247"/>
        <v>107</v>
      </c>
      <c r="K533" s="960">
        <f t="shared" si="247"/>
        <v>85</v>
      </c>
      <c r="L533" s="960">
        <v>32</v>
      </c>
      <c r="M533" s="1093">
        <v>44</v>
      </c>
      <c r="N533" s="1095">
        <f>IFERROR((M533-L533)/L533,"-")</f>
        <v>0.375</v>
      </c>
      <c r="R533" s="439"/>
      <c r="S533" s="76"/>
    </row>
    <row r="534" spans="2:19" ht="15.75" thickTop="1" x14ac:dyDescent="0.25">
      <c r="B534" s="472"/>
      <c r="C534" s="472"/>
      <c r="D534" s="472"/>
      <c r="E534" s="34" t="s">
        <v>288</v>
      </c>
      <c r="R534" s="439"/>
      <c r="S534" s="76"/>
    </row>
    <row r="535" spans="2:19" ht="15.75" thickBot="1" x14ac:dyDescent="0.3">
      <c r="B535" s="472"/>
      <c r="C535" s="472"/>
      <c r="D535" s="472"/>
      <c r="R535" s="439"/>
      <c r="S535" s="76"/>
    </row>
    <row r="536" spans="2:19" ht="23.25" customHeight="1" thickTop="1" thickBot="1" x14ac:dyDescent="0.3">
      <c r="B536" s="472"/>
      <c r="C536" s="472"/>
      <c r="D536" s="472" t="s">
        <v>261</v>
      </c>
      <c r="E536" s="1694" t="s">
        <v>562</v>
      </c>
      <c r="F536" s="1695"/>
      <c r="G536" s="1695"/>
      <c r="H536" s="1695"/>
      <c r="I536" s="1695"/>
      <c r="J536" s="1695"/>
      <c r="K536" s="1695"/>
      <c r="L536" s="1695"/>
      <c r="M536" s="1695"/>
      <c r="N536" s="1696"/>
      <c r="R536" s="439"/>
      <c r="S536" s="76"/>
    </row>
    <row r="537" spans="2:19" ht="15.75" customHeight="1" x14ac:dyDescent="0.25">
      <c r="B537" s="472"/>
      <c r="C537" s="472"/>
      <c r="D537" s="472"/>
      <c r="E537" s="1693" t="s">
        <v>42</v>
      </c>
      <c r="F537" s="963" t="s">
        <v>43</v>
      </c>
      <c r="G537" s="963" t="s">
        <v>43</v>
      </c>
      <c r="H537" s="963" t="s">
        <v>43</v>
      </c>
      <c r="I537" s="963" t="s">
        <v>43</v>
      </c>
      <c r="J537" s="963" t="s">
        <v>43</v>
      </c>
      <c r="K537" s="963" t="s">
        <v>43</v>
      </c>
      <c r="L537" s="963" t="s">
        <v>43</v>
      </c>
      <c r="M537" s="968" t="s">
        <v>43</v>
      </c>
      <c r="N537" s="1697" t="s">
        <v>302</v>
      </c>
      <c r="R537" s="439"/>
      <c r="S537" s="76"/>
    </row>
    <row r="538" spans="2:19" ht="15.75" customHeight="1" thickBot="1" x14ac:dyDescent="0.3">
      <c r="B538" s="472"/>
      <c r="C538" s="472"/>
      <c r="D538" s="472"/>
      <c r="E538" s="1523"/>
      <c r="F538" s="871">
        <v>2009</v>
      </c>
      <c r="G538" s="871">
        <v>2010</v>
      </c>
      <c r="H538" s="871">
        <v>2011</v>
      </c>
      <c r="I538" s="871">
        <v>2012</v>
      </c>
      <c r="J538" s="871">
        <v>2013</v>
      </c>
      <c r="K538" s="871">
        <v>2014</v>
      </c>
      <c r="L538" s="871">
        <v>2015</v>
      </c>
      <c r="M538" s="969">
        <v>2016</v>
      </c>
      <c r="N538" s="1692"/>
      <c r="R538" s="439"/>
      <c r="S538" s="76"/>
    </row>
    <row r="539" spans="2:19" x14ac:dyDescent="0.25">
      <c r="B539" s="472"/>
      <c r="C539" s="472"/>
      <c r="D539" s="472"/>
      <c r="E539" s="381" t="s">
        <v>278</v>
      </c>
      <c r="F539" s="379">
        <v>136</v>
      </c>
      <c r="G539" s="379">
        <v>126</v>
      </c>
      <c r="H539" s="379">
        <v>124</v>
      </c>
      <c r="I539" s="379">
        <v>132</v>
      </c>
      <c r="J539" s="379">
        <v>121</v>
      </c>
      <c r="K539" s="525">
        <v>125</v>
      </c>
      <c r="L539" s="525">
        <v>110</v>
      </c>
      <c r="M539" s="525">
        <v>98</v>
      </c>
      <c r="N539" s="388">
        <f>IFERROR((M539-L539)/L539,"-")</f>
        <v>-0.10909090909090909</v>
      </c>
      <c r="R539" s="439"/>
      <c r="S539" s="76"/>
    </row>
    <row r="540" spans="2:19" x14ac:dyDescent="0.25">
      <c r="B540" s="472"/>
      <c r="C540" s="472"/>
      <c r="D540" s="472"/>
      <c r="E540" s="1027" t="s">
        <v>53</v>
      </c>
      <c r="F540" s="1028">
        <v>22</v>
      </c>
      <c r="G540" s="1028">
        <v>26</v>
      </c>
      <c r="H540" s="1028">
        <v>29</v>
      </c>
      <c r="I540" s="1028">
        <v>26</v>
      </c>
      <c r="J540" s="1029">
        <v>21</v>
      </c>
      <c r="K540" s="1029">
        <v>27</v>
      </c>
      <c r="L540" s="1029">
        <v>22</v>
      </c>
      <c r="M540" s="1029">
        <v>20</v>
      </c>
      <c r="N540" s="1031">
        <f t="shared" ref="N540:N542" si="248">IFERROR((M540-L540)/L540,"-")</f>
        <v>-9.0909090909090912E-2</v>
      </c>
      <c r="R540" s="439"/>
      <c r="S540" s="76"/>
    </row>
    <row r="541" spans="2:19" ht="15.75" thickBot="1" x14ac:dyDescent="0.3">
      <c r="B541" s="472"/>
      <c r="C541" s="472"/>
      <c r="D541" s="472"/>
      <c r="E541" s="382" t="s">
        <v>69</v>
      </c>
      <c r="F541" s="380">
        <v>0</v>
      </c>
      <c r="G541" s="380">
        <v>0</v>
      </c>
      <c r="H541" s="380">
        <v>1</v>
      </c>
      <c r="I541" s="340">
        <v>1</v>
      </c>
      <c r="J541" s="340">
        <v>1</v>
      </c>
      <c r="K541" s="340">
        <v>1</v>
      </c>
      <c r="L541" s="340">
        <v>0</v>
      </c>
      <c r="M541" s="467">
        <v>0</v>
      </c>
      <c r="N541" s="388" t="str">
        <f t="shared" si="248"/>
        <v>-</v>
      </c>
      <c r="R541" s="439"/>
      <c r="S541" s="76"/>
    </row>
    <row r="542" spans="2:19" ht="15.75" thickBot="1" x14ac:dyDescent="0.3">
      <c r="B542" s="472"/>
      <c r="C542" s="472"/>
      <c r="D542" s="472"/>
      <c r="E542" s="959" t="s">
        <v>7</v>
      </c>
      <c r="F542" s="960">
        <f>SUM(F539:F541)</f>
        <v>158</v>
      </c>
      <c r="G542" s="960">
        <f t="shared" ref="G542" si="249">SUM(G539:G541)</f>
        <v>152</v>
      </c>
      <c r="H542" s="960">
        <f t="shared" ref="H542" si="250">SUM(H539:H541)</f>
        <v>154</v>
      </c>
      <c r="I542" s="960">
        <f t="shared" ref="I542" si="251">SUM(I539:I541)</f>
        <v>159</v>
      </c>
      <c r="J542" s="960">
        <f t="shared" ref="J542" si="252">SUM(J539:J541)</f>
        <v>143</v>
      </c>
      <c r="K542" s="960">
        <f t="shared" ref="K542" si="253">SUM(K539:K541)</f>
        <v>153</v>
      </c>
      <c r="L542" s="960">
        <v>132</v>
      </c>
      <c r="M542" s="960">
        <v>118</v>
      </c>
      <c r="N542" s="964">
        <f t="shared" si="248"/>
        <v>-0.10606060606060606</v>
      </c>
      <c r="R542" s="439"/>
      <c r="S542" s="76"/>
    </row>
    <row r="543" spans="2:19" ht="7.5" customHeight="1" thickTop="1" thickBot="1" x14ac:dyDescent="0.3">
      <c r="B543" s="472"/>
      <c r="C543" s="472"/>
      <c r="D543" s="472"/>
      <c r="E543" s="203"/>
      <c r="F543" s="204"/>
      <c r="G543" s="204"/>
      <c r="H543" s="204"/>
      <c r="I543" s="387"/>
      <c r="J543" s="387"/>
      <c r="K543" s="387"/>
      <c r="L543" s="387"/>
      <c r="M543" s="387"/>
      <c r="N543" s="391"/>
      <c r="R543" s="439"/>
      <c r="S543" s="76"/>
    </row>
    <row r="544" spans="2:19" ht="15.75" thickTop="1" x14ac:dyDescent="0.25">
      <c r="B544" s="472"/>
      <c r="C544" s="472"/>
      <c r="D544" s="472"/>
      <c r="E544" s="341" t="s">
        <v>50</v>
      </c>
      <c r="F544" s="342">
        <v>96</v>
      </c>
      <c r="G544" s="342">
        <v>94</v>
      </c>
      <c r="H544" s="342">
        <v>91</v>
      </c>
      <c r="I544" s="342">
        <v>78</v>
      </c>
      <c r="J544" s="342">
        <v>92</v>
      </c>
      <c r="K544" s="342">
        <v>102</v>
      </c>
      <c r="L544" s="342">
        <v>78</v>
      </c>
      <c r="M544" s="342">
        <v>70</v>
      </c>
      <c r="N544" s="388">
        <f t="shared" ref="N544:N547" si="254">IFERROR((M544-L544)/L544,"-")</f>
        <v>-0.10256410256410256</v>
      </c>
      <c r="R544" s="439"/>
      <c r="S544" s="76"/>
    </row>
    <row r="545" spans="2:19" x14ac:dyDescent="0.25">
      <c r="B545" s="472"/>
      <c r="C545" s="472"/>
      <c r="D545" s="472"/>
      <c r="E545" s="1027" t="s">
        <v>51</v>
      </c>
      <c r="F545" s="1028">
        <v>62</v>
      </c>
      <c r="G545" s="1028">
        <v>58</v>
      </c>
      <c r="H545" s="1028">
        <v>62</v>
      </c>
      <c r="I545" s="1028">
        <v>80</v>
      </c>
      <c r="J545" s="1029">
        <v>51</v>
      </c>
      <c r="K545" s="1029">
        <v>51</v>
      </c>
      <c r="L545" s="1029">
        <v>54</v>
      </c>
      <c r="M545" s="1029">
        <v>47</v>
      </c>
      <c r="N545" s="1031">
        <f t="shared" si="254"/>
        <v>-0.12962962962962962</v>
      </c>
      <c r="R545" s="439"/>
      <c r="S545" s="76"/>
    </row>
    <row r="546" spans="2:19" ht="15.75" thickBot="1" x14ac:dyDescent="0.3">
      <c r="B546" s="472"/>
      <c r="C546" s="472"/>
      <c r="D546" s="472"/>
      <c r="E546" s="343" t="s">
        <v>69</v>
      </c>
      <c r="F546" s="345">
        <v>0</v>
      </c>
      <c r="G546" s="345">
        <v>0</v>
      </c>
      <c r="H546" s="346">
        <v>1</v>
      </c>
      <c r="I546" s="379">
        <v>1</v>
      </c>
      <c r="J546" s="467">
        <v>0</v>
      </c>
      <c r="K546" s="467">
        <v>0</v>
      </c>
      <c r="L546" s="467">
        <v>0</v>
      </c>
      <c r="M546" s="467">
        <v>1</v>
      </c>
      <c r="N546" s="388" t="str">
        <f t="shared" si="254"/>
        <v>-</v>
      </c>
      <c r="R546" s="439"/>
      <c r="S546" s="76"/>
    </row>
    <row r="547" spans="2:19" ht="15.75" thickBot="1" x14ac:dyDescent="0.3">
      <c r="B547" s="472"/>
      <c r="C547" s="472"/>
      <c r="D547" s="472"/>
      <c r="E547" s="966" t="s">
        <v>7</v>
      </c>
      <c r="F547" s="960">
        <f>SUM(F544:F546)</f>
        <v>158</v>
      </c>
      <c r="G547" s="960">
        <f t="shared" ref="G547" si="255">SUM(G544:G546)</f>
        <v>152</v>
      </c>
      <c r="H547" s="960">
        <f t="shared" ref="H547" si="256">SUM(H544:H546)</f>
        <v>154</v>
      </c>
      <c r="I547" s="960">
        <f t="shared" ref="I547" si="257">SUM(I544:I546)</f>
        <v>159</v>
      </c>
      <c r="J547" s="960">
        <f t="shared" ref="J547" si="258">SUM(J544:J546)</f>
        <v>143</v>
      </c>
      <c r="K547" s="960">
        <f t="shared" ref="K547" si="259">SUM(K544:K546)</f>
        <v>153</v>
      </c>
      <c r="L547" s="960">
        <v>132</v>
      </c>
      <c r="M547" s="960">
        <v>118</v>
      </c>
      <c r="N547" s="964">
        <f t="shared" si="254"/>
        <v>-0.10606060606060606</v>
      </c>
      <c r="R547" s="439"/>
      <c r="S547" s="76"/>
    </row>
    <row r="548" spans="2:19" ht="7.5" customHeight="1" thickTop="1" thickBot="1" x14ac:dyDescent="0.3">
      <c r="B548" s="472"/>
      <c r="C548" s="472"/>
      <c r="D548" s="472"/>
      <c r="E548" s="244"/>
      <c r="F548" s="204"/>
      <c r="G548" s="204"/>
      <c r="H548" s="204"/>
      <c r="I548" s="204"/>
      <c r="J548" s="204"/>
      <c r="K548" s="204"/>
      <c r="L548" s="204"/>
      <c r="M548" s="204"/>
      <c r="N548" s="392"/>
      <c r="R548" s="439"/>
      <c r="S548" s="76"/>
    </row>
    <row r="549" spans="2:19" ht="15.75" thickTop="1" x14ac:dyDescent="0.25">
      <c r="B549" s="472"/>
      <c r="C549" s="472"/>
      <c r="D549" s="472"/>
      <c r="E549" s="245" t="s">
        <v>69</v>
      </c>
      <c r="F549" s="342">
        <v>0</v>
      </c>
      <c r="G549" s="342">
        <v>0</v>
      </c>
      <c r="H549" s="342">
        <v>1</v>
      </c>
      <c r="I549" s="468">
        <v>0</v>
      </c>
      <c r="J549" s="342">
        <v>1</v>
      </c>
      <c r="K549" s="342">
        <v>2</v>
      </c>
      <c r="L549" s="342">
        <v>0</v>
      </c>
      <c r="M549" s="342">
        <v>1</v>
      </c>
      <c r="N549" s="469" t="str">
        <f t="shared" ref="N549:N561" si="260">IFERROR((M549-L549)/L549,"-")</f>
        <v>-</v>
      </c>
      <c r="R549" s="439"/>
      <c r="S549" s="76"/>
    </row>
    <row r="550" spans="2:19" x14ac:dyDescent="0.25">
      <c r="B550" s="472"/>
      <c r="C550" s="472"/>
      <c r="D550" s="472"/>
      <c r="E550" s="1027" t="s">
        <v>282</v>
      </c>
      <c r="F550" s="1028">
        <v>29</v>
      </c>
      <c r="G550" s="1028">
        <v>26</v>
      </c>
      <c r="H550" s="1028">
        <v>30</v>
      </c>
      <c r="I550" s="1028">
        <v>25</v>
      </c>
      <c r="J550" s="1029">
        <v>15</v>
      </c>
      <c r="K550" s="1029">
        <v>20</v>
      </c>
      <c r="L550" s="1029">
        <v>12</v>
      </c>
      <c r="M550" s="1029">
        <v>19</v>
      </c>
      <c r="N550" s="1031">
        <f t="shared" si="260"/>
        <v>0.58333333333333337</v>
      </c>
      <c r="R550" s="439"/>
      <c r="S550" s="76"/>
    </row>
    <row r="551" spans="2:19" x14ac:dyDescent="0.25">
      <c r="B551" s="472"/>
      <c r="C551" s="472"/>
      <c r="D551" s="472"/>
      <c r="E551" s="348" t="s">
        <v>439</v>
      </c>
      <c r="F551" s="347">
        <v>15</v>
      </c>
      <c r="G551" s="347">
        <v>12</v>
      </c>
      <c r="H551" s="347">
        <v>10</v>
      </c>
      <c r="I551" s="347">
        <v>17</v>
      </c>
      <c r="J551" s="347">
        <v>14</v>
      </c>
      <c r="K551" s="347">
        <v>15</v>
      </c>
      <c r="L551" s="347">
        <v>14</v>
      </c>
      <c r="M551" s="347">
        <v>12</v>
      </c>
      <c r="N551" s="470">
        <f t="shared" si="260"/>
        <v>-0.14285714285714285</v>
      </c>
      <c r="R551" s="439"/>
      <c r="S551" s="76"/>
    </row>
    <row r="552" spans="2:19" x14ac:dyDescent="0.25">
      <c r="B552" s="472"/>
      <c r="C552" s="472"/>
      <c r="D552" s="472"/>
      <c r="E552" s="1027" t="s">
        <v>283</v>
      </c>
      <c r="F552" s="1028">
        <v>38</v>
      </c>
      <c r="G552" s="1028">
        <v>39</v>
      </c>
      <c r="H552" s="1028">
        <v>45</v>
      </c>
      <c r="I552" s="1028">
        <v>49</v>
      </c>
      <c r="J552" s="1029">
        <v>59</v>
      </c>
      <c r="K552" s="1029">
        <v>53</v>
      </c>
      <c r="L552" s="1029">
        <v>54</v>
      </c>
      <c r="M552" s="1029">
        <v>43</v>
      </c>
      <c r="N552" s="1031">
        <f t="shared" si="260"/>
        <v>-0.20370370370370369</v>
      </c>
      <c r="R552" s="439"/>
      <c r="S552" s="76"/>
    </row>
    <row r="553" spans="2:19" x14ac:dyDescent="0.25">
      <c r="B553" s="472"/>
      <c r="C553" s="472"/>
      <c r="D553" s="472"/>
      <c r="E553" s="348" t="s">
        <v>284</v>
      </c>
      <c r="F553" s="347">
        <v>21</v>
      </c>
      <c r="G553" s="347">
        <v>14</v>
      </c>
      <c r="H553" s="347">
        <v>10</v>
      </c>
      <c r="I553" s="347">
        <v>12</v>
      </c>
      <c r="J553" s="347">
        <v>7</v>
      </c>
      <c r="K553" s="347">
        <v>9</v>
      </c>
      <c r="L553" s="347">
        <v>8</v>
      </c>
      <c r="M553" s="347">
        <v>7</v>
      </c>
      <c r="N553" s="470">
        <f t="shared" si="260"/>
        <v>-0.125</v>
      </c>
      <c r="R553" s="439"/>
      <c r="S553" s="76"/>
    </row>
    <row r="554" spans="2:19" x14ac:dyDescent="0.25">
      <c r="B554" s="472"/>
      <c r="C554" s="472"/>
      <c r="D554" s="472"/>
      <c r="E554" s="1027" t="s">
        <v>285</v>
      </c>
      <c r="F554" s="1028">
        <v>0</v>
      </c>
      <c r="G554" s="1028">
        <v>0</v>
      </c>
      <c r="H554" s="1028">
        <v>0</v>
      </c>
      <c r="I554" s="1028">
        <v>0</v>
      </c>
      <c r="J554" s="1029">
        <v>0</v>
      </c>
      <c r="K554" s="1029">
        <v>1</v>
      </c>
      <c r="L554" s="1029">
        <v>0</v>
      </c>
      <c r="M554" s="1028">
        <v>0</v>
      </c>
      <c r="N554" s="1031" t="str">
        <f t="shared" si="260"/>
        <v>-</v>
      </c>
      <c r="R554" s="439"/>
      <c r="S554" s="76"/>
    </row>
    <row r="555" spans="2:19" x14ac:dyDescent="0.25">
      <c r="B555" s="472"/>
      <c r="C555" s="472"/>
      <c r="D555" s="472"/>
      <c r="E555" s="348" t="s">
        <v>389</v>
      </c>
      <c r="F555" s="347">
        <v>8</v>
      </c>
      <c r="G555" s="347">
        <v>8</v>
      </c>
      <c r="H555" s="347">
        <v>10</v>
      </c>
      <c r="I555" s="347">
        <v>13</v>
      </c>
      <c r="J555" s="347">
        <v>6</v>
      </c>
      <c r="K555" s="347">
        <v>11</v>
      </c>
      <c r="L555" s="347">
        <v>9</v>
      </c>
      <c r="M555" s="347">
        <v>9</v>
      </c>
      <c r="N555" s="470">
        <f t="shared" si="260"/>
        <v>0</v>
      </c>
      <c r="R555" s="439"/>
      <c r="S555" s="76"/>
    </row>
    <row r="556" spans="2:19" x14ac:dyDescent="0.25">
      <c r="B556" s="472"/>
      <c r="C556" s="472"/>
      <c r="D556" s="472"/>
      <c r="E556" s="1027" t="s">
        <v>286</v>
      </c>
      <c r="F556" s="1028">
        <v>8</v>
      </c>
      <c r="G556" s="1028">
        <v>2</v>
      </c>
      <c r="H556" s="1028">
        <v>7</v>
      </c>
      <c r="I556" s="1028">
        <v>7</v>
      </c>
      <c r="J556" s="1029">
        <v>5</v>
      </c>
      <c r="K556" s="1029">
        <v>5</v>
      </c>
      <c r="L556" s="1029">
        <v>2</v>
      </c>
      <c r="M556" s="1029">
        <v>4</v>
      </c>
      <c r="N556" s="1031">
        <f>IFERROR((M556-L556)/L556,"-")</f>
        <v>1</v>
      </c>
      <c r="R556" s="439"/>
      <c r="S556" s="76"/>
    </row>
    <row r="557" spans="2:19" x14ac:dyDescent="0.25">
      <c r="B557" s="472"/>
      <c r="C557" s="472"/>
      <c r="D557" s="472"/>
      <c r="E557" s="348" t="s">
        <v>279</v>
      </c>
      <c r="F557" s="347">
        <v>3</v>
      </c>
      <c r="G557" s="347">
        <v>1</v>
      </c>
      <c r="H557" s="347">
        <v>3</v>
      </c>
      <c r="I557" s="467">
        <v>2</v>
      </c>
      <c r="J557" s="347">
        <v>1</v>
      </c>
      <c r="K557" s="347">
        <v>0</v>
      </c>
      <c r="L557" s="347">
        <v>1</v>
      </c>
      <c r="M557" s="347">
        <v>0</v>
      </c>
      <c r="N557" s="470">
        <f t="shared" si="260"/>
        <v>-1</v>
      </c>
      <c r="R557" s="439"/>
      <c r="S557" s="76"/>
    </row>
    <row r="558" spans="2:19" x14ac:dyDescent="0.25">
      <c r="B558" s="472"/>
      <c r="C558" s="472"/>
      <c r="D558" s="472"/>
      <c r="E558" s="1027" t="s">
        <v>280</v>
      </c>
      <c r="F558" s="1028">
        <v>14</v>
      </c>
      <c r="G558" s="1028">
        <v>29</v>
      </c>
      <c r="H558" s="1028">
        <v>22</v>
      </c>
      <c r="I558" s="1028">
        <v>23</v>
      </c>
      <c r="J558" s="1029">
        <v>21</v>
      </c>
      <c r="K558" s="1029">
        <v>22</v>
      </c>
      <c r="L558" s="1029">
        <v>26</v>
      </c>
      <c r="M558" s="1028">
        <v>12</v>
      </c>
      <c r="N558" s="1031">
        <f t="shared" si="260"/>
        <v>-0.53846153846153844</v>
      </c>
      <c r="R558" s="439"/>
      <c r="S558" s="76"/>
    </row>
    <row r="559" spans="2:19" x14ac:dyDescent="0.25">
      <c r="B559" s="472"/>
      <c r="C559" s="472"/>
      <c r="D559" s="472"/>
      <c r="E559" s="348" t="s">
        <v>281</v>
      </c>
      <c r="F559" s="347">
        <v>15</v>
      </c>
      <c r="G559" s="347">
        <v>11</v>
      </c>
      <c r="H559" s="347">
        <v>9</v>
      </c>
      <c r="I559" s="467">
        <v>5</v>
      </c>
      <c r="J559" s="347">
        <v>9</v>
      </c>
      <c r="K559" s="347">
        <v>7</v>
      </c>
      <c r="L559" s="347">
        <v>4</v>
      </c>
      <c r="M559" s="347">
        <v>8</v>
      </c>
      <c r="N559" s="470">
        <f t="shared" si="260"/>
        <v>1</v>
      </c>
      <c r="R559" s="439"/>
      <c r="S559" s="76"/>
    </row>
    <row r="560" spans="2:19" x14ac:dyDescent="0.25">
      <c r="B560" s="472"/>
      <c r="C560" s="472"/>
      <c r="D560" s="472"/>
      <c r="E560" s="1027" t="s">
        <v>390</v>
      </c>
      <c r="F560" s="1028">
        <v>2</v>
      </c>
      <c r="G560" s="1028">
        <v>9</v>
      </c>
      <c r="H560" s="1028">
        <v>5</v>
      </c>
      <c r="I560" s="1028">
        <v>5</v>
      </c>
      <c r="J560" s="1029">
        <v>3</v>
      </c>
      <c r="K560" s="1029">
        <v>4</v>
      </c>
      <c r="L560" s="1029">
        <v>2</v>
      </c>
      <c r="M560" s="1028">
        <v>1</v>
      </c>
      <c r="N560" s="1031">
        <f t="shared" si="260"/>
        <v>-0.5</v>
      </c>
      <c r="R560" s="439"/>
      <c r="S560" s="76"/>
    </row>
    <row r="561" spans="2:19" ht="15.75" thickBot="1" x14ac:dyDescent="0.3">
      <c r="B561" s="472"/>
      <c r="C561" s="472"/>
      <c r="D561" s="472"/>
      <c r="E561" s="344" t="s">
        <v>175</v>
      </c>
      <c r="F561" s="340">
        <v>5</v>
      </c>
      <c r="G561" s="340">
        <v>1</v>
      </c>
      <c r="H561" s="340">
        <v>2</v>
      </c>
      <c r="I561" s="340">
        <v>1</v>
      </c>
      <c r="J561" s="340">
        <v>2</v>
      </c>
      <c r="K561" s="340">
        <v>4</v>
      </c>
      <c r="L561" s="340">
        <v>0</v>
      </c>
      <c r="M561" s="340">
        <v>2</v>
      </c>
      <c r="N561" s="390" t="str">
        <f t="shared" si="260"/>
        <v>-</v>
      </c>
      <c r="R561" s="439"/>
      <c r="S561" s="76"/>
    </row>
    <row r="562" spans="2:19" ht="15.75" thickBot="1" x14ac:dyDescent="0.3">
      <c r="B562" s="472"/>
      <c r="C562" s="472"/>
      <c r="D562" s="472"/>
      <c r="E562" s="959" t="s">
        <v>7</v>
      </c>
      <c r="F562" s="960">
        <f t="shared" ref="F562:K562" si="261">SUM(F549:F561)</f>
        <v>158</v>
      </c>
      <c r="G562" s="960">
        <f t="shared" si="261"/>
        <v>152</v>
      </c>
      <c r="H562" s="960">
        <f t="shared" si="261"/>
        <v>154</v>
      </c>
      <c r="I562" s="960">
        <f t="shared" si="261"/>
        <v>159</v>
      </c>
      <c r="J562" s="960">
        <f t="shared" si="261"/>
        <v>143</v>
      </c>
      <c r="K562" s="960">
        <f t="shared" si="261"/>
        <v>153</v>
      </c>
      <c r="L562" s="960">
        <v>132</v>
      </c>
      <c r="M562" s="1093">
        <v>118</v>
      </c>
      <c r="N562" s="967">
        <f>IFERROR((M562-L562)/L562,"-")</f>
        <v>-0.10606060606060606</v>
      </c>
      <c r="R562" s="439"/>
      <c r="S562" s="76"/>
    </row>
    <row r="563" spans="2:19" ht="15.75" thickTop="1" x14ac:dyDescent="0.25">
      <c r="B563" s="472"/>
      <c r="C563" s="472"/>
      <c r="D563" s="472"/>
      <c r="E563" s="34" t="s">
        <v>288</v>
      </c>
      <c r="R563" s="439"/>
      <c r="S563" s="76"/>
    </row>
    <row r="564" spans="2:19" ht="15.75" thickBot="1" x14ac:dyDescent="0.3">
      <c r="B564" s="472"/>
      <c r="C564" s="472"/>
      <c r="D564" s="472"/>
      <c r="I564" s="45"/>
      <c r="R564" s="439"/>
      <c r="S564" s="76"/>
    </row>
    <row r="565" spans="2:19" ht="23.25" customHeight="1" thickTop="1" thickBot="1" x14ac:dyDescent="0.3">
      <c r="B565" s="472"/>
      <c r="C565" s="472"/>
      <c r="D565" s="472" t="s">
        <v>220</v>
      </c>
      <c r="E565" s="1694" t="s">
        <v>220</v>
      </c>
      <c r="F565" s="1695"/>
      <c r="G565" s="1695"/>
      <c r="H565" s="1695"/>
      <c r="I565" s="1695"/>
      <c r="J565" s="1695"/>
      <c r="K565" s="1695"/>
      <c r="L565" s="1695"/>
      <c r="M565" s="1695"/>
      <c r="N565" s="1696"/>
      <c r="R565" s="439"/>
      <c r="S565" s="76"/>
    </row>
    <row r="566" spans="2:19" ht="15.75" customHeight="1" x14ac:dyDescent="0.25">
      <c r="B566" s="472"/>
      <c r="C566" s="472"/>
      <c r="D566" s="472"/>
      <c r="E566" s="1693" t="s">
        <v>42</v>
      </c>
      <c r="F566" s="963" t="s">
        <v>43</v>
      </c>
      <c r="G566" s="963" t="s">
        <v>43</v>
      </c>
      <c r="H566" s="963" t="s">
        <v>43</v>
      </c>
      <c r="I566" s="963" t="s">
        <v>43</v>
      </c>
      <c r="J566" s="963" t="s">
        <v>43</v>
      </c>
      <c r="K566" s="963" t="s">
        <v>43</v>
      </c>
      <c r="L566" s="963" t="s">
        <v>43</v>
      </c>
      <c r="M566" s="968" t="s">
        <v>43</v>
      </c>
      <c r="N566" s="1697" t="s">
        <v>302</v>
      </c>
      <c r="R566" s="439"/>
      <c r="S566" s="76"/>
    </row>
    <row r="567" spans="2:19" ht="15.75" customHeight="1" thickBot="1" x14ac:dyDescent="0.3">
      <c r="B567" s="472"/>
      <c r="C567" s="472"/>
      <c r="D567" s="472"/>
      <c r="E567" s="1523"/>
      <c r="F567" s="871">
        <v>2009</v>
      </c>
      <c r="G567" s="871">
        <v>2010</v>
      </c>
      <c r="H567" s="871">
        <v>2011</v>
      </c>
      <c r="I567" s="871">
        <v>2012</v>
      </c>
      <c r="J567" s="871">
        <v>2013</v>
      </c>
      <c r="K567" s="871">
        <v>2014</v>
      </c>
      <c r="L567" s="871">
        <v>2015</v>
      </c>
      <c r="M567" s="969">
        <v>2016</v>
      </c>
      <c r="N567" s="1692"/>
      <c r="R567" s="439"/>
      <c r="S567" s="76"/>
    </row>
    <row r="568" spans="2:19" x14ac:dyDescent="0.25">
      <c r="B568" s="472"/>
      <c r="C568" s="472"/>
      <c r="D568" s="472"/>
      <c r="E568" s="381" t="s">
        <v>278</v>
      </c>
      <c r="F568" s="379">
        <v>13</v>
      </c>
      <c r="G568" s="379">
        <v>7</v>
      </c>
      <c r="H568" s="379">
        <v>11</v>
      </c>
      <c r="I568" s="379">
        <v>17</v>
      </c>
      <c r="J568" s="379">
        <v>13</v>
      </c>
      <c r="K568" s="525">
        <v>9</v>
      </c>
      <c r="L568" s="525">
        <v>9</v>
      </c>
      <c r="M568" s="525">
        <v>7</v>
      </c>
      <c r="N568" s="388">
        <f>IFERROR((M568-L568)/L568,"-")</f>
        <v>-0.22222222222222221</v>
      </c>
      <c r="R568" s="439"/>
      <c r="S568" s="76"/>
    </row>
    <row r="569" spans="2:19" x14ac:dyDescent="0.25">
      <c r="B569" s="472"/>
      <c r="C569" s="472"/>
      <c r="D569" s="472"/>
      <c r="E569" s="1027" t="s">
        <v>53</v>
      </c>
      <c r="F569" s="1028">
        <v>27</v>
      </c>
      <c r="G569" s="1028">
        <v>22</v>
      </c>
      <c r="H569" s="1028">
        <v>24</v>
      </c>
      <c r="I569" s="1028">
        <v>49</v>
      </c>
      <c r="J569" s="1029">
        <v>31</v>
      </c>
      <c r="K569" s="1029">
        <v>20</v>
      </c>
      <c r="L569" s="1029">
        <v>8</v>
      </c>
      <c r="M569" s="1029">
        <v>11</v>
      </c>
      <c r="N569" s="1031">
        <f t="shared" ref="N569:N571" si="262">IFERROR((M569-L569)/L569,"-")</f>
        <v>0.375</v>
      </c>
      <c r="R569" s="439"/>
      <c r="S569" s="76"/>
    </row>
    <row r="570" spans="2:19" ht="15.75" thickBot="1" x14ac:dyDescent="0.3">
      <c r="B570" s="472"/>
      <c r="C570" s="472"/>
      <c r="D570" s="472"/>
      <c r="E570" s="382" t="s">
        <v>69</v>
      </c>
      <c r="F570" s="380">
        <v>0</v>
      </c>
      <c r="G570" s="380">
        <v>0</v>
      </c>
      <c r="H570" s="380">
        <v>0</v>
      </c>
      <c r="I570" s="340">
        <v>0</v>
      </c>
      <c r="J570" s="340">
        <v>0</v>
      </c>
      <c r="K570" s="340">
        <v>0</v>
      </c>
      <c r="L570" s="340">
        <v>0</v>
      </c>
      <c r="M570" s="467">
        <v>1</v>
      </c>
      <c r="N570" s="388" t="str">
        <f t="shared" si="262"/>
        <v>-</v>
      </c>
      <c r="R570" s="439"/>
      <c r="S570" s="76"/>
    </row>
    <row r="571" spans="2:19" ht="15.75" thickBot="1" x14ac:dyDescent="0.3">
      <c r="B571" s="472"/>
      <c r="C571" s="472"/>
      <c r="D571" s="472"/>
      <c r="E571" s="959" t="s">
        <v>7</v>
      </c>
      <c r="F571" s="960">
        <f>SUM(F568:F570)</f>
        <v>40</v>
      </c>
      <c r="G571" s="960">
        <f t="shared" ref="G571" si="263">SUM(G568:G570)</f>
        <v>29</v>
      </c>
      <c r="H571" s="960">
        <f t="shared" ref="H571" si="264">SUM(H568:H570)</f>
        <v>35</v>
      </c>
      <c r="I571" s="960">
        <f t="shared" ref="I571" si="265">SUM(I568:I570)</f>
        <v>66</v>
      </c>
      <c r="J571" s="960">
        <f t="shared" ref="J571" si="266">SUM(J568:J570)</f>
        <v>44</v>
      </c>
      <c r="K571" s="960">
        <f t="shared" ref="K571" si="267">SUM(K568:K570)</f>
        <v>29</v>
      </c>
      <c r="L571" s="960">
        <v>17</v>
      </c>
      <c r="M571" s="960">
        <v>19</v>
      </c>
      <c r="N571" s="964">
        <f t="shared" si="262"/>
        <v>0.11764705882352941</v>
      </c>
      <c r="R571" s="439"/>
      <c r="S571" s="76"/>
    </row>
    <row r="572" spans="2:19" ht="7.5" customHeight="1" thickTop="1" thickBot="1" x14ac:dyDescent="0.3">
      <c r="B572" s="472"/>
      <c r="C572" s="472"/>
      <c r="D572" s="472"/>
      <c r="E572" s="203"/>
      <c r="F572" s="204"/>
      <c r="G572" s="204"/>
      <c r="H572" s="204"/>
      <c r="I572" s="387"/>
      <c r="J572" s="387"/>
      <c r="K572" s="387"/>
      <c r="L572" s="387"/>
      <c r="M572" s="387"/>
      <c r="N572" s="391"/>
      <c r="R572" s="439"/>
      <c r="S572" s="76"/>
    </row>
    <row r="573" spans="2:19" ht="15.75" thickTop="1" x14ac:dyDescent="0.25">
      <c r="B573" s="472"/>
      <c r="C573" s="472"/>
      <c r="D573" s="472"/>
      <c r="E573" s="341" t="s">
        <v>50</v>
      </c>
      <c r="F573" s="342">
        <v>28</v>
      </c>
      <c r="G573" s="342">
        <v>17</v>
      </c>
      <c r="H573" s="342">
        <v>20</v>
      </c>
      <c r="I573" s="342">
        <v>44</v>
      </c>
      <c r="J573" s="342">
        <v>23</v>
      </c>
      <c r="K573" s="342">
        <v>18</v>
      </c>
      <c r="L573" s="342">
        <v>11</v>
      </c>
      <c r="M573" s="342">
        <v>14</v>
      </c>
      <c r="N573" s="388">
        <f t="shared" ref="N573:N576" si="268">IFERROR((M573-L573)/L573,"-")</f>
        <v>0.27272727272727271</v>
      </c>
      <c r="R573" s="439"/>
      <c r="S573" s="76"/>
    </row>
    <row r="574" spans="2:19" x14ac:dyDescent="0.25">
      <c r="B574" s="472"/>
      <c r="C574" s="472"/>
      <c r="D574" s="472"/>
      <c r="E574" s="1027" t="s">
        <v>51</v>
      </c>
      <c r="F574" s="1028">
        <v>12</v>
      </c>
      <c r="G574" s="1028">
        <v>12</v>
      </c>
      <c r="H574" s="1028">
        <v>15</v>
      </c>
      <c r="I574" s="1028">
        <v>20</v>
      </c>
      <c r="J574" s="1029">
        <v>21</v>
      </c>
      <c r="K574" s="1029">
        <v>11</v>
      </c>
      <c r="L574" s="1029">
        <v>6</v>
      </c>
      <c r="M574" s="1029">
        <v>5</v>
      </c>
      <c r="N574" s="1031">
        <f t="shared" si="268"/>
        <v>-0.16666666666666666</v>
      </c>
      <c r="R574" s="439"/>
      <c r="S574" s="76"/>
    </row>
    <row r="575" spans="2:19" ht="15.75" thickBot="1" x14ac:dyDescent="0.3">
      <c r="B575" s="472"/>
      <c r="C575" s="472"/>
      <c r="D575" s="472"/>
      <c r="E575" s="343" t="s">
        <v>69</v>
      </c>
      <c r="F575" s="345">
        <v>0</v>
      </c>
      <c r="G575" s="345">
        <v>0</v>
      </c>
      <c r="H575" s="346">
        <v>0</v>
      </c>
      <c r="I575" s="379">
        <v>2</v>
      </c>
      <c r="J575" s="467">
        <v>0</v>
      </c>
      <c r="K575" s="467">
        <v>0</v>
      </c>
      <c r="L575" s="467">
        <v>0</v>
      </c>
      <c r="M575" s="467">
        <v>0</v>
      </c>
      <c r="N575" s="388" t="str">
        <f t="shared" si="268"/>
        <v>-</v>
      </c>
      <c r="R575" s="439"/>
      <c r="S575" s="76"/>
    </row>
    <row r="576" spans="2:19" ht="15.75" thickBot="1" x14ac:dyDescent="0.3">
      <c r="B576" s="472"/>
      <c r="C576" s="472"/>
      <c r="D576" s="472"/>
      <c r="E576" s="966" t="s">
        <v>7</v>
      </c>
      <c r="F576" s="960">
        <f>SUM(F573:F575)</f>
        <v>40</v>
      </c>
      <c r="G576" s="960">
        <f t="shared" ref="G576" si="269">SUM(G573:G575)</f>
        <v>29</v>
      </c>
      <c r="H576" s="960">
        <f t="shared" ref="H576" si="270">SUM(H573:H575)</f>
        <v>35</v>
      </c>
      <c r="I576" s="960">
        <f t="shared" ref="I576" si="271">SUM(I573:I575)</f>
        <v>66</v>
      </c>
      <c r="J576" s="960">
        <f t="shared" ref="J576" si="272">SUM(J573:J575)</f>
        <v>44</v>
      </c>
      <c r="K576" s="960">
        <f t="shared" ref="K576" si="273">SUM(K573:K575)</f>
        <v>29</v>
      </c>
      <c r="L576" s="960">
        <v>17</v>
      </c>
      <c r="M576" s="960">
        <v>19</v>
      </c>
      <c r="N576" s="964">
        <f t="shared" si="268"/>
        <v>0.11764705882352941</v>
      </c>
      <c r="R576" s="439"/>
      <c r="S576" s="76"/>
    </row>
    <row r="577" spans="2:19" ht="7.5" customHeight="1" thickTop="1" thickBot="1" x14ac:dyDescent="0.3">
      <c r="B577" s="472"/>
      <c r="C577" s="472"/>
      <c r="D577" s="472"/>
      <c r="E577" s="244"/>
      <c r="F577" s="204"/>
      <c r="G577" s="204"/>
      <c r="H577" s="204"/>
      <c r="I577" s="204"/>
      <c r="J577" s="204"/>
      <c r="K577" s="204"/>
      <c r="L577" s="204"/>
      <c r="M577" s="204"/>
      <c r="N577" s="392"/>
      <c r="R577" s="439"/>
      <c r="S577" s="76"/>
    </row>
    <row r="578" spans="2:19" ht="15.75" thickTop="1" x14ac:dyDescent="0.25">
      <c r="B578" s="472"/>
      <c r="C578" s="472"/>
      <c r="D578" s="472"/>
      <c r="E578" s="245" t="s">
        <v>69</v>
      </c>
      <c r="F578" s="342">
        <v>0</v>
      </c>
      <c r="G578" s="342">
        <v>1</v>
      </c>
      <c r="H578" s="342">
        <v>0</v>
      </c>
      <c r="I578" s="468">
        <v>0</v>
      </c>
      <c r="J578" s="342">
        <v>1</v>
      </c>
      <c r="K578" s="342">
        <v>0</v>
      </c>
      <c r="L578" s="342">
        <v>0</v>
      </c>
      <c r="M578" s="342">
        <v>0</v>
      </c>
      <c r="N578" s="469" t="str">
        <f t="shared" ref="N578:N590" si="274">IFERROR((M578-L578)/L578,"-")</f>
        <v>-</v>
      </c>
      <c r="R578" s="439"/>
      <c r="S578" s="76"/>
    </row>
    <row r="579" spans="2:19" x14ac:dyDescent="0.25">
      <c r="B579" s="472"/>
      <c r="C579" s="472"/>
      <c r="D579" s="472"/>
      <c r="E579" s="1027" t="s">
        <v>282</v>
      </c>
      <c r="F579" s="1028">
        <v>5</v>
      </c>
      <c r="G579" s="1028">
        <v>3</v>
      </c>
      <c r="H579" s="1028">
        <v>10</v>
      </c>
      <c r="I579" s="1028">
        <v>10</v>
      </c>
      <c r="J579" s="1029">
        <v>2</v>
      </c>
      <c r="K579" s="1029">
        <v>2</v>
      </c>
      <c r="L579" s="1029">
        <v>2</v>
      </c>
      <c r="M579" s="1029">
        <v>3</v>
      </c>
      <c r="N579" s="1031">
        <f t="shared" si="274"/>
        <v>0.5</v>
      </c>
      <c r="R579" s="439"/>
      <c r="S579" s="76"/>
    </row>
    <row r="580" spans="2:19" x14ac:dyDescent="0.25">
      <c r="B580" s="472"/>
      <c r="C580" s="472"/>
      <c r="D580" s="472"/>
      <c r="E580" s="348" t="s">
        <v>439</v>
      </c>
      <c r="F580" s="347">
        <v>7</v>
      </c>
      <c r="G580" s="347">
        <v>4</v>
      </c>
      <c r="H580" s="347">
        <v>4</v>
      </c>
      <c r="I580" s="347">
        <v>14</v>
      </c>
      <c r="J580" s="347">
        <v>5</v>
      </c>
      <c r="K580" s="347">
        <v>9</v>
      </c>
      <c r="L580" s="347">
        <v>5</v>
      </c>
      <c r="M580" s="347">
        <v>5</v>
      </c>
      <c r="N580" s="470">
        <f t="shared" si="274"/>
        <v>0</v>
      </c>
      <c r="R580" s="439"/>
      <c r="S580" s="76"/>
    </row>
    <row r="581" spans="2:19" x14ac:dyDescent="0.25">
      <c r="B581" s="472"/>
      <c r="C581" s="472"/>
      <c r="D581" s="472"/>
      <c r="E581" s="1027" t="s">
        <v>283</v>
      </c>
      <c r="F581" s="1028">
        <v>1</v>
      </c>
      <c r="G581" s="1028">
        <v>1</v>
      </c>
      <c r="H581" s="1028">
        <v>1</v>
      </c>
      <c r="I581" s="1028">
        <v>1</v>
      </c>
      <c r="J581" s="1029">
        <v>2</v>
      </c>
      <c r="K581" s="1029">
        <v>0</v>
      </c>
      <c r="L581" s="1029">
        <v>1</v>
      </c>
      <c r="M581" s="1029">
        <v>1</v>
      </c>
      <c r="N581" s="1031">
        <f t="shared" si="274"/>
        <v>0</v>
      </c>
      <c r="R581" s="439"/>
      <c r="S581" s="76"/>
    </row>
    <row r="582" spans="2:19" x14ac:dyDescent="0.25">
      <c r="B582" s="472"/>
      <c r="C582" s="472"/>
      <c r="D582" s="472"/>
      <c r="E582" s="348" t="s">
        <v>284</v>
      </c>
      <c r="F582" s="347">
        <v>3</v>
      </c>
      <c r="G582" s="347">
        <v>1</v>
      </c>
      <c r="H582" s="347">
        <v>2</v>
      </c>
      <c r="I582" s="347">
        <v>3</v>
      </c>
      <c r="J582" s="347">
        <v>1</v>
      </c>
      <c r="K582" s="347">
        <v>0</v>
      </c>
      <c r="L582" s="347">
        <v>0</v>
      </c>
      <c r="M582" s="347">
        <v>1</v>
      </c>
      <c r="N582" s="470" t="str">
        <f t="shared" si="274"/>
        <v>-</v>
      </c>
      <c r="R582" s="439"/>
      <c r="S582" s="76"/>
    </row>
    <row r="583" spans="2:19" x14ac:dyDescent="0.25">
      <c r="B583" s="472"/>
      <c r="C583" s="472"/>
      <c r="D583" s="472"/>
      <c r="E583" s="1027" t="s">
        <v>285</v>
      </c>
      <c r="F583" s="1028">
        <v>0</v>
      </c>
      <c r="G583" s="1028">
        <v>0</v>
      </c>
      <c r="H583" s="1028">
        <v>0</v>
      </c>
      <c r="I583" s="1028">
        <v>0</v>
      </c>
      <c r="J583" s="1029">
        <v>0</v>
      </c>
      <c r="K583" s="1029">
        <v>0</v>
      </c>
      <c r="L583" s="1029">
        <v>0</v>
      </c>
      <c r="M583" s="1029">
        <v>0</v>
      </c>
      <c r="N583" s="1031" t="str">
        <f t="shared" si="274"/>
        <v>-</v>
      </c>
      <c r="R583" s="439"/>
      <c r="S583" s="76"/>
    </row>
    <row r="584" spans="2:19" x14ac:dyDescent="0.25">
      <c r="B584" s="472"/>
      <c r="C584" s="472"/>
      <c r="D584" s="472"/>
      <c r="E584" s="348" t="s">
        <v>389</v>
      </c>
      <c r="F584" s="347">
        <v>0</v>
      </c>
      <c r="G584" s="347">
        <v>2</v>
      </c>
      <c r="H584" s="347">
        <v>0</v>
      </c>
      <c r="I584" s="347">
        <v>1</v>
      </c>
      <c r="J584" s="347">
        <v>2</v>
      </c>
      <c r="K584" s="347">
        <v>1</v>
      </c>
      <c r="L584" s="347">
        <v>1</v>
      </c>
      <c r="M584" s="347">
        <v>0</v>
      </c>
      <c r="N584" s="470">
        <f t="shared" si="274"/>
        <v>-1</v>
      </c>
      <c r="R584" s="439"/>
      <c r="S584" s="76"/>
    </row>
    <row r="585" spans="2:19" x14ac:dyDescent="0.25">
      <c r="B585" s="472"/>
      <c r="C585" s="472"/>
      <c r="D585" s="472"/>
      <c r="E585" s="1027" t="s">
        <v>286</v>
      </c>
      <c r="F585" s="1028">
        <v>3</v>
      </c>
      <c r="G585" s="1028">
        <v>2</v>
      </c>
      <c r="H585" s="1028">
        <v>1</v>
      </c>
      <c r="I585" s="1028">
        <v>3</v>
      </c>
      <c r="J585" s="1029">
        <v>3</v>
      </c>
      <c r="K585" s="1029">
        <v>1</v>
      </c>
      <c r="L585" s="1029">
        <v>0</v>
      </c>
      <c r="M585" s="1029">
        <v>1</v>
      </c>
      <c r="N585" s="1031" t="str">
        <f>IFERROR((M585-L585)/L585,"-")</f>
        <v>-</v>
      </c>
      <c r="R585" s="439"/>
      <c r="S585" s="76"/>
    </row>
    <row r="586" spans="2:19" x14ac:dyDescent="0.25">
      <c r="B586" s="472"/>
      <c r="C586" s="472"/>
      <c r="D586" s="472"/>
      <c r="E586" s="348" t="s">
        <v>279</v>
      </c>
      <c r="F586" s="347">
        <v>4</v>
      </c>
      <c r="G586" s="347">
        <v>0</v>
      </c>
      <c r="H586" s="347">
        <v>5</v>
      </c>
      <c r="I586" s="467">
        <v>7</v>
      </c>
      <c r="J586" s="347">
        <v>3</v>
      </c>
      <c r="K586" s="347">
        <v>6</v>
      </c>
      <c r="L586" s="347">
        <v>0</v>
      </c>
      <c r="M586" s="347">
        <v>0</v>
      </c>
      <c r="N586" s="470" t="str">
        <f t="shared" si="274"/>
        <v>-</v>
      </c>
      <c r="R586" s="439"/>
      <c r="S586" s="76"/>
    </row>
    <row r="587" spans="2:19" x14ac:dyDescent="0.25">
      <c r="B587" s="472"/>
      <c r="C587" s="472"/>
      <c r="D587" s="472"/>
      <c r="E587" s="1027" t="s">
        <v>280</v>
      </c>
      <c r="F587" s="1028">
        <v>11</v>
      </c>
      <c r="G587" s="1028">
        <v>9</v>
      </c>
      <c r="H587" s="1028">
        <v>6</v>
      </c>
      <c r="I587" s="1028">
        <v>18</v>
      </c>
      <c r="J587" s="1029">
        <v>15</v>
      </c>
      <c r="K587" s="1029">
        <v>8</v>
      </c>
      <c r="L587" s="1029">
        <v>4</v>
      </c>
      <c r="M587" s="1029">
        <v>5</v>
      </c>
      <c r="N587" s="1031">
        <f t="shared" si="274"/>
        <v>0.25</v>
      </c>
      <c r="R587" s="439"/>
      <c r="S587" s="76"/>
    </row>
    <row r="588" spans="2:19" x14ac:dyDescent="0.25">
      <c r="B588" s="472"/>
      <c r="C588" s="472"/>
      <c r="D588" s="472"/>
      <c r="E588" s="348" t="s">
        <v>281</v>
      </c>
      <c r="F588" s="347">
        <v>1</v>
      </c>
      <c r="G588" s="347">
        <v>0</v>
      </c>
      <c r="H588" s="347">
        <v>0</v>
      </c>
      <c r="I588" s="467">
        <v>2</v>
      </c>
      <c r="J588" s="347">
        <v>6</v>
      </c>
      <c r="K588" s="347">
        <v>1</v>
      </c>
      <c r="L588" s="347">
        <v>2</v>
      </c>
      <c r="M588" s="347">
        <v>0</v>
      </c>
      <c r="N588" s="470">
        <f t="shared" si="274"/>
        <v>-1</v>
      </c>
      <c r="R588" s="439"/>
      <c r="S588" s="76"/>
    </row>
    <row r="589" spans="2:19" x14ac:dyDescent="0.25">
      <c r="B589" s="472"/>
      <c r="C589" s="472"/>
      <c r="D589" s="472"/>
      <c r="E589" s="1027" t="s">
        <v>390</v>
      </c>
      <c r="F589" s="1028">
        <v>4</v>
      </c>
      <c r="G589" s="1028">
        <v>5</v>
      </c>
      <c r="H589" s="1028">
        <v>6</v>
      </c>
      <c r="I589" s="1028">
        <v>7</v>
      </c>
      <c r="J589" s="1029">
        <v>4</v>
      </c>
      <c r="K589" s="1029">
        <v>1</v>
      </c>
      <c r="L589" s="1029">
        <v>2</v>
      </c>
      <c r="M589" s="1029">
        <v>3</v>
      </c>
      <c r="N589" s="1031">
        <f t="shared" si="274"/>
        <v>0.5</v>
      </c>
      <c r="R589" s="439"/>
      <c r="S589" s="76"/>
    </row>
    <row r="590" spans="2:19" ht="15.75" thickBot="1" x14ac:dyDescent="0.3">
      <c r="B590" s="472"/>
      <c r="C590" s="472"/>
      <c r="D590" s="472"/>
      <c r="E590" s="344" t="s">
        <v>175</v>
      </c>
      <c r="F590" s="340">
        <v>1</v>
      </c>
      <c r="G590" s="340">
        <v>1</v>
      </c>
      <c r="H590" s="340">
        <v>0</v>
      </c>
      <c r="I590" s="340">
        <v>0</v>
      </c>
      <c r="J590" s="340">
        <v>0</v>
      </c>
      <c r="K590" s="340">
        <v>0</v>
      </c>
      <c r="L590" s="340">
        <v>0</v>
      </c>
      <c r="M590" s="340">
        <v>0</v>
      </c>
      <c r="N590" s="390" t="str">
        <f t="shared" si="274"/>
        <v>-</v>
      </c>
      <c r="R590" s="439"/>
      <c r="S590" s="76"/>
    </row>
    <row r="591" spans="2:19" ht="15.75" thickBot="1" x14ac:dyDescent="0.3">
      <c r="B591" s="472"/>
      <c r="C591" s="472"/>
      <c r="D591" s="472"/>
      <c r="E591" s="959" t="s">
        <v>7</v>
      </c>
      <c r="F591" s="960">
        <f t="shared" ref="F591:L591" si="275">SUM(F578:F590)</f>
        <v>40</v>
      </c>
      <c r="G591" s="960">
        <f t="shared" si="275"/>
        <v>29</v>
      </c>
      <c r="H591" s="960">
        <f t="shared" si="275"/>
        <v>35</v>
      </c>
      <c r="I591" s="960">
        <f t="shared" si="275"/>
        <v>66</v>
      </c>
      <c r="J591" s="960">
        <f t="shared" si="275"/>
        <v>44</v>
      </c>
      <c r="K591" s="960">
        <f t="shared" si="275"/>
        <v>29</v>
      </c>
      <c r="L591" s="960">
        <f t="shared" si="275"/>
        <v>17</v>
      </c>
      <c r="M591" s="1093">
        <v>19</v>
      </c>
      <c r="N591" s="967">
        <f>IFERROR((M591-L591)/L591,"-")</f>
        <v>0.11764705882352941</v>
      </c>
      <c r="R591" s="439"/>
      <c r="S591" s="76"/>
    </row>
    <row r="592" spans="2:19" ht="15.75" thickTop="1" x14ac:dyDescent="0.25">
      <c r="B592" s="472"/>
      <c r="C592" s="472"/>
      <c r="D592" s="472"/>
      <c r="E592" s="34" t="s">
        <v>288</v>
      </c>
      <c r="R592" s="439"/>
      <c r="S592" s="76"/>
    </row>
    <row r="593" spans="2:19" ht="15.75" thickBot="1" x14ac:dyDescent="0.3">
      <c r="B593" s="472"/>
      <c r="C593" s="472"/>
      <c r="D593" s="472"/>
      <c r="R593" s="439"/>
      <c r="S593" s="76"/>
    </row>
    <row r="594" spans="2:19" ht="23.25" customHeight="1" thickTop="1" thickBot="1" x14ac:dyDescent="0.3">
      <c r="B594" s="472"/>
      <c r="C594" s="472"/>
      <c r="D594" s="472" t="s">
        <v>221</v>
      </c>
      <c r="E594" s="1694" t="s">
        <v>221</v>
      </c>
      <c r="F594" s="1695"/>
      <c r="G594" s="1695"/>
      <c r="H594" s="1695"/>
      <c r="I594" s="1695"/>
      <c r="J594" s="1695"/>
      <c r="K594" s="1695"/>
      <c r="L594" s="1695"/>
      <c r="M594" s="1695"/>
      <c r="N594" s="1696"/>
      <c r="R594" s="439"/>
      <c r="S594" s="76"/>
    </row>
    <row r="595" spans="2:19" ht="15.75" customHeight="1" x14ac:dyDescent="0.25">
      <c r="B595" s="472"/>
      <c r="C595" s="472"/>
      <c r="D595" s="472"/>
      <c r="E595" s="1693" t="s">
        <v>42</v>
      </c>
      <c r="F595" s="963" t="s">
        <v>43</v>
      </c>
      <c r="G595" s="963" t="s">
        <v>43</v>
      </c>
      <c r="H595" s="963" t="s">
        <v>43</v>
      </c>
      <c r="I595" s="963" t="s">
        <v>43</v>
      </c>
      <c r="J595" s="963" t="s">
        <v>43</v>
      </c>
      <c r="K595" s="963" t="s">
        <v>43</v>
      </c>
      <c r="L595" s="963" t="s">
        <v>43</v>
      </c>
      <c r="M595" s="968" t="s">
        <v>43</v>
      </c>
      <c r="N595" s="1697" t="s">
        <v>302</v>
      </c>
      <c r="R595" s="439"/>
      <c r="S595" s="76"/>
    </row>
    <row r="596" spans="2:19" ht="15.75" customHeight="1" thickBot="1" x14ac:dyDescent="0.3">
      <c r="B596" s="472"/>
      <c r="C596" s="472"/>
      <c r="D596" s="472"/>
      <c r="E596" s="1523"/>
      <c r="F596" s="871">
        <v>2009</v>
      </c>
      <c r="G596" s="871">
        <v>2010</v>
      </c>
      <c r="H596" s="871">
        <v>2011</v>
      </c>
      <c r="I596" s="871">
        <v>2012</v>
      </c>
      <c r="J596" s="871">
        <v>2013</v>
      </c>
      <c r="K596" s="871">
        <v>2014</v>
      </c>
      <c r="L596" s="871">
        <v>2015</v>
      </c>
      <c r="M596" s="969">
        <v>2016</v>
      </c>
      <c r="N596" s="1692"/>
      <c r="R596" s="439"/>
      <c r="S596" s="76"/>
    </row>
    <row r="597" spans="2:19" x14ac:dyDescent="0.25">
      <c r="B597" s="472"/>
      <c r="C597" s="472"/>
      <c r="D597" s="472"/>
      <c r="E597" s="381" t="s">
        <v>278</v>
      </c>
      <c r="F597" s="379">
        <v>211</v>
      </c>
      <c r="G597" s="379">
        <v>210</v>
      </c>
      <c r="H597" s="379">
        <v>286</v>
      </c>
      <c r="I597" s="379">
        <v>295</v>
      </c>
      <c r="J597" s="379">
        <v>263</v>
      </c>
      <c r="K597" s="525">
        <v>261</v>
      </c>
      <c r="L597" s="525">
        <v>182</v>
      </c>
      <c r="M597" s="525">
        <v>173</v>
      </c>
      <c r="N597" s="388">
        <f>IFERROR((M597-L597)/L597,"-")</f>
        <v>-4.9450549450549448E-2</v>
      </c>
      <c r="R597" s="439"/>
      <c r="S597" s="76"/>
    </row>
    <row r="598" spans="2:19" x14ac:dyDescent="0.25">
      <c r="B598" s="472"/>
      <c r="C598" s="472"/>
      <c r="D598" s="472"/>
      <c r="E598" s="1027" t="s">
        <v>53</v>
      </c>
      <c r="F598" s="1028">
        <v>10</v>
      </c>
      <c r="G598" s="1028">
        <v>16</v>
      </c>
      <c r="H598" s="1028">
        <v>28</v>
      </c>
      <c r="I598" s="1028">
        <v>32</v>
      </c>
      <c r="J598" s="1029">
        <v>21</v>
      </c>
      <c r="K598" s="1029">
        <v>13</v>
      </c>
      <c r="L598" s="1029">
        <v>20</v>
      </c>
      <c r="M598" s="1029">
        <v>12</v>
      </c>
      <c r="N598" s="1031">
        <f t="shared" ref="N598:N600" si="276">IFERROR((M598-L598)/L598,"-")</f>
        <v>-0.4</v>
      </c>
      <c r="R598" s="439"/>
      <c r="S598" s="76"/>
    </row>
    <row r="599" spans="2:19" ht="15.75" thickBot="1" x14ac:dyDescent="0.3">
      <c r="B599" s="472"/>
      <c r="C599" s="472"/>
      <c r="D599" s="472"/>
      <c r="E599" s="382" t="s">
        <v>69</v>
      </c>
      <c r="F599" s="380">
        <v>0</v>
      </c>
      <c r="G599" s="380">
        <v>1</v>
      </c>
      <c r="H599" s="380">
        <v>2</v>
      </c>
      <c r="I599" s="340">
        <v>1</v>
      </c>
      <c r="J599" s="340">
        <v>0</v>
      </c>
      <c r="K599" s="340">
        <v>0</v>
      </c>
      <c r="L599" s="340">
        <v>0</v>
      </c>
      <c r="M599" s="467">
        <v>3</v>
      </c>
      <c r="N599" s="388" t="str">
        <f t="shared" si="276"/>
        <v>-</v>
      </c>
      <c r="R599" s="439"/>
      <c r="S599" s="76"/>
    </row>
    <row r="600" spans="2:19" ht="15.75" thickBot="1" x14ac:dyDescent="0.3">
      <c r="B600" s="472"/>
      <c r="C600" s="472"/>
      <c r="D600" s="472"/>
      <c r="E600" s="959" t="s">
        <v>7</v>
      </c>
      <c r="F600" s="960">
        <f>SUM(F597:F599)</f>
        <v>221</v>
      </c>
      <c r="G600" s="960">
        <f t="shared" ref="G600" si="277">SUM(G597:G599)</f>
        <v>227</v>
      </c>
      <c r="H600" s="960">
        <f t="shared" ref="H600" si="278">SUM(H597:H599)</f>
        <v>316</v>
      </c>
      <c r="I600" s="960">
        <f t="shared" ref="I600" si="279">SUM(I597:I599)</f>
        <v>328</v>
      </c>
      <c r="J600" s="960">
        <f t="shared" ref="J600" si="280">SUM(J597:J599)</f>
        <v>284</v>
      </c>
      <c r="K600" s="960">
        <f t="shared" ref="K600" si="281">SUM(K597:K599)</f>
        <v>274</v>
      </c>
      <c r="L600" s="960">
        <v>202</v>
      </c>
      <c r="M600" s="960">
        <f>SUM(M597:M599)</f>
        <v>188</v>
      </c>
      <c r="N600" s="964">
        <f t="shared" si="276"/>
        <v>-6.9306930693069313E-2</v>
      </c>
      <c r="R600" s="439"/>
      <c r="S600" s="76"/>
    </row>
    <row r="601" spans="2:19" ht="7.5" customHeight="1" thickTop="1" thickBot="1" x14ac:dyDescent="0.3">
      <c r="B601" s="472"/>
      <c r="C601" s="472"/>
      <c r="D601" s="472"/>
      <c r="E601" s="203"/>
      <c r="F601" s="204"/>
      <c r="G601" s="204"/>
      <c r="H601" s="204"/>
      <c r="I601" s="387"/>
      <c r="J601" s="387"/>
      <c r="K601" s="387"/>
      <c r="L601" s="387"/>
      <c r="M601" s="387"/>
      <c r="N601" s="391"/>
      <c r="R601" s="439"/>
      <c r="S601" s="76"/>
    </row>
    <row r="602" spans="2:19" ht="15.75" thickTop="1" x14ac:dyDescent="0.25">
      <c r="B602" s="472"/>
      <c r="C602" s="472"/>
      <c r="D602" s="472"/>
      <c r="E602" s="341" t="s">
        <v>50</v>
      </c>
      <c r="F602" s="342">
        <v>150</v>
      </c>
      <c r="G602" s="342">
        <v>141</v>
      </c>
      <c r="H602" s="342">
        <v>194</v>
      </c>
      <c r="I602" s="342">
        <v>198</v>
      </c>
      <c r="J602" s="342">
        <v>167</v>
      </c>
      <c r="K602" s="342">
        <v>163</v>
      </c>
      <c r="L602" s="342">
        <v>111</v>
      </c>
      <c r="M602" s="342">
        <v>115</v>
      </c>
      <c r="N602" s="388">
        <f t="shared" ref="N602:N605" si="282">IFERROR((M602-L602)/L602,"-")</f>
        <v>3.6036036036036036E-2</v>
      </c>
      <c r="R602" s="439"/>
      <c r="S602" s="76"/>
    </row>
    <row r="603" spans="2:19" x14ac:dyDescent="0.25">
      <c r="B603" s="472"/>
      <c r="C603" s="472"/>
      <c r="D603" s="472"/>
      <c r="E603" s="1027" t="s">
        <v>51</v>
      </c>
      <c r="F603" s="1028">
        <v>71</v>
      </c>
      <c r="G603" s="1028">
        <v>85</v>
      </c>
      <c r="H603" s="1028">
        <v>120</v>
      </c>
      <c r="I603" s="1028">
        <v>127</v>
      </c>
      <c r="J603" s="1029">
        <v>115</v>
      </c>
      <c r="K603" s="1029">
        <v>108</v>
      </c>
      <c r="L603" s="1029">
        <v>85</v>
      </c>
      <c r="M603" s="1029">
        <v>69</v>
      </c>
      <c r="N603" s="1031">
        <f t="shared" si="282"/>
        <v>-0.18823529411764706</v>
      </c>
      <c r="R603" s="439"/>
      <c r="S603" s="76"/>
    </row>
    <row r="604" spans="2:19" ht="15.75" thickBot="1" x14ac:dyDescent="0.3">
      <c r="B604" s="472"/>
      <c r="C604" s="472"/>
      <c r="D604" s="472"/>
      <c r="E604" s="343" t="s">
        <v>69</v>
      </c>
      <c r="F604" s="345">
        <v>0</v>
      </c>
      <c r="G604" s="345">
        <v>1</v>
      </c>
      <c r="H604" s="346">
        <v>2</v>
      </c>
      <c r="I604" s="379">
        <v>3</v>
      </c>
      <c r="J604" s="467">
        <v>2</v>
      </c>
      <c r="K604" s="467">
        <v>3</v>
      </c>
      <c r="L604" s="467">
        <v>6</v>
      </c>
      <c r="M604" s="467">
        <v>4</v>
      </c>
      <c r="N604" s="388">
        <f t="shared" si="282"/>
        <v>-0.33333333333333331</v>
      </c>
      <c r="R604" s="439"/>
      <c r="S604" s="76"/>
    </row>
    <row r="605" spans="2:19" ht="15.75" thickBot="1" x14ac:dyDescent="0.3">
      <c r="B605" s="472"/>
      <c r="C605" s="472"/>
      <c r="D605" s="472"/>
      <c r="E605" s="966" t="s">
        <v>7</v>
      </c>
      <c r="F605" s="960">
        <f>SUM(F602:F604)</f>
        <v>221</v>
      </c>
      <c r="G605" s="960">
        <f t="shared" ref="G605" si="283">SUM(G602:G604)</f>
        <v>227</v>
      </c>
      <c r="H605" s="960">
        <f t="shared" ref="H605" si="284">SUM(H602:H604)</f>
        <v>316</v>
      </c>
      <c r="I605" s="960">
        <f t="shared" ref="I605" si="285">SUM(I602:I604)</f>
        <v>328</v>
      </c>
      <c r="J605" s="960">
        <f t="shared" ref="J605" si="286">SUM(J602:J604)</f>
        <v>284</v>
      </c>
      <c r="K605" s="960">
        <f t="shared" ref="K605" si="287">SUM(K602:K604)</f>
        <v>274</v>
      </c>
      <c r="L605" s="960">
        <v>202</v>
      </c>
      <c r="M605" s="960">
        <v>188</v>
      </c>
      <c r="N605" s="964">
        <f t="shared" si="282"/>
        <v>-6.9306930693069313E-2</v>
      </c>
      <c r="R605" s="439"/>
      <c r="S605" s="76"/>
    </row>
    <row r="606" spans="2:19" ht="7.5" customHeight="1" thickTop="1" thickBot="1" x14ac:dyDescent="0.3">
      <c r="B606" s="472"/>
      <c r="C606" s="472"/>
      <c r="D606" s="472"/>
      <c r="E606" s="244"/>
      <c r="F606" s="204"/>
      <c r="G606" s="204"/>
      <c r="H606" s="204"/>
      <c r="I606" s="204"/>
      <c r="J606" s="204"/>
      <c r="K606" s="204"/>
      <c r="L606" s="204"/>
      <c r="M606" s="204"/>
      <c r="N606" s="392"/>
      <c r="R606" s="439"/>
      <c r="S606" s="76"/>
    </row>
    <row r="607" spans="2:19" ht="15.75" thickTop="1" x14ac:dyDescent="0.25">
      <c r="B607" s="472"/>
      <c r="C607" s="472"/>
      <c r="D607" s="472"/>
      <c r="E607" s="245" t="s">
        <v>69</v>
      </c>
      <c r="F607" s="342">
        <v>3</v>
      </c>
      <c r="G607" s="342">
        <v>2</v>
      </c>
      <c r="H607" s="342">
        <v>2</v>
      </c>
      <c r="I607" s="468">
        <v>0</v>
      </c>
      <c r="J607" s="342">
        <v>1</v>
      </c>
      <c r="K607" s="342">
        <v>2</v>
      </c>
      <c r="L607" s="342">
        <v>3</v>
      </c>
      <c r="M607" s="342">
        <v>2</v>
      </c>
      <c r="N607" s="469">
        <f t="shared" ref="N607:N619" si="288">IFERROR((M607-L607)/L607,"-")</f>
        <v>-0.33333333333333331</v>
      </c>
      <c r="R607" s="439"/>
      <c r="S607" s="76"/>
    </row>
    <row r="608" spans="2:19" x14ac:dyDescent="0.25">
      <c r="B608" s="472"/>
      <c r="C608" s="472"/>
      <c r="D608" s="472"/>
      <c r="E608" s="1027" t="s">
        <v>282</v>
      </c>
      <c r="F608" s="1028">
        <v>39</v>
      </c>
      <c r="G608" s="1028">
        <v>34</v>
      </c>
      <c r="H608" s="1028">
        <v>41</v>
      </c>
      <c r="I608" s="1028">
        <v>26</v>
      </c>
      <c r="J608" s="1029">
        <v>24</v>
      </c>
      <c r="K608" s="1029">
        <v>31</v>
      </c>
      <c r="L608" s="1029">
        <v>22</v>
      </c>
      <c r="M608" s="1029">
        <v>37</v>
      </c>
      <c r="N608" s="1031">
        <f t="shared" si="288"/>
        <v>0.68181818181818177</v>
      </c>
      <c r="R608" s="439"/>
      <c r="S608" s="76"/>
    </row>
    <row r="609" spans="2:19" x14ac:dyDescent="0.25">
      <c r="B609" s="472"/>
      <c r="C609" s="472"/>
      <c r="D609" s="472"/>
      <c r="E609" s="348" t="s">
        <v>439</v>
      </c>
      <c r="F609" s="347">
        <v>8</v>
      </c>
      <c r="G609" s="347">
        <v>12</v>
      </c>
      <c r="H609" s="347">
        <v>23</v>
      </c>
      <c r="I609" s="347">
        <v>11</v>
      </c>
      <c r="J609" s="347">
        <v>13</v>
      </c>
      <c r="K609" s="347">
        <v>10</v>
      </c>
      <c r="L609" s="347">
        <v>16</v>
      </c>
      <c r="M609" s="347">
        <v>12</v>
      </c>
      <c r="N609" s="470">
        <f t="shared" si="288"/>
        <v>-0.25</v>
      </c>
      <c r="R609" s="439"/>
      <c r="S609" s="76"/>
    </row>
    <row r="610" spans="2:19" x14ac:dyDescent="0.25">
      <c r="B610" s="472"/>
      <c r="C610" s="472"/>
      <c r="D610" s="472"/>
      <c r="E610" s="1027" t="s">
        <v>283</v>
      </c>
      <c r="F610" s="1028">
        <v>84</v>
      </c>
      <c r="G610" s="1028">
        <v>90</v>
      </c>
      <c r="H610" s="1028">
        <v>133</v>
      </c>
      <c r="I610" s="1028">
        <v>161</v>
      </c>
      <c r="J610" s="1029">
        <v>124</v>
      </c>
      <c r="K610" s="1029">
        <v>120</v>
      </c>
      <c r="L610" s="1029">
        <v>79</v>
      </c>
      <c r="M610" s="1029">
        <v>70</v>
      </c>
      <c r="N610" s="1031">
        <f t="shared" si="288"/>
        <v>-0.11392405063291139</v>
      </c>
      <c r="R610" s="439"/>
      <c r="S610" s="76"/>
    </row>
    <row r="611" spans="2:19" x14ac:dyDescent="0.25">
      <c r="B611" s="472"/>
      <c r="C611" s="472"/>
      <c r="D611" s="472"/>
      <c r="E611" s="348" t="s">
        <v>284</v>
      </c>
      <c r="F611" s="347">
        <v>33</v>
      </c>
      <c r="G611" s="347">
        <v>27</v>
      </c>
      <c r="H611" s="347">
        <v>52</v>
      </c>
      <c r="I611" s="347">
        <v>50</v>
      </c>
      <c r="J611" s="347">
        <v>39</v>
      </c>
      <c r="K611" s="347">
        <v>33</v>
      </c>
      <c r="L611" s="347">
        <v>21</v>
      </c>
      <c r="M611" s="347">
        <v>16</v>
      </c>
      <c r="N611" s="470">
        <f t="shared" si="288"/>
        <v>-0.23809523809523808</v>
      </c>
      <c r="R611" s="439"/>
      <c r="S611" s="76"/>
    </row>
    <row r="612" spans="2:19" x14ac:dyDescent="0.25">
      <c r="B612" s="472"/>
      <c r="C612" s="472"/>
      <c r="D612" s="472"/>
      <c r="E612" s="1027" t="s">
        <v>285</v>
      </c>
      <c r="F612" s="1028">
        <v>0</v>
      </c>
      <c r="G612" s="1028">
        <v>1</v>
      </c>
      <c r="H612" s="1028">
        <v>1</v>
      </c>
      <c r="I612" s="1028">
        <v>0</v>
      </c>
      <c r="J612" s="1029">
        <v>0</v>
      </c>
      <c r="K612" s="1029">
        <v>1</v>
      </c>
      <c r="L612" s="1029">
        <v>0</v>
      </c>
      <c r="M612" s="1029">
        <v>0</v>
      </c>
      <c r="N612" s="1031" t="str">
        <f t="shared" si="288"/>
        <v>-</v>
      </c>
      <c r="R612" s="439"/>
      <c r="S612" s="76"/>
    </row>
    <row r="613" spans="2:19" x14ac:dyDescent="0.25">
      <c r="B613" s="472"/>
      <c r="C613" s="472"/>
      <c r="D613" s="472"/>
      <c r="E613" s="348" t="s">
        <v>389</v>
      </c>
      <c r="F613" s="347">
        <v>9</v>
      </c>
      <c r="G613" s="347">
        <v>14</v>
      </c>
      <c r="H613" s="347">
        <v>4</v>
      </c>
      <c r="I613" s="347">
        <v>15</v>
      </c>
      <c r="J613" s="347">
        <v>18</v>
      </c>
      <c r="K613" s="347">
        <v>16</v>
      </c>
      <c r="L613" s="347">
        <v>15</v>
      </c>
      <c r="M613" s="347">
        <v>13</v>
      </c>
      <c r="N613" s="470">
        <f t="shared" si="288"/>
        <v>-0.13333333333333333</v>
      </c>
      <c r="R613" s="439"/>
      <c r="S613" s="76"/>
    </row>
    <row r="614" spans="2:19" x14ac:dyDescent="0.25">
      <c r="B614" s="715" t="s">
        <v>36</v>
      </c>
      <c r="C614" s="670"/>
      <c r="D614" s="472"/>
      <c r="E614" s="1027" t="s">
        <v>286</v>
      </c>
      <c r="F614" s="1028">
        <v>4</v>
      </c>
      <c r="G614" s="1028">
        <v>4</v>
      </c>
      <c r="H614" s="1028">
        <v>9</v>
      </c>
      <c r="I614" s="1028">
        <v>15</v>
      </c>
      <c r="J614" s="1029">
        <v>4</v>
      </c>
      <c r="K614" s="1029">
        <v>7</v>
      </c>
      <c r="L614" s="1029">
        <v>7</v>
      </c>
      <c r="M614" s="1029">
        <v>5</v>
      </c>
      <c r="N614" s="1031">
        <f>IFERROR((M614-L614)/L614,"-")</f>
        <v>-0.2857142857142857</v>
      </c>
      <c r="R614" s="439"/>
      <c r="S614" s="76"/>
    </row>
    <row r="615" spans="2:19" x14ac:dyDescent="0.25">
      <c r="B615" s="715" t="s">
        <v>38</v>
      </c>
      <c r="C615" s="670"/>
      <c r="D615" s="472"/>
      <c r="E615" s="348" t="s">
        <v>279</v>
      </c>
      <c r="F615" s="347">
        <v>3</v>
      </c>
      <c r="G615" s="347">
        <v>1</v>
      </c>
      <c r="H615" s="347">
        <v>22</v>
      </c>
      <c r="I615" s="467">
        <v>27</v>
      </c>
      <c r="J615" s="347">
        <v>18</v>
      </c>
      <c r="K615" s="347">
        <v>26</v>
      </c>
      <c r="L615" s="347">
        <v>11</v>
      </c>
      <c r="M615" s="347">
        <v>2</v>
      </c>
      <c r="N615" s="470">
        <f t="shared" si="288"/>
        <v>-0.81818181818181823</v>
      </c>
      <c r="R615" s="439"/>
      <c r="S615" s="76"/>
    </row>
    <row r="616" spans="2:19" x14ac:dyDescent="0.25">
      <c r="B616" s="715" t="s">
        <v>81</v>
      </c>
      <c r="C616" s="670"/>
      <c r="D616" s="472"/>
      <c r="E616" s="1027" t="s">
        <v>280</v>
      </c>
      <c r="F616" s="1028">
        <v>19</v>
      </c>
      <c r="G616" s="1028">
        <v>16</v>
      </c>
      <c r="H616" s="1028">
        <v>13</v>
      </c>
      <c r="I616" s="1028">
        <v>6</v>
      </c>
      <c r="J616" s="1029">
        <v>19</v>
      </c>
      <c r="K616" s="1029">
        <v>7</v>
      </c>
      <c r="L616" s="1029">
        <v>9</v>
      </c>
      <c r="M616" s="1029">
        <v>15</v>
      </c>
      <c r="N616" s="1031">
        <f t="shared" si="288"/>
        <v>0.66666666666666663</v>
      </c>
      <c r="R616" s="439"/>
      <c r="S616" s="76"/>
    </row>
    <row r="617" spans="2:19" x14ac:dyDescent="0.25">
      <c r="B617" s="472"/>
      <c r="C617" s="472"/>
      <c r="D617" s="472"/>
      <c r="E617" s="348" t="s">
        <v>281</v>
      </c>
      <c r="F617" s="347">
        <v>14</v>
      </c>
      <c r="G617" s="347">
        <v>19</v>
      </c>
      <c r="H617" s="347">
        <v>12</v>
      </c>
      <c r="I617" s="467">
        <v>10</v>
      </c>
      <c r="J617" s="347">
        <v>15</v>
      </c>
      <c r="K617" s="347">
        <v>15</v>
      </c>
      <c r="L617" s="347">
        <v>12</v>
      </c>
      <c r="M617" s="347">
        <v>9</v>
      </c>
      <c r="N617" s="470">
        <f t="shared" si="288"/>
        <v>-0.25</v>
      </c>
      <c r="R617" s="439"/>
      <c r="S617" s="76"/>
    </row>
    <row r="618" spans="2:19" x14ac:dyDescent="0.25">
      <c r="B618" s="472"/>
      <c r="C618" s="472"/>
      <c r="D618" s="472"/>
      <c r="E618" s="1027" t="s">
        <v>390</v>
      </c>
      <c r="F618" s="1028">
        <v>4</v>
      </c>
      <c r="G618" s="1028">
        <v>6</v>
      </c>
      <c r="H618" s="1028">
        <v>3</v>
      </c>
      <c r="I618" s="1028">
        <v>5</v>
      </c>
      <c r="J618" s="1029">
        <v>7</v>
      </c>
      <c r="K618" s="1029">
        <v>5</v>
      </c>
      <c r="L618" s="1029">
        <v>3</v>
      </c>
      <c r="M618" s="1029">
        <v>4</v>
      </c>
      <c r="N618" s="1031">
        <f t="shared" si="288"/>
        <v>0.33333333333333331</v>
      </c>
      <c r="R618" s="439"/>
      <c r="S618" s="76"/>
    </row>
    <row r="619" spans="2:19" ht="15.75" thickBot="1" x14ac:dyDescent="0.3">
      <c r="B619" s="472"/>
      <c r="C619" s="472"/>
      <c r="D619" s="472"/>
      <c r="E619" s="344" t="s">
        <v>175</v>
      </c>
      <c r="F619" s="340">
        <v>1</v>
      </c>
      <c r="G619" s="340">
        <v>1</v>
      </c>
      <c r="H619" s="340">
        <v>1</v>
      </c>
      <c r="I619" s="340">
        <v>2</v>
      </c>
      <c r="J619" s="340">
        <v>2</v>
      </c>
      <c r="K619" s="340">
        <v>1</v>
      </c>
      <c r="L619" s="340">
        <v>4</v>
      </c>
      <c r="M619" s="340">
        <v>3</v>
      </c>
      <c r="N619" s="390">
        <f t="shared" si="288"/>
        <v>-0.25</v>
      </c>
      <c r="R619" s="439"/>
      <c r="S619" s="76"/>
    </row>
    <row r="620" spans="2:19" ht="15.75" thickBot="1" x14ac:dyDescent="0.3">
      <c r="B620" s="472"/>
      <c r="C620" s="472"/>
      <c r="D620" s="472"/>
      <c r="E620" s="959" t="s">
        <v>7</v>
      </c>
      <c r="F620" s="960">
        <f t="shared" ref="F620:K620" si="289">SUM(F607:F619)</f>
        <v>221</v>
      </c>
      <c r="G620" s="960">
        <f t="shared" si="289"/>
        <v>227</v>
      </c>
      <c r="H620" s="960">
        <f t="shared" si="289"/>
        <v>316</v>
      </c>
      <c r="I620" s="960">
        <f t="shared" si="289"/>
        <v>328</v>
      </c>
      <c r="J620" s="960">
        <f t="shared" si="289"/>
        <v>284</v>
      </c>
      <c r="K620" s="960">
        <f t="shared" si="289"/>
        <v>274</v>
      </c>
      <c r="L620" s="960">
        <v>202</v>
      </c>
      <c r="M620" s="1093">
        <v>188</v>
      </c>
      <c r="N620" s="967">
        <f>IFERROR((M620-L620)/L620,"-")</f>
        <v>-6.9306930693069313E-2</v>
      </c>
      <c r="R620" s="439"/>
      <c r="S620" s="76"/>
    </row>
    <row r="621" spans="2:19" ht="15.75" thickTop="1" x14ac:dyDescent="0.25">
      <c r="B621" s="472"/>
      <c r="C621" s="472"/>
      <c r="D621" s="472"/>
      <c r="E621" s="34" t="s">
        <v>288</v>
      </c>
      <c r="R621" s="439"/>
      <c r="S621" s="76"/>
    </row>
    <row r="622" spans="2:19" ht="15.75" thickBot="1" x14ac:dyDescent="0.3">
      <c r="B622" s="472"/>
      <c r="C622" s="472"/>
      <c r="D622" s="472"/>
      <c r="R622" s="439"/>
      <c r="S622" s="76"/>
    </row>
    <row r="623" spans="2:19" ht="23.25" customHeight="1" thickTop="1" thickBot="1" x14ac:dyDescent="0.3">
      <c r="B623" s="472"/>
      <c r="C623" s="472"/>
      <c r="D623" s="472" t="s">
        <v>222</v>
      </c>
      <c r="E623" s="1694" t="s">
        <v>222</v>
      </c>
      <c r="F623" s="1695"/>
      <c r="G623" s="1695"/>
      <c r="H623" s="1695"/>
      <c r="I623" s="1695"/>
      <c r="J623" s="1695"/>
      <c r="K623" s="1695"/>
      <c r="L623" s="1695"/>
      <c r="M623" s="1695"/>
      <c r="N623" s="1696"/>
      <c r="R623" s="439"/>
      <c r="S623" s="76"/>
    </row>
    <row r="624" spans="2:19" ht="15.75" customHeight="1" x14ac:dyDescent="0.25">
      <c r="B624" s="472"/>
      <c r="C624" s="472"/>
      <c r="D624" s="472"/>
      <c r="E624" s="1693" t="s">
        <v>42</v>
      </c>
      <c r="F624" s="963" t="s">
        <v>43</v>
      </c>
      <c r="G624" s="963" t="s">
        <v>43</v>
      </c>
      <c r="H624" s="963" t="s">
        <v>43</v>
      </c>
      <c r="I624" s="963" t="s">
        <v>43</v>
      </c>
      <c r="J624" s="963" t="s">
        <v>43</v>
      </c>
      <c r="K624" s="963" t="s">
        <v>43</v>
      </c>
      <c r="L624" s="963" t="s">
        <v>43</v>
      </c>
      <c r="M624" s="968" t="s">
        <v>43</v>
      </c>
      <c r="N624" s="1697" t="s">
        <v>302</v>
      </c>
      <c r="R624" s="439"/>
      <c r="S624" s="76"/>
    </row>
    <row r="625" spans="2:19" ht="15.75" customHeight="1" thickBot="1" x14ac:dyDescent="0.3">
      <c r="B625" s="472"/>
      <c r="C625" s="472"/>
      <c r="D625" s="472"/>
      <c r="E625" s="1523"/>
      <c r="F625" s="871">
        <v>2009</v>
      </c>
      <c r="G625" s="871">
        <v>2010</v>
      </c>
      <c r="H625" s="871">
        <v>2011</v>
      </c>
      <c r="I625" s="871">
        <v>2012</v>
      </c>
      <c r="J625" s="871">
        <v>2013</v>
      </c>
      <c r="K625" s="871">
        <v>2014</v>
      </c>
      <c r="L625" s="871">
        <v>2015</v>
      </c>
      <c r="M625" s="969">
        <v>2016</v>
      </c>
      <c r="N625" s="1692"/>
      <c r="R625" s="439"/>
      <c r="S625" s="76"/>
    </row>
    <row r="626" spans="2:19" x14ac:dyDescent="0.25">
      <c r="B626" s="472"/>
      <c r="C626" s="472"/>
      <c r="D626" s="472"/>
      <c r="E626" s="381" t="s">
        <v>278</v>
      </c>
      <c r="F626" s="379">
        <v>1</v>
      </c>
      <c r="G626" s="379">
        <v>2</v>
      </c>
      <c r="H626" s="379">
        <v>8</v>
      </c>
      <c r="I626" s="379">
        <v>6</v>
      </c>
      <c r="J626" s="379">
        <v>12</v>
      </c>
      <c r="K626" s="525">
        <v>19</v>
      </c>
      <c r="L626" s="525">
        <v>6</v>
      </c>
      <c r="M626" s="525">
        <v>2</v>
      </c>
      <c r="N626" s="388">
        <f>IFERROR((M626-L626)/L626,"-")</f>
        <v>-0.66666666666666663</v>
      </c>
      <c r="R626" s="439"/>
      <c r="S626" s="76"/>
    </row>
    <row r="627" spans="2:19" x14ac:dyDescent="0.25">
      <c r="B627" s="472"/>
      <c r="C627" s="472"/>
      <c r="D627" s="472"/>
      <c r="E627" s="1027" t="s">
        <v>53</v>
      </c>
      <c r="F627" s="1028">
        <v>1</v>
      </c>
      <c r="G627" s="1028">
        <v>2</v>
      </c>
      <c r="H627" s="1028">
        <v>0</v>
      </c>
      <c r="I627" s="1028">
        <v>0</v>
      </c>
      <c r="J627" s="1029">
        <v>3</v>
      </c>
      <c r="K627" s="1029">
        <v>4</v>
      </c>
      <c r="L627" s="1029">
        <v>1</v>
      </c>
      <c r="M627" s="1029">
        <v>2</v>
      </c>
      <c r="N627" s="1031">
        <f t="shared" ref="N627:N629" si="290">IFERROR((M627-L627)/L627,"-")</f>
        <v>1</v>
      </c>
      <c r="R627" s="439"/>
      <c r="S627" s="76"/>
    </row>
    <row r="628" spans="2:19" ht="15.75" thickBot="1" x14ac:dyDescent="0.3">
      <c r="B628" s="472"/>
      <c r="C628" s="472"/>
      <c r="D628" s="472"/>
      <c r="E628" s="382" t="s">
        <v>69</v>
      </c>
      <c r="F628" s="380">
        <v>1</v>
      </c>
      <c r="G628" s="380">
        <v>0</v>
      </c>
      <c r="H628" s="380">
        <v>0</v>
      </c>
      <c r="I628" s="340">
        <v>0</v>
      </c>
      <c r="J628" s="340">
        <v>0</v>
      </c>
      <c r="K628" s="340">
        <v>0</v>
      </c>
      <c r="L628" s="340">
        <v>0</v>
      </c>
      <c r="M628" s="467">
        <v>0</v>
      </c>
      <c r="N628" s="388" t="str">
        <f t="shared" si="290"/>
        <v>-</v>
      </c>
      <c r="R628" s="439"/>
      <c r="S628" s="76"/>
    </row>
    <row r="629" spans="2:19" ht="15.75" thickBot="1" x14ac:dyDescent="0.3">
      <c r="B629" s="472"/>
      <c r="C629" s="472"/>
      <c r="D629" s="472"/>
      <c r="E629" s="959" t="s">
        <v>7</v>
      </c>
      <c r="F629" s="960">
        <f>SUM(F626:F628)</f>
        <v>3</v>
      </c>
      <c r="G629" s="960">
        <f t="shared" ref="G629" si="291">SUM(G626:G628)</f>
        <v>4</v>
      </c>
      <c r="H629" s="960">
        <f t="shared" ref="H629" si="292">SUM(H626:H628)</f>
        <v>8</v>
      </c>
      <c r="I629" s="960">
        <f t="shared" ref="I629" si="293">SUM(I626:I628)</f>
        <v>6</v>
      </c>
      <c r="J629" s="960">
        <f t="shared" ref="J629" si="294">SUM(J626:J628)</f>
        <v>15</v>
      </c>
      <c r="K629" s="960">
        <f t="shared" ref="K629" si="295">SUM(K626:K628)</f>
        <v>23</v>
      </c>
      <c r="L629" s="960">
        <v>7</v>
      </c>
      <c r="M629" s="960">
        <v>4</v>
      </c>
      <c r="N629" s="964">
        <f t="shared" si="290"/>
        <v>-0.42857142857142855</v>
      </c>
      <c r="R629" s="439"/>
      <c r="S629" s="76"/>
    </row>
    <row r="630" spans="2:19" ht="7.5" customHeight="1" thickTop="1" thickBot="1" x14ac:dyDescent="0.3">
      <c r="B630" s="472"/>
      <c r="C630" s="472"/>
      <c r="D630" s="472"/>
      <c r="E630" s="203"/>
      <c r="F630" s="204"/>
      <c r="G630" s="204"/>
      <c r="H630" s="204"/>
      <c r="I630" s="387"/>
      <c r="J630" s="387"/>
      <c r="K630" s="387"/>
      <c r="L630" s="387"/>
      <c r="M630" s="387"/>
      <c r="N630" s="391"/>
      <c r="R630" s="439"/>
      <c r="S630" s="76"/>
    </row>
    <row r="631" spans="2:19" ht="15.75" thickTop="1" x14ac:dyDescent="0.25">
      <c r="B631" s="472"/>
      <c r="C631" s="472"/>
      <c r="D631" s="472"/>
      <c r="E631" s="341" t="s">
        <v>50</v>
      </c>
      <c r="F631" s="342">
        <v>1</v>
      </c>
      <c r="G631" s="342">
        <v>1</v>
      </c>
      <c r="H631" s="342">
        <v>5</v>
      </c>
      <c r="I631" s="342">
        <v>2</v>
      </c>
      <c r="J631" s="342">
        <v>11</v>
      </c>
      <c r="K631" s="342">
        <v>14</v>
      </c>
      <c r="L631" s="342">
        <v>4</v>
      </c>
      <c r="M631" s="342">
        <v>2</v>
      </c>
      <c r="N631" s="388">
        <f t="shared" ref="N631:N634" si="296">IFERROR((M631-L631)/L631,"-")</f>
        <v>-0.5</v>
      </c>
      <c r="R631" s="439"/>
      <c r="S631" s="76"/>
    </row>
    <row r="632" spans="2:19" x14ac:dyDescent="0.25">
      <c r="B632" s="472"/>
      <c r="C632" s="472"/>
      <c r="D632" s="472"/>
      <c r="E632" s="1027" t="s">
        <v>51</v>
      </c>
      <c r="F632" s="1028">
        <v>2</v>
      </c>
      <c r="G632" s="1028">
        <v>2</v>
      </c>
      <c r="H632" s="1028">
        <v>3</v>
      </c>
      <c r="I632" s="1028">
        <v>4</v>
      </c>
      <c r="J632" s="1029">
        <v>4</v>
      </c>
      <c r="K632" s="1029">
        <v>8</v>
      </c>
      <c r="L632" s="1029">
        <v>3</v>
      </c>
      <c r="M632" s="1029">
        <v>2</v>
      </c>
      <c r="N632" s="1031">
        <f t="shared" si="296"/>
        <v>-0.33333333333333331</v>
      </c>
      <c r="R632" s="439"/>
      <c r="S632" s="76"/>
    </row>
    <row r="633" spans="2:19" ht="15.75" thickBot="1" x14ac:dyDescent="0.3">
      <c r="B633" s="472"/>
      <c r="C633" s="472"/>
      <c r="D633" s="472"/>
      <c r="E633" s="343" t="s">
        <v>69</v>
      </c>
      <c r="F633" s="345">
        <v>0</v>
      </c>
      <c r="G633" s="345">
        <v>1</v>
      </c>
      <c r="H633" s="346">
        <v>0</v>
      </c>
      <c r="I633" s="379">
        <v>0</v>
      </c>
      <c r="J633" s="467">
        <v>0</v>
      </c>
      <c r="K633" s="467">
        <v>1</v>
      </c>
      <c r="L633" s="467">
        <v>0</v>
      </c>
      <c r="M633" s="467">
        <v>0</v>
      </c>
      <c r="N633" s="388" t="str">
        <f t="shared" si="296"/>
        <v>-</v>
      </c>
      <c r="R633" s="439"/>
      <c r="S633" s="76"/>
    </row>
    <row r="634" spans="2:19" ht="15.75" thickBot="1" x14ac:dyDescent="0.3">
      <c r="B634" s="472"/>
      <c r="C634" s="472"/>
      <c r="D634" s="472"/>
      <c r="E634" s="966" t="s">
        <v>7</v>
      </c>
      <c r="F634" s="960">
        <f>SUM(F631:F633)</f>
        <v>3</v>
      </c>
      <c r="G634" s="960">
        <f t="shared" ref="G634" si="297">SUM(G631:G633)</f>
        <v>4</v>
      </c>
      <c r="H634" s="960">
        <f t="shared" ref="H634" si="298">SUM(H631:H633)</f>
        <v>8</v>
      </c>
      <c r="I634" s="960">
        <f t="shared" ref="I634" si="299">SUM(I631:I633)</f>
        <v>6</v>
      </c>
      <c r="J634" s="960">
        <f t="shared" ref="J634" si="300">SUM(J631:J633)</f>
        <v>15</v>
      </c>
      <c r="K634" s="960">
        <f t="shared" ref="K634" si="301">SUM(K631:K633)</f>
        <v>23</v>
      </c>
      <c r="L634" s="960">
        <v>7</v>
      </c>
      <c r="M634" s="960">
        <v>4</v>
      </c>
      <c r="N634" s="964">
        <f t="shared" si="296"/>
        <v>-0.42857142857142855</v>
      </c>
      <c r="R634" s="439"/>
      <c r="S634" s="76"/>
    </row>
    <row r="635" spans="2:19" ht="7.5" customHeight="1" thickTop="1" thickBot="1" x14ac:dyDescent="0.3">
      <c r="B635" s="472"/>
      <c r="C635" s="472"/>
      <c r="D635" s="472"/>
      <c r="E635" s="244"/>
      <c r="F635" s="204"/>
      <c r="G635" s="204"/>
      <c r="H635" s="204"/>
      <c r="I635" s="204"/>
      <c r="J635" s="204"/>
      <c r="K635" s="204"/>
      <c r="L635" s="204"/>
      <c r="M635" s="204"/>
      <c r="N635" s="392"/>
      <c r="R635" s="439"/>
      <c r="S635" s="76"/>
    </row>
    <row r="636" spans="2:19" ht="15.75" thickTop="1" x14ac:dyDescent="0.25">
      <c r="B636" s="472"/>
      <c r="C636" s="472"/>
      <c r="D636" s="472"/>
      <c r="E636" s="245" t="s">
        <v>69</v>
      </c>
      <c r="F636" s="342">
        <v>0</v>
      </c>
      <c r="G636" s="342">
        <v>0</v>
      </c>
      <c r="H636" s="342">
        <v>0</v>
      </c>
      <c r="I636" s="468">
        <v>0</v>
      </c>
      <c r="J636" s="342">
        <v>2</v>
      </c>
      <c r="K636" s="342">
        <v>2</v>
      </c>
      <c r="L636" s="342">
        <v>0</v>
      </c>
      <c r="M636" s="342">
        <v>0</v>
      </c>
      <c r="N636" s="469" t="str">
        <f t="shared" ref="N636:N648" si="302">IFERROR((M636-L636)/L636,"-")</f>
        <v>-</v>
      </c>
      <c r="R636" s="439"/>
      <c r="S636" s="76"/>
    </row>
    <row r="637" spans="2:19" x14ac:dyDescent="0.25">
      <c r="B637" s="472"/>
      <c r="C637" s="472"/>
      <c r="D637" s="472"/>
      <c r="E637" s="1027" t="s">
        <v>282</v>
      </c>
      <c r="F637" s="1028">
        <v>1</v>
      </c>
      <c r="G637" s="1028">
        <v>1</v>
      </c>
      <c r="H637" s="1028">
        <v>1</v>
      </c>
      <c r="I637" s="1028">
        <v>2</v>
      </c>
      <c r="J637" s="1029">
        <v>3</v>
      </c>
      <c r="K637" s="1029">
        <v>7</v>
      </c>
      <c r="L637" s="1029">
        <v>3</v>
      </c>
      <c r="M637" s="1029">
        <v>0</v>
      </c>
      <c r="N637" s="1031">
        <f t="shared" si="302"/>
        <v>-1</v>
      </c>
      <c r="R637" s="439"/>
      <c r="S637" s="76"/>
    </row>
    <row r="638" spans="2:19" x14ac:dyDescent="0.25">
      <c r="B638" s="472"/>
      <c r="C638" s="472"/>
      <c r="D638" s="472"/>
      <c r="E638" s="348" t="s">
        <v>439</v>
      </c>
      <c r="F638" s="347">
        <v>0</v>
      </c>
      <c r="G638" s="347">
        <v>1</v>
      </c>
      <c r="H638" s="347">
        <v>1</v>
      </c>
      <c r="I638" s="347">
        <v>2</v>
      </c>
      <c r="J638" s="347">
        <v>1</v>
      </c>
      <c r="K638" s="347">
        <v>2</v>
      </c>
      <c r="L638" s="347">
        <v>0</v>
      </c>
      <c r="M638" s="347">
        <v>1</v>
      </c>
      <c r="N638" s="470" t="str">
        <f t="shared" si="302"/>
        <v>-</v>
      </c>
      <c r="R638" s="439"/>
      <c r="S638" s="76"/>
    </row>
    <row r="639" spans="2:19" x14ac:dyDescent="0.25">
      <c r="B639" s="472"/>
      <c r="C639" s="472"/>
      <c r="D639" s="472"/>
      <c r="E639" s="1027" t="s">
        <v>283</v>
      </c>
      <c r="F639" s="1028">
        <v>0</v>
      </c>
      <c r="G639" s="1028">
        <v>0</v>
      </c>
      <c r="H639" s="1028">
        <v>2</v>
      </c>
      <c r="I639" s="1028">
        <v>1</v>
      </c>
      <c r="J639" s="1029">
        <v>2</v>
      </c>
      <c r="K639" s="1029">
        <v>7</v>
      </c>
      <c r="L639" s="1029">
        <v>2</v>
      </c>
      <c r="M639" s="1029">
        <v>1</v>
      </c>
      <c r="N639" s="1031">
        <f t="shared" si="302"/>
        <v>-0.5</v>
      </c>
      <c r="R639" s="439"/>
      <c r="S639" s="76"/>
    </row>
    <row r="640" spans="2:19" x14ac:dyDescent="0.25">
      <c r="B640" s="472"/>
      <c r="C640" s="472"/>
      <c r="D640" s="472"/>
      <c r="E640" s="348" t="s">
        <v>284</v>
      </c>
      <c r="F640" s="347">
        <v>0</v>
      </c>
      <c r="G640" s="347">
        <v>1</v>
      </c>
      <c r="H640" s="347">
        <v>0</v>
      </c>
      <c r="I640" s="347">
        <v>0</v>
      </c>
      <c r="J640" s="347">
        <v>0</v>
      </c>
      <c r="K640" s="347">
        <v>1</v>
      </c>
      <c r="L640" s="347">
        <v>0</v>
      </c>
      <c r="M640" s="347">
        <v>0</v>
      </c>
      <c r="N640" s="470" t="str">
        <f t="shared" si="302"/>
        <v>-</v>
      </c>
      <c r="R640" s="439"/>
      <c r="S640" s="76"/>
    </row>
    <row r="641" spans="2:19" x14ac:dyDescent="0.25">
      <c r="B641" s="472"/>
      <c r="C641" s="472"/>
      <c r="D641" s="472"/>
      <c r="E641" s="1027" t="s">
        <v>285</v>
      </c>
      <c r="F641" s="1028">
        <v>0</v>
      </c>
      <c r="G641" s="1028">
        <v>0</v>
      </c>
      <c r="H641" s="1028">
        <v>0</v>
      </c>
      <c r="I641" s="1028">
        <v>0</v>
      </c>
      <c r="J641" s="1029">
        <v>0</v>
      </c>
      <c r="K641" s="1029">
        <v>0</v>
      </c>
      <c r="L641" s="1029">
        <v>0</v>
      </c>
      <c r="M641" s="1029">
        <v>0</v>
      </c>
      <c r="N641" s="1031" t="str">
        <f t="shared" si="302"/>
        <v>-</v>
      </c>
      <c r="R641" s="439"/>
      <c r="S641" s="76"/>
    </row>
    <row r="642" spans="2:19" x14ac:dyDescent="0.25">
      <c r="B642" s="472"/>
      <c r="C642" s="472"/>
      <c r="D642" s="472"/>
      <c r="E642" s="348" t="s">
        <v>389</v>
      </c>
      <c r="F642" s="347">
        <v>1</v>
      </c>
      <c r="G642" s="347">
        <v>0</v>
      </c>
      <c r="H642" s="347">
        <v>0</v>
      </c>
      <c r="I642" s="347">
        <v>0</v>
      </c>
      <c r="J642" s="347">
        <v>2</v>
      </c>
      <c r="K642" s="347">
        <v>0</v>
      </c>
      <c r="L642" s="347">
        <v>0</v>
      </c>
      <c r="M642" s="347">
        <v>0</v>
      </c>
      <c r="N642" s="470" t="str">
        <f t="shared" si="302"/>
        <v>-</v>
      </c>
      <c r="R642" s="439"/>
      <c r="S642" s="76"/>
    </row>
    <row r="643" spans="2:19" x14ac:dyDescent="0.25">
      <c r="B643" s="472"/>
      <c r="C643" s="472"/>
      <c r="D643" s="472"/>
      <c r="E643" s="1027" t="s">
        <v>286</v>
      </c>
      <c r="F643" s="1028">
        <v>0</v>
      </c>
      <c r="G643" s="1028">
        <v>1</v>
      </c>
      <c r="H643" s="1028">
        <v>2</v>
      </c>
      <c r="I643" s="1028">
        <v>0</v>
      </c>
      <c r="J643" s="1029">
        <v>2</v>
      </c>
      <c r="K643" s="1029">
        <v>1</v>
      </c>
      <c r="L643" s="1029">
        <v>0</v>
      </c>
      <c r="M643" s="1029">
        <v>0</v>
      </c>
      <c r="N643" s="1031" t="str">
        <f>IFERROR((M643-L643)/L643,"-")</f>
        <v>-</v>
      </c>
      <c r="R643" s="439"/>
      <c r="S643" s="76"/>
    </row>
    <row r="644" spans="2:19" x14ac:dyDescent="0.25">
      <c r="B644" s="472"/>
      <c r="C644" s="472"/>
      <c r="D644" s="472"/>
      <c r="E644" s="348" t="s">
        <v>279</v>
      </c>
      <c r="F644" s="347">
        <v>0</v>
      </c>
      <c r="G644" s="347">
        <v>0</v>
      </c>
      <c r="H644" s="347">
        <v>0</v>
      </c>
      <c r="I644" s="467">
        <v>0</v>
      </c>
      <c r="J644" s="347">
        <v>0</v>
      </c>
      <c r="K644" s="347">
        <v>0</v>
      </c>
      <c r="L644" s="347">
        <v>0</v>
      </c>
      <c r="M644" s="347">
        <v>0</v>
      </c>
      <c r="N644" s="470" t="str">
        <f t="shared" si="302"/>
        <v>-</v>
      </c>
      <c r="R644" s="439"/>
      <c r="S644" s="76"/>
    </row>
    <row r="645" spans="2:19" x14ac:dyDescent="0.25">
      <c r="B645" s="472"/>
      <c r="C645" s="472"/>
      <c r="D645" s="472"/>
      <c r="E645" s="1027" t="s">
        <v>280</v>
      </c>
      <c r="F645" s="1028">
        <v>1</v>
      </c>
      <c r="G645" s="1028">
        <v>0</v>
      </c>
      <c r="H645" s="1028">
        <v>0</v>
      </c>
      <c r="I645" s="1028">
        <v>1</v>
      </c>
      <c r="J645" s="1029">
        <v>2</v>
      </c>
      <c r="K645" s="1029">
        <v>1</v>
      </c>
      <c r="L645" s="1029">
        <v>0</v>
      </c>
      <c r="M645" s="1029">
        <v>1</v>
      </c>
      <c r="N645" s="1031" t="str">
        <f t="shared" si="302"/>
        <v>-</v>
      </c>
      <c r="R645" s="439"/>
      <c r="S645" s="76"/>
    </row>
    <row r="646" spans="2:19" x14ac:dyDescent="0.25">
      <c r="B646" s="472"/>
      <c r="C646" s="472"/>
      <c r="D646" s="472"/>
      <c r="E646" s="348" t="s">
        <v>281</v>
      </c>
      <c r="F646" s="347">
        <v>0</v>
      </c>
      <c r="G646" s="347">
        <v>0</v>
      </c>
      <c r="H646" s="347">
        <v>2</v>
      </c>
      <c r="I646" s="467">
        <v>0</v>
      </c>
      <c r="J646" s="347">
        <v>1</v>
      </c>
      <c r="K646" s="347">
        <v>1</v>
      </c>
      <c r="L646" s="347">
        <v>2</v>
      </c>
      <c r="M646" s="347">
        <v>1</v>
      </c>
      <c r="N646" s="470">
        <f t="shared" si="302"/>
        <v>-0.5</v>
      </c>
      <c r="R646" s="439"/>
      <c r="S646" s="76"/>
    </row>
    <row r="647" spans="2:19" x14ac:dyDescent="0.25">
      <c r="B647" s="472"/>
      <c r="C647" s="472"/>
      <c r="D647" s="472"/>
      <c r="E647" s="1027" t="s">
        <v>390</v>
      </c>
      <c r="F647" s="1028">
        <v>0</v>
      </c>
      <c r="G647" s="1028">
        <v>0</v>
      </c>
      <c r="H647" s="1028">
        <v>0</v>
      </c>
      <c r="I647" s="1028">
        <v>0</v>
      </c>
      <c r="J647" s="1029">
        <v>0</v>
      </c>
      <c r="K647" s="1029">
        <v>0</v>
      </c>
      <c r="L647" s="1029">
        <v>0</v>
      </c>
      <c r="M647" s="1029">
        <v>0</v>
      </c>
      <c r="N647" s="1031" t="str">
        <f t="shared" si="302"/>
        <v>-</v>
      </c>
      <c r="R647" s="439"/>
      <c r="S647" s="76"/>
    </row>
    <row r="648" spans="2:19" ht="15.75" thickBot="1" x14ac:dyDescent="0.3">
      <c r="B648" s="472"/>
      <c r="C648" s="472"/>
      <c r="D648" s="472"/>
      <c r="E648" s="344" t="s">
        <v>175</v>
      </c>
      <c r="F648" s="340">
        <v>0</v>
      </c>
      <c r="G648" s="340">
        <v>0</v>
      </c>
      <c r="H648" s="340">
        <v>0</v>
      </c>
      <c r="I648" s="340">
        <v>0</v>
      </c>
      <c r="J648" s="340">
        <v>0</v>
      </c>
      <c r="K648" s="340">
        <v>1</v>
      </c>
      <c r="L648" s="340">
        <v>0</v>
      </c>
      <c r="M648" s="340">
        <v>0</v>
      </c>
      <c r="N648" s="390" t="str">
        <f t="shared" si="302"/>
        <v>-</v>
      </c>
      <c r="R648" s="439"/>
      <c r="S648" s="76"/>
    </row>
    <row r="649" spans="2:19" ht="15.75" thickBot="1" x14ac:dyDescent="0.3">
      <c r="B649" s="472"/>
      <c r="C649" s="472"/>
      <c r="D649" s="472"/>
      <c r="E649" s="959" t="s">
        <v>7</v>
      </c>
      <c r="F649" s="960">
        <f t="shared" ref="F649:L649" si="303">SUM(F636:F648)</f>
        <v>3</v>
      </c>
      <c r="G649" s="960">
        <f t="shared" si="303"/>
        <v>4</v>
      </c>
      <c r="H649" s="960">
        <f t="shared" si="303"/>
        <v>8</v>
      </c>
      <c r="I649" s="960">
        <f t="shared" si="303"/>
        <v>6</v>
      </c>
      <c r="J649" s="960">
        <f t="shared" si="303"/>
        <v>15</v>
      </c>
      <c r="K649" s="960">
        <f t="shared" si="303"/>
        <v>23</v>
      </c>
      <c r="L649" s="960">
        <f t="shared" si="303"/>
        <v>7</v>
      </c>
      <c r="M649" s="960">
        <v>4</v>
      </c>
      <c r="N649" s="967">
        <f>IFERROR((M649-L649)/L649,"-")</f>
        <v>-0.42857142857142855</v>
      </c>
      <c r="R649" s="439"/>
      <c r="S649" s="76"/>
    </row>
    <row r="650" spans="2:19" ht="15.75" thickTop="1" x14ac:dyDescent="0.25">
      <c r="B650" s="472"/>
      <c r="C650" s="472"/>
      <c r="D650" s="472"/>
      <c r="E650" s="34" t="s">
        <v>288</v>
      </c>
      <c r="R650" s="439"/>
      <c r="S650" s="76"/>
    </row>
    <row r="651" spans="2:19" ht="15.75" thickBot="1" x14ac:dyDescent="0.3">
      <c r="B651" s="472"/>
      <c r="C651" s="472"/>
      <c r="D651" s="472"/>
      <c r="R651" s="439"/>
      <c r="S651" s="76"/>
    </row>
    <row r="652" spans="2:19" ht="23.25" customHeight="1" thickTop="1" thickBot="1" x14ac:dyDescent="0.3">
      <c r="B652" s="472"/>
      <c r="C652" s="472"/>
      <c r="D652" s="472" t="s">
        <v>223</v>
      </c>
      <c r="E652" s="1694" t="s">
        <v>223</v>
      </c>
      <c r="F652" s="1695"/>
      <c r="G652" s="1695"/>
      <c r="H652" s="1695"/>
      <c r="I652" s="1695"/>
      <c r="J652" s="1695"/>
      <c r="K652" s="1695"/>
      <c r="L652" s="1695"/>
      <c r="M652" s="1695"/>
      <c r="N652" s="1696"/>
      <c r="R652" s="439"/>
      <c r="S652" s="76"/>
    </row>
    <row r="653" spans="2:19" ht="15.75" customHeight="1" x14ac:dyDescent="0.25">
      <c r="B653" s="472"/>
      <c r="C653" s="472"/>
      <c r="D653" s="472"/>
      <c r="E653" s="1693" t="s">
        <v>42</v>
      </c>
      <c r="F653" s="963" t="s">
        <v>43</v>
      </c>
      <c r="G653" s="963" t="s">
        <v>43</v>
      </c>
      <c r="H653" s="963" t="s">
        <v>43</v>
      </c>
      <c r="I653" s="963" t="s">
        <v>43</v>
      </c>
      <c r="J653" s="963" t="s">
        <v>43</v>
      </c>
      <c r="K653" s="963" t="s">
        <v>43</v>
      </c>
      <c r="L653" s="963" t="s">
        <v>43</v>
      </c>
      <c r="M653" s="968" t="s">
        <v>43</v>
      </c>
      <c r="N653" s="1697" t="s">
        <v>302</v>
      </c>
      <c r="R653" s="439"/>
      <c r="S653" s="76"/>
    </row>
    <row r="654" spans="2:19" ht="15.75" customHeight="1" thickBot="1" x14ac:dyDescent="0.3">
      <c r="B654" s="472"/>
      <c r="C654" s="472"/>
      <c r="D654" s="472"/>
      <c r="E654" s="1523"/>
      <c r="F654" s="871">
        <v>2009</v>
      </c>
      <c r="G654" s="871">
        <v>2010</v>
      </c>
      <c r="H654" s="871">
        <v>2011</v>
      </c>
      <c r="I654" s="871">
        <v>2012</v>
      </c>
      <c r="J654" s="871">
        <v>2013</v>
      </c>
      <c r="K654" s="871">
        <v>2014</v>
      </c>
      <c r="L654" s="871">
        <v>2015</v>
      </c>
      <c r="M654" s="969">
        <v>2016</v>
      </c>
      <c r="N654" s="1692"/>
      <c r="R654" s="439"/>
      <c r="S654" s="76"/>
    </row>
    <row r="655" spans="2:19" x14ac:dyDescent="0.25">
      <c r="B655" s="472"/>
      <c r="C655" s="472"/>
      <c r="D655" s="472"/>
      <c r="E655" s="381" t="s">
        <v>278</v>
      </c>
      <c r="F655" s="379">
        <v>165</v>
      </c>
      <c r="G655" s="379">
        <v>224</v>
      </c>
      <c r="H655" s="379">
        <v>246</v>
      </c>
      <c r="I655" s="379">
        <v>293</v>
      </c>
      <c r="J655" s="379">
        <v>184</v>
      </c>
      <c r="K655" s="525">
        <v>172</v>
      </c>
      <c r="L655" s="525">
        <v>167</v>
      </c>
      <c r="M655" s="525">
        <v>139</v>
      </c>
      <c r="N655" s="388">
        <f>IFERROR((M655-L655)/L655,"-")</f>
        <v>-0.16766467065868262</v>
      </c>
      <c r="R655" s="439"/>
      <c r="S655" s="76"/>
    </row>
    <row r="656" spans="2:19" x14ac:dyDescent="0.25">
      <c r="B656" s="472"/>
      <c r="C656" s="472"/>
      <c r="D656" s="472"/>
      <c r="E656" s="1027" t="s">
        <v>53</v>
      </c>
      <c r="F656" s="1028">
        <v>33</v>
      </c>
      <c r="G656" s="1028">
        <v>48</v>
      </c>
      <c r="H656" s="1028">
        <v>53</v>
      </c>
      <c r="I656" s="1028">
        <v>61</v>
      </c>
      <c r="J656" s="1029">
        <v>43</v>
      </c>
      <c r="K656" s="1029">
        <v>41</v>
      </c>
      <c r="L656" s="1029">
        <v>16</v>
      </c>
      <c r="M656" s="1029">
        <v>23</v>
      </c>
      <c r="N656" s="1031">
        <f t="shared" ref="N656:N658" si="304">IFERROR((M656-L656)/L656,"-")</f>
        <v>0.4375</v>
      </c>
      <c r="R656" s="439"/>
      <c r="S656" s="76"/>
    </row>
    <row r="657" spans="2:19" ht="15.75" thickBot="1" x14ac:dyDescent="0.3">
      <c r="B657" s="472"/>
      <c r="C657" s="472"/>
      <c r="D657" s="472"/>
      <c r="E657" s="382" t="s">
        <v>69</v>
      </c>
      <c r="F657" s="380">
        <v>1</v>
      </c>
      <c r="G657" s="380">
        <v>1</v>
      </c>
      <c r="H657" s="380">
        <v>1</v>
      </c>
      <c r="I657" s="340">
        <v>0</v>
      </c>
      <c r="J657" s="340">
        <v>1</v>
      </c>
      <c r="K657" s="340">
        <v>2</v>
      </c>
      <c r="L657" s="340">
        <v>0</v>
      </c>
      <c r="M657" s="467">
        <v>4</v>
      </c>
      <c r="N657" s="388" t="str">
        <f t="shared" si="304"/>
        <v>-</v>
      </c>
      <c r="R657" s="439"/>
      <c r="S657" s="76"/>
    </row>
    <row r="658" spans="2:19" ht="15.75" thickBot="1" x14ac:dyDescent="0.3">
      <c r="B658" s="472"/>
      <c r="C658" s="472"/>
      <c r="D658" s="472"/>
      <c r="E658" s="959" t="s">
        <v>7</v>
      </c>
      <c r="F658" s="960">
        <f>SUM(F655:F657)</f>
        <v>199</v>
      </c>
      <c r="G658" s="960">
        <f t="shared" ref="G658" si="305">SUM(G655:G657)</f>
        <v>273</v>
      </c>
      <c r="H658" s="960">
        <f t="shared" ref="H658" si="306">SUM(H655:H657)</f>
        <v>300</v>
      </c>
      <c r="I658" s="960">
        <f t="shared" ref="I658" si="307">SUM(I655:I657)</f>
        <v>354</v>
      </c>
      <c r="J658" s="960">
        <f t="shared" ref="J658" si="308">SUM(J655:J657)</f>
        <v>228</v>
      </c>
      <c r="K658" s="960">
        <f t="shared" ref="K658" si="309">SUM(K655:K657)</f>
        <v>215</v>
      </c>
      <c r="L658" s="960">
        <v>183</v>
      </c>
      <c r="M658" s="960">
        <f>SUM(M655:M657)</f>
        <v>166</v>
      </c>
      <c r="N658" s="964">
        <f t="shared" si="304"/>
        <v>-9.2896174863387984E-2</v>
      </c>
      <c r="R658" s="439"/>
      <c r="S658" s="76"/>
    </row>
    <row r="659" spans="2:19" ht="7.5" customHeight="1" thickTop="1" thickBot="1" x14ac:dyDescent="0.3">
      <c r="B659" s="472"/>
      <c r="C659" s="472"/>
      <c r="D659" s="472"/>
      <c r="E659" s="203"/>
      <c r="F659" s="204"/>
      <c r="G659" s="204"/>
      <c r="H659" s="204"/>
      <c r="I659" s="387"/>
      <c r="J659" s="387"/>
      <c r="K659" s="387"/>
      <c r="L659" s="387"/>
      <c r="M659" s="387"/>
      <c r="N659" s="391"/>
      <c r="R659" s="439"/>
      <c r="S659" s="76"/>
    </row>
    <row r="660" spans="2:19" ht="15.75" thickTop="1" x14ac:dyDescent="0.25">
      <c r="B660" s="472"/>
      <c r="C660" s="472"/>
      <c r="D660" s="472"/>
      <c r="E660" s="341" t="s">
        <v>50</v>
      </c>
      <c r="F660" s="342">
        <v>120</v>
      </c>
      <c r="G660" s="342">
        <v>176</v>
      </c>
      <c r="H660" s="342">
        <v>184</v>
      </c>
      <c r="I660" s="342">
        <v>219</v>
      </c>
      <c r="J660" s="342">
        <v>148</v>
      </c>
      <c r="K660" s="342">
        <v>142</v>
      </c>
      <c r="L660" s="342">
        <v>110</v>
      </c>
      <c r="M660" s="342">
        <v>85</v>
      </c>
      <c r="N660" s="388">
        <f t="shared" ref="N660:N663" si="310">IFERROR((M660-L660)/L660,"-")</f>
        <v>-0.22727272727272727</v>
      </c>
      <c r="R660" s="439"/>
      <c r="S660" s="76"/>
    </row>
    <row r="661" spans="2:19" x14ac:dyDescent="0.25">
      <c r="B661" s="472"/>
      <c r="C661" s="472"/>
      <c r="D661" s="472"/>
      <c r="E661" s="1027" t="s">
        <v>51</v>
      </c>
      <c r="F661" s="1028">
        <v>79</v>
      </c>
      <c r="G661" s="1028">
        <v>95</v>
      </c>
      <c r="H661" s="1028">
        <v>116</v>
      </c>
      <c r="I661" s="1028">
        <v>129</v>
      </c>
      <c r="J661" s="1029">
        <v>76</v>
      </c>
      <c r="K661" s="1029">
        <v>72</v>
      </c>
      <c r="L661" s="1029">
        <v>72</v>
      </c>
      <c r="M661" s="1029">
        <v>75</v>
      </c>
      <c r="N661" s="1031">
        <f t="shared" si="310"/>
        <v>4.1666666666666664E-2</v>
      </c>
      <c r="R661" s="439"/>
      <c r="S661" s="76"/>
    </row>
    <row r="662" spans="2:19" ht="15.75" thickBot="1" x14ac:dyDescent="0.3">
      <c r="B662" s="472"/>
      <c r="C662" s="472"/>
      <c r="D662" s="472"/>
      <c r="E662" s="343" t="s">
        <v>69</v>
      </c>
      <c r="F662" s="345">
        <v>0</v>
      </c>
      <c r="G662" s="345">
        <v>2</v>
      </c>
      <c r="H662" s="346">
        <v>0</v>
      </c>
      <c r="I662" s="379">
        <v>6</v>
      </c>
      <c r="J662" s="467">
        <v>4</v>
      </c>
      <c r="K662" s="467">
        <v>1</v>
      </c>
      <c r="L662" s="467">
        <v>1</v>
      </c>
      <c r="M662" s="467">
        <v>6</v>
      </c>
      <c r="N662" s="388">
        <f t="shared" si="310"/>
        <v>5</v>
      </c>
      <c r="R662" s="439"/>
      <c r="S662" s="76"/>
    </row>
    <row r="663" spans="2:19" ht="15.75" thickBot="1" x14ac:dyDescent="0.3">
      <c r="B663" s="472"/>
      <c r="C663" s="472"/>
      <c r="D663" s="472"/>
      <c r="E663" s="966" t="s">
        <v>7</v>
      </c>
      <c r="F663" s="960">
        <f>SUM(F660:F662)</f>
        <v>199</v>
      </c>
      <c r="G663" s="960">
        <f t="shared" ref="G663" si="311">SUM(G660:G662)</f>
        <v>273</v>
      </c>
      <c r="H663" s="960">
        <f t="shared" ref="H663" si="312">SUM(H660:H662)</f>
        <v>300</v>
      </c>
      <c r="I663" s="960">
        <f t="shared" ref="I663" si="313">SUM(I660:I662)</f>
        <v>354</v>
      </c>
      <c r="J663" s="960">
        <f t="shared" ref="J663" si="314">SUM(J660:J662)</f>
        <v>228</v>
      </c>
      <c r="K663" s="960">
        <f t="shared" ref="K663" si="315">SUM(K660:K662)</f>
        <v>215</v>
      </c>
      <c r="L663" s="960">
        <v>183</v>
      </c>
      <c r="M663" s="960">
        <v>166</v>
      </c>
      <c r="N663" s="964">
        <f t="shared" si="310"/>
        <v>-9.2896174863387984E-2</v>
      </c>
      <c r="R663" s="439"/>
      <c r="S663" s="76"/>
    </row>
    <row r="664" spans="2:19" ht="7.5" customHeight="1" thickTop="1" thickBot="1" x14ac:dyDescent="0.3">
      <c r="B664" s="472"/>
      <c r="C664" s="472"/>
      <c r="D664" s="472"/>
      <c r="E664" s="244"/>
      <c r="F664" s="204"/>
      <c r="G664" s="204"/>
      <c r="H664" s="204"/>
      <c r="I664" s="204"/>
      <c r="J664" s="204"/>
      <c r="K664" s="204"/>
      <c r="L664" s="204"/>
      <c r="M664" s="204"/>
      <c r="N664" s="392"/>
      <c r="R664" s="439"/>
      <c r="S664" s="76"/>
    </row>
    <row r="665" spans="2:19" ht="15.75" thickTop="1" x14ac:dyDescent="0.25">
      <c r="B665" s="472"/>
      <c r="C665" s="472"/>
      <c r="D665" s="472"/>
      <c r="E665" s="245" t="s">
        <v>69</v>
      </c>
      <c r="F665" s="342">
        <v>0</v>
      </c>
      <c r="G665" s="342">
        <v>0</v>
      </c>
      <c r="H665" s="342">
        <v>2</v>
      </c>
      <c r="I665" s="468">
        <v>0</v>
      </c>
      <c r="J665" s="342">
        <v>0</v>
      </c>
      <c r="K665" s="342">
        <v>1</v>
      </c>
      <c r="L665" s="342">
        <v>0</v>
      </c>
      <c r="M665" s="342">
        <v>1</v>
      </c>
      <c r="N665" s="469" t="str">
        <f t="shared" ref="N665:N677" si="316">IFERROR((M665-L665)/L665,"-")</f>
        <v>-</v>
      </c>
      <c r="R665" s="439"/>
      <c r="S665" s="76"/>
    </row>
    <row r="666" spans="2:19" x14ac:dyDescent="0.25">
      <c r="B666" s="472"/>
      <c r="C666" s="472"/>
      <c r="D666" s="472"/>
      <c r="E666" s="1027" t="s">
        <v>282</v>
      </c>
      <c r="F666" s="1028">
        <v>46</v>
      </c>
      <c r="G666" s="1028">
        <v>65</v>
      </c>
      <c r="H666" s="1028">
        <v>56</v>
      </c>
      <c r="I666" s="1028">
        <v>70</v>
      </c>
      <c r="J666" s="1029">
        <v>37</v>
      </c>
      <c r="K666" s="1029">
        <v>29</v>
      </c>
      <c r="L666" s="1029">
        <v>24</v>
      </c>
      <c r="M666" s="1029">
        <v>29</v>
      </c>
      <c r="N666" s="1031">
        <f t="shared" si="316"/>
        <v>0.20833333333333334</v>
      </c>
      <c r="R666" s="439"/>
      <c r="S666" s="76"/>
    </row>
    <row r="667" spans="2:19" x14ac:dyDescent="0.25">
      <c r="B667" s="472"/>
      <c r="C667" s="472"/>
      <c r="D667" s="472"/>
      <c r="E667" s="348" t="s">
        <v>439</v>
      </c>
      <c r="F667" s="347">
        <v>24</v>
      </c>
      <c r="G667" s="347">
        <v>33</v>
      </c>
      <c r="H667" s="347">
        <v>30</v>
      </c>
      <c r="I667" s="347">
        <v>28</v>
      </c>
      <c r="J667" s="347">
        <v>16</v>
      </c>
      <c r="K667" s="347">
        <v>19</v>
      </c>
      <c r="L667" s="347">
        <v>18</v>
      </c>
      <c r="M667" s="347">
        <v>18</v>
      </c>
      <c r="N667" s="470">
        <f t="shared" si="316"/>
        <v>0</v>
      </c>
      <c r="R667" s="439"/>
      <c r="S667" s="76"/>
    </row>
    <row r="668" spans="2:19" x14ac:dyDescent="0.25">
      <c r="B668" s="472"/>
      <c r="C668" s="472"/>
      <c r="D668" s="472"/>
      <c r="E668" s="1027" t="s">
        <v>283</v>
      </c>
      <c r="F668" s="1028">
        <v>26</v>
      </c>
      <c r="G668" s="1028">
        <v>59</v>
      </c>
      <c r="H668" s="1028">
        <v>66</v>
      </c>
      <c r="I668" s="1028">
        <v>96</v>
      </c>
      <c r="J668" s="1029">
        <v>60</v>
      </c>
      <c r="K668" s="1029">
        <v>76</v>
      </c>
      <c r="L668" s="1029">
        <v>62</v>
      </c>
      <c r="M668" s="1029">
        <v>42</v>
      </c>
      <c r="N668" s="1031">
        <f t="shared" si="316"/>
        <v>-0.32258064516129031</v>
      </c>
      <c r="R668" s="439"/>
      <c r="S668" s="76"/>
    </row>
    <row r="669" spans="2:19" x14ac:dyDescent="0.25">
      <c r="B669" s="472"/>
      <c r="C669" s="472"/>
      <c r="D669" s="472"/>
      <c r="E669" s="348" t="s">
        <v>284</v>
      </c>
      <c r="F669" s="347">
        <v>19</v>
      </c>
      <c r="G669" s="347">
        <v>26</v>
      </c>
      <c r="H669" s="347">
        <v>25</v>
      </c>
      <c r="I669" s="347">
        <v>25</v>
      </c>
      <c r="J669" s="347">
        <v>8</v>
      </c>
      <c r="K669" s="347">
        <v>11</v>
      </c>
      <c r="L669" s="347">
        <v>8</v>
      </c>
      <c r="M669" s="347">
        <v>13</v>
      </c>
      <c r="N669" s="470">
        <f t="shared" si="316"/>
        <v>0.625</v>
      </c>
      <c r="R669" s="439"/>
      <c r="S669" s="76"/>
    </row>
    <row r="670" spans="2:19" x14ac:dyDescent="0.25">
      <c r="B670" s="472"/>
      <c r="C670" s="472"/>
      <c r="D670" s="472"/>
      <c r="E670" s="1027" t="s">
        <v>285</v>
      </c>
      <c r="F670" s="1028">
        <v>0</v>
      </c>
      <c r="G670" s="1028">
        <v>0</v>
      </c>
      <c r="H670" s="1028">
        <v>2</v>
      </c>
      <c r="I670" s="1028">
        <v>1</v>
      </c>
      <c r="J670" s="1029">
        <v>1</v>
      </c>
      <c r="K670" s="1029">
        <v>0</v>
      </c>
      <c r="L670" s="1029">
        <v>0</v>
      </c>
      <c r="M670" s="1029">
        <v>0</v>
      </c>
      <c r="N670" s="1031" t="str">
        <f t="shared" si="316"/>
        <v>-</v>
      </c>
      <c r="R670" s="439"/>
      <c r="S670" s="76"/>
    </row>
    <row r="671" spans="2:19" x14ac:dyDescent="0.25">
      <c r="B671" s="472"/>
      <c r="C671" s="472"/>
      <c r="D671" s="472"/>
      <c r="E671" s="348" t="s">
        <v>389</v>
      </c>
      <c r="F671" s="347">
        <v>10</v>
      </c>
      <c r="G671" s="347">
        <v>14</v>
      </c>
      <c r="H671" s="347">
        <v>20</v>
      </c>
      <c r="I671" s="347">
        <v>20</v>
      </c>
      <c r="J671" s="347">
        <v>12</v>
      </c>
      <c r="K671" s="347">
        <v>10</v>
      </c>
      <c r="L671" s="347">
        <v>11</v>
      </c>
      <c r="M671" s="347">
        <v>10</v>
      </c>
      <c r="N671" s="470">
        <f t="shared" si="316"/>
        <v>-9.0909090909090912E-2</v>
      </c>
      <c r="R671" s="439"/>
      <c r="S671" s="76"/>
    </row>
    <row r="672" spans="2:19" x14ac:dyDescent="0.25">
      <c r="B672" s="472"/>
      <c r="C672" s="472"/>
      <c r="D672" s="472"/>
      <c r="E672" s="1027" t="s">
        <v>286</v>
      </c>
      <c r="F672" s="1028">
        <v>6</v>
      </c>
      <c r="G672" s="1028">
        <v>4</v>
      </c>
      <c r="H672" s="1028">
        <v>5</v>
      </c>
      <c r="I672" s="1028">
        <v>7</v>
      </c>
      <c r="J672" s="1029">
        <v>10</v>
      </c>
      <c r="K672" s="1029">
        <v>6</v>
      </c>
      <c r="L672" s="1029">
        <v>3</v>
      </c>
      <c r="M672" s="1029">
        <v>2</v>
      </c>
      <c r="N672" s="1031">
        <f>IFERROR((M672-L672)/L672,"-")</f>
        <v>-0.33333333333333331</v>
      </c>
      <c r="R672" s="439"/>
      <c r="S672" s="76"/>
    </row>
    <row r="673" spans="2:19" x14ac:dyDescent="0.25">
      <c r="B673" s="472"/>
      <c r="C673" s="472"/>
      <c r="D673" s="472"/>
      <c r="E673" s="348" t="s">
        <v>279</v>
      </c>
      <c r="F673" s="347">
        <v>3</v>
      </c>
      <c r="G673" s="347">
        <v>12</v>
      </c>
      <c r="H673" s="347">
        <v>9</v>
      </c>
      <c r="I673" s="467">
        <v>24</v>
      </c>
      <c r="J673" s="347">
        <v>11</v>
      </c>
      <c r="K673" s="347">
        <v>10</v>
      </c>
      <c r="L673" s="347">
        <v>5</v>
      </c>
      <c r="M673" s="347">
        <v>1</v>
      </c>
      <c r="N673" s="470">
        <f t="shared" si="316"/>
        <v>-0.8</v>
      </c>
      <c r="R673" s="439"/>
      <c r="S673" s="76"/>
    </row>
    <row r="674" spans="2:19" x14ac:dyDescent="0.25">
      <c r="B674" s="472"/>
      <c r="C674" s="472"/>
      <c r="D674" s="472"/>
      <c r="E674" s="1027" t="s">
        <v>280</v>
      </c>
      <c r="F674" s="1028">
        <v>33</v>
      </c>
      <c r="G674" s="1028">
        <v>29</v>
      </c>
      <c r="H674" s="1028">
        <v>40</v>
      </c>
      <c r="I674" s="1028">
        <v>39</v>
      </c>
      <c r="J674" s="1029">
        <v>34</v>
      </c>
      <c r="K674" s="1029">
        <v>24</v>
      </c>
      <c r="L674" s="1029">
        <v>24</v>
      </c>
      <c r="M674" s="1029">
        <v>25</v>
      </c>
      <c r="N674" s="1031">
        <f t="shared" si="316"/>
        <v>4.1666666666666664E-2</v>
      </c>
      <c r="R674" s="439"/>
      <c r="S674" s="76"/>
    </row>
    <row r="675" spans="2:19" x14ac:dyDescent="0.25">
      <c r="B675" s="472"/>
      <c r="C675" s="472"/>
      <c r="D675" s="472"/>
      <c r="E675" s="348" t="s">
        <v>281</v>
      </c>
      <c r="F675" s="347">
        <v>19</v>
      </c>
      <c r="G675" s="347">
        <v>23</v>
      </c>
      <c r="H675" s="347">
        <v>27</v>
      </c>
      <c r="I675" s="467">
        <v>24</v>
      </c>
      <c r="J675" s="347">
        <v>22</v>
      </c>
      <c r="K675" s="347">
        <v>21</v>
      </c>
      <c r="L675" s="347">
        <v>19</v>
      </c>
      <c r="M675" s="347">
        <v>13</v>
      </c>
      <c r="N675" s="470">
        <f t="shared" si="316"/>
        <v>-0.31578947368421051</v>
      </c>
      <c r="R675" s="439"/>
      <c r="S675" s="76"/>
    </row>
    <row r="676" spans="2:19" x14ac:dyDescent="0.25">
      <c r="B676" s="472"/>
      <c r="C676" s="472"/>
      <c r="D676" s="472"/>
      <c r="E676" s="1027" t="s">
        <v>390</v>
      </c>
      <c r="F676" s="1028">
        <v>12</v>
      </c>
      <c r="G676" s="1028">
        <v>7</v>
      </c>
      <c r="H676" s="1028">
        <v>13</v>
      </c>
      <c r="I676" s="1028">
        <v>16</v>
      </c>
      <c r="J676" s="1029">
        <v>13</v>
      </c>
      <c r="K676" s="1029">
        <v>8</v>
      </c>
      <c r="L676" s="1029">
        <v>5</v>
      </c>
      <c r="M676" s="1028">
        <v>10</v>
      </c>
      <c r="N676" s="1031">
        <f t="shared" si="316"/>
        <v>1</v>
      </c>
      <c r="R676" s="439"/>
      <c r="S676" s="76"/>
    </row>
    <row r="677" spans="2:19" ht="15.75" thickBot="1" x14ac:dyDescent="0.3">
      <c r="B677" s="472"/>
      <c r="C677" s="472"/>
      <c r="D677" s="472"/>
      <c r="E677" s="344" t="s">
        <v>175</v>
      </c>
      <c r="F677" s="340">
        <v>1</v>
      </c>
      <c r="G677" s="340">
        <v>1</v>
      </c>
      <c r="H677" s="340">
        <v>5</v>
      </c>
      <c r="I677" s="340">
        <v>4</v>
      </c>
      <c r="J677" s="340">
        <v>4</v>
      </c>
      <c r="K677" s="340">
        <v>0</v>
      </c>
      <c r="L677" s="340">
        <v>4</v>
      </c>
      <c r="M677" s="340">
        <v>2</v>
      </c>
      <c r="N677" s="390">
        <f t="shared" si="316"/>
        <v>-0.5</v>
      </c>
      <c r="R677" s="439"/>
      <c r="S677" s="76"/>
    </row>
    <row r="678" spans="2:19" ht="15.75" thickBot="1" x14ac:dyDescent="0.3">
      <c r="B678" s="472"/>
      <c r="C678" s="472"/>
      <c r="D678" s="472"/>
      <c r="E678" s="959" t="s">
        <v>7</v>
      </c>
      <c r="F678" s="960">
        <f t="shared" ref="F678:K678" si="317">SUM(F665:F677)</f>
        <v>199</v>
      </c>
      <c r="G678" s="960">
        <f t="shared" si="317"/>
        <v>273</v>
      </c>
      <c r="H678" s="960">
        <f t="shared" si="317"/>
        <v>300</v>
      </c>
      <c r="I678" s="960">
        <f t="shared" si="317"/>
        <v>354</v>
      </c>
      <c r="J678" s="960">
        <f t="shared" si="317"/>
        <v>228</v>
      </c>
      <c r="K678" s="960">
        <f t="shared" si="317"/>
        <v>215</v>
      </c>
      <c r="L678" s="960">
        <v>183</v>
      </c>
      <c r="M678" s="1093">
        <v>166</v>
      </c>
      <c r="N678" s="967">
        <f>IFERROR((M678-L678)/L678,"-")</f>
        <v>-9.2896174863387984E-2</v>
      </c>
      <c r="R678" s="439"/>
      <c r="S678" s="76"/>
    </row>
    <row r="679" spans="2:19" ht="15.75" thickTop="1" x14ac:dyDescent="0.25">
      <c r="B679" s="472"/>
      <c r="C679" s="472"/>
      <c r="D679" s="472"/>
      <c r="E679" s="34" t="s">
        <v>288</v>
      </c>
      <c r="R679" s="439"/>
      <c r="S679" s="76"/>
    </row>
    <row r="680" spans="2:19" ht="15.75" thickBot="1" x14ac:dyDescent="0.3">
      <c r="B680" s="472"/>
      <c r="C680" s="472"/>
      <c r="D680" s="472"/>
      <c r="R680" s="439"/>
      <c r="S680" s="76"/>
    </row>
    <row r="681" spans="2:19" ht="23.25" customHeight="1" thickTop="1" thickBot="1" x14ac:dyDescent="0.3">
      <c r="B681" s="472"/>
      <c r="C681" s="472"/>
      <c r="D681" s="472" t="s">
        <v>224</v>
      </c>
      <c r="E681" s="1694" t="s">
        <v>224</v>
      </c>
      <c r="F681" s="1695"/>
      <c r="G681" s="1695"/>
      <c r="H681" s="1695"/>
      <c r="I681" s="1695"/>
      <c r="J681" s="1695"/>
      <c r="K681" s="1695"/>
      <c r="L681" s="1695"/>
      <c r="M681" s="1695"/>
      <c r="N681" s="1696"/>
      <c r="R681" s="439"/>
      <c r="S681" s="76"/>
    </row>
    <row r="682" spans="2:19" ht="15.75" customHeight="1" x14ac:dyDescent="0.25">
      <c r="B682" s="472"/>
      <c r="C682" s="472"/>
      <c r="D682" s="472"/>
      <c r="E682" s="1693" t="s">
        <v>42</v>
      </c>
      <c r="F682" s="963" t="s">
        <v>43</v>
      </c>
      <c r="G682" s="963" t="s">
        <v>43</v>
      </c>
      <c r="H682" s="963" t="s">
        <v>43</v>
      </c>
      <c r="I682" s="963" t="s">
        <v>43</v>
      </c>
      <c r="J682" s="963" t="s">
        <v>43</v>
      </c>
      <c r="K682" s="963" t="s">
        <v>43</v>
      </c>
      <c r="L682" s="963" t="s">
        <v>43</v>
      </c>
      <c r="M682" s="968" t="s">
        <v>43</v>
      </c>
      <c r="N682" s="1697" t="s">
        <v>302</v>
      </c>
      <c r="R682" s="439"/>
      <c r="S682" s="76"/>
    </row>
    <row r="683" spans="2:19" ht="15.75" customHeight="1" thickBot="1" x14ac:dyDescent="0.3">
      <c r="B683" s="472"/>
      <c r="C683" s="472"/>
      <c r="D683" s="472"/>
      <c r="E683" s="1523"/>
      <c r="F683" s="871">
        <v>2009</v>
      </c>
      <c r="G683" s="871">
        <v>2010</v>
      </c>
      <c r="H683" s="871">
        <v>2011</v>
      </c>
      <c r="I683" s="871">
        <v>2012</v>
      </c>
      <c r="J683" s="871">
        <v>2013</v>
      </c>
      <c r="K683" s="871">
        <v>2014</v>
      </c>
      <c r="L683" s="871">
        <v>2015</v>
      </c>
      <c r="M683" s="969">
        <v>2016</v>
      </c>
      <c r="N683" s="1692"/>
      <c r="R683" s="439"/>
      <c r="S683" s="76"/>
    </row>
    <row r="684" spans="2:19" x14ac:dyDescent="0.25">
      <c r="B684" s="472"/>
      <c r="C684" s="472"/>
      <c r="D684" s="472"/>
      <c r="E684" s="381" t="s">
        <v>278</v>
      </c>
      <c r="F684" s="379">
        <v>610</v>
      </c>
      <c r="G684" s="379">
        <v>762</v>
      </c>
      <c r="H684" s="379">
        <v>768</v>
      </c>
      <c r="I684" s="379">
        <v>796</v>
      </c>
      <c r="J684" s="379">
        <v>756</v>
      </c>
      <c r="K684" s="525">
        <v>747</v>
      </c>
      <c r="L684" s="525">
        <v>690</v>
      </c>
      <c r="M684" s="525">
        <v>639</v>
      </c>
      <c r="N684" s="388">
        <f>IFERROR((M684-L684)/L684,"-")</f>
        <v>-7.3913043478260873E-2</v>
      </c>
      <c r="R684" s="439"/>
      <c r="S684" s="76"/>
    </row>
    <row r="685" spans="2:19" x14ac:dyDescent="0.25">
      <c r="B685" s="472"/>
      <c r="C685" s="472"/>
      <c r="D685" s="472"/>
      <c r="E685" s="1027" t="s">
        <v>53</v>
      </c>
      <c r="F685" s="1028">
        <v>48</v>
      </c>
      <c r="G685" s="1028">
        <v>36</v>
      </c>
      <c r="H685" s="1028">
        <v>31</v>
      </c>
      <c r="I685" s="1028">
        <v>30</v>
      </c>
      <c r="J685" s="1029">
        <v>39</v>
      </c>
      <c r="K685" s="1029">
        <v>48</v>
      </c>
      <c r="L685" s="1029">
        <v>34</v>
      </c>
      <c r="M685" s="1029">
        <v>41</v>
      </c>
      <c r="N685" s="1031">
        <f t="shared" ref="N685:N687" si="318">IFERROR((M685-L685)/L685,"-")</f>
        <v>0.20588235294117646</v>
      </c>
      <c r="R685" s="439"/>
      <c r="S685" s="76"/>
    </row>
    <row r="686" spans="2:19" ht="15.75" thickBot="1" x14ac:dyDescent="0.3">
      <c r="B686" s="472"/>
      <c r="C686" s="472"/>
      <c r="D686" s="472"/>
      <c r="E686" s="382" t="s">
        <v>69</v>
      </c>
      <c r="F686" s="380">
        <v>3</v>
      </c>
      <c r="G686" s="380">
        <v>1</v>
      </c>
      <c r="H686" s="380">
        <v>2</v>
      </c>
      <c r="I686" s="340">
        <v>1</v>
      </c>
      <c r="J686" s="340">
        <v>2</v>
      </c>
      <c r="K686" s="340">
        <v>2</v>
      </c>
      <c r="L686" s="340">
        <v>0</v>
      </c>
      <c r="M686" s="467">
        <v>17</v>
      </c>
      <c r="N686" s="388" t="str">
        <f t="shared" si="318"/>
        <v>-</v>
      </c>
      <c r="R686" s="439"/>
      <c r="S686" s="76"/>
    </row>
    <row r="687" spans="2:19" ht="15.75" thickBot="1" x14ac:dyDescent="0.3">
      <c r="B687" s="472"/>
      <c r="C687" s="472"/>
      <c r="D687" s="472"/>
      <c r="E687" s="959" t="s">
        <v>7</v>
      </c>
      <c r="F687" s="960">
        <f>SUM(F684:F686)</f>
        <v>661</v>
      </c>
      <c r="G687" s="960">
        <f t="shared" ref="G687" si="319">SUM(G684:G686)</f>
        <v>799</v>
      </c>
      <c r="H687" s="960">
        <f t="shared" ref="H687" si="320">SUM(H684:H686)</f>
        <v>801</v>
      </c>
      <c r="I687" s="960">
        <f t="shared" ref="I687" si="321">SUM(I684:I686)</f>
        <v>827</v>
      </c>
      <c r="J687" s="960">
        <f t="shared" ref="J687" si="322">SUM(J684:J686)</f>
        <v>797</v>
      </c>
      <c r="K687" s="960">
        <f t="shared" ref="K687" si="323">SUM(K684:K686)</f>
        <v>797</v>
      </c>
      <c r="L687" s="960">
        <v>724</v>
      </c>
      <c r="M687" s="960">
        <v>697</v>
      </c>
      <c r="N687" s="964">
        <f t="shared" si="318"/>
        <v>-3.7292817679558013E-2</v>
      </c>
      <c r="R687" s="439"/>
      <c r="S687" s="76"/>
    </row>
    <row r="688" spans="2:19" ht="7.5" customHeight="1" thickTop="1" thickBot="1" x14ac:dyDescent="0.3">
      <c r="B688" s="472"/>
      <c r="C688" s="472"/>
      <c r="D688" s="472"/>
      <c r="E688" s="203"/>
      <c r="F688" s="204"/>
      <c r="G688" s="204"/>
      <c r="H688" s="204"/>
      <c r="I688" s="387"/>
      <c r="J688" s="387"/>
      <c r="K688" s="387"/>
      <c r="L688" s="387"/>
      <c r="M688" s="387"/>
      <c r="N688" s="391"/>
      <c r="R688" s="439"/>
      <c r="S688" s="76"/>
    </row>
    <row r="689" spans="2:19" ht="15.75" thickTop="1" x14ac:dyDescent="0.25">
      <c r="B689" s="472"/>
      <c r="C689" s="472"/>
      <c r="D689" s="472"/>
      <c r="E689" s="341" t="s">
        <v>50</v>
      </c>
      <c r="F689" s="342">
        <v>404</v>
      </c>
      <c r="G689" s="342">
        <v>527</v>
      </c>
      <c r="H689" s="342">
        <v>474</v>
      </c>
      <c r="I689" s="342">
        <v>533</v>
      </c>
      <c r="J689" s="342">
        <v>519</v>
      </c>
      <c r="K689" s="342">
        <v>513</v>
      </c>
      <c r="L689" s="342">
        <v>442</v>
      </c>
      <c r="M689" s="342">
        <v>421</v>
      </c>
      <c r="N689" s="388">
        <f t="shared" ref="N689:N692" si="324">IFERROR((M689-L689)/L689,"-")</f>
        <v>-4.7511312217194568E-2</v>
      </c>
      <c r="R689" s="439"/>
      <c r="S689" s="76"/>
    </row>
    <row r="690" spans="2:19" x14ac:dyDescent="0.25">
      <c r="B690" s="472"/>
      <c r="C690" s="472"/>
      <c r="D690" s="472"/>
      <c r="E690" s="1027" t="s">
        <v>51</v>
      </c>
      <c r="F690" s="1028">
        <v>255</v>
      </c>
      <c r="G690" s="1028">
        <v>271</v>
      </c>
      <c r="H690" s="1028">
        <v>314</v>
      </c>
      <c r="I690" s="1028">
        <v>279</v>
      </c>
      <c r="J690" s="1029">
        <v>260</v>
      </c>
      <c r="K690" s="1029">
        <v>274</v>
      </c>
      <c r="L690" s="1029">
        <v>266</v>
      </c>
      <c r="M690" s="1029">
        <v>245</v>
      </c>
      <c r="N690" s="1031">
        <f t="shared" si="324"/>
        <v>-7.8947368421052627E-2</v>
      </c>
      <c r="R690" s="439"/>
      <c r="S690" s="76"/>
    </row>
    <row r="691" spans="2:19" ht="15.75" thickBot="1" x14ac:dyDescent="0.3">
      <c r="B691" s="472"/>
      <c r="C691" s="472"/>
      <c r="D691" s="472"/>
      <c r="E691" s="343" t="s">
        <v>69</v>
      </c>
      <c r="F691" s="345">
        <v>2</v>
      </c>
      <c r="G691" s="345">
        <v>1</v>
      </c>
      <c r="H691" s="346">
        <v>13</v>
      </c>
      <c r="I691" s="379">
        <v>15</v>
      </c>
      <c r="J691" s="467">
        <v>18</v>
      </c>
      <c r="K691" s="467">
        <v>10</v>
      </c>
      <c r="L691" s="467">
        <v>16</v>
      </c>
      <c r="M691" s="467">
        <v>31</v>
      </c>
      <c r="N691" s="388">
        <f t="shared" si="324"/>
        <v>0.9375</v>
      </c>
      <c r="R691" s="439"/>
      <c r="S691" s="76"/>
    </row>
    <row r="692" spans="2:19" ht="15.75" thickBot="1" x14ac:dyDescent="0.3">
      <c r="B692" s="472"/>
      <c r="C692" s="472"/>
      <c r="D692" s="472"/>
      <c r="E692" s="966" t="s">
        <v>7</v>
      </c>
      <c r="F692" s="960">
        <f>SUM(F689:F691)</f>
        <v>661</v>
      </c>
      <c r="G692" s="960">
        <f t="shared" ref="G692" si="325">SUM(G689:G691)</f>
        <v>799</v>
      </c>
      <c r="H692" s="960">
        <f t="shared" ref="H692" si="326">SUM(H689:H691)</f>
        <v>801</v>
      </c>
      <c r="I692" s="960">
        <f t="shared" ref="I692" si="327">SUM(I689:I691)</f>
        <v>827</v>
      </c>
      <c r="J692" s="960">
        <f t="shared" ref="J692" si="328">SUM(J689:J691)</f>
        <v>797</v>
      </c>
      <c r="K692" s="960">
        <f t="shared" ref="K692" si="329">SUM(K689:K691)</f>
        <v>797</v>
      </c>
      <c r="L692" s="960">
        <v>724</v>
      </c>
      <c r="M692" s="960">
        <v>697</v>
      </c>
      <c r="N692" s="964">
        <f t="shared" si="324"/>
        <v>-3.7292817679558013E-2</v>
      </c>
      <c r="R692" s="439"/>
      <c r="S692" s="76"/>
    </row>
    <row r="693" spans="2:19" ht="7.5" customHeight="1" thickTop="1" thickBot="1" x14ac:dyDescent="0.3">
      <c r="B693" s="472"/>
      <c r="C693" s="472"/>
      <c r="D693" s="472"/>
      <c r="E693" s="244"/>
      <c r="F693" s="204"/>
      <c r="G693" s="204"/>
      <c r="H693" s="204"/>
      <c r="I693" s="204"/>
      <c r="J693" s="204"/>
      <c r="K693" s="204"/>
      <c r="L693" s="204"/>
      <c r="M693" s="204"/>
      <c r="N693" s="392"/>
      <c r="R693" s="439"/>
      <c r="S693" s="76"/>
    </row>
    <row r="694" spans="2:19" ht="15.75" thickTop="1" x14ac:dyDescent="0.25">
      <c r="B694" s="472"/>
      <c r="C694" s="472"/>
      <c r="D694" s="472"/>
      <c r="E694" s="245" t="s">
        <v>69</v>
      </c>
      <c r="F694" s="342">
        <v>1</v>
      </c>
      <c r="G694" s="342">
        <v>1</v>
      </c>
      <c r="H694" s="342">
        <v>8</v>
      </c>
      <c r="I694" s="468">
        <v>3</v>
      </c>
      <c r="J694" s="342">
        <v>4</v>
      </c>
      <c r="K694" s="342">
        <v>4</v>
      </c>
      <c r="L694" s="342">
        <v>1</v>
      </c>
      <c r="M694" s="342">
        <v>9</v>
      </c>
      <c r="N694" s="469">
        <f t="shared" ref="N694:N706" si="330">IFERROR((M694-L694)/L694,"-")</f>
        <v>8</v>
      </c>
      <c r="R694" s="439"/>
      <c r="S694" s="76"/>
    </row>
    <row r="695" spans="2:19" x14ac:dyDescent="0.25">
      <c r="B695" s="472"/>
      <c r="C695" s="472"/>
      <c r="D695" s="472"/>
      <c r="E695" s="1027" t="s">
        <v>282</v>
      </c>
      <c r="F695" s="1028">
        <v>218</v>
      </c>
      <c r="G695" s="1028">
        <v>288</v>
      </c>
      <c r="H695" s="1028">
        <v>247</v>
      </c>
      <c r="I695" s="1028">
        <v>248</v>
      </c>
      <c r="J695" s="1029">
        <v>224</v>
      </c>
      <c r="K695" s="1029">
        <v>188</v>
      </c>
      <c r="L695" s="1029">
        <v>229</v>
      </c>
      <c r="M695" s="1029">
        <v>213</v>
      </c>
      <c r="N695" s="1031">
        <f t="shared" si="330"/>
        <v>-6.9868995633187769E-2</v>
      </c>
      <c r="R695" s="439"/>
      <c r="S695" s="76"/>
    </row>
    <row r="696" spans="2:19" x14ac:dyDescent="0.25">
      <c r="B696" s="472"/>
      <c r="C696" s="472"/>
      <c r="D696" s="472"/>
      <c r="E696" s="348" t="s">
        <v>439</v>
      </c>
      <c r="F696" s="347">
        <v>70</v>
      </c>
      <c r="G696" s="347">
        <v>78</v>
      </c>
      <c r="H696" s="347">
        <v>65</v>
      </c>
      <c r="I696" s="347">
        <v>61</v>
      </c>
      <c r="J696" s="347">
        <v>74</v>
      </c>
      <c r="K696" s="347">
        <v>73</v>
      </c>
      <c r="L696" s="347">
        <v>70</v>
      </c>
      <c r="M696" s="347">
        <v>61</v>
      </c>
      <c r="N696" s="470">
        <f t="shared" si="330"/>
        <v>-0.12857142857142856</v>
      </c>
      <c r="R696" s="439"/>
      <c r="S696" s="76"/>
    </row>
    <row r="697" spans="2:19" x14ac:dyDescent="0.25">
      <c r="B697" s="472"/>
      <c r="C697" s="472"/>
      <c r="D697" s="472"/>
      <c r="E697" s="1027" t="s">
        <v>283</v>
      </c>
      <c r="F697" s="1028">
        <v>125</v>
      </c>
      <c r="G697" s="1028">
        <v>137</v>
      </c>
      <c r="H697" s="1028">
        <v>170</v>
      </c>
      <c r="I697" s="1028">
        <v>209</v>
      </c>
      <c r="J697" s="1029">
        <v>227</v>
      </c>
      <c r="K697" s="1029">
        <v>292</v>
      </c>
      <c r="L697" s="1029">
        <v>197</v>
      </c>
      <c r="M697" s="1028">
        <v>205</v>
      </c>
      <c r="N697" s="1031">
        <f t="shared" si="330"/>
        <v>4.060913705583756E-2</v>
      </c>
      <c r="R697" s="439"/>
      <c r="S697" s="76"/>
    </row>
    <row r="698" spans="2:19" x14ac:dyDescent="0.25">
      <c r="B698" s="715" t="s">
        <v>36</v>
      </c>
      <c r="C698" s="670"/>
      <c r="D698" s="472"/>
      <c r="E698" s="348" t="s">
        <v>284</v>
      </c>
      <c r="F698" s="347">
        <v>79</v>
      </c>
      <c r="G698" s="347">
        <v>104</v>
      </c>
      <c r="H698" s="347">
        <v>98</v>
      </c>
      <c r="I698" s="347">
        <v>104</v>
      </c>
      <c r="J698" s="347">
        <v>84</v>
      </c>
      <c r="K698" s="347">
        <v>79</v>
      </c>
      <c r="L698" s="347">
        <v>75</v>
      </c>
      <c r="M698" s="347">
        <v>56</v>
      </c>
      <c r="N698" s="470">
        <f t="shared" si="330"/>
        <v>-0.25333333333333335</v>
      </c>
      <c r="R698" s="439"/>
      <c r="S698" s="76"/>
    </row>
    <row r="699" spans="2:19" x14ac:dyDescent="0.25">
      <c r="B699" s="715" t="s">
        <v>38</v>
      </c>
      <c r="C699" s="670"/>
      <c r="D699" s="472"/>
      <c r="E699" s="1027" t="s">
        <v>285</v>
      </c>
      <c r="F699" s="1028">
        <v>2</v>
      </c>
      <c r="G699" s="1028">
        <v>1</v>
      </c>
      <c r="H699" s="1028">
        <v>2</v>
      </c>
      <c r="I699" s="1028">
        <v>5</v>
      </c>
      <c r="J699" s="1029">
        <v>5</v>
      </c>
      <c r="K699" s="1029">
        <v>4</v>
      </c>
      <c r="L699" s="1029">
        <v>2</v>
      </c>
      <c r="M699" s="1028">
        <v>0</v>
      </c>
      <c r="N699" s="1031">
        <f t="shared" si="330"/>
        <v>-1</v>
      </c>
      <c r="R699" s="439"/>
      <c r="S699" s="76"/>
    </row>
    <row r="700" spans="2:19" x14ac:dyDescent="0.25">
      <c r="B700" s="715" t="s">
        <v>81</v>
      </c>
      <c r="C700" s="670"/>
      <c r="D700" s="472"/>
      <c r="E700" s="348" t="s">
        <v>389</v>
      </c>
      <c r="F700" s="347">
        <v>23</v>
      </c>
      <c r="G700" s="347">
        <v>36</v>
      </c>
      <c r="H700" s="347">
        <v>29</v>
      </c>
      <c r="I700" s="347">
        <v>31</v>
      </c>
      <c r="J700" s="347">
        <v>24</v>
      </c>
      <c r="K700" s="347">
        <v>19</v>
      </c>
      <c r="L700" s="347">
        <v>22</v>
      </c>
      <c r="M700" s="347">
        <v>20</v>
      </c>
      <c r="N700" s="470">
        <f t="shared" si="330"/>
        <v>-9.0909090909090912E-2</v>
      </c>
      <c r="R700" s="439"/>
      <c r="S700" s="76"/>
    </row>
    <row r="701" spans="2:19" x14ac:dyDescent="0.25">
      <c r="B701" s="472"/>
      <c r="C701" s="472"/>
      <c r="D701" s="472"/>
      <c r="E701" s="1027" t="s">
        <v>286</v>
      </c>
      <c r="F701" s="1028">
        <v>4</v>
      </c>
      <c r="G701" s="1028">
        <v>5</v>
      </c>
      <c r="H701" s="1028">
        <v>5</v>
      </c>
      <c r="I701" s="1028">
        <v>8</v>
      </c>
      <c r="J701" s="1029">
        <v>9</v>
      </c>
      <c r="K701" s="1029">
        <v>5</v>
      </c>
      <c r="L701" s="1029">
        <v>7</v>
      </c>
      <c r="M701" s="1029">
        <v>6</v>
      </c>
      <c r="N701" s="1031">
        <f>IFERROR((M701-L701)/L701,"-")</f>
        <v>-0.14285714285714285</v>
      </c>
      <c r="R701" s="439"/>
      <c r="S701" s="76"/>
    </row>
    <row r="702" spans="2:19" x14ac:dyDescent="0.25">
      <c r="B702" s="472"/>
      <c r="C702" s="472"/>
      <c r="D702" s="472"/>
      <c r="E702" s="348" t="s">
        <v>279</v>
      </c>
      <c r="F702" s="347">
        <v>6</v>
      </c>
      <c r="G702" s="347">
        <v>3</v>
      </c>
      <c r="H702" s="347">
        <v>4</v>
      </c>
      <c r="I702" s="467">
        <v>1</v>
      </c>
      <c r="J702" s="347">
        <v>3</v>
      </c>
      <c r="K702" s="347">
        <v>0</v>
      </c>
      <c r="L702" s="347">
        <v>1</v>
      </c>
      <c r="M702" s="347">
        <v>0</v>
      </c>
      <c r="N702" s="470">
        <f t="shared" si="330"/>
        <v>-1</v>
      </c>
      <c r="R702" s="439"/>
      <c r="S702" s="76"/>
    </row>
    <row r="703" spans="2:19" x14ac:dyDescent="0.25">
      <c r="B703" s="472"/>
      <c r="C703" s="472"/>
      <c r="D703" s="472"/>
      <c r="E703" s="1027" t="s">
        <v>280</v>
      </c>
      <c r="F703" s="1028">
        <v>56</v>
      </c>
      <c r="G703" s="1028">
        <v>70</v>
      </c>
      <c r="H703" s="1028">
        <v>96</v>
      </c>
      <c r="I703" s="1028">
        <v>78</v>
      </c>
      <c r="J703" s="1029">
        <v>70</v>
      </c>
      <c r="K703" s="1029">
        <v>65</v>
      </c>
      <c r="L703" s="1029">
        <v>59</v>
      </c>
      <c r="M703" s="1029">
        <v>73</v>
      </c>
      <c r="N703" s="1031">
        <f t="shared" si="330"/>
        <v>0.23728813559322035</v>
      </c>
      <c r="R703" s="439"/>
      <c r="S703" s="76"/>
    </row>
    <row r="704" spans="2:19" x14ac:dyDescent="0.25">
      <c r="B704" s="472"/>
      <c r="C704" s="472"/>
      <c r="D704" s="472"/>
      <c r="E704" s="348" t="s">
        <v>281</v>
      </c>
      <c r="F704" s="347">
        <v>68</v>
      </c>
      <c r="G704" s="347">
        <v>65</v>
      </c>
      <c r="H704" s="347">
        <v>59</v>
      </c>
      <c r="I704" s="467">
        <v>60</v>
      </c>
      <c r="J704" s="347">
        <v>57</v>
      </c>
      <c r="K704" s="347">
        <v>56</v>
      </c>
      <c r="L704" s="347">
        <v>50</v>
      </c>
      <c r="M704" s="347">
        <v>30</v>
      </c>
      <c r="N704" s="470">
        <f t="shared" si="330"/>
        <v>-0.4</v>
      </c>
      <c r="R704" s="439"/>
      <c r="S704" s="76"/>
    </row>
    <row r="705" spans="2:19" x14ac:dyDescent="0.25">
      <c r="B705" s="472"/>
      <c r="C705" s="472"/>
      <c r="D705" s="472"/>
      <c r="E705" s="1027" t="s">
        <v>390</v>
      </c>
      <c r="F705" s="1028">
        <v>3</v>
      </c>
      <c r="G705" s="1028">
        <v>6</v>
      </c>
      <c r="H705" s="1028">
        <v>9</v>
      </c>
      <c r="I705" s="1028">
        <v>9</v>
      </c>
      <c r="J705" s="1029">
        <v>8</v>
      </c>
      <c r="K705" s="1029">
        <v>6</v>
      </c>
      <c r="L705" s="1029">
        <v>4</v>
      </c>
      <c r="M705" s="1029">
        <v>14</v>
      </c>
      <c r="N705" s="1031">
        <f t="shared" si="330"/>
        <v>2.5</v>
      </c>
      <c r="R705" s="439"/>
      <c r="S705" s="76"/>
    </row>
    <row r="706" spans="2:19" ht="15.75" thickBot="1" x14ac:dyDescent="0.3">
      <c r="B706" s="472"/>
      <c r="C706" s="472"/>
      <c r="D706" s="472"/>
      <c r="E706" s="344" t="s">
        <v>175</v>
      </c>
      <c r="F706" s="340">
        <v>6</v>
      </c>
      <c r="G706" s="340">
        <v>5</v>
      </c>
      <c r="H706" s="340">
        <v>9</v>
      </c>
      <c r="I706" s="340">
        <v>10</v>
      </c>
      <c r="J706" s="340">
        <v>8</v>
      </c>
      <c r="K706" s="340">
        <v>6</v>
      </c>
      <c r="L706" s="340">
        <v>7</v>
      </c>
      <c r="M706" s="340">
        <v>10</v>
      </c>
      <c r="N706" s="390">
        <f t="shared" si="330"/>
        <v>0.42857142857142855</v>
      </c>
      <c r="R706" s="439"/>
      <c r="S706" s="76"/>
    </row>
    <row r="707" spans="2:19" ht="15.75" thickBot="1" x14ac:dyDescent="0.3">
      <c r="B707" s="472"/>
      <c r="C707" s="472"/>
      <c r="D707" s="472"/>
      <c r="E707" s="959" t="s">
        <v>7</v>
      </c>
      <c r="F707" s="960">
        <f t="shared" ref="F707:K707" si="331">SUM(F694:F706)</f>
        <v>661</v>
      </c>
      <c r="G707" s="960">
        <f t="shared" si="331"/>
        <v>799</v>
      </c>
      <c r="H707" s="960">
        <f t="shared" si="331"/>
        <v>801</v>
      </c>
      <c r="I707" s="960">
        <f t="shared" si="331"/>
        <v>827</v>
      </c>
      <c r="J707" s="960">
        <f t="shared" si="331"/>
        <v>797</v>
      </c>
      <c r="K707" s="960">
        <f t="shared" si="331"/>
        <v>797</v>
      </c>
      <c r="L707" s="960">
        <v>724</v>
      </c>
      <c r="M707" s="1093">
        <v>697</v>
      </c>
      <c r="N707" s="967">
        <f>IFERROR((M707-L707)/L707,"-")</f>
        <v>-3.7292817679558013E-2</v>
      </c>
      <c r="R707" s="439"/>
      <c r="S707" s="76"/>
    </row>
    <row r="708" spans="2:19" ht="15.75" thickTop="1" x14ac:dyDescent="0.25">
      <c r="B708" s="472"/>
      <c r="C708" s="472"/>
      <c r="D708" s="472"/>
      <c r="E708" s="34" t="s">
        <v>288</v>
      </c>
      <c r="R708" s="439"/>
      <c r="S708" s="76"/>
    </row>
    <row r="709" spans="2:19" ht="15.75" thickBot="1" x14ac:dyDescent="0.3">
      <c r="B709" s="472"/>
      <c r="C709" s="472"/>
      <c r="D709" s="472"/>
      <c r="R709" s="439"/>
      <c r="S709" s="76"/>
    </row>
    <row r="710" spans="2:19" ht="23.25" customHeight="1" thickTop="1" thickBot="1" x14ac:dyDescent="0.3">
      <c r="B710" s="472"/>
      <c r="C710" s="472"/>
      <c r="D710" s="559" t="s">
        <v>262</v>
      </c>
      <c r="E710" s="1694" t="s">
        <v>262</v>
      </c>
      <c r="F710" s="1695"/>
      <c r="G710" s="1695"/>
      <c r="H710" s="1695"/>
      <c r="I710" s="1695"/>
      <c r="J710" s="1695"/>
      <c r="K710" s="1695"/>
      <c r="L710" s="1695"/>
      <c r="M710" s="1695"/>
      <c r="N710" s="1696"/>
      <c r="R710" s="439"/>
      <c r="S710" s="76"/>
    </row>
    <row r="711" spans="2:19" ht="15.75" customHeight="1" x14ac:dyDescent="0.25">
      <c r="B711" s="472"/>
      <c r="C711" s="472"/>
      <c r="D711" s="472"/>
      <c r="E711" s="1693" t="s">
        <v>42</v>
      </c>
      <c r="F711" s="963" t="s">
        <v>43</v>
      </c>
      <c r="G711" s="963" t="s">
        <v>43</v>
      </c>
      <c r="H711" s="963" t="s">
        <v>43</v>
      </c>
      <c r="I711" s="963" t="s">
        <v>43</v>
      </c>
      <c r="J711" s="963" t="s">
        <v>43</v>
      </c>
      <c r="K711" s="963" t="s">
        <v>43</v>
      </c>
      <c r="L711" s="963" t="s">
        <v>43</v>
      </c>
      <c r="M711" s="968" t="s">
        <v>43</v>
      </c>
      <c r="N711" s="1697" t="s">
        <v>302</v>
      </c>
      <c r="R711" s="439"/>
      <c r="S711" s="76"/>
    </row>
    <row r="712" spans="2:19" ht="15.75" customHeight="1" thickBot="1" x14ac:dyDescent="0.3">
      <c r="B712" s="472"/>
      <c r="C712" s="472"/>
      <c r="D712" s="472"/>
      <c r="E712" s="1523"/>
      <c r="F712" s="871">
        <v>2009</v>
      </c>
      <c r="G712" s="871">
        <v>2010</v>
      </c>
      <c r="H712" s="871">
        <v>2011</v>
      </c>
      <c r="I712" s="871">
        <v>2012</v>
      </c>
      <c r="J712" s="871">
        <v>2013</v>
      </c>
      <c r="K712" s="871">
        <v>2014</v>
      </c>
      <c r="L712" s="871">
        <v>2015</v>
      </c>
      <c r="M712" s="969">
        <v>2016</v>
      </c>
      <c r="N712" s="1692"/>
      <c r="R712" s="439"/>
      <c r="S712" s="76"/>
    </row>
    <row r="713" spans="2:19" x14ac:dyDescent="0.25">
      <c r="B713" s="472"/>
      <c r="C713" s="472"/>
      <c r="D713" s="472"/>
      <c r="E713" s="381" t="s">
        <v>278</v>
      </c>
      <c r="F713" s="379">
        <v>59</v>
      </c>
      <c r="G713" s="379">
        <v>70</v>
      </c>
      <c r="H713" s="379">
        <v>111</v>
      </c>
      <c r="I713" s="379">
        <v>115</v>
      </c>
      <c r="J713" s="379">
        <v>84</v>
      </c>
      <c r="K713" s="525">
        <v>98</v>
      </c>
      <c r="L713" s="525">
        <v>75</v>
      </c>
      <c r="M713" s="525">
        <v>77</v>
      </c>
      <c r="N713" s="388">
        <f>IFERROR((M713-L713)/L713,"-")</f>
        <v>2.6666666666666668E-2</v>
      </c>
      <c r="R713" s="439"/>
      <c r="S713" s="76"/>
    </row>
    <row r="714" spans="2:19" x14ac:dyDescent="0.25">
      <c r="B714" s="472"/>
      <c r="C714" s="472"/>
      <c r="D714" s="472"/>
      <c r="E714" s="1027" t="s">
        <v>53</v>
      </c>
      <c r="F714" s="1028">
        <v>41</v>
      </c>
      <c r="G714" s="1028">
        <v>53</v>
      </c>
      <c r="H714" s="1028">
        <v>33</v>
      </c>
      <c r="I714" s="1028">
        <v>50</v>
      </c>
      <c r="J714" s="1029">
        <v>64</v>
      </c>
      <c r="K714" s="1029">
        <v>42</v>
      </c>
      <c r="L714" s="1029">
        <v>40</v>
      </c>
      <c r="M714" s="1029">
        <v>38</v>
      </c>
      <c r="N714" s="1031">
        <f t="shared" ref="N714:N716" si="332">IFERROR((M714-L714)/L714,"-")</f>
        <v>-0.05</v>
      </c>
      <c r="R714" s="439"/>
      <c r="S714" s="76"/>
    </row>
    <row r="715" spans="2:19" ht="15.75" thickBot="1" x14ac:dyDescent="0.3">
      <c r="B715" s="472"/>
      <c r="C715" s="472"/>
      <c r="D715" s="472"/>
      <c r="E715" s="382" t="s">
        <v>69</v>
      </c>
      <c r="F715" s="380">
        <v>0</v>
      </c>
      <c r="G715" s="380">
        <v>0</v>
      </c>
      <c r="H715" s="380">
        <v>0</v>
      </c>
      <c r="I715" s="340">
        <v>2</v>
      </c>
      <c r="J715" s="340">
        <v>3</v>
      </c>
      <c r="K715" s="340">
        <v>2</v>
      </c>
      <c r="L715" s="340">
        <v>3</v>
      </c>
      <c r="M715" s="1094">
        <v>0</v>
      </c>
      <c r="N715" s="388">
        <f t="shared" si="332"/>
        <v>-1</v>
      </c>
      <c r="R715" s="439"/>
      <c r="S715" s="76"/>
    </row>
    <row r="716" spans="2:19" ht="15.75" thickBot="1" x14ac:dyDescent="0.3">
      <c r="B716" s="472"/>
      <c r="C716" s="472"/>
      <c r="D716" s="472"/>
      <c r="E716" s="959" t="s">
        <v>7</v>
      </c>
      <c r="F716" s="960">
        <f>SUM(F713:F715)</f>
        <v>100</v>
      </c>
      <c r="G716" s="960">
        <f t="shared" ref="G716" si="333">SUM(G713:G715)</f>
        <v>123</v>
      </c>
      <c r="H716" s="960">
        <f t="shared" ref="H716" si="334">SUM(H713:H715)</f>
        <v>144</v>
      </c>
      <c r="I716" s="960">
        <f t="shared" ref="I716" si="335">SUM(I713:I715)</f>
        <v>167</v>
      </c>
      <c r="J716" s="960">
        <f t="shared" ref="J716" si="336">SUM(J713:J715)</f>
        <v>151</v>
      </c>
      <c r="K716" s="960">
        <f t="shared" ref="K716" si="337">SUM(K713:K715)</f>
        <v>142</v>
      </c>
      <c r="L716" s="960">
        <v>118</v>
      </c>
      <c r="M716" s="965">
        <v>115</v>
      </c>
      <c r="N716" s="1095">
        <f t="shared" si="332"/>
        <v>-2.5423728813559324E-2</v>
      </c>
      <c r="R716" s="439"/>
      <c r="S716" s="76"/>
    </row>
    <row r="717" spans="2:19" ht="7.5" customHeight="1" thickTop="1" thickBot="1" x14ac:dyDescent="0.3">
      <c r="B717" s="472"/>
      <c r="C717" s="472"/>
      <c r="D717" s="472"/>
      <c r="E717" s="203"/>
      <c r="F717" s="204"/>
      <c r="G717" s="204"/>
      <c r="H717" s="204"/>
      <c r="I717" s="387"/>
      <c r="J717" s="387"/>
      <c r="K717" s="387"/>
      <c r="L717" s="387"/>
      <c r="M717" s="387"/>
      <c r="N717" s="391"/>
      <c r="R717" s="439"/>
      <c r="S717" s="76"/>
    </row>
    <row r="718" spans="2:19" ht="15.75" thickTop="1" x14ac:dyDescent="0.25">
      <c r="B718" s="472"/>
      <c r="C718" s="472"/>
      <c r="D718" s="472"/>
      <c r="E718" s="341" t="s">
        <v>50</v>
      </c>
      <c r="F718" s="342">
        <v>67</v>
      </c>
      <c r="G718" s="342">
        <v>68</v>
      </c>
      <c r="H718" s="342">
        <v>92</v>
      </c>
      <c r="I718" s="342">
        <v>91</v>
      </c>
      <c r="J718" s="342">
        <v>82</v>
      </c>
      <c r="K718" s="342">
        <v>83</v>
      </c>
      <c r="L718" s="342">
        <v>60</v>
      </c>
      <c r="M718" s="342">
        <v>64</v>
      </c>
      <c r="N718" s="388">
        <f t="shared" ref="N718:N721" si="338">IFERROR((M718-L718)/L718,"-")</f>
        <v>6.6666666666666666E-2</v>
      </c>
      <c r="R718" s="439"/>
      <c r="S718" s="76"/>
    </row>
    <row r="719" spans="2:19" x14ac:dyDescent="0.25">
      <c r="B719" s="472"/>
      <c r="C719" s="472"/>
      <c r="D719" s="472"/>
      <c r="E719" s="1027" t="s">
        <v>51</v>
      </c>
      <c r="F719" s="1028">
        <v>32</v>
      </c>
      <c r="G719" s="1028">
        <v>55</v>
      </c>
      <c r="H719" s="1028">
        <v>50</v>
      </c>
      <c r="I719" s="1028">
        <v>68</v>
      </c>
      <c r="J719" s="1029">
        <v>59</v>
      </c>
      <c r="K719" s="1029">
        <v>45</v>
      </c>
      <c r="L719" s="1029">
        <v>54</v>
      </c>
      <c r="M719" s="1029">
        <v>40</v>
      </c>
      <c r="N719" s="1031">
        <f t="shared" si="338"/>
        <v>-0.25925925925925924</v>
      </c>
      <c r="R719" s="439"/>
      <c r="S719" s="76"/>
    </row>
    <row r="720" spans="2:19" ht="15.75" thickBot="1" x14ac:dyDescent="0.3">
      <c r="B720" s="472"/>
      <c r="C720" s="472"/>
      <c r="D720" s="472"/>
      <c r="E720" s="343" t="s">
        <v>69</v>
      </c>
      <c r="F720" s="345">
        <v>1</v>
      </c>
      <c r="G720" s="345">
        <v>0</v>
      </c>
      <c r="H720" s="346">
        <v>2</v>
      </c>
      <c r="I720" s="379">
        <v>8</v>
      </c>
      <c r="J720" s="467">
        <v>10</v>
      </c>
      <c r="K720" s="467">
        <v>14</v>
      </c>
      <c r="L720" s="467">
        <v>4</v>
      </c>
      <c r="M720" s="467">
        <v>11</v>
      </c>
      <c r="N720" s="388">
        <f t="shared" si="338"/>
        <v>1.75</v>
      </c>
      <c r="R720" s="439"/>
      <c r="S720" s="76"/>
    </row>
    <row r="721" spans="2:19" ht="15.75" thickBot="1" x14ac:dyDescent="0.3">
      <c r="B721" s="472"/>
      <c r="C721" s="472"/>
      <c r="D721" s="472"/>
      <c r="E721" s="966" t="s">
        <v>7</v>
      </c>
      <c r="F721" s="960">
        <f>SUM(F718:F720)</f>
        <v>100</v>
      </c>
      <c r="G721" s="960">
        <f t="shared" ref="G721" si="339">SUM(G718:G720)</f>
        <v>123</v>
      </c>
      <c r="H721" s="960">
        <f t="shared" ref="H721" si="340">SUM(H718:H720)</f>
        <v>144</v>
      </c>
      <c r="I721" s="960">
        <f t="shared" ref="I721" si="341">SUM(I718:I720)</f>
        <v>167</v>
      </c>
      <c r="J721" s="960">
        <f t="shared" ref="J721" si="342">SUM(J718:J720)</f>
        <v>151</v>
      </c>
      <c r="K721" s="960">
        <f t="shared" ref="K721" si="343">SUM(K718:K720)</f>
        <v>142</v>
      </c>
      <c r="L721" s="960">
        <v>118</v>
      </c>
      <c r="M721" s="960">
        <v>115</v>
      </c>
      <c r="N721" s="964">
        <f t="shared" si="338"/>
        <v>-2.5423728813559324E-2</v>
      </c>
      <c r="R721" s="439"/>
      <c r="S721" s="76"/>
    </row>
    <row r="722" spans="2:19" ht="7.5" customHeight="1" thickTop="1" thickBot="1" x14ac:dyDescent="0.3">
      <c r="B722" s="472"/>
      <c r="C722" s="472"/>
      <c r="D722" s="472"/>
      <c r="E722" s="244"/>
      <c r="F722" s="204"/>
      <c r="G722" s="204"/>
      <c r="H722" s="204"/>
      <c r="I722" s="204"/>
      <c r="J722" s="204"/>
      <c r="K722" s="204"/>
      <c r="L722" s="204"/>
      <c r="M722" s="204"/>
      <c r="N722" s="392"/>
      <c r="R722" s="439"/>
      <c r="S722" s="76"/>
    </row>
    <row r="723" spans="2:19" ht="15.75" thickTop="1" x14ac:dyDescent="0.25">
      <c r="B723" s="472"/>
      <c r="C723" s="472"/>
      <c r="D723" s="472"/>
      <c r="E723" s="245" t="s">
        <v>69</v>
      </c>
      <c r="F723" s="342">
        <v>0</v>
      </c>
      <c r="G723" s="342">
        <v>0</v>
      </c>
      <c r="H723" s="342">
        <v>4</v>
      </c>
      <c r="I723" s="468">
        <v>3</v>
      </c>
      <c r="J723" s="342">
        <v>4</v>
      </c>
      <c r="K723" s="342">
        <v>6</v>
      </c>
      <c r="L723" s="342">
        <v>1</v>
      </c>
      <c r="M723" s="342">
        <v>2</v>
      </c>
      <c r="N723" s="469">
        <f t="shared" ref="N723:N735" si="344">IFERROR((M723-L723)/L723,"-")</f>
        <v>1</v>
      </c>
      <c r="R723" s="439"/>
      <c r="S723" s="76"/>
    </row>
    <row r="724" spans="2:19" x14ac:dyDescent="0.25">
      <c r="B724" s="472"/>
      <c r="C724" s="472"/>
      <c r="D724" s="472"/>
      <c r="E724" s="1027" t="s">
        <v>282</v>
      </c>
      <c r="F724" s="1028">
        <v>21</v>
      </c>
      <c r="G724" s="1028">
        <v>28</v>
      </c>
      <c r="H724" s="1028">
        <v>32</v>
      </c>
      <c r="I724" s="1028">
        <v>37</v>
      </c>
      <c r="J724" s="1029">
        <v>31</v>
      </c>
      <c r="K724" s="1029">
        <v>29</v>
      </c>
      <c r="L724" s="1029">
        <v>33</v>
      </c>
      <c r="M724" s="1029">
        <v>32</v>
      </c>
      <c r="N724" s="1031">
        <f t="shared" si="344"/>
        <v>-3.0303030303030304E-2</v>
      </c>
      <c r="R724" s="439"/>
      <c r="S724" s="76"/>
    </row>
    <row r="725" spans="2:19" x14ac:dyDescent="0.25">
      <c r="B725" s="472"/>
      <c r="C725" s="472"/>
      <c r="D725" s="472"/>
      <c r="E725" s="348" t="s">
        <v>439</v>
      </c>
      <c r="F725" s="347">
        <v>17</v>
      </c>
      <c r="G725" s="347">
        <v>13</v>
      </c>
      <c r="H725" s="347">
        <v>16</v>
      </c>
      <c r="I725" s="347">
        <v>16</v>
      </c>
      <c r="J725" s="347">
        <v>16</v>
      </c>
      <c r="K725" s="347">
        <v>18</v>
      </c>
      <c r="L725" s="347">
        <v>10</v>
      </c>
      <c r="M725" s="347">
        <v>9</v>
      </c>
      <c r="N725" s="470">
        <f t="shared" si="344"/>
        <v>-0.1</v>
      </c>
      <c r="R725" s="439"/>
      <c r="S725" s="76"/>
    </row>
    <row r="726" spans="2:19" x14ac:dyDescent="0.25">
      <c r="B726" s="472"/>
      <c r="C726" s="472"/>
      <c r="D726" s="472"/>
      <c r="E726" s="1027" t="s">
        <v>283</v>
      </c>
      <c r="F726" s="1028">
        <v>4</v>
      </c>
      <c r="G726" s="1028">
        <v>7</v>
      </c>
      <c r="H726" s="1028">
        <v>22</v>
      </c>
      <c r="I726" s="1028">
        <v>15</v>
      </c>
      <c r="J726" s="1029">
        <v>13</v>
      </c>
      <c r="K726" s="1029">
        <v>12</v>
      </c>
      <c r="L726" s="1029">
        <v>7</v>
      </c>
      <c r="M726" s="1029">
        <v>9</v>
      </c>
      <c r="N726" s="1031">
        <f t="shared" si="344"/>
        <v>0.2857142857142857</v>
      </c>
      <c r="R726" s="439"/>
      <c r="S726" s="76"/>
    </row>
    <row r="727" spans="2:19" x14ac:dyDescent="0.25">
      <c r="B727" s="472"/>
      <c r="C727" s="472"/>
      <c r="D727" s="472"/>
      <c r="E727" s="348" t="s">
        <v>284</v>
      </c>
      <c r="F727" s="347">
        <v>8</v>
      </c>
      <c r="G727" s="347">
        <v>10</v>
      </c>
      <c r="H727" s="347">
        <v>9</v>
      </c>
      <c r="I727" s="347">
        <v>14</v>
      </c>
      <c r="J727" s="347">
        <v>9</v>
      </c>
      <c r="K727" s="347">
        <v>14</v>
      </c>
      <c r="L727" s="347">
        <v>14</v>
      </c>
      <c r="M727" s="347">
        <v>10</v>
      </c>
      <c r="N727" s="470">
        <f t="shared" si="344"/>
        <v>-0.2857142857142857</v>
      </c>
      <c r="R727" s="439"/>
      <c r="S727" s="76"/>
    </row>
    <row r="728" spans="2:19" x14ac:dyDescent="0.25">
      <c r="B728" s="472"/>
      <c r="C728" s="472"/>
      <c r="D728" s="472"/>
      <c r="E728" s="1027" t="s">
        <v>285</v>
      </c>
      <c r="F728" s="1028">
        <v>0</v>
      </c>
      <c r="G728" s="1028">
        <v>0</v>
      </c>
      <c r="H728" s="1028">
        <v>0</v>
      </c>
      <c r="I728" s="1028">
        <v>0</v>
      </c>
      <c r="J728" s="1029">
        <v>0</v>
      </c>
      <c r="K728" s="1029">
        <v>0</v>
      </c>
      <c r="L728" s="1029">
        <v>0</v>
      </c>
      <c r="M728" s="1029">
        <v>1</v>
      </c>
      <c r="N728" s="1031" t="str">
        <f t="shared" si="344"/>
        <v>-</v>
      </c>
      <c r="R728" s="439"/>
      <c r="S728" s="76"/>
    </row>
    <row r="729" spans="2:19" x14ac:dyDescent="0.25">
      <c r="B729" s="472"/>
      <c r="C729" s="472"/>
      <c r="D729" s="472"/>
      <c r="E729" s="348" t="s">
        <v>389</v>
      </c>
      <c r="F729" s="347">
        <v>3</v>
      </c>
      <c r="G729" s="347">
        <v>5</v>
      </c>
      <c r="H729" s="347">
        <v>3</v>
      </c>
      <c r="I729" s="347">
        <v>6</v>
      </c>
      <c r="J729" s="347">
        <v>7</v>
      </c>
      <c r="K729" s="347">
        <v>3</v>
      </c>
      <c r="L729" s="347">
        <v>5</v>
      </c>
      <c r="M729" s="347">
        <v>4</v>
      </c>
      <c r="N729" s="470">
        <f t="shared" si="344"/>
        <v>-0.2</v>
      </c>
      <c r="R729" s="439"/>
      <c r="S729" s="76"/>
    </row>
    <row r="730" spans="2:19" x14ac:dyDescent="0.25">
      <c r="B730" s="472"/>
      <c r="C730" s="472"/>
      <c r="D730" s="472"/>
      <c r="E730" s="1027" t="s">
        <v>286</v>
      </c>
      <c r="F730" s="1028">
        <v>1</v>
      </c>
      <c r="G730" s="1028">
        <v>9</v>
      </c>
      <c r="H730" s="1028">
        <v>5</v>
      </c>
      <c r="I730" s="1028">
        <v>13</v>
      </c>
      <c r="J730" s="1029">
        <v>8</v>
      </c>
      <c r="K730" s="1029">
        <v>4</v>
      </c>
      <c r="L730" s="1029">
        <v>5</v>
      </c>
      <c r="M730" s="1029">
        <v>8</v>
      </c>
      <c r="N730" s="1031">
        <f>IFERROR((M730-L730)/L730,"-")</f>
        <v>0.6</v>
      </c>
      <c r="R730" s="439"/>
      <c r="S730" s="76"/>
    </row>
    <row r="731" spans="2:19" x14ac:dyDescent="0.25">
      <c r="B731" s="472"/>
      <c r="C731" s="472"/>
      <c r="D731" s="472"/>
      <c r="E731" s="348" t="s">
        <v>279</v>
      </c>
      <c r="F731" s="347">
        <v>6</v>
      </c>
      <c r="G731" s="347">
        <v>3</v>
      </c>
      <c r="H731" s="347">
        <v>2</v>
      </c>
      <c r="I731" s="467">
        <v>0</v>
      </c>
      <c r="J731" s="347">
        <v>4</v>
      </c>
      <c r="K731" s="347">
        <v>1</v>
      </c>
      <c r="L731" s="347">
        <v>1</v>
      </c>
      <c r="M731" s="347">
        <v>1</v>
      </c>
      <c r="N731" s="470">
        <f t="shared" si="344"/>
        <v>0</v>
      </c>
      <c r="R731" s="439"/>
      <c r="S731" s="76"/>
    </row>
    <row r="732" spans="2:19" x14ac:dyDescent="0.25">
      <c r="B732" s="472"/>
      <c r="C732" s="472"/>
      <c r="D732" s="472"/>
      <c r="E732" s="1027" t="s">
        <v>280</v>
      </c>
      <c r="F732" s="1028">
        <v>25</v>
      </c>
      <c r="G732" s="1028">
        <v>23</v>
      </c>
      <c r="H732" s="1028">
        <v>18</v>
      </c>
      <c r="I732" s="1028">
        <v>35</v>
      </c>
      <c r="J732" s="1029">
        <v>34</v>
      </c>
      <c r="K732" s="1029">
        <v>27</v>
      </c>
      <c r="L732" s="1029">
        <v>21</v>
      </c>
      <c r="M732" s="1029">
        <v>24</v>
      </c>
      <c r="N732" s="1031">
        <f t="shared" si="344"/>
        <v>0.14285714285714285</v>
      </c>
      <c r="R732" s="439"/>
      <c r="S732" s="76"/>
    </row>
    <row r="733" spans="2:19" x14ac:dyDescent="0.25">
      <c r="B733" s="472"/>
      <c r="C733" s="472"/>
      <c r="D733" s="472"/>
      <c r="E733" s="348" t="s">
        <v>281</v>
      </c>
      <c r="F733" s="347">
        <v>9</v>
      </c>
      <c r="G733" s="347">
        <v>16</v>
      </c>
      <c r="H733" s="347">
        <v>21</v>
      </c>
      <c r="I733" s="467">
        <v>18</v>
      </c>
      <c r="J733" s="347">
        <v>17</v>
      </c>
      <c r="K733" s="347">
        <v>18</v>
      </c>
      <c r="L733" s="347">
        <v>11</v>
      </c>
      <c r="M733" s="347">
        <v>7</v>
      </c>
      <c r="N733" s="470">
        <f t="shared" si="344"/>
        <v>-0.36363636363636365</v>
      </c>
      <c r="R733" s="439"/>
      <c r="S733" s="76"/>
    </row>
    <row r="734" spans="2:19" x14ac:dyDescent="0.25">
      <c r="B734" s="472"/>
      <c r="C734" s="472"/>
      <c r="D734" s="472"/>
      <c r="E734" s="1027" t="s">
        <v>390</v>
      </c>
      <c r="F734" s="1028">
        <v>4</v>
      </c>
      <c r="G734" s="1028">
        <v>7</v>
      </c>
      <c r="H734" s="1028">
        <v>10</v>
      </c>
      <c r="I734" s="1028">
        <v>7</v>
      </c>
      <c r="J734" s="1029">
        <v>4</v>
      </c>
      <c r="K734" s="1029">
        <v>4</v>
      </c>
      <c r="L734" s="1029">
        <v>9</v>
      </c>
      <c r="M734" s="1029">
        <v>4</v>
      </c>
      <c r="N734" s="1031">
        <f t="shared" si="344"/>
        <v>-0.55555555555555558</v>
      </c>
      <c r="R734" s="439"/>
      <c r="S734" s="76"/>
    </row>
    <row r="735" spans="2:19" ht="15.75" thickBot="1" x14ac:dyDescent="0.3">
      <c r="B735" s="472"/>
      <c r="C735" s="472"/>
      <c r="D735" s="472"/>
      <c r="E735" s="344" t="s">
        <v>175</v>
      </c>
      <c r="F735" s="340">
        <v>2</v>
      </c>
      <c r="G735" s="340">
        <v>2</v>
      </c>
      <c r="H735" s="340">
        <v>2</v>
      </c>
      <c r="I735" s="340">
        <v>3</v>
      </c>
      <c r="J735" s="340">
        <v>4</v>
      </c>
      <c r="K735" s="340">
        <v>6</v>
      </c>
      <c r="L735" s="340">
        <v>1</v>
      </c>
      <c r="M735" s="340">
        <v>4</v>
      </c>
      <c r="N735" s="390">
        <f t="shared" si="344"/>
        <v>3</v>
      </c>
      <c r="R735" s="439"/>
      <c r="S735" s="76"/>
    </row>
    <row r="736" spans="2:19" ht="15.75" thickBot="1" x14ac:dyDescent="0.3">
      <c r="B736" s="472"/>
      <c r="C736" s="472"/>
      <c r="D736" s="472"/>
      <c r="E736" s="959" t="s">
        <v>7</v>
      </c>
      <c r="F736" s="960">
        <f t="shared" ref="F736:K736" si="345">SUM(F723:F735)</f>
        <v>100</v>
      </c>
      <c r="G736" s="960">
        <f t="shared" si="345"/>
        <v>123</v>
      </c>
      <c r="H736" s="960">
        <f t="shared" si="345"/>
        <v>144</v>
      </c>
      <c r="I736" s="960">
        <f t="shared" si="345"/>
        <v>167</v>
      </c>
      <c r="J736" s="960">
        <f t="shared" si="345"/>
        <v>151</v>
      </c>
      <c r="K736" s="960">
        <f t="shared" si="345"/>
        <v>142</v>
      </c>
      <c r="L736" s="960">
        <v>118</v>
      </c>
      <c r="M736" s="1093">
        <v>115</v>
      </c>
      <c r="N736" s="967">
        <f>IFERROR((M736-L736)/L736,"-")</f>
        <v>-2.5423728813559324E-2</v>
      </c>
      <c r="R736" s="439"/>
      <c r="S736" s="76"/>
    </row>
    <row r="737" spans="2:19" ht="15.75" thickTop="1" x14ac:dyDescent="0.25">
      <c r="B737" s="472"/>
      <c r="C737" s="472"/>
      <c r="D737" s="472"/>
      <c r="E737" s="34" t="s">
        <v>288</v>
      </c>
      <c r="R737" s="439"/>
      <c r="S737" s="76"/>
    </row>
    <row r="738" spans="2:19" ht="15.75" thickBot="1" x14ac:dyDescent="0.3">
      <c r="B738" s="472"/>
      <c r="C738" s="472"/>
      <c r="D738" s="472"/>
      <c r="R738" s="439"/>
      <c r="S738" s="76"/>
    </row>
    <row r="739" spans="2:19" ht="23.25" customHeight="1" thickTop="1" thickBot="1" x14ac:dyDescent="0.3">
      <c r="B739" s="472"/>
      <c r="C739" s="472"/>
      <c r="D739" s="1034" t="s">
        <v>226</v>
      </c>
      <c r="E739" s="1694" t="s">
        <v>226</v>
      </c>
      <c r="F739" s="1695"/>
      <c r="G739" s="1695"/>
      <c r="H739" s="1695"/>
      <c r="I739" s="1695"/>
      <c r="J739" s="1695"/>
      <c r="K739" s="1695"/>
      <c r="L739" s="1695"/>
      <c r="M739" s="1695"/>
      <c r="N739" s="1696"/>
      <c r="R739" s="439"/>
      <c r="S739" s="76"/>
    </row>
    <row r="740" spans="2:19" ht="15.75" customHeight="1" x14ac:dyDescent="0.25">
      <c r="B740" s="472"/>
      <c r="C740" s="472"/>
      <c r="D740" s="472"/>
      <c r="E740" s="1693" t="s">
        <v>42</v>
      </c>
      <c r="F740" s="963" t="s">
        <v>43</v>
      </c>
      <c r="G740" s="963" t="s">
        <v>43</v>
      </c>
      <c r="H740" s="963" t="s">
        <v>43</v>
      </c>
      <c r="I740" s="963" t="s">
        <v>43</v>
      </c>
      <c r="J740" s="963" t="s">
        <v>43</v>
      </c>
      <c r="K740" s="963" t="s">
        <v>43</v>
      </c>
      <c r="L740" s="963" t="s">
        <v>43</v>
      </c>
      <c r="M740" s="968" t="s">
        <v>43</v>
      </c>
      <c r="N740" s="1697" t="s">
        <v>302</v>
      </c>
      <c r="R740" s="439"/>
      <c r="S740" s="76"/>
    </row>
    <row r="741" spans="2:19" ht="15.75" customHeight="1" thickBot="1" x14ac:dyDescent="0.3">
      <c r="B741" s="472"/>
      <c r="C741" s="472"/>
      <c r="D741" s="472"/>
      <c r="E741" s="1523"/>
      <c r="F741" s="871">
        <v>2009</v>
      </c>
      <c r="G741" s="871">
        <v>2010</v>
      </c>
      <c r="H741" s="871">
        <v>2011</v>
      </c>
      <c r="I741" s="871">
        <v>2012</v>
      </c>
      <c r="J741" s="871">
        <v>2013</v>
      </c>
      <c r="K741" s="871">
        <v>2014</v>
      </c>
      <c r="L741" s="871">
        <v>2015</v>
      </c>
      <c r="M741" s="969">
        <v>2016</v>
      </c>
      <c r="N741" s="1692"/>
      <c r="R741" s="439"/>
      <c r="S741" s="76"/>
    </row>
    <row r="742" spans="2:19" x14ac:dyDescent="0.25">
      <c r="B742" s="472"/>
      <c r="C742" s="472"/>
      <c r="D742" s="472"/>
      <c r="E742" s="381" t="s">
        <v>278</v>
      </c>
      <c r="F742" s="379">
        <v>19</v>
      </c>
      <c r="G742" s="379">
        <v>13</v>
      </c>
      <c r="H742" s="379">
        <v>21</v>
      </c>
      <c r="I742" s="379">
        <v>9</v>
      </c>
      <c r="J742" s="379">
        <v>17</v>
      </c>
      <c r="K742" s="525">
        <v>18</v>
      </c>
      <c r="L742" s="525">
        <v>16</v>
      </c>
      <c r="M742" s="525">
        <v>8</v>
      </c>
      <c r="N742" s="388">
        <f>IFERROR((M742-L742)/L742,"-")</f>
        <v>-0.5</v>
      </c>
      <c r="R742" s="439"/>
      <c r="S742" s="76"/>
    </row>
    <row r="743" spans="2:19" x14ac:dyDescent="0.25">
      <c r="B743" s="472"/>
      <c r="C743" s="472"/>
      <c r="D743" s="472"/>
      <c r="E743" s="1027" t="s">
        <v>53</v>
      </c>
      <c r="F743" s="1028">
        <v>33</v>
      </c>
      <c r="G743" s="1028">
        <v>29</v>
      </c>
      <c r="H743" s="1028">
        <v>23</v>
      </c>
      <c r="I743" s="1028">
        <v>37</v>
      </c>
      <c r="J743" s="1029">
        <v>15</v>
      </c>
      <c r="K743" s="1029">
        <v>19</v>
      </c>
      <c r="L743" s="1029">
        <v>13</v>
      </c>
      <c r="M743" s="1029">
        <v>9</v>
      </c>
      <c r="N743" s="1031">
        <f t="shared" ref="N743:N745" si="346">IFERROR((M743-L743)/L743,"-")</f>
        <v>-0.30769230769230771</v>
      </c>
      <c r="R743" s="439"/>
      <c r="S743" s="76"/>
    </row>
    <row r="744" spans="2:19" ht="15.75" thickBot="1" x14ac:dyDescent="0.3">
      <c r="B744" s="472"/>
      <c r="C744" s="472"/>
      <c r="D744" s="472"/>
      <c r="E744" s="382" t="s">
        <v>69</v>
      </c>
      <c r="F744" s="380">
        <v>0</v>
      </c>
      <c r="G744" s="380">
        <v>0</v>
      </c>
      <c r="H744" s="380">
        <v>0</v>
      </c>
      <c r="I744" s="340">
        <v>0</v>
      </c>
      <c r="J744" s="340">
        <v>0</v>
      </c>
      <c r="K744" s="340">
        <v>0</v>
      </c>
      <c r="L744" s="340">
        <v>0</v>
      </c>
      <c r="M744" s="467">
        <v>0</v>
      </c>
      <c r="N744" s="388" t="str">
        <f t="shared" si="346"/>
        <v>-</v>
      </c>
      <c r="R744" s="439"/>
      <c r="S744" s="76"/>
    </row>
    <row r="745" spans="2:19" ht="15.75" thickBot="1" x14ac:dyDescent="0.3">
      <c r="B745" s="472"/>
      <c r="C745" s="472"/>
      <c r="D745" s="472"/>
      <c r="E745" s="959" t="s">
        <v>7</v>
      </c>
      <c r="F745" s="960">
        <f>SUM(F742:F744)</f>
        <v>52</v>
      </c>
      <c r="G745" s="960">
        <f t="shared" ref="G745" si="347">SUM(G742:G744)</f>
        <v>42</v>
      </c>
      <c r="H745" s="960">
        <f t="shared" ref="H745" si="348">SUM(H742:H744)</f>
        <v>44</v>
      </c>
      <c r="I745" s="960">
        <f t="shared" ref="I745" si="349">SUM(I742:I744)</f>
        <v>46</v>
      </c>
      <c r="J745" s="960">
        <f t="shared" ref="J745" si="350">SUM(J742:J744)</f>
        <v>32</v>
      </c>
      <c r="K745" s="960">
        <f t="shared" ref="K745" si="351">SUM(K742:K744)</f>
        <v>37</v>
      </c>
      <c r="L745" s="960">
        <v>29</v>
      </c>
      <c r="M745" s="960">
        <v>17</v>
      </c>
      <c r="N745" s="964">
        <f t="shared" si="346"/>
        <v>-0.41379310344827586</v>
      </c>
      <c r="R745" s="439"/>
      <c r="S745" s="76"/>
    </row>
    <row r="746" spans="2:19" ht="7.5" customHeight="1" thickTop="1" thickBot="1" x14ac:dyDescent="0.3">
      <c r="B746" s="472"/>
      <c r="C746" s="472"/>
      <c r="D746" s="472"/>
      <c r="E746" s="203"/>
      <c r="F746" s="204"/>
      <c r="G746" s="204"/>
      <c r="H746" s="204"/>
      <c r="I746" s="387"/>
      <c r="J746" s="387"/>
      <c r="K746" s="387"/>
      <c r="L746" s="387"/>
      <c r="M746" s="387"/>
      <c r="N746" s="391"/>
      <c r="R746" s="439"/>
      <c r="S746" s="76"/>
    </row>
    <row r="747" spans="2:19" ht="15.75" thickTop="1" x14ac:dyDescent="0.25">
      <c r="B747" s="472"/>
      <c r="C747" s="472"/>
      <c r="D747" s="472"/>
      <c r="E747" s="341" t="s">
        <v>50</v>
      </c>
      <c r="F747" s="342">
        <v>32</v>
      </c>
      <c r="G747" s="342">
        <v>24</v>
      </c>
      <c r="H747" s="342">
        <v>24</v>
      </c>
      <c r="I747" s="342">
        <v>29</v>
      </c>
      <c r="J747" s="342">
        <v>22</v>
      </c>
      <c r="K747" s="342">
        <v>28</v>
      </c>
      <c r="L747" s="342">
        <v>16</v>
      </c>
      <c r="M747" s="342">
        <v>12</v>
      </c>
      <c r="N747" s="388">
        <f t="shared" ref="N747:N750" si="352">IFERROR((M747-L747)/L747,"-")</f>
        <v>-0.25</v>
      </c>
      <c r="R747" s="439"/>
      <c r="S747" s="76"/>
    </row>
    <row r="748" spans="2:19" x14ac:dyDescent="0.25">
      <c r="B748" s="472"/>
      <c r="C748" s="472"/>
      <c r="D748" s="472"/>
      <c r="E748" s="1027" t="s">
        <v>51</v>
      </c>
      <c r="F748" s="1028">
        <v>20</v>
      </c>
      <c r="G748" s="1028">
        <v>18</v>
      </c>
      <c r="H748" s="1028">
        <v>20</v>
      </c>
      <c r="I748" s="1028">
        <v>17</v>
      </c>
      <c r="J748" s="1029">
        <v>10</v>
      </c>
      <c r="K748" s="1029">
        <v>9</v>
      </c>
      <c r="L748" s="1029">
        <v>13</v>
      </c>
      <c r="M748" s="1029">
        <v>5</v>
      </c>
      <c r="N748" s="1031">
        <f t="shared" si="352"/>
        <v>-0.61538461538461542</v>
      </c>
      <c r="R748" s="439"/>
      <c r="S748" s="76"/>
    </row>
    <row r="749" spans="2:19" ht="15.75" thickBot="1" x14ac:dyDescent="0.3">
      <c r="B749" s="472"/>
      <c r="C749" s="472"/>
      <c r="D749" s="472"/>
      <c r="E749" s="343" t="s">
        <v>69</v>
      </c>
      <c r="F749" s="345">
        <v>0</v>
      </c>
      <c r="G749" s="345">
        <v>0</v>
      </c>
      <c r="H749" s="346">
        <v>0</v>
      </c>
      <c r="I749" s="379">
        <v>0</v>
      </c>
      <c r="J749" s="467">
        <v>0</v>
      </c>
      <c r="K749" s="467">
        <v>0</v>
      </c>
      <c r="L749" s="467">
        <v>0</v>
      </c>
      <c r="M749" s="467">
        <v>0</v>
      </c>
      <c r="N749" s="388" t="str">
        <f t="shared" si="352"/>
        <v>-</v>
      </c>
      <c r="R749" s="439"/>
      <c r="S749" s="76"/>
    </row>
    <row r="750" spans="2:19" ht="15.75" thickBot="1" x14ac:dyDescent="0.3">
      <c r="B750" s="472"/>
      <c r="C750" s="472"/>
      <c r="D750" s="472"/>
      <c r="E750" s="966" t="s">
        <v>7</v>
      </c>
      <c r="F750" s="960">
        <f>SUM(F747:F749)</f>
        <v>52</v>
      </c>
      <c r="G750" s="960">
        <f t="shared" ref="G750" si="353">SUM(G747:G749)</f>
        <v>42</v>
      </c>
      <c r="H750" s="960">
        <f t="shared" ref="H750" si="354">SUM(H747:H749)</f>
        <v>44</v>
      </c>
      <c r="I750" s="960">
        <f t="shared" ref="I750" si="355">SUM(I747:I749)</f>
        <v>46</v>
      </c>
      <c r="J750" s="960">
        <f t="shared" ref="J750" si="356">SUM(J747:J749)</f>
        <v>32</v>
      </c>
      <c r="K750" s="960">
        <f t="shared" ref="K750" si="357">SUM(K747:K749)</f>
        <v>37</v>
      </c>
      <c r="L750" s="960">
        <v>29</v>
      </c>
      <c r="M750" s="960">
        <v>17</v>
      </c>
      <c r="N750" s="964">
        <f t="shared" si="352"/>
        <v>-0.41379310344827586</v>
      </c>
      <c r="R750" s="439"/>
      <c r="S750" s="76"/>
    </row>
    <row r="751" spans="2:19" ht="7.5" customHeight="1" thickTop="1" thickBot="1" x14ac:dyDescent="0.3">
      <c r="B751" s="472"/>
      <c r="C751" s="472"/>
      <c r="D751" s="472"/>
      <c r="E751" s="244"/>
      <c r="F751" s="204"/>
      <c r="G751" s="204"/>
      <c r="H751" s="204"/>
      <c r="I751" s="204"/>
      <c r="J751" s="204"/>
      <c r="K751" s="204"/>
      <c r="L751" s="204"/>
      <c r="M751" s="204"/>
      <c r="N751" s="392"/>
      <c r="R751" s="439"/>
      <c r="S751" s="76"/>
    </row>
    <row r="752" spans="2:19" ht="15.75" thickTop="1" x14ac:dyDescent="0.25">
      <c r="B752" s="472"/>
      <c r="C752" s="472"/>
      <c r="D752" s="472"/>
      <c r="E752" s="245" t="s">
        <v>69</v>
      </c>
      <c r="F752" s="342">
        <v>2</v>
      </c>
      <c r="G752" s="342">
        <v>0</v>
      </c>
      <c r="H752" s="342">
        <v>0</v>
      </c>
      <c r="I752" s="468">
        <v>0</v>
      </c>
      <c r="J752" s="342">
        <v>0</v>
      </c>
      <c r="K752" s="342">
        <v>0</v>
      </c>
      <c r="L752" s="342">
        <v>0</v>
      </c>
      <c r="M752" s="342">
        <v>0</v>
      </c>
      <c r="N752" s="469" t="str">
        <f t="shared" ref="N752:N764" si="358">IFERROR((M752-L752)/L752,"-")</f>
        <v>-</v>
      </c>
      <c r="R752" s="439"/>
      <c r="S752" s="76"/>
    </row>
    <row r="753" spans="2:19" x14ac:dyDescent="0.25">
      <c r="B753" s="472"/>
      <c r="C753" s="472"/>
      <c r="D753" s="472"/>
      <c r="E753" s="1027" t="s">
        <v>282</v>
      </c>
      <c r="F753" s="1028">
        <v>4</v>
      </c>
      <c r="G753" s="1028">
        <v>4</v>
      </c>
      <c r="H753" s="1028">
        <v>6</v>
      </c>
      <c r="I753" s="1028">
        <v>4</v>
      </c>
      <c r="J753" s="1029">
        <v>7</v>
      </c>
      <c r="K753" s="1029">
        <v>1</v>
      </c>
      <c r="L753" s="1029">
        <v>6</v>
      </c>
      <c r="M753" s="1028">
        <v>2</v>
      </c>
      <c r="N753" s="1031">
        <f t="shared" si="358"/>
        <v>-0.66666666666666663</v>
      </c>
      <c r="R753" s="439"/>
      <c r="S753" s="76"/>
    </row>
    <row r="754" spans="2:19" x14ac:dyDescent="0.25">
      <c r="B754" s="472"/>
      <c r="C754" s="472"/>
      <c r="D754" s="472"/>
      <c r="E754" s="348" t="s">
        <v>439</v>
      </c>
      <c r="F754" s="347">
        <v>8</v>
      </c>
      <c r="G754" s="347">
        <v>11</v>
      </c>
      <c r="H754" s="347">
        <v>3</v>
      </c>
      <c r="I754" s="347">
        <v>5</v>
      </c>
      <c r="J754" s="347">
        <v>4</v>
      </c>
      <c r="K754" s="347">
        <v>8</v>
      </c>
      <c r="L754" s="347">
        <v>3</v>
      </c>
      <c r="M754" s="347">
        <v>2</v>
      </c>
      <c r="N754" s="470">
        <f t="shared" si="358"/>
        <v>-0.33333333333333331</v>
      </c>
      <c r="R754" s="439"/>
      <c r="S754" s="76"/>
    </row>
    <row r="755" spans="2:19" x14ac:dyDescent="0.25">
      <c r="B755" s="472"/>
      <c r="C755" s="472"/>
      <c r="D755" s="472"/>
      <c r="E755" s="1027" t="s">
        <v>283</v>
      </c>
      <c r="F755" s="1028">
        <v>4</v>
      </c>
      <c r="G755" s="1028">
        <v>3</v>
      </c>
      <c r="H755" s="1028">
        <v>3</v>
      </c>
      <c r="I755" s="1028">
        <v>5</v>
      </c>
      <c r="J755" s="1029">
        <v>3</v>
      </c>
      <c r="K755" s="1029">
        <v>2</v>
      </c>
      <c r="L755" s="1029">
        <v>1</v>
      </c>
      <c r="M755" s="1029">
        <v>0</v>
      </c>
      <c r="N755" s="1031">
        <f t="shared" si="358"/>
        <v>-1</v>
      </c>
      <c r="R755" s="439"/>
      <c r="S755" s="76"/>
    </row>
    <row r="756" spans="2:19" x14ac:dyDescent="0.25">
      <c r="B756" s="472"/>
      <c r="C756" s="472"/>
      <c r="D756" s="472"/>
      <c r="E756" s="348" t="s">
        <v>284</v>
      </c>
      <c r="F756" s="347">
        <v>1</v>
      </c>
      <c r="G756" s="347">
        <v>2</v>
      </c>
      <c r="H756" s="347">
        <v>3</v>
      </c>
      <c r="I756" s="347">
        <v>7</v>
      </c>
      <c r="J756" s="347">
        <v>2</v>
      </c>
      <c r="K756" s="347">
        <v>4</v>
      </c>
      <c r="L756" s="347">
        <v>3</v>
      </c>
      <c r="M756" s="347">
        <v>3</v>
      </c>
      <c r="N756" s="470">
        <f t="shared" si="358"/>
        <v>0</v>
      </c>
      <c r="R756" s="439"/>
      <c r="S756" s="76"/>
    </row>
    <row r="757" spans="2:19" x14ac:dyDescent="0.25">
      <c r="B757" s="472"/>
      <c r="C757" s="472"/>
      <c r="D757" s="472"/>
      <c r="E757" s="1027" t="s">
        <v>285</v>
      </c>
      <c r="F757" s="1028">
        <v>0</v>
      </c>
      <c r="G757" s="1028">
        <v>0</v>
      </c>
      <c r="H757" s="1028">
        <v>0</v>
      </c>
      <c r="I757" s="1028">
        <v>0</v>
      </c>
      <c r="J757" s="1029">
        <v>0</v>
      </c>
      <c r="K757" s="1029">
        <v>0</v>
      </c>
      <c r="L757" s="1029">
        <v>0</v>
      </c>
      <c r="M757" s="1029">
        <v>0</v>
      </c>
      <c r="N757" s="1031" t="str">
        <f t="shared" si="358"/>
        <v>-</v>
      </c>
      <c r="R757" s="439"/>
      <c r="S757" s="76"/>
    </row>
    <row r="758" spans="2:19" x14ac:dyDescent="0.25">
      <c r="B758" s="472"/>
      <c r="C758" s="472"/>
      <c r="D758" s="472"/>
      <c r="E758" s="348" t="s">
        <v>389</v>
      </c>
      <c r="F758" s="347">
        <v>1</v>
      </c>
      <c r="G758" s="347">
        <v>0</v>
      </c>
      <c r="H758" s="347">
        <v>3</v>
      </c>
      <c r="I758" s="347">
        <v>3</v>
      </c>
      <c r="J758" s="347">
        <v>0</v>
      </c>
      <c r="K758" s="347">
        <v>1</v>
      </c>
      <c r="L758" s="347">
        <v>0</v>
      </c>
      <c r="M758" s="347">
        <v>0</v>
      </c>
      <c r="N758" s="470" t="str">
        <f t="shared" si="358"/>
        <v>-</v>
      </c>
      <c r="R758" s="439"/>
      <c r="S758" s="76"/>
    </row>
    <row r="759" spans="2:19" x14ac:dyDescent="0.25">
      <c r="B759" s="472"/>
      <c r="C759" s="472"/>
      <c r="D759" s="472"/>
      <c r="E759" s="1027" t="s">
        <v>286</v>
      </c>
      <c r="F759" s="1028">
        <v>6</v>
      </c>
      <c r="G759" s="1028">
        <v>7</v>
      </c>
      <c r="H759" s="1028">
        <v>3</v>
      </c>
      <c r="I759" s="1028">
        <v>1</v>
      </c>
      <c r="J759" s="1029">
        <v>1</v>
      </c>
      <c r="K759" s="1029">
        <v>2</v>
      </c>
      <c r="L759" s="1029">
        <v>3</v>
      </c>
      <c r="M759" s="1029">
        <v>0</v>
      </c>
      <c r="N759" s="1031">
        <f>IFERROR((M759-L759)/L759,"-")</f>
        <v>-1</v>
      </c>
      <c r="R759" s="439"/>
      <c r="S759" s="76"/>
    </row>
    <row r="760" spans="2:19" x14ac:dyDescent="0.25">
      <c r="B760" s="472"/>
      <c r="C760" s="472"/>
      <c r="D760" s="472"/>
      <c r="E760" s="348" t="s">
        <v>279</v>
      </c>
      <c r="F760" s="347">
        <v>0</v>
      </c>
      <c r="G760" s="347">
        <v>0</v>
      </c>
      <c r="H760" s="347">
        <v>3</v>
      </c>
      <c r="I760" s="467">
        <v>1</v>
      </c>
      <c r="J760" s="347">
        <v>0</v>
      </c>
      <c r="K760" s="347">
        <v>0</v>
      </c>
      <c r="L760" s="347">
        <v>0</v>
      </c>
      <c r="M760" s="347">
        <v>0</v>
      </c>
      <c r="N760" s="470" t="str">
        <f t="shared" si="358"/>
        <v>-</v>
      </c>
      <c r="R760" s="439"/>
      <c r="S760" s="76"/>
    </row>
    <row r="761" spans="2:19" x14ac:dyDescent="0.25">
      <c r="B761" s="472"/>
      <c r="C761" s="472"/>
      <c r="D761" s="472"/>
      <c r="E761" s="1027" t="s">
        <v>280</v>
      </c>
      <c r="F761" s="1028">
        <v>18</v>
      </c>
      <c r="G761" s="1028">
        <v>10</v>
      </c>
      <c r="H761" s="1028">
        <v>12</v>
      </c>
      <c r="I761" s="1028">
        <v>14</v>
      </c>
      <c r="J761" s="1029">
        <v>12</v>
      </c>
      <c r="K761" s="1029">
        <v>11</v>
      </c>
      <c r="L761" s="1029">
        <v>10</v>
      </c>
      <c r="M761" s="1028">
        <v>7</v>
      </c>
      <c r="N761" s="1031">
        <f t="shared" si="358"/>
        <v>-0.3</v>
      </c>
      <c r="R761" s="439"/>
      <c r="S761" s="76"/>
    </row>
    <row r="762" spans="2:19" x14ac:dyDescent="0.25">
      <c r="B762" s="472"/>
      <c r="C762" s="472"/>
      <c r="D762" s="472"/>
      <c r="E762" s="348" t="s">
        <v>281</v>
      </c>
      <c r="F762" s="347">
        <v>5</v>
      </c>
      <c r="G762" s="347">
        <v>2</v>
      </c>
      <c r="H762" s="347">
        <v>3</v>
      </c>
      <c r="I762" s="467">
        <v>1</v>
      </c>
      <c r="J762" s="347">
        <v>1</v>
      </c>
      <c r="K762" s="347">
        <v>2</v>
      </c>
      <c r="L762" s="347">
        <v>0</v>
      </c>
      <c r="M762" s="347">
        <v>0</v>
      </c>
      <c r="N762" s="470" t="str">
        <f t="shared" si="358"/>
        <v>-</v>
      </c>
      <c r="R762" s="439"/>
      <c r="S762" s="76"/>
    </row>
    <row r="763" spans="2:19" x14ac:dyDescent="0.25">
      <c r="B763" s="472"/>
      <c r="C763" s="472"/>
      <c r="D763" s="472"/>
      <c r="E763" s="1027" t="s">
        <v>390</v>
      </c>
      <c r="F763" s="1028">
        <v>3</v>
      </c>
      <c r="G763" s="1028">
        <v>3</v>
      </c>
      <c r="H763" s="1028">
        <v>5</v>
      </c>
      <c r="I763" s="1028">
        <v>5</v>
      </c>
      <c r="J763" s="1029">
        <v>2</v>
      </c>
      <c r="K763" s="1029">
        <v>3</v>
      </c>
      <c r="L763" s="1029">
        <v>2</v>
      </c>
      <c r="M763" s="1029">
        <v>1</v>
      </c>
      <c r="N763" s="1031">
        <f t="shared" si="358"/>
        <v>-0.5</v>
      </c>
      <c r="R763" s="439"/>
      <c r="S763" s="76"/>
    </row>
    <row r="764" spans="2:19" ht="15.75" thickBot="1" x14ac:dyDescent="0.3">
      <c r="B764" s="472"/>
      <c r="C764" s="472"/>
      <c r="D764" s="472"/>
      <c r="E764" s="344" t="s">
        <v>175</v>
      </c>
      <c r="F764" s="340">
        <v>0</v>
      </c>
      <c r="G764" s="340">
        <v>0</v>
      </c>
      <c r="H764" s="340">
        <v>0</v>
      </c>
      <c r="I764" s="340">
        <v>0</v>
      </c>
      <c r="J764" s="340">
        <v>0</v>
      </c>
      <c r="K764" s="340">
        <v>3</v>
      </c>
      <c r="L764" s="340">
        <v>1</v>
      </c>
      <c r="M764" s="340">
        <v>2</v>
      </c>
      <c r="N764" s="390">
        <f t="shared" si="358"/>
        <v>1</v>
      </c>
      <c r="R764" s="439"/>
      <c r="S764" s="76"/>
    </row>
    <row r="765" spans="2:19" ht="15.75" thickBot="1" x14ac:dyDescent="0.3">
      <c r="B765" s="472"/>
      <c r="C765" s="472"/>
      <c r="D765" s="472"/>
      <c r="E765" s="959" t="s">
        <v>7</v>
      </c>
      <c r="F765" s="960">
        <f t="shared" ref="F765:K765" si="359">SUM(F752:F764)</f>
        <v>52</v>
      </c>
      <c r="G765" s="960">
        <f t="shared" si="359"/>
        <v>42</v>
      </c>
      <c r="H765" s="960">
        <f t="shared" si="359"/>
        <v>44</v>
      </c>
      <c r="I765" s="960">
        <f t="shared" si="359"/>
        <v>46</v>
      </c>
      <c r="J765" s="960">
        <f t="shared" si="359"/>
        <v>32</v>
      </c>
      <c r="K765" s="960">
        <f t="shared" si="359"/>
        <v>37</v>
      </c>
      <c r="L765" s="960">
        <v>29</v>
      </c>
      <c r="M765" s="1093">
        <v>17</v>
      </c>
      <c r="N765" s="967">
        <f>IFERROR((M765-L765)/L765,"-")</f>
        <v>-0.41379310344827586</v>
      </c>
      <c r="R765" s="439"/>
      <c r="S765" s="76"/>
    </row>
    <row r="766" spans="2:19" ht="15.75" thickTop="1" x14ac:dyDescent="0.25">
      <c r="B766" s="472"/>
      <c r="C766" s="472"/>
      <c r="D766" s="472"/>
      <c r="E766" s="34" t="s">
        <v>288</v>
      </c>
      <c r="R766" s="439"/>
      <c r="S766" s="76"/>
    </row>
    <row r="767" spans="2:19" ht="15.75" thickBot="1" x14ac:dyDescent="0.3">
      <c r="B767" s="472"/>
      <c r="C767" s="472"/>
      <c r="D767" s="472"/>
      <c r="R767" s="439"/>
      <c r="S767" s="76"/>
    </row>
    <row r="768" spans="2:19" ht="23.25" customHeight="1" thickTop="1" thickBot="1" x14ac:dyDescent="0.3">
      <c r="B768" s="472"/>
      <c r="C768" s="472"/>
      <c r="D768" s="472" t="s">
        <v>227</v>
      </c>
      <c r="E768" s="1694" t="s">
        <v>227</v>
      </c>
      <c r="F768" s="1695"/>
      <c r="G768" s="1695"/>
      <c r="H768" s="1695"/>
      <c r="I768" s="1695"/>
      <c r="J768" s="1695"/>
      <c r="K768" s="1695"/>
      <c r="L768" s="1695"/>
      <c r="M768" s="1695"/>
      <c r="N768" s="1696"/>
      <c r="R768" s="439"/>
      <c r="S768" s="76"/>
    </row>
    <row r="769" spans="2:19" ht="15.75" customHeight="1" x14ac:dyDescent="0.25">
      <c r="B769" s="472"/>
      <c r="C769" s="472"/>
      <c r="D769" s="472"/>
      <c r="E769" s="1693" t="s">
        <v>42</v>
      </c>
      <c r="F769" s="963" t="s">
        <v>43</v>
      </c>
      <c r="G769" s="963" t="s">
        <v>43</v>
      </c>
      <c r="H769" s="963" t="s">
        <v>43</v>
      </c>
      <c r="I769" s="963" t="s">
        <v>43</v>
      </c>
      <c r="J769" s="963" t="s">
        <v>43</v>
      </c>
      <c r="K769" s="963" t="s">
        <v>43</v>
      </c>
      <c r="L769" s="963" t="s">
        <v>43</v>
      </c>
      <c r="M769" s="968" t="s">
        <v>43</v>
      </c>
      <c r="N769" s="1697" t="s">
        <v>302</v>
      </c>
      <c r="R769" s="439"/>
      <c r="S769" s="76"/>
    </row>
    <row r="770" spans="2:19" ht="15.75" customHeight="1" thickBot="1" x14ac:dyDescent="0.3">
      <c r="B770" s="472"/>
      <c r="C770" s="472"/>
      <c r="D770" s="472"/>
      <c r="E770" s="1523"/>
      <c r="F770" s="871">
        <v>2009</v>
      </c>
      <c r="G770" s="871">
        <v>2010</v>
      </c>
      <c r="H770" s="871">
        <v>2011</v>
      </c>
      <c r="I770" s="871">
        <v>2012</v>
      </c>
      <c r="J770" s="871">
        <v>2013</v>
      </c>
      <c r="K770" s="871">
        <v>2014</v>
      </c>
      <c r="L770" s="871">
        <v>2015</v>
      </c>
      <c r="M770" s="969">
        <v>2016</v>
      </c>
      <c r="N770" s="1692"/>
      <c r="R770" s="439"/>
      <c r="S770" s="76"/>
    </row>
    <row r="771" spans="2:19" x14ac:dyDescent="0.25">
      <c r="B771" s="472"/>
      <c r="C771" s="472"/>
      <c r="D771" s="472"/>
      <c r="E771" s="381" t="s">
        <v>278</v>
      </c>
      <c r="F771" s="379">
        <v>16</v>
      </c>
      <c r="G771" s="379">
        <v>7</v>
      </c>
      <c r="H771" s="379">
        <v>28</v>
      </c>
      <c r="I771" s="379">
        <v>31</v>
      </c>
      <c r="J771" s="379">
        <v>33</v>
      </c>
      <c r="K771" s="525">
        <v>17</v>
      </c>
      <c r="L771" s="525">
        <v>30</v>
      </c>
      <c r="M771" s="525">
        <v>15</v>
      </c>
      <c r="N771" s="388">
        <f>IFERROR((M771-L771)/L771,"-")</f>
        <v>-0.5</v>
      </c>
      <c r="R771" s="439"/>
      <c r="S771" s="76"/>
    </row>
    <row r="772" spans="2:19" x14ac:dyDescent="0.25">
      <c r="B772" s="472"/>
      <c r="C772" s="472"/>
      <c r="D772" s="472"/>
      <c r="E772" s="1027" t="s">
        <v>53</v>
      </c>
      <c r="F772" s="1028">
        <v>11</v>
      </c>
      <c r="G772" s="1028">
        <v>10</v>
      </c>
      <c r="H772" s="1028">
        <v>9</v>
      </c>
      <c r="I772" s="1028">
        <v>17</v>
      </c>
      <c r="J772" s="1029">
        <v>12</v>
      </c>
      <c r="K772" s="1029">
        <v>16</v>
      </c>
      <c r="L772" s="1029">
        <v>11</v>
      </c>
      <c r="M772" s="1029">
        <v>10</v>
      </c>
      <c r="N772" s="1031">
        <f t="shared" ref="N772:N774" si="360">IFERROR((M772-L772)/L772,"-")</f>
        <v>-9.0909090909090912E-2</v>
      </c>
      <c r="R772" s="439"/>
      <c r="S772" s="76"/>
    </row>
    <row r="773" spans="2:19" ht="15.75" thickBot="1" x14ac:dyDescent="0.3">
      <c r="B773" s="472"/>
      <c r="C773" s="472"/>
      <c r="D773" s="472"/>
      <c r="E773" s="382" t="s">
        <v>69</v>
      </c>
      <c r="F773" s="380">
        <v>0</v>
      </c>
      <c r="G773" s="380">
        <v>0</v>
      </c>
      <c r="H773" s="380">
        <v>0</v>
      </c>
      <c r="I773" s="340">
        <v>0</v>
      </c>
      <c r="J773" s="340">
        <v>1</v>
      </c>
      <c r="K773" s="340">
        <v>1</v>
      </c>
      <c r="L773" s="340">
        <v>0</v>
      </c>
      <c r="M773" s="467">
        <v>0</v>
      </c>
      <c r="N773" s="388" t="str">
        <f t="shared" si="360"/>
        <v>-</v>
      </c>
      <c r="R773" s="439"/>
      <c r="S773" s="76"/>
    </row>
    <row r="774" spans="2:19" ht="15.75" thickBot="1" x14ac:dyDescent="0.3">
      <c r="B774" s="472"/>
      <c r="C774" s="472"/>
      <c r="D774" s="472"/>
      <c r="E774" s="959" t="s">
        <v>7</v>
      </c>
      <c r="F774" s="960">
        <f>SUM(F771:F773)</f>
        <v>27</v>
      </c>
      <c r="G774" s="960">
        <f t="shared" ref="G774" si="361">SUM(G771:G773)</f>
        <v>17</v>
      </c>
      <c r="H774" s="960">
        <f t="shared" ref="H774" si="362">SUM(H771:H773)</f>
        <v>37</v>
      </c>
      <c r="I774" s="960">
        <f t="shared" ref="I774" si="363">SUM(I771:I773)</f>
        <v>48</v>
      </c>
      <c r="J774" s="960">
        <f t="shared" ref="J774" si="364">SUM(J771:J773)</f>
        <v>46</v>
      </c>
      <c r="K774" s="960">
        <f t="shared" ref="K774" si="365">SUM(K771:K773)</f>
        <v>34</v>
      </c>
      <c r="L774" s="960">
        <v>41</v>
      </c>
      <c r="M774" s="960">
        <v>25</v>
      </c>
      <c r="N774" s="964">
        <f t="shared" si="360"/>
        <v>-0.3902439024390244</v>
      </c>
      <c r="R774" s="439"/>
      <c r="S774" s="76"/>
    </row>
    <row r="775" spans="2:19" ht="7.5" customHeight="1" thickTop="1" thickBot="1" x14ac:dyDescent="0.3">
      <c r="B775" s="472"/>
      <c r="C775" s="472"/>
      <c r="D775" s="472"/>
      <c r="E775" s="203"/>
      <c r="F775" s="204"/>
      <c r="G775" s="204"/>
      <c r="H775" s="204"/>
      <c r="I775" s="387"/>
      <c r="J775" s="387"/>
      <c r="K775" s="387"/>
      <c r="L775" s="387"/>
      <c r="M775" s="387"/>
      <c r="N775" s="391"/>
      <c r="R775" s="439"/>
      <c r="S775" s="76"/>
    </row>
    <row r="776" spans="2:19" ht="15.75" thickTop="1" x14ac:dyDescent="0.25">
      <c r="B776" s="472"/>
      <c r="C776" s="472"/>
      <c r="D776" s="472"/>
      <c r="E776" s="341" t="s">
        <v>50</v>
      </c>
      <c r="F776" s="342">
        <v>15</v>
      </c>
      <c r="G776" s="342">
        <v>12</v>
      </c>
      <c r="H776" s="342">
        <v>24</v>
      </c>
      <c r="I776" s="342">
        <v>23</v>
      </c>
      <c r="J776" s="342">
        <v>32</v>
      </c>
      <c r="K776" s="342">
        <v>19</v>
      </c>
      <c r="L776" s="342">
        <v>24</v>
      </c>
      <c r="M776" s="342">
        <v>16</v>
      </c>
      <c r="N776" s="388">
        <f t="shared" ref="N776:N779" si="366">IFERROR((M776-L776)/L776,"-")</f>
        <v>-0.33333333333333331</v>
      </c>
      <c r="R776" s="439"/>
      <c r="S776" s="76"/>
    </row>
    <row r="777" spans="2:19" x14ac:dyDescent="0.25">
      <c r="B777" s="472"/>
      <c r="C777" s="472"/>
      <c r="D777" s="472"/>
      <c r="E777" s="1027" t="s">
        <v>51</v>
      </c>
      <c r="F777" s="1028">
        <v>12</v>
      </c>
      <c r="G777" s="1028">
        <v>5</v>
      </c>
      <c r="H777" s="1028">
        <v>13</v>
      </c>
      <c r="I777" s="1028">
        <v>23</v>
      </c>
      <c r="J777" s="1029">
        <v>14</v>
      </c>
      <c r="K777" s="1029">
        <v>14</v>
      </c>
      <c r="L777" s="1029">
        <v>17</v>
      </c>
      <c r="M777" s="1029">
        <v>8</v>
      </c>
      <c r="N777" s="1031">
        <f t="shared" si="366"/>
        <v>-0.52941176470588236</v>
      </c>
      <c r="R777" s="439"/>
      <c r="S777" s="76"/>
    </row>
    <row r="778" spans="2:19" ht="15.75" thickBot="1" x14ac:dyDescent="0.3">
      <c r="B778" s="472"/>
      <c r="C778" s="472"/>
      <c r="D778" s="472"/>
      <c r="E778" s="343" t="s">
        <v>69</v>
      </c>
      <c r="F778" s="345">
        <v>0</v>
      </c>
      <c r="G778" s="345">
        <v>0</v>
      </c>
      <c r="H778" s="346">
        <v>0</v>
      </c>
      <c r="I778" s="379">
        <v>2</v>
      </c>
      <c r="J778" s="467">
        <v>0</v>
      </c>
      <c r="K778" s="467">
        <v>1</v>
      </c>
      <c r="L778" s="467">
        <v>0</v>
      </c>
      <c r="M778" s="467">
        <v>1</v>
      </c>
      <c r="N778" s="388" t="str">
        <f t="shared" si="366"/>
        <v>-</v>
      </c>
      <c r="R778" s="439"/>
      <c r="S778" s="76"/>
    </row>
    <row r="779" spans="2:19" ht="15.75" thickBot="1" x14ac:dyDescent="0.3">
      <c r="B779" s="472"/>
      <c r="C779" s="472"/>
      <c r="D779" s="472"/>
      <c r="E779" s="966" t="s">
        <v>7</v>
      </c>
      <c r="F779" s="960">
        <f>SUM(F776:F778)</f>
        <v>27</v>
      </c>
      <c r="G779" s="960">
        <f t="shared" ref="G779" si="367">SUM(G776:G778)</f>
        <v>17</v>
      </c>
      <c r="H779" s="960">
        <f t="shared" ref="H779" si="368">SUM(H776:H778)</f>
        <v>37</v>
      </c>
      <c r="I779" s="960">
        <f t="shared" ref="I779" si="369">SUM(I776:I778)</f>
        <v>48</v>
      </c>
      <c r="J779" s="960">
        <f t="shared" ref="J779" si="370">SUM(J776:J778)</f>
        <v>46</v>
      </c>
      <c r="K779" s="960">
        <f t="shared" ref="K779" si="371">SUM(K776:K778)</f>
        <v>34</v>
      </c>
      <c r="L779" s="960">
        <v>41</v>
      </c>
      <c r="M779" s="960">
        <v>25</v>
      </c>
      <c r="N779" s="964">
        <f t="shared" si="366"/>
        <v>-0.3902439024390244</v>
      </c>
      <c r="R779" s="439"/>
      <c r="S779" s="76"/>
    </row>
    <row r="780" spans="2:19" ht="7.5" customHeight="1" thickTop="1" thickBot="1" x14ac:dyDescent="0.3">
      <c r="B780" s="472"/>
      <c r="C780" s="472"/>
      <c r="D780" s="472"/>
      <c r="E780" s="244"/>
      <c r="F780" s="204"/>
      <c r="G780" s="204"/>
      <c r="H780" s="204"/>
      <c r="I780" s="204"/>
      <c r="J780" s="204"/>
      <c r="K780" s="204"/>
      <c r="L780" s="204"/>
      <c r="M780" s="204"/>
      <c r="N780" s="392" t="str">
        <f t="shared" ref="N780" si="372">IFERROR((L780-K780)/K780,"-")</f>
        <v>-</v>
      </c>
      <c r="R780" s="439"/>
      <c r="S780" s="76"/>
    </row>
    <row r="781" spans="2:19" ht="15.75" thickTop="1" x14ac:dyDescent="0.25">
      <c r="B781" s="472"/>
      <c r="C781" s="472"/>
      <c r="D781" s="472"/>
      <c r="E781" s="245" t="s">
        <v>69</v>
      </c>
      <c r="F781" s="342">
        <v>0</v>
      </c>
      <c r="G781" s="342">
        <v>0</v>
      </c>
      <c r="H781" s="342">
        <v>2</v>
      </c>
      <c r="I781" s="468">
        <v>0</v>
      </c>
      <c r="J781" s="342">
        <v>0</v>
      </c>
      <c r="K781" s="342">
        <v>1</v>
      </c>
      <c r="L781" s="342">
        <v>0</v>
      </c>
      <c r="M781" s="831">
        <v>1</v>
      </c>
      <c r="N781" s="1096" t="str">
        <f t="shared" ref="N781:N793" si="373">IFERROR((M781-L781)/L781,"-")</f>
        <v>-</v>
      </c>
      <c r="R781" s="439"/>
      <c r="S781" s="76"/>
    </row>
    <row r="782" spans="2:19" x14ac:dyDescent="0.25">
      <c r="B782" s="472"/>
      <c r="C782" s="472"/>
      <c r="D782" s="472"/>
      <c r="E782" s="1027" t="s">
        <v>282</v>
      </c>
      <c r="F782" s="1028">
        <v>4</v>
      </c>
      <c r="G782" s="1028">
        <v>7</v>
      </c>
      <c r="H782" s="1028">
        <v>8</v>
      </c>
      <c r="I782" s="1028">
        <v>14</v>
      </c>
      <c r="J782" s="1029">
        <v>15</v>
      </c>
      <c r="K782" s="1029">
        <v>6</v>
      </c>
      <c r="L782" s="1029">
        <v>11</v>
      </c>
      <c r="M782" s="1028">
        <v>3</v>
      </c>
      <c r="N782" s="1031">
        <f t="shared" si="373"/>
        <v>-0.72727272727272729</v>
      </c>
      <c r="R782" s="439"/>
      <c r="S782" s="76"/>
    </row>
    <row r="783" spans="2:19" x14ac:dyDescent="0.25">
      <c r="B783" s="472"/>
      <c r="C783" s="472"/>
      <c r="D783" s="472"/>
      <c r="E783" s="348" t="s">
        <v>439</v>
      </c>
      <c r="F783" s="347">
        <v>4</v>
      </c>
      <c r="G783" s="347">
        <v>1</v>
      </c>
      <c r="H783" s="347">
        <v>6</v>
      </c>
      <c r="I783" s="347">
        <v>5</v>
      </c>
      <c r="J783" s="347">
        <v>4</v>
      </c>
      <c r="K783" s="347">
        <v>6</v>
      </c>
      <c r="L783" s="347">
        <v>7</v>
      </c>
      <c r="M783" s="347">
        <v>0</v>
      </c>
      <c r="N783" s="470">
        <f t="shared" si="373"/>
        <v>-1</v>
      </c>
      <c r="R783" s="439"/>
      <c r="S783" s="76"/>
    </row>
    <row r="784" spans="2:19" x14ac:dyDescent="0.25">
      <c r="B784" s="472"/>
      <c r="C784" s="472"/>
      <c r="D784" s="472"/>
      <c r="E784" s="1027" t="s">
        <v>283</v>
      </c>
      <c r="F784" s="1028">
        <v>2</v>
      </c>
      <c r="G784" s="1028">
        <v>1</v>
      </c>
      <c r="H784" s="1028">
        <v>5</v>
      </c>
      <c r="I784" s="1028">
        <v>3</v>
      </c>
      <c r="J784" s="1029">
        <v>6</v>
      </c>
      <c r="K784" s="1029">
        <v>6</v>
      </c>
      <c r="L784" s="1029">
        <v>5</v>
      </c>
      <c r="M784" s="1029">
        <v>5</v>
      </c>
      <c r="N784" s="1031">
        <f t="shared" si="373"/>
        <v>0</v>
      </c>
      <c r="R784" s="439"/>
      <c r="S784" s="76"/>
    </row>
    <row r="785" spans="2:19" x14ac:dyDescent="0.25">
      <c r="B785" s="472"/>
      <c r="C785" s="472"/>
      <c r="D785" s="472"/>
      <c r="E785" s="348" t="s">
        <v>284</v>
      </c>
      <c r="F785" s="347">
        <v>3</v>
      </c>
      <c r="G785" s="347">
        <v>1</v>
      </c>
      <c r="H785" s="347">
        <v>2</v>
      </c>
      <c r="I785" s="347">
        <v>4</v>
      </c>
      <c r="J785" s="347">
        <v>4</v>
      </c>
      <c r="K785" s="347">
        <v>3</v>
      </c>
      <c r="L785" s="347">
        <v>6</v>
      </c>
      <c r="M785" s="347">
        <v>2</v>
      </c>
      <c r="N785" s="470">
        <f t="shared" si="373"/>
        <v>-0.66666666666666663</v>
      </c>
      <c r="R785" s="439"/>
      <c r="S785" s="76"/>
    </row>
    <row r="786" spans="2:19" x14ac:dyDescent="0.25">
      <c r="B786" s="472"/>
      <c r="C786" s="472"/>
      <c r="D786" s="472"/>
      <c r="E786" s="1027" t="s">
        <v>285</v>
      </c>
      <c r="F786" s="1028">
        <v>0</v>
      </c>
      <c r="G786" s="1028">
        <v>0</v>
      </c>
      <c r="H786" s="1028">
        <v>0</v>
      </c>
      <c r="I786" s="1028">
        <v>0</v>
      </c>
      <c r="J786" s="1029">
        <v>0</v>
      </c>
      <c r="K786" s="1029">
        <v>0</v>
      </c>
      <c r="L786" s="1029">
        <v>0</v>
      </c>
      <c r="M786" s="1029">
        <v>0</v>
      </c>
      <c r="N786" s="1031" t="str">
        <f t="shared" si="373"/>
        <v>-</v>
      </c>
      <c r="R786" s="439"/>
      <c r="S786" s="76"/>
    </row>
    <row r="787" spans="2:19" x14ac:dyDescent="0.25">
      <c r="B787" s="472"/>
      <c r="C787" s="472"/>
      <c r="D787" s="472"/>
      <c r="E787" s="348" t="s">
        <v>389</v>
      </c>
      <c r="F787" s="347">
        <v>0</v>
      </c>
      <c r="G787" s="347">
        <v>0</v>
      </c>
      <c r="H787" s="347">
        <v>1</v>
      </c>
      <c r="I787" s="347">
        <v>1</v>
      </c>
      <c r="J787" s="347">
        <v>3</v>
      </c>
      <c r="K787" s="347">
        <v>2</v>
      </c>
      <c r="L787" s="347">
        <v>0</v>
      </c>
      <c r="M787" s="347">
        <v>1</v>
      </c>
      <c r="N787" s="470" t="str">
        <f t="shared" si="373"/>
        <v>-</v>
      </c>
      <c r="R787" s="439"/>
      <c r="S787" s="76"/>
    </row>
    <row r="788" spans="2:19" x14ac:dyDescent="0.25">
      <c r="B788" s="472"/>
      <c r="C788" s="472"/>
      <c r="D788" s="472"/>
      <c r="E788" s="1027" t="s">
        <v>286</v>
      </c>
      <c r="F788" s="1028">
        <v>0</v>
      </c>
      <c r="G788" s="1028">
        <v>1</v>
      </c>
      <c r="H788" s="1028">
        <v>1</v>
      </c>
      <c r="I788" s="1028">
        <v>2</v>
      </c>
      <c r="J788" s="1029">
        <v>1</v>
      </c>
      <c r="K788" s="1029">
        <v>2</v>
      </c>
      <c r="L788" s="1029">
        <v>1</v>
      </c>
      <c r="M788" s="1029">
        <v>3</v>
      </c>
      <c r="N788" s="1031">
        <f>IFERROR((M788-L788)/L788,"-")</f>
        <v>2</v>
      </c>
      <c r="R788" s="439"/>
      <c r="S788" s="76"/>
    </row>
    <row r="789" spans="2:19" x14ac:dyDescent="0.25">
      <c r="B789" s="472"/>
      <c r="C789" s="472"/>
      <c r="D789" s="472"/>
      <c r="E789" s="348" t="s">
        <v>279</v>
      </c>
      <c r="F789" s="347">
        <v>1</v>
      </c>
      <c r="G789" s="347">
        <v>1</v>
      </c>
      <c r="H789" s="347">
        <v>0</v>
      </c>
      <c r="I789" s="467">
        <v>0</v>
      </c>
      <c r="J789" s="347">
        <v>1</v>
      </c>
      <c r="K789" s="347">
        <v>1</v>
      </c>
      <c r="L789" s="347">
        <v>0</v>
      </c>
      <c r="M789" s="347">
        <v>0</v>
      </c>
      <c r="N789" s="470" t="str">
        <f t="shared" si="373"/>
        <v>-</v>
      </c>
      <c r="R789" s="439"/>
      <c r="S789" s="76"/>
    </row>
    <row r="790" spans="2:19" x14ac:dyDescent="0.25">
      <c r="B790" s="472"/>
      <c r="C790" s="472"/>
      <c r="D790" s="472"/>
      <c r="E790" s="1027" t="s">
        <v>280</v>
      </c>
      <c r="F790" s="1028">
        <v>10</v>
      </c>
      <c r="G790" s="1028">
        <v>3</v>
      </c>
      <c r="H790" s="1028">
        <v>4</v>
      </c>
      <c r="I790" s="1028">
        <v>12</v>
      </c>
      <c r="J790" s="1029">
        <v>9</v>
      </c>
      <c r="K790" s="1029">
        <v>4</v>
      </c>
      <c r="L790" s="1029">
        <v>5</v>
      </c>
      <c r="M790" s="1029">
        <v>6</v>
      </c>
      <c r="N790" s="1031">
        <f t="shared" si="373"/>
        <v>0.2</v>
      </c>
      <c r="R790" s="439"/>
      <c r="S790" s="76"/>
    </row>
    <row r="791" spans="2:19" x14ac:dyDescent="0.25">
      <c r="B791" s="472"/>
      <c r="C791" s="472"/>
      <c r="D791" s="472"/>
      <c r="E791" s="348" t="s">
        <v>281</v>
      </c>
      <c r="F791" s="347">
        <v>1</v>
      </c>
      <c r="G791" s="347">
        <v>1</v>
      </c>
      <c r="H791" s="347">
        <v>4</v>
      </c>
      <c r="I791" s="467">
        <v>3</v>
      </c>
      <c r="J791" s="347">
        <v>3</v>
      </c>
      <c r="K791" s="347">
        <v>1</v>
      </c>
      <c r="L791" s="347">
        <v>2</v>
      </c>
      <c r="M791" s="347">
        <v>2</v>
      </c>
      <c r="N791" s="470">
        <f t="shared" si="373"/>
        <v>0</v>
      </c>
      <c r="R791" s="439"/>
      <c r="S791" s="76"/>
    </row>
    <row r="792" spans="2:19" x14ac:dyDescent="0.25">
      <c r="B792" s="472"/>
      <c r="C792" s="472"/>
      <c r="D792" s="472"/>
      <c r="E792" s="1027" t="s">
        <v>390</v>
      </c>
      <c r="F792" s="1028">
        <v>1</v>
      </c>
      <c r="G792" s="1028">
        <v>1</v>
      </c>
      <c r="H792" s="1028">
        <v>4</v>
      </c>
      <c r="I792" s="1028">
        <v>3</v>
      </c>
      <c r="J792" s="1029">
        <v>0</v>
      </c>
      <c r="K792" s="1029">
        <v>2</v>
      </c>
      <c r="L792" s="1029">
        <v>0</v>
      </c>
      <c r="M792" s="1029">
        <v>0</v>
      </c>
      <c r="N792" s="1031" t="str">
        <f t="shared" si="373"/>
        <v>-</v>
      </c>
      <c r="R792" s="439"/>
      <c r="S792" s="76"/>
    </row>
    <row r="793" spans="2:19" ht="15.75" thickBot="1" x14ac:dyDescent="0.3">
      <c r="B793" s="472"/>
      <c r="C793" s="472"/>
      <c r="D793" s="472"/>
      <c r="E793" s="344" t="s">
        <v>175</v>
      </c>
      <c r="F793" s="340">
        <v>1</v>
      </c>
      <c r="G793" s="340">
        <v>0</v>
      </c>
      <c r="H793" s="340">
        <v>0</v>
      </c>
      <c r="I793" s="340">
        <v>1</v>
      </c>
      <c r="J793" s="340">
        <v>0</v>
      </c>
      <c r="K793" s="340">
        <v>0</v>
      </c>
      <c r="L793" s="340">
        <v>4</v>
      </c>
      <c r="M793" s="340">
        <v>2</v>
      </c>
      <c r="N793" s="390">
        <f t="shared" si="373"/>
        <v>-0.5</v>
      </c>
      <c r="R793" s="439"/>
      <c r="S793" s="76"/>
    </row>
    <row r="794" spans="2:19" ht="16.5" customHeight="1" thickBot="1" x14ac:dyDescent="0.3">
      <c r="B794" s="472"/>
      <c r="C794" s="472"/>
      <c r="D794" s="472"/>
      <c r="E794" s="959" t="s">
        <v>7</v>
      </c>
      <c r="F794" s="960">
        <f t="shared" ref="F794:K794" si="374">SUM(F781:F793)</f>
        <v>27</v>
      </c>
      <c r="G794" s="960">
        <f t="shared" si="374"/>
        <v>17</v>
      </c>
      <c r="H794" s="960">
        <f t="shared" si="374"/>
        <v>37</v>
      </c>
      <c r="I794" s="960">
        <f t="shared" si="374"/>
        <v>48</v>
      </c>
      <c r="J794" s="960">
        <f t="shared" si="374"/>
        <v>46</v>
      </c>
      <c r="K794" s="960">
        <f t="shared" si="374"/>
        <v>34</v>
      </c>
      <c r="L794" s="960">
        <v>41</v>
      </c>
      <c r="M794" s="1093">
        <v>25</v>
      </c>
      <c r="N794" s="967">
        <f>IFERROR((M794-L794)/L794,"-")</f>
        <v>-0.3902439024390244</v>
      </c>
      <c r="R794" s="439"/>
      <c r="S794" s="76"/>
    </row>
    <row r="795" spans="2:19" ht="15.75" thickTop="1" x14ac:dyDescent="0.25">
      <c r="B795" s="472"/>
      <c r="C795" s="472"/>
      <c r="D795" s="472"/>
      <c r="E795" s="34" t="s">
        <v>288</v>
      </c>
      <c r="R795" s="439"/>
      <c r="S795" s="76"/>
    </row>
    <row r="796" spans="2:19" ht="15.75" thickBot="1" x14ac:dyDescent="0.3">
      <c r="B796" s="472"/>
      <c r="C796" s="472"/>
      <c r="D796" s="472"/>
      <c r="R796" s="439"/>
      <c r="S796" s="76"/>
    </row>
    <row r="797" spans="2:19" ht="23.25" customHeight="1" thickTop="1" thickBot="1" x14ac:dyDescent="0.3">
      <c r="B797" s="472"/>
      <c r="C797" s="472"/>
      <c r="D797" s="472" t="s">
        <v>228</v>
      </c>
      <c r="E797" s="1694" t="s">
        <v>228</v>
      </c>
      <c r="F797" s="1695"/>
      <c r="G797" s="1695"/>
      <c r="H797" s="1695"/>
      <c r="I797" s="1695"/>
      <c r="J797" s="1695"/>
      <c r="K797" s="1695"/>
      <c r="L797" s="1695"/>
      <c r="M797" s="1695"/>
      <c r="N797" s="1696"/>
      <c r="R797" s="439"/>
      <c r="S797" s="76"/>
    </row>
    <row r="798" spans="2:19" ht="15.75" customHeight="1" x14ac:dyDescent="0.25">
      <c r="B798" s="472"/>
      <c r="C798" s="472"/>
      <c r="D798" s="472"/>
      <c r="E798" s="1693" t="s">
        <v>42</v>
      </c>
      <c r="F798" s="963" t="s">
        <v>43</v>
      </c>
      <c r="G798" s="963" t="s">
        <v>43</v>
      </c>
      <c r="H798" s="963" t="s">
        <v>43</v>
      </c>
      <c r="I798" s="963" t="s">
        <v>43</v>
      </c>
      <c r="J798" s="963" t="s">
        <v>43</v>
      </c>
      <c r="K798" s="963" t="s">
        <v>43</v>
      </c>
      <c r="L798" s="963" t="s">
        <v>43</v>
      </c>
      <c r="M798" s="968" t="s">
        <v>43</v>
      </c>
      <c r="N798" s="1697" t="s">
        <v>302</v>
      </c>
      <c r="R798" s="439"/>
      <c r="S798" s="76"/>
    </row>
    <row r="799" spans="2:19" ht="15.75" customHeight="1" thickBot="1" x14ac:dyDescent="0.3">
      <c r="B799" s="472"/>
      <c r="C799" s="472"/>
      <c r="D799" s="472"/>
      <c r="E799" s="1523"/>
      <c r="F799" s="871">
        <v>2009</v>
      </c>
      <c r="G799" s="871">
        <v>2010</v>
      </c>
      <c r="H799" s="871">
        <v>2011</v>
      </c>
      <c r="I799" s="871">
        <v>2012</v>
      </c>
      <c r="J799" s="871">
        <v>2013</v>
      </c>
      <c r="K799" s="871">
        <v>2014</v>
      </c>
      <c r="L799" s="871">
        <v>2015</v>
      </c>
      <c r="M799" s="969">
        <v>2016</v>
      </c>
      <c r="N799" s="1692"/>
      <c r="R799" s="439"/>
      <c r="S799" s="76"/>
    </row>
    <row r="800" spans="2:19" x14ac:dyDescent="0.25">
      <c r="B800" s="472"/>
      <c r="C800" s="472"/>
      <c r="D800" s="472"/>
      <c r="E800" s="381" t="s">
        <v>278</v>
      </c>
      <c r="F800" s="379">
        <v>23</v>
      </c>
      <c r="G800" s="379">
        <v>23</v>
      </c>
      <c r="H800" s="379">
        <v>20</v>
      </c>
      <c r="I800" s="379">
        <v>21</v>
      </c>
      <c r="J800" s="379">
        <v>46</v>
      </c>
      <c r="K800" s="525">
        <v>33</v>
      </c>
      <c r="L800" s="525">
        <v>20</v>
      </c>
      <c r="M800" s="525">
        <v>23</v>
      </c>
      <c r="N800" s="388">
        <f>IFERROR((M800-L800)/L800,"-")</f>
        <v>0.15</v>
      </c>
      <c r="R800" s="439"/>
      <c r="S800" s="76"/>
    </row>
    <row r="801" spans="2:19" x14ac:dyDescent="0.25">
      <c r="B801" s="472"/>
      <c r="C801" s="472"/>
      <c r="D801" s="472"/>
      <c r="E801" s="1027" t="s">
        <v>53</v>
      </c>
      <c r="F801" s="1028">
        <v>22</v>
      </c>
      <c r="G801" s="1028">
        <v>26</v>
      </c>
      <c r="H801" s="1028">
        <v>38</v>
      </c>
      <c r="I801" s="1028">
        <v>20</v>
      </c>
      <c r="J801" s="1029">
        <v>41</v>
      </c>
      <c r="K801" s="1029">
        <v>42</v>
      </c>
      <c r="L801" s="1029">
        <v>21</v>
      </c>
      <c r="M801" s="1029">
        <v>28</v>
      </c>
      <c r="N801" s="1031">
        <f t="shared" ref="N801:N803" si="375">IFERROR((M801-L801)/L801,"-")</f>
        <v>0.33333333333333331</v>
      </c>
      <c r="R801" s="439"/>
      <c r="S801" s="76"/>
    </row>
    <row r="802" spans="2:19" ht="15.75" thickBot="1" x14ac:dyDescent="0.3">
      <c r="B802" s="472"/>
      <c r="C802" s="472"/>
      <c r="D802" s="472"/>
      <c r="E802" s="382" t="s">
        <v>69</v>
      </c>
      <c r="F802" s="380">
        <v>0</v>
      </c>
      <c r="G802" s="380">
        <v>0</v>
      </c>
      <c r="H802" s="380">
        <v>0</v>
      </c>
      <c r="I802" s="340">
        <v>0</v>
      </c>
      <c r="J802" s="340">
        <v>2</v>
      </c>
      <c r="K802" s="340">
        <v>0</v>
      </c>
      <c r="L802" s="340">
        <v>0</v>
      </c>
      <c r="M802" s="467">
        <v>0</v>
      </c>
      <c r="N802" s="388" t="str">
        <f t="shared" si="375"/>
        <v>-</v>
      </c>
      <c r="R802" s="439"/>
      <c r="S802" s="76"/>
    </row>
    <row r="803" spans="2:19" ht="15.75" thickBot="1" x14ac:dyDescent="0.3">
      <c r="B803" s="472"/>
      <c r="C803" s="472"/>
      <c r="D803" s="472"/>
      <c r="E803" s="959" t="s">
        <v>7</v>
      </c>
      <c r="F803" s="960">
        <f>SUM(F800:F802)</f>
        <v>45</v>
      </c>
      <c r="G803" s="960">
        <f t="shared" ref="G803" si="376">SUM(G800:G802)</f>
        <v>49</v>
      </c>
      <c r="H803" s="960">
        <f t="shared" ref="H803" si="377">SUM(H800:H802)</f>
        <v>58</v>
      </c>
      <c r="I803" s="960">
        <f t="shared" ref="I803" si="378">SUM(I800:I802)</f>
        <v>41</v>
      </c>
      <c r="J803" s="960">
        <f t="shared" ref="J803" si="379">SUM(J800:J802)</f>
        <v>89</v>
      </c>
      <c r="K803" s="960">
        <f t="shared" ref="K803" si="380">SUM(K800:K802)</f>
        <v>75</v>
      </c>
      <c r="L803" s="960">
        <v>41</v>
      </c>
      <c r="M803" s="960">
        <v>51</v>
      </c>
      <c r="N803" s="964">
        <f t="shared" si="375"/>
        <v>0.24390243902439024</v>
      </c>
      <c r="R803" s="439"/>
      <c r="S803" s="76"/>
    </row>
    <row r="804" spans="2:19" ht="7.5" customHeight="1" thickTop="1" thickBot="1" x14ac:dyDescent="0.3">
      <c r="B804" s="472"/>
      <c r="C804" s="472"/>
      <c r="D804" s="472"/>
      <c r="E804" s="203"/>
      <c r="F804" s="204"/>
      <c r="G804" s="204"/>
      <c r="H804" s="204"/>
      <c r="I804" s="387"/>
      <c r="J804" s="387"/>
      <c r="K804" s="387"/>
      <c r="L804" s="387"/>
      <c r="M804" s="387"/>
      <c r="N804" s="391"/>
      <c r="R804" s="439"/>
      <c r="S804" s="76"/>
    </row>
    <row r="805" spans="2:19" ht="15.75" thickTop="1" x14ac:dyDescent="0.25">
      <c r="B805" s="472"/>
      <c r="C805" s="472"/>
      <c r="D805" s="472"/>
      <c r="E805" s="341" t="s">
        <v>50</v>
      </c>
      <c r="F805" s="342">
        <v>29</v>
      </c>
      <c r="G805" s="342">
        <v>25</v>
      </c>
      <c r="H805" s="342">
        <v>39</v>
      </c>
      <c r="I805" s="342">
        <v>31</v>
      </c>
      <c r="J805" s="342">
        <v>56</v>
      </c>
      <c r="K805" s="342">
        <v>54</v>
      </c>
      <c r="L805" s="342">
        <v>25</v>
      </c>
      <c r="M805" s="342">
        <v>35</v>
      </c>
      <c r="N805" s="388">
        <f t="shared" ref="N805:N808" si="381">IFERROR((M805-L805)/L805,"-")</f>
        <v>0.4</v>
      </c>
      <c r="R805" s="439"/>
      <c r="S805" s="76"/>
    </row>
    <row r="806" spans="2:19" x14ac:dyDescent="0.25">
      <c r="B806" s="472"/>
      <c r="C806" s="472"/>
      <c r="D806" s="472"/>
      <c r="E806" s="1027" t="s">
        <v>51</v>
      </c>
      <c r="F806" s="1028">
        <v>16</v>
      </c>
      <c r="G806" s="1028">
        <v>24</v>
      </c>
      <c r="H806" s="1028">
        <v>19</v>
      </c>
      <c r="I806" s="1028">
        <v>7</v>
      </c>
      <c r="J806" s="1029">
        <v>32</v>
      </c>
      <c r="K806" s="1029">
        <v>20</v>
      </c>
      <c r="L806" s="1029">
        <v>15</v>
      </c>
      <c r="M806" s="1029">
        <v>14</v>
      </c>
      <c r="N806" s="1031">
        <f t="shared" si="381"/>
        <v>-6.6666666666666666E-2</v>
      </c>
      <c r="R806" s="439"/>
      <c r="S806" s="76"/>
    </row>
    <row r="807" spans="2:19" ht="15.75" thickBot="1" x14ac:dyDescent="0.3">
      <c r="B807" s="472"/>
      <c r="C807" s="472"/>
      <c r="D807" s="472"/>
      <c r="E807" s="343" t="s">
        <v>69</v>
      </c>
      <c r="F807" s="345">
        <v>0</v>
      </c>
      <c r="G807" s="345">
        <v>0</v>
      </c>
      <c r="H807" s="346">
        <v>0</v>
      </c>
      <c r="I807" s="379">
        <v>3</v>
      </c>
      <c r="J807" s="467">
        <v>1</v>
      </c>
      <c r="K807" s="467">
        <v>1</v>
      </c>
      <c r="L807" s="467">
        <v>1</v>
      </c>
      <c r="M807" s="467">
        <v>2</v>
      </c>
      <c r="N807" s="388">
        <f t="shared" si="381"/>
        <v>1</v>
      </c>
      <c r="R807" s="439"/>
      <c r="S807" s="76"/>
    </row>
    <row r="808" spans="2:19" ht="15.75" thickBot="1" x14ac:dyDescent="0.3">
      <c r="B808" s="472"/>
      <c r="C808" s="472"/>
      <c r="D808" s="472"/>
      <c r="E808" s="966" t="s">
        <v>7</v>
      </c>
      <c r="F808" s="960">
        <f>SUM(F805:F807)</f>
        <v>45</v>
      </c>
      <c r="G808" s="960">
        <f t="shared" ref="G808" si="382">SUM(G805:G807)</f>
        <v>49</v>
      </c>
      <c r="H808" s="960">
        <f t="shared" ref="H808" si="383">SUM(H805:H807)</f>
        <v>58</v>
      </c>
      <c r="I808" s="960">
        <f t="shared" ref="I808" si="384">SUM(I805:I807)</f>
        <v>41</v>
      </c>
      <c r="J808" s="960">
        <f t="shared" ref="J808" si="385">SUM(J805:J807)</f>
        <v>89</v>
      </c>
      <c r="K808" s="960">
        <f t="shared" ref="K808" si="386">SUM(K805:K807)</f>
        <v>75</v>
      </c>
      <c r="L808" s="960">
        <v>41</v>
      </c>
      <c r="M808" s="960">
        <v>51</v>
      </c>
      <c r="N808" s="964">
        <f t="shared" si="381"/>
        <v>0.24390243902439024</v>
      </c>
      <c r="R808" s="439"/>
      <c r="S808" s="76"/>
    </row>
    <row r="809" spans="2:19" ht="7.5" customHeight="1" thickTop="1" thickBot="1" x14ac:dyDescent="0.3">
      <c r="B809" s="472"/>
      <c r="C809" s="472"/>
      <c r="D809" s="472"/>
      <c r="E809" s="244"/>
      <c r="F809" s="204"/>
      <c r="G809" s="204"/>
      <c r="H809" s="204"/>
      <c r="I809" s="204"/>
      <c r="J809" s="204"/>
      <c r="K809" s="204"/>
      <c r="L809" s="204"/>
      <c r="M809" s="204"/>
      <c r="N809" s="392"/>
      <c r="R809" s="439"/>
      <c r="S809" s="76"/>
    </row>
    <row r="810" spans="2:19" ht="15.75" thickTop="1" x14ac:dyDescent="0.25">
      <c r="B810" s="472"/>
      <c r="C810" s="472"/>
      <c r="D810" s="472"/>
      <c r="E810" s="245" t="s">
        <v>69</v>
      </c>
      <c r="F810" s="342">
        <v>1</v>
      </c>
      <c r="G810" s="342">
        <v>0</v>
      </c>
      <c r="H810" s="342">
        <v>0</v>
      </c>
      <c r="I810" s="468">
        <v>1</v>
      </c>
      <c r="J810" s="342">
        <v>1</v>
      </c>
      <c r="K810" s="342">
        <v>1</v>
      </c>
      <c r="L810" s="342">
        <v>2</v>
      </c>
      <c r="M810" s="342">
        <v>1</v>
      </c>
      <c r="N810" s="469">
        <f t="shared" ref="N810:N822" si="387">IFERROR((M810-L810)/L810,"-")</f>
        <v>-0.5</v>
      </c>
      <c r="R810" s="439"/>
      <c r="S810" s="76"/>
    </row>
    <row r="811" spans="2:19" x14ac:dyDescent="0.25">
      <c r="B811" s="472"/>
      <c r="C811" s="472"/>
      <c r="D811" s="472"/>
      <c r="E811" s="1027" t="s">
        <v>282</v>
      </c>
      <c r="F811" s="1028">
        <v>14</v>
      </c>
      <c r="G811" s="1028">
        <v>13</v>
      </c>
      <c r="H811" s="1028">
        <v>11</v>
      </c>
      <c r="I811" s="1028">
        <v>8</v>
      </c>
      <c r="J811" s="1029">
        <v>18</v>
      </c>
      <c r="K811" s="1029">
        <v>23</v>
      </c>
      <c r="L811" s="1029">
        <v>9</v>
      </c>
      <c r="M811" s="1029">
        <v>12</v>
      </c>
      <c r="N811" s="1031">
        <f t="shared" si="387"/>
        <v>0.33333333333333331</v>
      </c>
      <c r="R811" s="439"/>
      <c r="S811" s="76"/>
    </row>
    <row r="812" spans="2:19" x14ac:dyDescent="0.25">
      <c r="B812" s="472"/>
      <c r="C812" s="472"/>
      <c r="D812" s="472"/>
      <c r="E812" s="348" t="s">
        <v>439</v>
      </c>
      <c r="F812" s="347">
        <v>2</v>
      </c>
      <c r="G812" s="347">
        <v>9</v>
      </c>
      <c r="H812" s="347">
        <v>6</v>
      </c>
      <c r="I812" s="347">
        <v>3</v>
      </c>
      <c r="J812" s="347">
        <v>8</v>
      </c>
      <c r="K812" s="347">
        <v>9</v>
      </c>
      <c r="L812" s="347">
        <v>5</v>
      </c>
      <c r="M812" s="347">
        <v>6</v>
      </c>
      <c r="N812" s="470">
        <f t="shared" si="387"/>
        <v>0.2</v>
      </c>
      <c r="R812" s="439"/>
      <c r="S812" s="76"/>
    </row>
    <row r="813" spans="2:19" x14ac:dyDescent="0.25">
      <c r="B813" s="715" t="s">
        <v>36</v>
      </c>
      <c r="C813" s="670"/>
      <c r="D813" s="472"/>
      <c r="E813" s="1027" t="s">
        <v>283</v>
      </c>
      <c r="F813" s="1028">
        <v>3</v>
      </c>
      <c r="G813" s="1028">
        <v>0</v>
      </c>
      <c r="H813" s="1028">
        <v>7</v>
      </c>
      <c r="I813" s="1028">
        <v>2</v>
      </c>
      <c r="J813" s="1029">
        <v>4</v>
      </c>
      <c r="K813" s="1029">
        <v>5</v>
      </c>
      <c r="L813" s="1029">
        <v>7</v>
      </c>
      <c r="M813" s="1029">
        <v>4</v>
      </c>
      <c r="N813" s="1031">
        <f t="shared" si="387"/>
        <v>-0.42857142857142855</v>
      </c>
      <c r="R813" s="439"/>
      <c r="S813" s="76"/>
    </row>
    <row r="814" spans="2:19" x14ac:dyDescent="0.25">
      <c r="B814" s="715" t="s">
        <v>38</v>
      </c>
      <c r="C814" s="670"/>
      <c r="D814" s="472"/>
      <c r="E814" s="348" t="s">
        <v>284</v>
      </c>
      <c r="F814" s="347">
        <v>4</v>
      </c>
      <c r="G814" s="347">
        <v>3</v>
      </c>
      <c r="H814" s="347">
        <v>11</v>
      </c>
      <c r="I814" s="347">
        <v>1</v>
      </c>
      <c r="J814" s="347">
        <v>10</v>
      </c>
      <c r="K814" s="347">
        <v>6</v>
      </c>
      <c r="L814" s="347">
        <v>6</v>
      </c>
      <c r="M814" s="347">
        <v>4</v>
      </c>
      <c r="N814" s="470">
        <f t="shared" si="387"/>
        <v>-0.33333333333333331</v>
      </c>
      <c r="R814" s="439"/>
      <c r="S814" s="76"/>
    </row>
    <row r="815" spans="2:19" x14ac:dyDescent="0.25">
      <c r="B815" s="715" t="s">
        <v>81</v>
      </c>
      <c r="C815" s="670"/>
      <c r="D815" s="472"/>
      <c r="E815" s="1027" t="s">
        <v>285</v>
      </c>
      <c r="F815" s="1028">
        <v>0</v>
      </c>
      <c r="G815" s="1028">
        <v>0</v>
      </c>
      <c r="H815" s="1028">
        <v>0</v>
      </c>
      <c r="I815" s="1028">
        <v>0</v>
      </c>
      <c r="J815" s="1029">
        <v>0</v>
      </c>
      <c r="K815" s="1029">
        <v>0</v>
      </c>
      <c r="L815" s="1029">
        <v>0</v>
      </c>
      <c r="M815" s="1029">
        <v>0</v>
      </c>
      <c r="N815" s="1031" t="str">
        <f t="shared" si="387"/>
        <v>-</v>
      </c>
      <c r="R815" s="439"/>
      <c r="S815" s="76"/>
    </row>
    <row r="816" spans="2:19" x14ac:dyDescent="0.25">
      <c r="B816" s="472"/>
      <c r="C816" s="472"/>
      <c r="D816" s="472"/>
      <c r="E816" s="348" t="s">
        <v>389</v>
      </c>
      <c r="F816" s="347">
        <v>0</v>
      </c>
      <c r="G816" s="347">
        <v>1</v>
      </c>
      <c r="H816" s="347">
        <v>3</v>
      </c>
      <c r="I816" s="347">
        <v>1</v>
      </c>
      <c r="J816" s="347">
        <v>2</v>
      </c>
      <c r="K816" s="347">
        <v>0</v>
      </c>
      <c r="L816" s="347">
        <v>0</v>
      </c>
      <c r="M816" s="347">
        <v>2</v>
      </c>
      <c r="N816" s="470" t="str">
        <f t="shared" si="387"/>
        <v>-</v>
      </c>
      <c r="R816" s="439"/>
      <c r="S816" s="76"/>
    </row>
    <row r="817" spans="2:19" x14ac:dyDescent="0.25">
      <c r="B817" s="472"/>
      <c r="C817" s="472"/>
      <c r="D817" s="472"/>
      <c r="E817" s="1027" t="s">
        <v>286</v>
      </c>
      <c r="F817" s="1028">
        <v>6</v>
      </c>
      <c r="G817" s="1028">
        <v>4</v>
      </c>
      <c r="H817" s="1028">
        <v>2</v>
      </c>
      <c r="I817" s="1028">
        <v>5</v>
      </c>
      <c r="J817" s="1029">
        <v>9</v>
      </c>
      <c r="K817" s="1029">
        <v>8</v>
      </c>
      <c r="L817" s="1029">
        <v>4</v>
      </c>
      <c r="M817" s="1029">
        <v>4</v>
      </c>
      <c r="N817" s="1031">
        <f>IFERROR((M817-L817)/L817,"-")</f>
        <v>0</v>
      </c>
      <c r="R817" s="439"/>
      <c r="S817" s="76"/>
    </row>
    <row r="818" spans="2:19" x14ac:dyDescent="0.25">
      <c r="B818" s="472"/>
      <c r="C818" s="472"/>
      <c r="D818" s="472"/>
      <c r="E818" s="348" t="s">
        <v>279</v>
      </c>
      <c r="F818" s="347">
        <v>1</v>
      </c>
      <c r="G818" s="347">
        <v>4</v>
      </c>
      <c r="H818" s="347">
        <v>0</v>
      </c>
      <c r="I818" s="467">
        <v>4</v>
      </c>
      <c r="J818" s="347">
        <v>2</v>
      </c>
      <c r="K818" s="347">
        <v>7</v>
      </c>
      <c r="L818" s="347">
        <v>1</v>
      </c>
      <c r="M818" s="347">
        <v>1</v>
      </c>
      <c r="N818" s="470">
        <f t="shared" si="387"/>
        <v>0</v>
      </c>
      <c r="R818" s="439"/>
      <c r="S818" s="76"/>
    </row>
    <row r="819" spans="2:19" x14ac:dyDescent="0.25">
      <c r="B819" s="472"/>
      <c r="C819" s="472"/>
      <c r="D819" s="472"/>
      <c r="E819" s="1027" t="s">
        <v>280</v>
      </c>
      <c r="F819" s="1028">
        <v>9</v>
      </c>
      <c r="G819" s="1028">
        <v>8</v>
      </c>
      <c r="H819" s="1028">
        <v>13</v>
      </c>
      <c r="I819" s="1028">
        <v>8</v>
      </c>
      <c r="J819" s="1029">
        <v>30</v>
      </c>
      <c r="K819" s="1029">
        <v>11</v>
      </c>
      <c r="L819" s="1029">
        <v>5</v>
      </c>
      <c r="M819" s="1029">
        <v>11</v>
      </c>
      <c r="N819" s="1031">
        <f t="shared" si="387"/>
        <v>1.2</v>
      </c>
      <c r="R819" s="439"/>
      <c r="S819" s="76"/>
    </row>
    <row r="820" spans="2:19" x14ac:dyDescent="0.25">
      <c r="B820" s="472"/>
      <c r="C820" s="472"/>
      <c r="D820" s="472"/>
      <c r="E820" s="348" t="s">
        <v>281</v>
      </c>
      <c r="F820" s="347">
        <v>2</v>
      </c>
      <c r="G820" s="347">
        <v>1</v>
      </c>
      <c r="H820" s="347">
        <v>1</v>
      </c>
      <c r="I820" s="467">
        <v>4</v>
      </c>
      <c r="J820" s="347">
        <v>3</v>
      </c>
      <c r="K820" s="347">
        <v>0</v>
      </c>
      <c r="L820" s="347">
        <v>0</v>
      </c>
      <c r="M820" s="347">
        <v>3</v>
      </c>
      <c r="N820" s="470" t="str">
        <f t="shared" si="387"/>
        <v>-</v>
      </c>
      <c r="R820" s="439"/>
      <c r="S820" s="76"/>
    </row>
    <row r="821" spans="2:19" x14ac:dyDescent="0.25">
      <c r="B821" s="472"/>
      <c r="C821" s="472"/>
      <c r="D821" s="472"/>
      <c r="E821" s="1027" t="s">
        <v>390</v>
      </c>
      <c r="F821" s="1028">
        <v>3</v>
      </c>
      <c r="G821" s="1028">
        <v>4</v>
      </c>
      <c r="H821" s="1028">
        <v>4</v>
      </c>
      <c r="I821" s="1028">
        <v>4</v>
      </c>
      <c r="J821" s="1029">
        <v>2</v>
      </c>
      <c r="K821" s="1029">
        <v>3</v>
      </c>
      <c r="L821" s="1029">
        <v>1</v>
      </c>
      <c r="M821" s="1029">
        <v>3</v>
      </c>
      <c r="N821" s="1031">
        <f t="shared" si="387"/>
        <v>2</v>
      </c>
      <c r="R821" s="439"/>
      <c r="S821" s="76"/>
    </row>
    <row r="822" spans="2:19" ht="15.75" thickBot="1" x14ac:dyDescent="0.3">
      <c r="B822" s="472"/>
      <c r="C822" s="472"/>
      <c r="D822" s="472"/>
      <c r="E822" s="344" t="s">
        <v>175</v>
      </c>
      <c r="F822" s="340">
        <v>0</v>
      </c>
      <c r="G822" s="340">
        <v>2</v>
      </c>
      <c r="H822" s="340">
        <v>0</v>
      </c>
      <c r="I822" s="340">
        <v>0</v>
      </c>
      <c r="J822" s="340">
        <v>0</v>
      </c>
      <c r="K822" s="340">
        <v>2</v>
      </c>
      <c r="L822" s="340">
        <v>1</v>
      </c>
      <c r="M822" s="340">
        <v>0</v>
      </c>
      <c r="N822" s="390">
        <f t="shared" si="387"/>
        <v>-1</v>
      </c>
      <c r="R822" s="439"/>
      <c r="S822" s="76"/>
    </row>
    <row r="823" spans="2:19" ht="15.75" thickBot="1" x14ac:dyDescent="0.3">
      <c r="B823" s="472"/>
      <c r="C823" s="472"/>
      <c r="D823" s="472"/>
      <c r="E823" s="959" t="s">
        <v>7</v>
      </c>
      <c r="F823" s="960">
        <f t="shared" ref="F823:K823" si="388">SUM(F810:F822)</f>
        <v>45</v>
      </c>
      <c r="G823" s="960">
        <f t="shared" si="388"/>
        <v>49</v>
      </c>
      <c r="H823" s="960">
        <f t="shared" si="388"/>
        <v>58</v>
      </c>
      <c r="I823" s="960">
        <f t="shared" si="388"/>
        <v>41</v>
      </c>
      <c r="J823" s="960">
        <f t="shared" si="388"/>
        <v>89</v>
      </c>
      <c r="K823" s="960">
        <f t="shared" si="388"/>
        <v>75</v>
      </c>
      <c r="L823" s="960">
        <v>41</v>
      </c>
      <c r="M823" s="1093">
        <v>51</v>
      </c>
      <c r="N823" s="967">
        <f>IFERROR((M823-L823)/L823,"-")</f>
        <v>0.24390243902439024</v>
      </c>
      <c r="R823" s="439"/>
      <c r="S823" s="76"/>
    </row>
    <row r="824" spans="2:19" ht="15.75" thickTop="1" x14ac:dyDescent="0.25">
      <c r="B824" s="472"/>
      <c r="C824" s="472"/>
      <c r="D824" s="472"/>
      <c r="E824" s="34" t="s">
        <v>288</v>
      </c>
      <c r="R824" s="439"/>
      <c r="S824" s="76"/>
    </row>
    <row r="825" spans="2:19" ht="15.75" thickBot="1" x14ac:dyDescent="0.3">
      <c r="B825" s="472"/>
      <c r="C825" s="472"/>
      <c r="D825" s="472"/>
      <c r="E825" s="439"/>
      <c r="F825" s="439"/>
      <c r="H825" s="439"/>
      <c r="I825" s="439"/>
      <c r="J825" s="439"/>
      <c r="R825" s="439"/>
      <c r="S825" s="76"/>
    </row>
    <row r="826" spans="2:19" ht="23.25" customHeight="1" thickTop="1" thickBot="1" x14ac:dyDescent="0.3">
      <c r="B826" s="472"/>
      <c r="C826" s="472"/>
      <c r="D826" s="472" t="s">
        <v>276</v>
      </c>
      <c r="E826" s="1694" t="s">
        <v>276</v>
      </c>
      <c r="F826" s="1695"/>
      <c r="G826" s="1695"/>
      <c r="H826" s="1695"/>
      <c r="I826" s="1695"/>
      <c r="J826" s="1695"/>
      <c r="K826" s="1695"/>
      <c r="L826" s="1695"/>
      <c r="M826" s="1695"/>
      <c r="N826" s="1696"/>
      <c r="R826" s="439"/>
      <c r="S826" s="76"/>
    </row>
    <row r="827" spans="2:19" ht="15.75" customHeight="1" x14ac:dyDescent="0.25">
      <c r="B827" s="472"/>
      <c r="C827" s="472"/>
      <c r="D827" s="472"/>
      <c r="E827" s="1693" t="s">
        <v>42</v>
      </c>
      <c r="F827" s="963" t="s">
        <v>43</v>
      </c>
      <c r="G827" s="963" t="s">
        <v>43</v>
      </c>
      <c r="H827" s="963" t="s">
        <v>43</v>
      </c>
      <c r="I827" s="963" t="s">
        <v>43</v>
      </c>
      <c r="J827" s="963" t="s">
        <v>43</v>
      </c>
      <c r="K827" s="963" t="s">
        <v>43</v>
      </c>
      <c r="L827" s="963" t="s">
        <v>43</v>
      </c>
      <c r="M827" s="968" t="s">
        <v>43</v>
      </c>
      <c r="N827" s="1697" t="s">
        <v>302</v>
      </c>
      <c r="R827" s="439"/>
      <c r="S827" s="76"/>
    </row>
    <row r="828" spans="2:19" ht="15.75" customHeight="1" thickBot="1" x14ac:dyDescent="0.3">
      <c r="B828" s="472"/>
      <c r="C828" s="472"/>
      <c r="D828" s="472"/>
      <c r="E828" s="1523"/>
      <c r="F828" s="871">
        <v>2009</v>
      </c>
      <c r="G828" s="871">
        <v>2010</v>
      </c>
      <c r="H828" s="871">
        <v>2011</v>
      </c>
      <c r="I828" s="871">
        <v>2012</v>
      </c>
      <c r="J828" s="871">
        <v>2013</v>
      </c>
      <c r="K828" s="871">
        <v>2014</v>
      </c>
      <c r="L828" s="871">
        <v>2015</v>
      </c>
      <c r="M828" s="969">
        <v>2016</v>
      </c>
      <c r="N828" s="1692"/>
      <c r="R828" s="439"/>
      <c r="S828" s="76"/>
    </row>
    <row r="829" spans="2:19" x14ac:dyDescent="0.25">
      <c r="B829" s="472"/>
      <c r="C829" s="472"/>
      <c r="D829" s="472"/>
      <c r="E829" s="381" t="s">
        <v>278</v>
      </c>
      <c r="F829" s="379">
        <v>73</v>
      </c>
      <c r="G829" s="379">
        <v>105</v>
      </c>
      <c r="H829" s="379">
        <v>105</v>
      </c>
      <c r="I829" s="379">
        <v>98</v>
      </c>
      <c r="J829" s="379">
        <v>83</v>
      </c>
      <c r="K829" s="525">
        <v>117</v>
      </c>
      <c r="L829" s="525">
        <v>42</v>
      </c>
      <c r="M829" s="525">
        <v>46</v>
      </c>
      <c r="N829" s="388">
        <f>IFERROR((M829-L829)/L829,"-")</f>
        <v>9.5238095238095233E-2</v>
      </c>
      <c r="R829" s="439"/>
      <c r="S829" s="76"/>
    </row>
    <row r="830" spans="2:19" x14ac:dyDescent="0.25">
      <c r="B830" s="472"/>
      <c r="C830" s="472"/>
      <c r="D830" s="472"/>
      <c r="E830" s="1027" t="s">
        <v>53</v>
      </c>
      <c r="F830" s="1028">
        <v>68</v>
      </c>
      <c r="G830" s="1028">
        <v>82</v>
      </c>
      <c r="H830" s="1028">
        <v>63</v>
      </c>
      <c r="I830" s="1028">
        <v>81</v>
      </c>
      <c r="J830" s="1029">
        <v>48</v>
      </c>
      <c r="K830" s="1029">
        <v>81</v>
      </c>
      <c r="L830" s="1029">
        <v>32</v>
      </c>
      <c r="M830" s="1029">
        <v>20</v>
      </c>
      <c r="N830" s="1031">
        <f t="shared" ref="N830:N832" si="389">IFERROR((M830-L830)/L830,"-")</f>
        <v>-0.375</v>
      </c>
      <c r="R830" s="439"/>
      <c r="S830" s="76"/>
    </row>
    <row r="831" spans="2:19" ht="15.75" thickBot="1" x14ac:dyDescent="0.3">
      <c r="B831" s="472"/>
      <c r="C831" s="472"/>
      <c r="D831" s="472"/>
      <c r="E831" s="382" t="s">
        <v>69</v>
      </c>
      <c r="F831" s="380">
        <v>2</v>
      </c>
      <c r="G831" s="380">
        <v>0</v>
      </c>
      <c r="H831" s="380">
        <v>0</v>
      </c>
      <c r="I831" s="340">
        <v>0</v>
      </c>
      <c r="J831" s="340">
        <v>0</v>
      </c>
      <c r="K831" s="340">
        <v>0</v>
      </c>
      <c r="L831" s="340">
        <v>1</v>
      </c>
      <c r="M831" s="1094">
        <v>0</v>
      </c>
      <c r="N831" s="388">
        <f t="shared" si="389"/>
        <v>-1</v>
      </c>
      <c r="R831" s="439"/>
      <c r="S831" s="76"/>
    </row>
    <row r="832" spans="2:19" ht="15.75" thickBot="1" x14ac:dyDescent="0.3">
      <c r="B832" s="472"/>
      <c r="C832" s="472"/>
      <c r="D832" s="472"/>
      <c r="E832" s="959" t="s">
        <v>7</v>
      </c>
      <c r="F832" s="960">
        <f>SUM(F829:F831)</f>
        <v>143</v>
      </c>
      <c r="G832" s="960">
        <f t="shared" ref="G832" si="390">SUM(G829:G831)</f>
        <v>187</v>
      </c>
      <c r="H832" s="960">
        <f t="shared" ref="H832" si="391">SUM(H829:H831)</f>
        <v>168</v>
      </c>
      <c r="I832" s="960">
        <f t="shared" ref="I832" si="392">SUM(I829:I831)</f>
        <v>179</v>
      </c>
      <c r="J832" s="960">
        <f t="shared" ref="J832" si="393">SUM(J829:J831)</f>
        <v>131</v>
      </c>
      <c r="K832" s="960">
        <f t="shared" ref="K832" si="394">SUM(K829:K831)</f>
        <v>198</v>
      </c>
      <c r="L832" s="960">
        <v>75</v>
      </c>
      <c r="M832" s="960">
        <v>66</v>
      </c>
      <c r="N832" s="964">
        <f t="shared" si="389"/>
        <v>-0.12</v>
      </c>
      <c r="R832" s="439"/>
      <c r="S832" s="76"/>
    </row>
    <row r="833" spans="2:19" ht="7.5" customHeight="1" thickTop="1" thickBot="1" x14ac:dyDescent="0.3">
      <c r="B833" s="472"/>
      <c r="C833" s="472"/>
      <c r="D833" s="472"/>
      <c r="E833" s="203"/>
      <c r="F833" s="204"/>
      <c r="G833" s="204"/>
      <c r="H833" s="204"/>
      <c r="I833" s="387"/>
      <c r="J833" s="387"/>
      <c r="K833" s="387"/>
      <c r="L833" s="387"/>
      <c r="M833" s="387"/>
      <c r="N833" s="391"/>
      <c r="R833" s="439"/>
      <c r="S833" s="76"/>
    </row>
    <row r="834" spans="2:19" ht="15.75" thickTop="1" x14ac:dyDescent="0.25">
      <c r="B834" s="472"/>
      <c r="C834" s="472"/>
      <c r="D834" s="472"/>
      <c r="E834" s="341" t="s">
        <v>50</v>
      </c>
      <c r="F834" s="342">
        <v>89</v>
      </c>
      <c r="G834" s="342">
        <v>125</v>
      </c>
      <c r="H834" s="342">
        <v>117</v>
      </c>
      <c r="I834" s="342">
        <v>114</v>
      </c>
      <c r="J834" s="342">
        <v>83</v>
      </c>
      <c r="K834" s="342">
        <v>138</v>
      </c>
      <c r="L834" s="342">
        <v>51</v>
      </c>
      <c r="M834" s="342">
        <v>44</v>
      </c>
      <c r="N834" s="388">
        <f t="shared" ref="N834:N837" si="395">IFERROR((M834-L834)/L834,"-")</f>
        <v>-0.13725490196078433</v>
      </c>
      <c r="R834" s="439"/>
      <c r="S834" s="76"/>
    </row>
    <row r="835" spans="2:19" x14ac:dyDescent="0.25">
      <c r="B835" s="472"/>
      <c r="C835" s="472"/>
      <c r="D835" s="472"/>
      <c r="E835" s="1027" t="s">
        <v>51</v>
      </c>
      <c r="F835" s="1028">
        <v>54</v>
      </c>
      <c r="G835" s="1028">
        <v>62</v>
      </c>
      <c r="H835" s="1028">
        <v>50</v>
      </c>
      <c r="I835" s="1028">
        <v>65</v>
      </c>
      <c r="J835" s="1029">
        <v>48</v>
      </c>
      <c r="K835" s="1029">
        <v>56</v>
      </c>
      <c r="L835" s="1029">
        <v>24</v>
      </c>
      <c r="M835" s="1029">
        <v>21</v>
      </c>
      <c r="N835" s="1031">
        <f t="shared" si="395"/>
        <v>-0.125</v>
      </c>
      <c r="R835" s="439"/>
      <c r="S835" s="76"/>
    </row>
    <row r="836" spans="2:19" ht="15.75" thickBot="1" x14ac:dyDescent="0.3">
      <c r="B836" s="472"/>
      <c r="C836" s="472"/>
      <c r="D836" s="472"/>
      <c r="E836" s="343" t="s">
        <v>69</v>
      </c>
      <c r="F836" s="345">
        <v>0</v>
      </c>
      <c r="G836" s="345">
        <v>0</v>
      </c>
      <c r="H836" s="346">
        <v>1</v>
      </c>
      <c r="I836" s="379">
        <v>0</v>
      </c>
      <c r="J836" s="467">
        <v>0</v>
      </c>
      <c r="K836" s="467">
        <v>4</v>
      </c>
      <c r="L836" s="467">
        <v>0</v>
      </c>
      <c r="M836" s="467">
        <v>1</v>
      </c>
      <c r="N836" s="388" t="str">
        <f t="shared" si="395"/>
        <v>-</v>
      </c>
      <c r="R836" s="439"/>
      <c r="S836" s="76"/>
    </row>
    <row r="837" spans="2:19" ht="15.75" thickBot="1" x14ac:dyDescent="0.3">
      <c r="B837" s="472"/>
      <c r="C837" s="472"/>
      <c r="D837" s="472"/>
      <c r="E837" s="966" t="s">
        <v>7</v>
      </c>
      <c r="F837" s="960">
        <f>SUM(F834:F836)</f>
        <v>143</v>
      </c>
      <c r="G837" s="960">
        <f t="shared" ref="G837" si="396">SUM(G834:G836)</f>
        <v>187</v>
      </c>
      <c r="H837" s="960">
        <f t="shared" ref="H837" si="397">SUM(H834:H836)</f>
        <v>168</v>
      </c>
      <c r="I837" s="960">
        <f t="shared" ref="I837" si="398">SUM(I834:I836)</f>
        <v>179</v>
      </c>
      <c r="J837" s="960">
        <f t="shared" ref="J837" si="399">SUM(J834:J836)</f>
        <v>131</v>
      </c>
      <c r="K837" s="960">
        <f t="shared" ref="K837" si="400">SUM(K834:K836)</f>
        <v>198</v>
      </c>
      <c r="L837" s="960">
        <v>75</v>
      </c>
      <c r="M837" s="960">
        <v>66</v>
      </c>
      <c r="N837" s="964">
        <f t="shared" si="395"/>
        <v>-0.12</v>
      </c>
      <c r="R837" s="439"/>
      <c r="S837" s="76"/>
    </row>
    <row r="838" spans="2:19" ht="7.5" customHeight="1" thickTop="1" thickBot="1" x14ac:dyDescent="0.3">
      <c r="B838" s="472"/>
      <c r="C838" s="472"/>
      <c r="D838" s="472"/>
      <c r="E838" s="244"/>
      <c r="F838" s="204"/>
      <c r="G838" s="204"/>
      <c r="H838" s="204"/>
      <c r="I838" s="204"/>
      <c r="J838" s="204"/>
      <c r="K838" s="204"/>
      <c r="L838" s="204"/>
      <c r="M838" s="204"/>
      <c r="N838" s="392"/>
      <c r="R838" s="439"/>
      <c r="S838" s="76"/>
    </row>
    <row r="839" spans="2:19" ht="15.75" thickTop="1" x14ac:dyDescent="0.25">
      <c r="B839" s="472"/>
      <c r="C839" s="472"/>
      <c r="D839" s="472"/>
      <c r="E839" s="245" t="s">
        <v>69</v>
      </c>
      <c r="F839" s="342">
        <v>0</v>
      </c>
      <c r="G839" s="342">
        <v>0</v>
      </c>
      <c r="H839" s="342">
        <v>0</v>
      </c>
      <c r="I839" s="468">
        <v>0</v>
      </c>
      <c r="J839" s="342">
        <v>0</v>
      </c>
      <c r="K839" s="342">
        <v>1</v>
      </c>
      <c r="L839" s="342">
        <v>0</v>
      </c>
      <c r="M839" s="342">
        <v>1</v>
      </c>
      <c r="N839" s="469" t="str">
        <f t="shared" ref="N839:N851" si="401">IFERROR((M839-L839)/L839,"-")</f>
        <v>-</v>
      </c>
      <c r="R839" s="439"/>
      <c r="S839" s="76"/>
    </row>
    <row r="840" spans="2:19" x14ac:dyDescent="0.25">
      <c r="B840" s="472"/>
      <c r="C840" s="472"/>
      <c r="D840" s="472"/>
      <c r="E840" s="1027" t="s">
        <v>282</v>
      </c>
      <c r="F840" s="1028">
        <v>23</v>
      </c>
      <c r="G840" s="1028">
        <v>38</v>
      </c>
      <c r="H840" s="1028">
        <v>21</v>
      </c>
      <c r="I840" s="1028">
        <v>23</v>
      </c>
      <c r="J840" s="1029">
        <v>13</v>
      </c>
      <c r="K840" s="1029">
        <v>19</v>
      </c>
      <c r="L840" s="1029">
        <v>6</v>
      </c>
      <c r="M840" s="1029">
        <v>12</v>
      </c>
      <c r="N840" s="1031">
        <f t="shared" si="401"/>
        <v>1</v>
      </c>
      <c r="R840" s="439"/>
      <c r="S840" s="76"/>
    </row>
    <row r="841" spans="2:19" x14ac:dyDescent="0.25">
      <c r="B841" s="472"/>
      <c r="C841" s="472"/>
      <c r="D841" s="472"/>
      <c r="E841" s="348" t="s">
        <v>439</v>
      </c>
      <c r="F841" s="347">
        <v>4</v>
      </c>
      <c r="G841" s="347">
        <v>5</v>
      </c>
      <c r="H841" s="347">
        <v>12</v>
      </c>
      <c r="I841" s="347">
        <v>12</v>
      </c>
      <c r="J841" s="347">
        <v>10</v>
      </c>
      <c r="K841" s="347">
        <v>9</v>
      </c>
      <c r="L841" s="347">
        <v>5</v>
      </c>
      <c r="M841" s="347">
        <v>6</v>
      </c>
      <c r="N841" s="470">
        <f t="shared" si="401"/>
        <v>0.2</v>
      </c>
      <c r="R841" s="439"/>
      <c r="S841" s="76"/>
    </row>
    <row r="842" spans="2:19" x14ac:dyDescent="0.25">
      <c r="B842" s="472"/>
      <c r="C842" s="472"/>
      <c r="D842" s="472"/>
      <c r="E842" s="1027" t="s">
        <v>283</v>
      </c>
      <c r="F842" s="1028">
        <v>5</v>
      </c>
      <c r="G842" s="1028">
        <v>16</v>
      </c>
      <c r="H842" s="1028">
        <v>19</v>
      </c>
      <c r="I842" s="1028">
        <v>24</v>
      </c>
      <c r="J842" s="1029">
        <v>18</v>
      </c>
      <c r="K842" s="1029">
        <v>25</v>
      </c>
      <c r="L842" s="1029">
        <v>19</v>
      </c>
      <c r="M842" s="1029">
        <v>10</v>
      </c>
      <c r="N842" s="1031">
        <f t="shared" si="401"/>
        <v>-0.47368421052631576</v>
      </c>
      <c r="R842" s="439"/>
      <c r="S842" s="76"/>
    </row>
    <row r="843" spans="2:19" x14ac:dyDescent="0.25">
      <c r="B843" s="472"/>
      <c r="C843" s="472"/>
      <c r="D843" s="472"/>
      <c r="E843" s="348" t="s">
        <v>284</v>
      </c>
      <c r="F843" s="347">
        <v>16</v>
      </c>
      <c r="G843" s="347">
        <v>16</v>
      </c>
      <c r="H843" s="347">
        <v>14</v>
      </c>
      <c r="I843" s="347">
        <v>12</v>
      </c>
      <c r="J843" s="347">
        <v>3</v>
      </c>
      <c r="K843" s="347">
        <v>4</v>
      </c>
      <c r="L843" s="347">
        <v>4</v>
      </c>
      <c r="M843" s="347">
        <v>6</v>
      </c>
      <c r="N843" s="470">
        <f t="shared" si="401"/>
        <v>0.5</v>
      </c>
      <c r="R843" s="439"/>
      <c r="S843" s="76"/>
    </row>
    <row r="844" spans="2:19" x14ac:dyDescent="0.25">
      <c r="B844" s="472"/>
      <c r="C844" s="472"/>
      <c r="D844" s="472"/>
      <c r="E844" s="1027" t="s">
        <v>285</v>
      </c>
      <c r="F844" s="1028">
        <v>0</v>
      </c>
      <c r="G844" s="1028">
        <v>0</v>
      </c>
      <c r="H844" s="1028">
        <v>0</v>
      </c>
      <c r="I844" s="1028">
        <v>0</v>
      </c>
      <c r="J844" s="1029">
        <v>0</v>
      </c>
      <c r="K844" s="1029">
        <v>0</v>
      </c>
      <c r="L844" s="1029">
        <v>0</v>
      </c>
      <c r="M844" s="1029">
        <v>0</v>
      </c>
      <c r="N844" s="1031" t="str">
        <f t="shared" si="401"/>
        <v>-</v>
      </c>
      <c r="R844" s="439"/>
      <c r="S844" s="76"/>
    </row>
    <row r="845" spans="2:19" x14ac:dyDescent="0.25">
      <c r="B845" s="472"/>
      <c r="C845" s="472"/>
      <c r="D845" s="472"/>
      <c r="E845" s="348" t="s">
        <v>389</v>
      </c>
      <c r="F845" s="347">
        <v>4</v>
      </c>
      <c r="G845" s="347">
        <v>3</v>
      </c>
      <c r="H845" s="347">
        <v>5</v>
      </c>
      <c r="I845" s="347">
        <v>10</v>
      </c>
      <c r="J845" s="347">
        <v>4</v>
      </c>
      <c r="K845" s="347">
        <v>9</v>
      </c>
      <c r="L845" s="347">
        <v>1</v>
      </c>
      <c r="M845" s="347">
        <v>3</v>
      </c>
      <c r="N845" s="470">
        <f t="shared" si="401"/>
        <v>2</v>
      </c>
      <c r="R845" s="439"/>
      <c r="S845" s="76"/>
    </row>
    <row r="846" spans="2:19" x14ac:dyDescent="0.25">
      <c r="B846" s="472"/>
      <c r="C846" s="472"/>
      <c r="D846" s="472"/>
      <c r="E846" s="1027" t="s">
        <v>286</v>
      </c>
      <c r="F846" s="1028">
        <v>6</v>
      </c>
      <c r="G846" s="1028">
        <v>6</v>
      </c>
      <c r="H846" s="1028">
        <v>6</v>
      </c>
      <c r="I846" s="1028">
        <v>8</v>
      </c>
      <c r="J846" s="1029">
        <v>3</v>
      </c>
      <c r="K846" s="1029">
        <v>4</v>
      </c>
      <c r="L846" s="1029">
        <v>4</v>
      </c>
      <c r="M846" s="1029">
        <v>0</v>
      </c>
      <c r="N846" s="1031">
        <f>IFERROR((M846-L846)/L846,"-")</f>
        <v>-1</v>
      </c>
      <c r="R846" s="439"/>
      <c r="S846" s="76"/>
    </row>
    <row r="847" spans="2:19" x14ac:dyDescent="0.25">
      <c r="B847" s="472"/>
      <c r="C847" s="472"/>
      <c r="D847" s="472"/>
      <c r="E847" s="348" t="s">
        <v>279</v>
      </c>
      <c r="F847" s="347">
        <v>16</v>
      </c>
      <c r="G847" s="347">
        <v>16</v>
      </c>
      <c r="H847" s="347">
        <v>1</v>
      </c>
      <c r="I847" s="467">
        <v>3</v>
      </c>
      <c r="J847" s="347">
        <v>3</v>
      </c>
      <c r="K847" s="347">
        <v>2</v>
      </c>
      <c r="L847" s="347">
        <v>0</v>
      </c>
      <c r="M847" s="347">
        <v>2</v>
      </c>
      <c r="N847" s="470" t="str">
        <f t="shared" si="401"/>
        <v>-</v>
      </c>
      <c r="R847" s="439"/>
      <c r="S847" s="76"/>
    </row>
    <row r="848" spans="2:19" x14ac:dyDescent="0.25">
      <c r="B848" s="472"/>
      <c r="C848" s="472"/>
      <c r="D848" s="472"/>
      <c r="E848" s="1027" t="s">
        <v>280</v>
      </c>
      <c r="F848" s="1028">
        <v>48</v>
      </c>
      <c r="G848" s="1028">
        <v>65</v>
      </c>
      <c r="H848" s="1028">
        <v>70</v>
      </c>
      <c r="I848" s="1028">
        <v>67</v>
      </c>
      <c r="J848" s="1029">
        <v>55</v>
      </c>
      <c r="K848" s="1029">
        <v>103</v>
      </c>
      <c r="L848" s="1029">
        <v>29</v>
      </c>
      <c r="M848" s="1029">
        <v>18</v>
      </c>
      <c r="N848" s="1031">
        <f t="shared" si="401"/>
        <v>-0.37931034482758619</v>
      </c>
      <c r="R848" s="439"/>
      <c r="S848" s="76"/>
    </row>
    <row r="849" spans="2:19" x14ac:dyDescent="0.25">
      <c r="B849" s="472"/>
      <c r="C849" s="472"/>
      <c r="D849" s="472"/>
      <c r="E849" s="348" t="s">
        <v>281</v>
      </c>
      <c r="F849" s="347">
        <v>12</v>
      </c>
      <c r="G849" s="347">
        <v>12</v>
      </c>
      <c r="H849" s="347">
        <v>9</v>
      </c>
      <c r="I849" s="467">
        <v>12</v>
      </c>
      <c r="J849" s="347">
        <v>8</v>
      </c>
      <c r="K849" s="347">
        <v>10</v>
      </c>
      <c r="L849" s="347">
        <v>3</v>
      </c>
      <c r="M849" s="347">
        <v>4</v>
      </c>
      <c r="N849" s="470">
        <f t="shared" si="401"/>
        <v>0.33333333333333331</v>
      </c>
      <c r="R849" s="439"/>
      <c r="S849" s="76"/>
    </row>
    <row r="850" spans="2:19" x14ac:dyDescent="0.25">
      <c r="B850" s="472"/>
      <c r="C850" s="472"/>
      <c r="D850" s="472"/>
      <c r="E850" s="1027" t="s">
        <v>390</v>
      </c>
      <c r="F850" s="1028">
        <v>7</v>
      </c>
      <c r="G850" s="1028">
        <v>9</v>
      </c>
      <c r="H850" s="1028">
        <v>8</v>
      </c>
      <c r="I850" s="1028">
        <v>8</v>
      </c>
      <c r="J850" s="1029">
        <v>11</v>
      </c>
      <c r="K850" s="1029">
        <v>11</v>
      </c>
      <c r="L850" s="1029">
        <v>4</v>
      </c>
      <c r="M850" s="1029">
        <v>3</v>
      </c>
      <c r="N850" s="1031">
        <f t="shared" si="401"/>
        <v>-0.25</v>
      </c>
      <c r="R850" s="439"/>
      <c r="S850" s="76"/>
    </row>
    <row r="851" spans="2:19" ht="15.75" thickBot="1" x14ac:dyDescent="0.3">
      <c r="B851" s="472"/>
      <c r="C851" s="472"/>
      <c r="D851" s="472"/>
      <c r="E851" s="344" t="s">
        <v>175</v>
      </c>
      <c r="F851" s="340">
        <v>2</v>
      </c>
      <c r="G851" s="340">
        <v>1</v>
      </c>
      <c r="H851" s="340">
        <v>3</v>
      </c>
      <c r="I851" s="340">
        <v>0</v>
      </c>
      <c r="J851" s="340">
        <v>3</v>
      </c>
      <c r="K851" s="340">
        <v>1</v>
      </c>
      <c r="L851" s="340">
        <v>0</v>
      </c>
      <c r="M851" s="340">
        <v>1</v>
      </c>
      <c r="N851" s="390" t="str">
        <f t="shared" si="401"/>
        <v>-</v>
      </c>
      <c r="R851" s="439"/>
      <c r="S851" s="76"/>
    </row>
    <row r="852" spans="2:19" ht="15.75" thickBot="1" x14ac:dyDescent="0.3">
      <c r="B852" s="472"/>
      <c r="C852" s="472"/>
      <c r="D852" s="472"/>
      <c r="E852" s="959" t="s">
        <v>7</v>
      </c>
      <c r="F852" s="960">
        <f t="shared" ref="F852:K852" si="402">SUM(F839:F851)</f>
        <v>143</v>
      </c>
      <c r="G852" s="960">
        <f t="shared" si="402"/>
        <v>187</v>
      </c>
      <c r="H852" s="960">
        <f t="shared" si="402"/>
        <v>168</v>
      </c>
      <c r="I852" s="960">
        <f t="shared" si="402"/>
        <v>179</v>
      </c>
      <c r="J852" s="960">
        <f t="shared" si="402"/>
        <v>131</v>
      </c>
      <c r="K852" s="960">
        <f t="shared" si="402"/>
        <v>198</v>
      </c>
      <c r="L852" s="960">
        <v>75</v>
      </c>
      <c r="M852" s="1093">
        <v>66</v>
      </c>
      <c r="N852" s="967">
        <f>IFERROR((M852-L852)/L852,"-")</f>
        <v>-0.12</v>
      </c>
      <c r="R852" s="439"/>
      <c r="S852" s="76"/>
    </row>
    <row r="853" spans="2:19" ht="15.75" thickTop="1" x14ac:dyDescent="0.25">
      <c r="B853" s="472"/>
      <c r="C853" s="472"/>
      <c r="D853" s="472"/>
      <c r="E853" s="34" t="s">
        <v>288</v>
      </c>
      <c r="F853" s="439"/>
      <c r="H853" s="439"/>
      <c r="I853" s="439"/>
      <c r="J853" s="439"/>
      <c r="R853" s="439"/>
      <c r="S853" s="76"/>
    </row>
    <row r="854" spans="2:19" ht="15.75" thickBot="1" x14ac:dyDescent="0.3">
      <c r="B854" s="472"/>
      <c r="C854" s="472"/>
      <c r="D854" s="472"/>
      <c r="E854" s="439"/>
      <c r="F854" s="439"/>
      <c r="H854" s="439"/>
      <c r="I854" s="439"/>
      <c r="J854" s="439"/>
      <c r="R854" s="439"/>
      <c r="S854" s="76"/>
    </row>
    <row r="855" spans="2:19" ht="23.25" customHeight="1" thickTop="1" thickBot="1" x14ac:dyDescent="0.3">
      <c r="B855" s="472"/>
      <c r="C855" s="472"/>
      <c r="D855" s="472" t="s">
        <v>230</v>
      </c>
      <c r="E855" s="1694" t="s">
        <v>230</v>
      </c>
      <c r="F855" s="1695"/>
      <c r="G855" s="1695"/>
      <c r="H855" s="1695"/>
      <c r="I855" s="1695"/>
      <c r="J855" s="1695"/>
      <c r="K855" s="1695"/>
      <c r="L855" s="1695"/>
      <c r="M855" s="1695"/>
      <c r="N855" s="1696"/>
      <c r="R855" s="439"/>
      <c r="S855" s="76"/>
    </row>
    <row r="856" spans="2:19" ht="15.75" customHeight="1" x14ac:dyDescent="0.25">
      <c r="B856" s="472"/>
      <c r="C856" s="472"/>
      <c r="D856" s="472"/>
      <c r="E856" s="1693" t="s">
        <v>42</v>
      </c>
      <c r="F856" s="963" t="s">
        <v>43</v>
      </c>
      <c r="G856" s="963" t="s">
        <v>43</v>
      </c>
      <c r="H856" s="963" t="s">
        <v>43</v>
      </c>
      <c r="I856" s="963" t="s">
        <v>43</v>
      </c>
      <c r="J856" s="963" t="s">
        <v>43</v>
      </c>
      <c r="K856" s="963" t="s">
        <v>43</v>
      </c>
      <c r="L856" s="963" t="s">
        <v>43</v>
      </c>
      <c r="M856" s="968" t="s">
        <v>43</v>
      </c>
      <c r="N856" s="1697" t="s">
        <v>302</v>
      </c>
      <c r="R856" s="439"/>
      <c r="S856" s="76"/>
    </row>
    <row r="857" spans="2:19" ht="15.75" customHeight="1" thickBot="1" x14ac:dyDescent="0.3">
      <c r="B857" s="472"/>
      <c r="C857" s="472"/>
      <c r="D857" s="472"/>
      <c r="E857" s="1523"/>
      <c r="F857" s="871">
        <v>2009</v>
      </c>
      <c r="G857" s="871">
        <v>2010</v>
      </c>
      <c r="H857" s="871">
        <v>2011</v>
      </c>
      <c r="I857" s="871">
        <v>2012</v>
      </c>
      <c r="J857" s="871">
        <v>2013</v>
      </c>
      <c r="K857" s="871">
        <v>2014</v>
      </c>
      <c r="L857" s="871">
        <v>2015</v>
      </c>
      <c r="M857" s="969">
        <v>2016</v>
      </c>
      <c r="N857" s="1692"/>
      <c r="R857" s="439"/>
      <c r="S857" s="76"/>
    </row>
    <row r="858" spans="2:19" x14ac:dyDescent="0.25">
      <c r="B858" s="472"/>
      <c r="C858" s="472"/>
      <c r="D858" s="472"/>
      <c r="E858" s="381" t="s">
        <v>278</v>
      </c>
      <c r="F858" s="379">
        <v>17</v>
      </c>
      <c r="G858" s="379">
        <v>41</v>
      </c>
      <c r="H858" s="379">
        <v>44</v>
      </c>
      <c r="I858" s="379">
        <v>20</v>
      </c>
      <c r="J858" s="379">
        <v>15</v>
      </c>
      <c r="K858" s="525">
        <v>9</v>
      </c>
      <c r="L858" s="525">
        <v>4</v>
      </c>
      <c r="M858" s="525">
        <v>23</v>
      </c>
      <c r="N858" s="388">
        <f>IFERROR((M858-L858)/L858,"-")</f>
        <v>4.75</v>
      </c>
      <c r="R858" s="439"/>
      <c r="S858" s="76"/>
    </row>
    <row r="859" spans="2:19" x14ac:dyDescent="0.25">
      <c r="B859" s="472"/>
      <c r="C859" s="472"/>
      <c r="D859" s="472"/>
      <c r="E859" s="1027" t="s">
        <v>53</v>
      </c>
      <c r="F859" s="1028">
        <v>22</v>
      </c>
      <c r="G859" s="1028">
        <v>25</v>
      </c>
      <c r="H859" s="1028">
        <v>34</v>
      </c>
      <c r="I859" s="1028">
        <v>16</v>
      </c>
      <c r="J859" s="1029">
        <v>7</v>
      </c>
      <c r="K859" s="1029">
        <v>8</v>
      </c>
      <c r="L859" s="1029">
        <v>10</v>
      </c>
      <c r="M859" s="1029">
        <v>11</v>
      </c>
      <c r="N859" s="1031">
        <f t="shared" ref="N859:N861" si="403">IFERROR((M859-L859)/L859,"-")</f>
        <v>0.1</v>
      </c>
      <c r="R859" s="439"/>
      <c r="S859" s="76"/>
    </row>
    <row r="860" spans="2:19" ht="15.75" thickBot="1" x14ac:dyDescent="0.3">
      <c r="B860" s="472"/>
      <c r="C860" s="472"/>
      <c r="D860" s="472"/>
      <c r="E860" s="382" t="s">
        <v>69</v>
      </c>
      <c r="F860" s="380">
        <v>0</v>
      </c>
      <c r="G860" s="380">
        <v>0</v>
      </c>
      <c r="H860" s="380">
        <v>0</v>
      </c>
      <c r="I860" s="340">
        <v>0</v>
      </c>
      <c r="J860" s="340">
        <v>0</v>
      </c>
      <c r="K860" s="340">
        <v>0</v>
      </c>
      <c r="L860" s="340">
        <v>0</v>
      </c>
      <c r="M860" s="467">
        <v>1</v>
      </c>
      <c r="N860" s="388" t="str">
        <f t="shared" si="403"/>
        <v>-</v>
      </c>
      <c r="R860" s="439"/>
      <c r="S860" s="76"/>
    </row>
    <row r="861" spans="2:19" ht="15.75" thickBot="1" x14ac:dyDescent="0.3">
      <c r="B861" s="472"/>
      <c r="C861" s="472"/>
      <c r="D861" s="472"/>
      <c r="E861" s="959" t="s">
        <v>7</v>
      </c>
      <c r="F861" s="960">
        <f>SUM(F858:F860)</f>
        <v>39</v>
      </c>
      <c r="G861" s="960">
        <f t="shared" ref="G861" si="404">SUM(G858:G860)</f>
        <v>66</v>
      </c>
      <c r="H861" s="960">
        <f t="shared" ref="H861" si="405">SUM(H858:H860)</f>
        <v>78</v>
      </c>
      <c r="I861" s="960">
        <f t="shared" ref="I861" si="406">SUM(I858:I860)</f>
        <v>36</v>
      </c>
      <c r="J861" s="960">
        <f t="shared" ref="J861" si="407">SUM(J858:J860)</f>
        <v>22</v>
      </c>
      <c r="K861" s="960">
        <f t="shared" ref="K861" si="408">SUM(K858:K860)</f>
        <v>17</v>
      </c>
      <c r="L861" s="960">
        <v>14</v>
      </c>
      <c r="M861" s="960">
        <v>35</v>
      </c>
      <c r="N861" s="964">
        <f t="shared" si="403"/>
        <v>1.5</v>
      </c>
      <c r="R861" s="439"/>
      <c r="S861" s="76"/>
    </row>
    <row r="862" spans="2:19" ht="7.5" customHeight="1" thickTop="1" thickBot="1" x14ac:dyDescent="0.3">
      <c r="B862" s="472"/>
      <c r="C862" s="472"/>
      <c r="D862" s="472"/>
      <c r="E862" s="203"/>
      <c r="F862" s="204"/>
      <c r="G862" s="204"/>
      <c r="H862" s="204"/>
      <c r="I862" s="387"/>
      <c r="J862" s="387"/>
      <c r="K862" s="387"/>
      <c r="L862" s="387"/>
      <c r="M862" s="387"/>
      <c r="N862" s="391"/>
      <c r="R862" s="439"/>
      <c r="S862" s="76"/>
    </row>
    <row r="863" spans="2:19" ht="15.75" thickTop="1" x14ac:dyDescent="0.25">
      <c r="B863" s="472"/>
      <c r="C863" s="472"/>
      <c r="D863" s="472"/>
      <c r="E863" s="341" t="s">
        <v>50</v>
      </c>
      <c r="F863" s="342">
        <v>22</v>
      </c>
      <c r="G863" s="342">
        <v>41</v>
      </c>
      <c r="H863" s="342">
        <v>51</v>
      </c>
      <c r="I863" s="342">
        <v>23</v>
      </c>
      <c r="J863" s="342">
        <v>10</v>
      </c>
      <c r="K863" s="342">
        <v>9</v>
      </c>
      <c r="L863" s="342">
        <v>6</v>
      </c>
      <c r="M863" s="342">
        <v>20</v>
      </c>
      <c r="N863" s="388">
        <f t="shared" ref="N863:N866" si="409">IFERROR((M863-L863)/L863,"-")</f>
        <v>2.3333333333333335</v>
      </c>
      <c r="R863" s="439"/>
      <c r="S863" s="76"/>
    </row>
    <row r="864" spans="2:19" x14ac:dyDescent="0.25">
      <c r="B864" s="472"/>
      <c r="C864" s="472"/>
      <c r="D864" s="472"/>
      <c r="E864" s="1027" t="s">
        <v>51</v>
      </c>
      <c r="F864" s="1028">
        <v>17</v>
      </c>
      <c r="G864" s="1028">
        <v>25</v>
      </c>
      <c r="H864" s="1028">
        <v>23</v>
      </c>
      <c r="I864" s="1028">
        <v>11</v>
      </c>
      <c r="J864" s="1029">
        <v>12</v>
      </c>
      <c r="K864" s="1029">
        <v>8</v>
      </c>
      <c r="L864" s="1029">
        <v>6</v>
      </c>
      <c r="M864" s="1029">
        <v>13</v>
      </c>
      <c r="N864" s="1031">
        <f t="shared" si="409"/>
        <v>1.1666666666666667</v>
      </c>
      <c r="R864" s="439"/>
      <c r="S864" s="76"/>
    </row>
    <row r="865" spans="2:19" ht="15.75" thickBot="1" x14ac:dyDescent="0.3">
      <c r="B865" s="472"/>
      <c r="C865" s="472"/>
      <c r="D865" s="472"/>
      <c r="E865" s="343" t="s">
        <v>69</v>
      </c>
      <c r="F865" s="345">
        <v>0</v>
      </c>
      <c r="G865" s="345">
        <v>0</v>
      </c>
      <c r="H865" s="346">
        <v>4</v>
      </c>
      <c r="I865" s="379">
        <v>2</v>
      </c>
      <c r="J865" s="467">
        <v>0</v>
      </c>
      <c r="K865" s="467">
        <v>0</v>
      </c>
      <c r="L865" s="467">
        <v>2</v>
      </c>
      <c r="M865" s="467">
        <v>2</v>
      </c>
      <c r="N865" s="388">
        <f t="shared" si="409"/>
        <v>0</v>
      </c>
      <c r="R865" s="439"/>
      <c r="S865" s="76"/>
    </row>
    <row r="866" spans="2:19" ht="15.75" thickBot="1" x14ac:dyDescent="0.3">
      <c r="B866" s="472"/>
      <c r="C866" s="472"/>
      <c r="D866" s="472"/>
      <c r="E866" s="966" t="s">
        <v>7</v>
      </c>
      <c r="F866" s="960">
        <f>SUM(F863:F865)</f>
        <v>39</v>
      </c>
      <c r="G866" s="960">
        <f t="shared" ref="G866" si="410">SUM(G863:G865)</f>
        <v>66</v>
      </c>
      <c r="H866" s="960">
        <f t="shared" ref="H866" si="411">SUM(H863:H865)</f>
        <v>78</v>
      </c>
      <c r="I866" s="960">
        <f t="shared" ref="I866" si="412">SUM(I863:I865)</f>
        <v>36</v>
      </c>
      <c r="J866" s="960">
        <f t="shared" ref="J866" si="413">SUM(J863:J865)</f>
        <v>22</v>
      </c>
      <c r="K866" s="960">
        <f t="shared" ref="K866" si="414">SUM(K863:K865)</f>
        <v>17</v>
      </c>
      <c r="L866" s="960">
        <v>14</v>
      </c>
      <c r="M866" s="960">
        <v>35</v>
      </c>
      <c r="N866" s="964">
        <f t="shared" si="409"/>
        <v>1.5</v>
      </c>
      <c r="R866" s="439"/>
      <c r="S866" s="76"/>
    </row>
    <row r="867" spans="2:19" ht="7.5" customHeight="1" thickTop="1" thickBot="1" x14ac:dyDescent="0.3">
      <c r="B867" s="472"/>
      <c r="C867" s="472"/>
      <c r="D867" s="472"/>
      <c r="E867" s="244"/>
      <c r="F867" s="204"/>
      <c r="G867" s="204"/>
      <c r="H867" s="204"/>
      <c r="I867" s="204"/>
      <c r="J867" s="204"/>
      <c r="K867" s="204"/>
      <c r="L867" s="204"/>
      <c r="M867" s="204"/>
      <c r="N867" s="392"/>
      <c r="R867" s="439"/>
      <c r="S867" s="76"/>
    </row>
    <row r="868" spans="2:19" ht="15.75" thickTop="1" x14ac:dyDescent="0.25">
      <c r="B868" s="472"/>
      <c r="C868" s="472"/>
      <c r="D868" s="472"/>
      <c r="E868" s="245" t="s">
        <v>69</v>
      </c>
      <c r="F868" s="342">
        <v>0</v>
      </c>
      <c r="G868" s="342">
        <v>0</v>
      </c>
      <c r="H868" s="342">
        <v>2</v>
      </c>
      <c r="I868" s="468">
        <v>1</v>
      </c>
      <c r="J868" s="342">
        <v>0</v>
      </c>
      <c r="K868" s="342">
        <v>1</v>
      </c>
      <c r="L868" s="342">
        <v>0</v>
      </c>
      <c r="M868" s="342">
        <v>1</v>
      </c>
      <c r="N868" s="469" t="str">
        <f t="shared" ref="N868:N880" si="415">IFERROR((M868-L868)/L868,"-")</f>
        <v>-</v>
      </c>
      <c r="R868" s="439"/>
      <c r="S868" s="76"/>
    </row>
    <row r="869" spans="2:19" x14ac:dyDescent="0.25">
      <c r="B869" s="472"/>
      <c r="C869" s="472"/>
      <c r="D869" s="472"/>
      <c r="E869" s="1027" t="s">
        <v>282</v>
      </c>
      <c r="F869" s="1028">
        <v>8</v>
      </c>
      <c r="G869" s="1028">
        <v>30</v>
      </c>
      <c r="H869" s="1028">
        <v>21</v>
      </c>
      <c r="I869" s="1028">
        <v>6</v>
      </c>
      <c r="J869" s="1029">
        <v>3</v>
      </c>
      <c r="K869" s="1029">
        <v>3</v>
      </c>
      <c r="L869" s="1029">
        <v>0</v>
      </c>
      <c r="M869" s="1029">
        <v>10</v>
      </c>
      <c r="N869" s="1031" t="str">
        <f t="shared" si="415"/>
        <v>-</v>
      </c>
      <c r="R869" s="439"/>
      <c r="S869" s="76"/>
    </row>
    <row r="870" spans="2:19" x14ac:dyDescent="0.25">
      <c r="B870" s="472"/>
      <c r="C870" s="472"/>
      <c r="D870" s="472"/>
      <c r="E870" s="348" t="s">
        <v>439</v>
      </c>
      <c r="F870" s="347">
        <v>11</v>
      </c>
      <c r="G870" s="347">
        <v>9</v>
      </c>
      <c r="H870" s="347">
        <v>6</v>
      </c>
      <c r="I870" s="347">
        <v>8</v>
      </c>
      <c r="J870" s="347">
        <v>4</v>
      </c>
      <c r="K870" s="347">
        <v>1</v>
      </c>
      <c r="L870" s="347">
        <v>3</v>
      </c>
      <c r="M870" s="347">
        <v>6</v>
      </c>
      <c r="N870" s="470">
        <f t="shared" si="415"/>
        <v>1</v>
      </c>
      <c r="R870" s="439"/>
      <c r="S870" s="76"/>
    </row>
    <row r="871" spans="2:19" x14ac:dyDescent="0.25">
      <c r="B871" s="472"/>
      <c r="C871" s="472"/>
      <c r="D871" s="472"/>
      <c r="E871" s="1027" t="s">
        <v>283</v>
      </c>
      <c r="F871" s="1028">
        <v>3</v>
      </c>
      <c r="G871" s="1028">
        <v>6</v>
      </c>
      <c r="H871" s="1028">
        <v>11</v>
      </c>
      <c r="I871" s="1028">
        <v>5</v>
      </c>
      <c r="J871" s="1029">
        <v>7</v>
      </c>
      <c r="K871" s="1029">
        <v>6</v>
      </c>
      <c r="L871" s="1029">
        <v>2</v>
      </c>
      <c r="M871" s="1029">
        <v>7</v>
      </c>
      <c r="N871" s="1031">
        <f t="shared" si="415"/>
        <v>2.5</v>
      </c>
      <c r="R871" s="439"/>
      <c r="S871" s="76"/>
    </row>
    <row r="872" spans="2:19" x14ac:dyDescent="0.25">
      <c r="B872" s="472"/>
      <c r="C872" s="472"/>
      <c r="D872" s="472"/>
      <c r="E872" s="348" t="s">
        <v>284</v>
      </c>
      <c r="F872" s="347">
        <v>1</v>
      </c>
      <c r="G872" s="347">
        <v>5</v>
      </c>
      <c r="H872" s="347">
        <v>8</v>
      </c>
      <c r="I872" s="347">
        <v>3</v>
      </c>
      <c r="J872" s="347">
        <v>0</v>
      </c>
      <c r="K872" s="347">
        <v>3</v>
      </c>
      <c r="L872" s="347">
        <v>0</v>
      </c>
      <c r="M872" s="347">
        <v>1</v>
      </c>
      <c r="N872" s="470" t="str">
        <f t="shared" si="415"/>
        <v>-</v>
      </c>
      <c r="R872" s="439"/>
      <c r="S872" s="76"/>
    </row>
    <row r="873" spans="2:19" x14ac:dyDescent="0.25">
      <c r="B873" s="472"/>
      <c r="C873" s="472"/>
      <c r="D873" s="472"/>
      <c r="E873" s="1027" t="s">
        <v>285</v>
      </c>
      <c r="F873" s="1028">
        <v>0</v>
      </c>
      <c r="G873" s="1028">
        <v>0</v>
      </c>
      <c r="H873" s="1028">
        <v>0</v>
      </c>
      <c r="I873" s="1028">
        <v>0</v>
      </c>
      <c r="J873" s="1029">
        <v>0</v>
      </c>
      <c r="K873" s="1029">
        <v>0</v>
      </c>
      <c r="L873" s="1029">
        <v>0</v>
      </c>
      <c r="M873" s="1029">
        <v>0</v>
      </c>
      <c r="N873" s="1031" t="str">
        <f t="shared" si="415"/>
        <v>-</v>
      </c>
      <c r="R873" s="439"/>
      <c r="S873" s="76"/>
    </row>
    <row r="874" spans="2:19" x14ac:dyDescent="0.25">
      <c r="B874" s="472"/>
      <c r="C874" s="472"/>
      <c r="D874" s="472"/>
      <c r="E874" s="348" t="s">
        <v>389</v>
      </c>
      <c r="F874" s="347">
        <v>0</v>
      </c>
      <c r="G874" s="347">
        <v>1</v>
      </c>
      <c r="H874" s="347">
        <v>1</v>
      </c>
      <c r="I874" s="347">
        <v>3</v>
      </c>
      <c r="J874" s="347">
        <v>0</v>
      </c>
      <c r="K874" s="347">
        <v>0</v>
      </c>
      <c r="L874" s="347">
        <v>0</v>
      </c>
      <c r="M874" s="347">
        <v>3</v>
      </c>
      <c r="N874" s="470" t="str">
        <f t="shared" si="415"/>
        <v>-</v>
      </c>
      <c r="R874" s="439"/>
      <c r="S874" s="76"/>
    </row>
    <row r="875" spans="2:19" x14ac:dyDescent="0.25">
      <c r="B875" s="472"/>
      <c r="C875" s="472"/>
      <c r="D875" s="472"/>
      <c r="E875" s="1027" t="s">
        <v>286</v>
      </c>
      <c r="F875" s="1028">
        <v>7</v>
      </c>
      <c r="G875" s="1028">
        <v>2</v>
      </c>
      <c r="H875" s="1028">
        <v>10</v>
      </c>
      <c r="I875" s="1028">
        <v>2</v>
      </c>
      <c r="J875" s="1029">
        <v>2</v>
      </c>
      <c r="K875" s="1029">
        <v>0</v>
      </c>
      <c r="L875" s="1029">
        <v>6</v>
      </c>
      <c r="M875" s="1029">
        <v>1</v>
      </c>
      <c r="N875" s="1031">
        <f>IFERROR((M875-L875)/L875,"-")</f>
        <v>-0.83333333333333337</v>
      </c>
      <c r="R875" s="439"/>
      <c r="S875" s="76"/>
    </row>
    <row r="876" spans="2:19" x14ac:dyDescent="0.25">
      <c r="B876" s="472"/>
      <c r="C876" s="472"/>
      <c r="D876" s="472"/>
      <c r="E876" s="348" t="s">
        <v>279</v>
      </c>
      <c r="F876" s="347">
        <v>2</v>
      </c>
      <c r="G876" s="347">
        <v>5</v>
      </c>
      <c r="H876" s="347">
        <v>6</v>
      </c>
      <c r="I876" s="467">
        <v>2</v>
      </c>
      <c r="J876" s="347">
        <v>1</v>
      </c>
      <c r="K876" s="347">
        <v>0</v>
      </c>
      <c r="L876" s="347">
        <v>0</v>
      </c>
      <c r="M876" s="347">
        <v>0</v>
      </c>
      <c r="N876" s="470" t="str">
        <f t="shared" si="415"/>
        <v>-</v>
      </c>
      <c r="R876" s="439"/>
      <c r="S876" s="76"/>
    </row>
    <row r="877" spans="2:19" x14ac:dyDescent="0.25">
      <c r="B877" s="472"/>
      <c r="C877" s="472"/>
      <c r="D877" s="472"/>
      <c r="E877" s="1027" t="s">
        <v>280</v>
      </c>
      <c r="F877" s="1028">
        <v>4</v>
      </c>
      <c r="G877" s="1028">
        <v>3</v>
      </c>
      <c r="H877" s="1028">
        <v>9</v>
      </c>
      <c r="I877" s="1028">
        <v>4</v>
      </c>
      <c r="J877" s="1029">
        <v>4</v>
      </c>
      <c r="K877" s="1029">
        <v>1</v>
      </c>
      <c r="L877" s="1029">
        <v>2</v>
      </c>
      <c r="M877" s="1029">
        <v>5</v>
      </c>
      <c r="N877" s="1031">
        <f t="shared" si="415"/>
        <v>1.5</v>
      </c>
      <c r="R877" s="439"/>
      <c r="S877" s="76"/>
    </row>
    <row r="878" spans="2:19" x14ac:dyDescent="0.25">
      <c r="B878" s="472"/>
      <c r="C878" s="472"/>
      <c r="D878" s="472"/>
      <c r="E878" s="348" t="s">
        <v>281</v>
      </c>
      <c r="F878" s="347">
        <v>1</v>
      </c>
      <c r="G878" s="347">
        <v>2</v>
      </c>
      <c r="H878" s="347">
        <v>1</v>
      </c>
      <c r="I878" s="467">
        <v>0</v>
      </c>
      <c r="J878" s="347">
        <v>0</v>
      </c>
      <c r="K878" s="347">
        <v>1</v>
      </c>
      <c r="L878" s="347">
        <v>0</v>
      </c>
      <c r="M878" s="347">
        <v>1</v>
      </c>
      <c r="N878" s="470" t="str">
        <f t="shared" si="415"/>
        <v>-</v>
      </c>
      <c r="R878" s="439"/>
      <c r="S878" s="76"/>
    </row>
    <row r="879" spans="2:19" x14ac:dyDescent="0.25">
      <c r="B879" s="472"/>
      <c r="C879" s="472"/>
      <c r="D879" s="472"/>
      <c r="E879" s="1027" t="s">
        <v>390</v>
      </c>
      <c r="F879" s="1028">
        <v>1</v>
      </c>
      <c r="G879" s="1028">
        <v>1</v>
      </c>
      <c r="H879" s="1028">
        <v>2</v>
      </c>
      <c r="I879" s="1028">
        <v>1</v>
      </c>
      <c r="J879" s="1029">
        <v>0</v>
      </c>
      <c r="K879" s="1029">
        <v>0</v>
      </c>
      <c r="L879" s="1029">
        <v>0</v>
      </c>
      <c r="M879" s="1029">
        <v>0</v>
      </c>
      <c r="N879" s="1031" t="str">
        <f t="shared" si="415"/>
        <v>-</v>
      </c>
      <c r="R879" s="439"/>
      <c r="S879" s="76"/>
    </row>
    <row r="880" spans="2:19" ht="15.75" thickBot="1" x14ac:dyDescent="0.3">
      <c r="B880" s="472"/>
      <c r="C880" s="472"/>
      <c r="D880" s="472"/>
      <c r="E880" s="344" t="s">
        <v>175</v>
      </c>
      <c r="F880" s="340">
        <v>1</v>
      </c>
      <c r="G880" s="340">
        <v>2</v>
      </c>
      <c r="H880" s="340">
        <v>1</v>
      </c>
      <c r="I880" s="340">
        <v>1</v>
      </c>
      <c r="J880" s="340">
        <v>1</v>
      </c>
      <c r="K880" s="340">
        <v>1</v>
      </c>
      <c r="L880" s="340">
        <v>1</v>
      </c>
      <c r="M880" s="340">
        <v>0</v>
      </c>
      <c r="N880" s="390">
        <f t="shared" si="415"/>
        <v>-1</v>
      </c>
      <c r="R880" s="439"/>
      <c r="S880" s="76"/>
    </row>
    <row r="881" spans="2:19" ht="15.75" thickBot="1" x14ac:dyDescent="0.3">
      <c r="B881" s="472"/>
      <c r="C881" s="472"/>
      <c r="D881" s="472"/>
      <c r="E881" s="959" t="s">
        <v>7</v>
      </c>
      <c r="F881" s="960">
        <f t="shared" ref="F881:K881" si="416">SUM(F868:F880)</f>
        <v>39</v>
      </c>
      <c r="G881" s="960">
        <f t="shared" si="416"/>
        <v>66</v>
      </c>
      <c r="H881" s="960">
        <f t="shared" si="416"/>
        <v>78</v>
      </c>
      <c r="I881" s="960">
        <f t="shared" si="416"/>
        <v>36</v>
      </c>
      <c r="J881" s="960">
        <f t="shared" si="416"/>
        <v>22</v>
      </c>
      <c r="K881" s="960">
        <f t="shared" si="416"/>
        <v>17</v>
      </c>
      <c r="L881" s="960">
        <v>14</v>
      </c>
      <c r="M881" s="1093">
        <v>35</v>
      </c>
      <c r="N881" s="967">
        <f>IFERROR((M881-L881)/L881,"-")</f>
        <v>1.5</v>
      </c>
      <c r="R881" s="439"/>
      <c r="S881" s="76"/>
    </row>
    <row r="882" spans="2:19" ht="15.75" thickTop="1" x14ac:dyDescent="0.25">
      <c r="B882" s="472"/>
      <c r="C882" s="472"/>
      <c r="D882" s="472"/>
      <c r="E882" s="34" t="s">
        <v>288</v>
      </c>
      <c r="F882" s="439"/>
      <c r="H882" s="439"/>
      <c r="I882" s="439"/>
      <c r="J882" s="439"/>
      <c r="R882" s="439"/>
      <c r="S882" s="76"/>
    </row>
    <row r="883" spans="2:19" ht="15.75" thickBot="1" x14ac:dyDescent="0.3">
      <c r="B883" s="472"/>
      <c r="C883" s="472"/>
      <c r="D883" s="472"/>
      <c r="E883" s="439"/>
      <c r="F883" s="439"/>
      <c r="H883" s="439"/>
      <c r="I883" s="439"/>
      <c r="J883" s="439"/>
      <c r="R883" s="439"/>
      <c r="S883" s="76"/>
    </row>
    <row r="884" spans="2:19" ht="23.25" customHeight="1" thickTop="1" thickBot="1" x14ac:dyDescent="0.3">
      <c r="B884" s="472"/>
      <c r="C884" s="472"/>
      <c r="D884" s="472" t="s">
        <v>231</v>
      </c>
      <c r="E884" s="1694" t="s">
        <v>231</v>
      </c>
      <c r="F884" s="1695"/>
      <c r="G884" s="1695"/>
      <c r="H884" s="1695"/>
      <c r="I884" s="1695"/>
      <c r="J884" s="1695"/>
      <c r="K884" s="1695"/>
      <c r="L884" s="1695"/>
      <c r="M884" s="1695"/>
      <c r="N884" s="1696"/>
      <c r="R884" s="439"/>
      <c r="S884" s="76"/>
    </row>
    <row r="885" spans="2:19" ht="15.75" customHeight="1" x14ac:dyDescent="0.25">
      <c r="B885" s="472"/>
      <c r="C885" s="472"/>
      <c r="D885" s="472"/>
      <c r="E885" s="1693" t="s">
        <v>42</v>
      </c>
      <c r="F885" s="963" t="s">
        <v>43</v>
      </c>
      <c r="G885" s="963" t="s">
        <v>43</v>
      </c>
      <c r="H885" s="963" t="s">
        <v>43</v>
      </c>
      <c r="I885" s="963" t="s">
        <v>43</v>
      </c>
      <c r="J885" s="963" t="s">
        <v>43</v>
      </c>
      <c r="K885" s="963" t="s">
        <v>43</v>
      </c>
      <c r="L885" s="963" t="s">
        <v>43</v>
      </c>
      <c r="M885" s="968" t="s">
        <v>43</v>
      </c>
      <c r="N885" s="1697" t="s">
        <v>302</v>
      </c>
      <c r="R885" s="439"/>
      <c r="S885" s="76"/>
    </row>
    <row r="886" spans="2:19" ht="15.75" customHeight="1" thickBot="1" x14ac:dyDescent="0.3">
      <c r="B886" s="472"/>
      <c r="C886" s="472"/>
      <c r="D886" s="472"/>
      <c r="E886" s="1523"/>
      <c r="F886" s="871">
        <v>2009</v>
      </c>
      <c r="G886" s="871">
        <v>2010</v>
      </c>
      <c r="H886" s="871">
        <v>2011</v>
      </c>
      <c r="I886" s="871">
        <v>2012</v>
      </c>
      <c r="J886" s="871">
        <v>2013</v>
      </c>
      <c r="K886" s="871">
        <v>2014</v>
      </c>
      <c r="L886" s="871">
        <v>2015</v>
      </c>
      <c r="M886" s="969">
        <v>2016</v>
      </c>
      <c r="N886" s="1692"/>
      <c r="R886" s="439"/>
      <c r="S886" s="76"/>
    </row>
    <row r="887" spans="2:19" x14ac:dyDescent="0.25">
      <c r="B887" s="472"/>
      <c r="C887" s="472"/>
      <c r="D887" s="472"/>
      <c r="E887" s="381" t="s">
        <v>278</v>
      </c>
      <c r="F887" s="379">
        <v>9</v>
      </c>
      <c r="G887" s="379">
        <v>10</v>
      </c>
      <c r="H887" s="379">
        <v>11</v>
      </c>
      <c r="I887" s="379">
        <v>27</v>
      </c>
      <c r="J887" s="379">
        <v>5</v>
      </c>
      <c r="K887" s="525">
        <v>14</v>
      </c>
      <c r="L887" s="525">
        <v>12</v>
      </c>
      <c r="M887" s="525">
        <v>8</v>
      </c>
      <c r="N887" s="388">
        <f>IFERROR((M887-L887)/L887,"-")</f>
        <v>-0.33333333333333331</v>
      </c>
      <c r="R887" s="439"/>
      <c r="S887" s="76"/>
    </row>
    <row r="888" spans="2:19" x14ac:dyDescent="0.25">
      <c r="B888" s="472"/>
      <c r="C888" s="472"/>
      <c r="D888" s="472"/>
      <c r="E888" s="1027" t="s">
        <v>53</v>
      </c>
      <c r="F888" s="1028">
        <v>22</v>
      </c>
      <c r="G888" s="1028">
        <v>12</v>
      </c>
      <c r="H888" s="1028">
        <v>24</v>
      </c>
      <c r="I888" s="1028">
        <v>23</v>
      </c>
      <c r="J888" s="1029">
        <v>25</v>
      </c>
      <c r="K888" s="1029">
        <v>29</v>
      </c>
      <c r="L888" s="1029">
        <v>20</v>
      </c>
      <c r="M888" s="1029">
        <v>18</v>
      </c>
      <c r="N888" s="1031">
        <f t="shared" ref="N888:N890" si="417">IFERROR((M888-L888)/L888,"-")</f>
        <v>-0.1</v>
      </c>
      <c r="R888" s="439"/>
      <c r="S888" s="76"/>
    </row>
    <row r="889" spans="2:19" ht="15.75" thickBot="1" x14ac:dyDescent="0.3">
      <c r="B889" s="472"/>
      <c r="C889" s="472"/>
      <c r="D889" s="472"/>
      <c r="E889" s="382" t="s">
        <v>69</v>
      </c>
      <c r="F889" s="380">
        <v>0</v>
      </c>
      <c r="G889" s="380">
        <v>0</v>
      </c>
      <c r="H889" s="380">
        <v>0</v>
      </c>
      <c r="I889" s="340">
        <v>0</v>
      </c>
      <c r="J889" s="340">
        <v>0</v>
      </c>
      <c r="K889" s="340">
        <v>0</v>
      </c>
      <c r="L889" s="340">
        <v>0</v>
      </c>
      <c r="M889" s="1094">
        <v>0</v>
      </c>
      <c r="N889" s="388" t="str">
        <f t="shared" si="417"/>
        <v>-</v>
      </c>
      <c r="R889" s="439"/>
      <c r="S889" s="76"/>
    </row>
    <row r="890" spans="2:19" ht="15.75" thickBot="1" x14ac:dyDescent="0.3">
      <c r="B890" s="472"/>
      <c r="C890" s="472"/>
      <c r="D890" s="472"/>
      <c r="E890" s="959" t="s">
        <v>7</v>
      </c>
      <c r="F890" s="960">
        <f>SUM(F887:F889)</f>
        <v>31</v>
      </c>
      <c r="G890" s="960">
        <f t="shared" ref="G890" si="418">SUM(G887:G889)</f>
        <v>22</v>
      </c>
      <c r="H890" s="960">
        <f t="shared" ref="H890" si="419">SUM(H887:H889)</f>
        <v>35</v>
      </c>
      <c r="I890" s="960">
        <f t="shared" ref="I890" si="420">SUM(I887:I889)</f>
        <v>50</v>
      </c>
      <c r="J890" s="960">
        <f t="shared" ref="J890" si="421">SUM(J887:J889)</f>
        <v>30</v>
      </c>
      <c r="K890" s="960">
        <f t="shared" ref="K890" si="422">SUM(K887:K889)</f>
        <v>43</v>
      </c>
      <c r="L890" s="960">
        <v>32</v>
      </c>
      <c r="M890" s="965">
        <v>26</v>
      </c>
      <c r="N890" s="1095">
        <f t="shared" si="417"/>
        <v>-0.1875</v>
      </c>
      <c r="R890" s="439"/>
      <c r="S890" s="76"/>
    </row>
    <row r="891" spans="2:19" ht="7.5" customHeight="1" thickTop="1" thickBot="1" x14ac:dyDescent="0.3">
      <c r="B891" s="472"/>
      <c r="C891" s="472"/>
      <c r="D891" s="472"/>
      <c r="E891" s="203"/>
      <c r="F891" s="204"/>
      <c r="G891" s="204"/>
      <c r="H891" s="204"/>
      <c r="I891" s="387"/>
      <c r="J891" s="387"/>
      <c r="K891" s="387"/>
      <c r="L891" s="387"/>
      <c r="M891" s="387"/>
      <c r="N891" s="391"/>
      <c r="R891" s="439"/>
      <c r="S891" s="76"/>
    </row>
    <row r="892" spans="2:19" ht="15.75" thickTop="1" x14ac:dyDescent="0.25">
      <c r="B892" s="472"/>
      <c r="C892" s="472"/>
      <c r="D892" s="472"/>
      <c r="E892" s="341" t="s">
        <v>50</v>
      </c>
      <c r="F892" s="342">
        <v>17</v>
      </c>
      <c r="G892" s="342">
        <v>16</v>
      </c>
      <c r="H892" s="342">
        <v>23</v>
      </c>
      <c r="I892" s="342">
        <v>25</v>
      </c>
      <c r="J892" s="342">
        <v>17</v>
      </c>
      <c r="K892" s="342">
        <v>23</v>
      </c>
      <c r="L892" s="342">
        <v>21</v>
      </c>
      <c r="M892" s="342">
        <v>12</v>
      </c>
      <c r="N892" s="388">
        <f t="shared" ref="N892:N895" si="423">IFERROR((M892-L892)/L892,"-")</f>
        <v>-0.42857142857142855</v>
      </c>
      <c r="R892" s="439"/>
      <c r="S892" s="76"/>
    </row>
    <row r="893" spans="2:19" x14ac:dyDescent="0.25">
      <c r="B893" s="472"/>
      <c r="C893" s="472"/>
      <c r="D893" s="472"/>
      <c r="E893" s="1027" t="s">
        <v>51</v>
      </c>
      <c r="F893" s="1028">
        <v>14</v>
      </c>
      <c r="G893" s="1028">
        <v>6</v>
      </c>
      <c r="H893" s="1028">
        <v>11</v>
      </c>
      <c r="I893" s="1028">
        <v>24</v>
      </c>
      <c r="J893" s="1029">
        <v>13</v>
      </c>
      <c r="K893" s="1029">
        <v>20</v>
      </c>
      <c r="L893" s="1029">
        <v>11</v>
      </c>
      <c r="M893" s="1029">
        <v>14</v>
      </c>
      <c r="N893" s="1031">
        <f t="shared" si="423"/>
        <v>0.27272727272727271</v>
      </c>
      <c r="R893" s="439"/>
      <c r="S893" s="76"/>
    </row>
    <row r="894" spans="2:19" ht="15.75" thickBot="1" x14ac:dyDescent="0.3">
      <c r="B894" s="472"/>
      <c r="C894" s="472"/>
      <c r="D894" s="472"/>
      <c r="E894" s="343" t="s">
        <v>69</v>
      </c>
      <c r="F894" s="345">
        <v>0</v>
      </c>
      <c r="G894" s="345">
        <v>0</v>
      </c>
      <c r="H894" s="346">
        <v>1</v>
      </c>
      <c r="I894" s="379">
        <v>1</v>
      </c>
      <c r="J894" s="467">
        <v>0</v>
      </c>
      <c r="K894" s="467">
        <v>0</v>
      </c>
      <c r="L894" s="467">
        <v>0</v>
      </c>
      <c r="M894" s="467">
        <v>0</v>
      </c>
      <c r="N894" s="388" t="str">
        <f t="shared" si="423"/>
        <v>-</v>
      </c>
      <c r="R894" s="439"/>
      <c r="S894" s="76"/>
    </row>
    <row r="895" spans="2:19" ht="15.75" thickBot="1" x14ac:dyDescent="0.3">
      <c r="B895" s="472"/>
      <c r="C895" s="472"/>
      <c r="D895" s="472"/>
      <c r="E895" s="966" t="s">
        <v>7</v>
      </c>
      <c r="F895" s="960">
        <f>SUM(F892:F894)</f>
        <v>31</v>
      </c>
      <c r="G895" s="960">
        <f t="shared" ref="G895" si="424">SUM(G892:G894)</f>
        <v>22</v>
      </c>
      <c r="H895" s="960">
        <f t="shared" ref="H895" si="425">SUM(H892:H894)</f>
        <v>35</v>
      </c>
      <c r="I895" s="960">
        <f t="shared" ref="I895" si="426">SUM(I892:I894)</f>
        <v>50</v>
      </c>
      <c r="J895" s="960">
        <f t="shared" ref="J895" si="427">SUM(J892:J894)</f>
        <v>30</v>
      </c>
      <c r="K895" s="960">
        <f t="shared" ref="K895" si="428">SUM(K892:K894)</f>
        <v>43</v>
      </c>
      <c r="L895" s="960">
        <v>32</v>
      </c>
      <c r="M895" s="960">
        <v>26</v>
      </c>
      <c r="N895" s="964">
        <f t="shared" si="423"/>
        <v>-0.1875</v>
      </c>
      <c r="R895" s="439"/>
      <c r="S895" s="76"/>
    </row>
    <row r="896" spans="2:19" ht="7.5" customHeight="1" thickTop="1" thickBot="1" x14ac:dyDescent="0.3">
      <c r="B896" s="472"/>
      <c r="C896" s="472"/>
      <c r="D896" s="472"/>
      <c r="E896" s="244"/>
      <c r="F896" s="204"/>
      <c r="G896" s="204"/>
      <c r="H896" s="204"/>
      <c r="I896" s="204"/>
      <c r="J896" s="204"/>
      <c r="K896" s="204"/>
      <c r="L896" s="204"/>
      <c r="M896" s="204"/>
      <c r="N896" s="392"/>
      <c r="R896" s="439"/>
      <c r="S896" s="76"/>
    </row>
    <row r="897" spans="2:19" ht="15.75" thickTop="1" x14ac:dyDescent="0.25">
      <c r="B897" s="472"/>
      <c r="C897" s="472"/>
      <c r="D897" s="472"/>
      <c r="E897" s="245" t="s">
        <v>69</v>
      </c>
      <c r="F897" s="342">
        <v>0</v>
      </c>
      <c r="G897" s="342">
        <v>0</v>
      </c>
      <c r="H897" s="342">
        <v>0</v>
      </c>
      <c r="I897" s="468">
        <v>1</v>
      </c>
      <c r="J897" s="342">
        <v>0</v>
      </c>
      <c r="K897" s="342">
        <v>0</v>
      </c>
      <c r="L897" s="342">
        <v>0</v>
      </c>
      <c r="M897" s="342">
        <v>0</v>
      </c>
      <c r="N897" s="469" t="str">
        <f t="shared" ref="N897:N909" si="429">IFERROR((M897-L897)/L897,"-")</f>
        <v>-</v>
      </c>
      <c r="R897" s="439"/>
      <c r="S897" s="76"/>
    </row>
    <row r="898" spans="2:19" x14ac:dyDescent="0.25">
      <c r="B898" s="472"/>
      <c r="C898" s="472"/>
      <c r="D898" s="472"/>
      <c r="E898" s="1027" t="s">
        <v>282</v>
      </c>
      <c r="F898" s="1028">
        <v>4</v>
      </c>
      <c r="G898" s="1028">
        <v>2</v>
      </c>
      <c r="H898" s="1028">
        <v>2</v>
      </c>
      <c r="I898" s="1028">
        <v>4</v>
      </c>
      <c r="J898" s="1029">
        <v>6</v>
      </c>
      <c r="K898" s="1029">
        <v>8</v>
      </c>
      <c r="L898" s="1029">
        <v>1</v>
      </c>
      <c r="M898" s="1029">
        <v>6</v>
      </c>
      <c r="N898" s="1031">
        <f t="shared" si="429"/>
        <v>5</v>
      </c>
      <c r="R898" s="439"/>
      <c r="S898" s="76"/>
    </row>
    <row r="899" spans="2:19" x14ac:dyDescent="0.25">
      <c r="B899" s="472"/>
      <c r="C899" s="472"/>
      <c r="D899" s="472"/>
      <c r="E899" s="348" t="s">
        <v>439</v>
      </c>
      <c r="F899" s="347">
        <v>3</v>
      </c>
      <c r="G899" s="347">
        <v>6</v>
      </c>
      <c r="H899" s="347">
        <v>9</v>
      </c>
      <c r="I899" s="347">
        <v>4</v>
      </c>
      <c r="J899" s="347">
        <v>1</v>
      </c>
      <c r="K899" s="347">
        <v>6</v>
      </c>
      <c r="L899" s="347">
        <v>2</v>
      </c>
      <c r="M899" s="347">
        <v>2</v>
      </c>
      <c r="N899" s="470">
        <f t="shared" si="429"/>
        <v>0</v>
      </c>
      <c r="R899" s="439"/>
      <c r="S899" s="76"/>
    </row>
    <row r="900" spans="2:19" x14ac:dyDescent="0.25">
      <c r="B900" s="472"/>
      <c r="C900" s="472"/>
      <c r="D900" s="472"/>
      <c r="E900" s="1027" t="s">
        <v>283</v>
      </c>
      <c r="F900" s="1028">
        <v>0</v>
      </c>
      <c r="G900" s="1028">
        <v>1</v>
      </c>
      <c r="H900" s="1028">
        <v>4</v>
      </c>
      <c r="I900" s="1028">
        <v>2</v>
      </c>
      <c r="J900" s="1029">
        <v>1</v>
      </c>
      <c r="K900" s="1029">
        <v>2</v>
      </c>
      <c r="L900" s="1029">
        <v>3</v>
      </c>
      <c r="M900" s="1029">
        <v>3</v>
      </c>
      <c r="N900" s="1031">
        <f t="shared" si="429"/>
        <v>0</v>
      </c>
      <c r="R900" s="439"/>
      <c r="S900" s="76"/>
    </row>
    <row r="901" spans="2:19" x14ac:dyDescent="0.25">
      <c r="B901" s="472"/>
      <c r="C901" s="472"/>
      <c r="D901" s="472"/>
      <c r="E901" s="348" t="s">
        <v>284</v>
      </c>
      <c r="F901" s="347">
        <v>6</v>
      </c>
      <c r="G901" s="347">
        <v>0</v>
      </c>
      <c r="H901" s="347">
        <v>0</v>
      </c>
      <c r="I901" s="347">
        <v>5</v>
      </c>
      <c r="J901" s="347">
        <v>3</v>
      </c>
      <c r="K901" s="347">
        <v>5</v>
      </c>
      <c r="L901" s="347">
        <v>2</v>
      </c>
      <c r="M901" s="347">
        <v>1</v>
      </c>
      <c r="N901" s="470">
        <f t="shared" si="429"/>
        <v>-0.5</v>
      </c>
      <c r="R901" s="439"/>
      <c r="S901" s="76"/>
    </row>
    <row r="902" spans="2:19" x14ac:dyDescent="0.25">
      <c r="B902" s="472"/>
      <c r="C902" s="472"/>
      <c r="D902" s="472"/>
      <c r="E902" s="1027" t="s">
        <v>285</v>
      </c>
      <c r="F902" s="1028">
        <v>0</v>
      </c>
      <c r="G902" s="1028">
        <v>0</v>
      </c>
      <c r="H902" s="1028">
        <v>0</v>
      </c>
      <c r="I902" s="1028">
        <v>0</v>
      </c>
      <c r="J902" s="1029">
        <v>1</v>
      </c>
      <c r="K902" s="1029">
        <v>0</v>
      </c>
      <c r="L902" s="1029">
        <v>0</v>
      </c>
      <c r="M902" s="1029">
        <v>0</v>
      </c>
      <c r="N902" s="1031" t="str">
        <f t="shared" si="429"/>
        <v>-</v>
      </c>
      <c r="R902" s="439"/>
      <c r="S902" s="76"/>
    </row>
    <row r="903" spans="2:19" x14ac:dyDescent="0.25">
      <c r="B903" s="715" t="s">
        <v>36</v>
      </c>
      <c r="C903" s="670"/>
      <c r="D903" s="472"/>
      <c r="E903" s="348" t="s">
        <v>389</v>
      </c>
      <c r="F903" s="347">
        <v>4</v>
      </c>
      <c r="G903" s="347">
        <v>0</v>
      </c>
      <c r="H903" s="347">
        <v>0</v>
      </c>
      <c r="I903" s="347">
        <v>3</v>
      </c>
      <c r="J903" s="347">
        <v>2</v>
      </c>
      <c r="K903" s="347">
        <v>1</v>
      </c>
      <c r="L903" s="347">
        <v>0</v>
      </c>
      <c r="M903" s="347">
        <v>3</v>
      </c>
      <c r="N903" s="470" t="str">
        <f t="shared" si="429"/>
        <v>-</v>
      </c>
      <c r="R903" s="439"/>
      <c r="S903" s="76"/>
    </row>
    <row r="904" spans="2:19" x14ac:dyDescent="0.25">
      <c r="B904" s="715" t="s">
        <v>38</v>
      </c>
      <c r="C904" s="670"/>
      <c r="D904" s="472"/>
      <c r="E904" s="1027" t="s">
        <v>286</v>
      </c>
      <c r="F904" s="1028">
        <v>2</v>
      </c>
      <c r="G904" s="1028">
        <v>5</v>
      </c>
      <c r="H904" s="1028">
        <v>6</v>
      </c>
      <c r="I904" s="1028">
        <v>6</v>
      </c>
      <c r="J904" s="1029">
        <v>1</v>
      </c>
      <c r="K904" s="1029">
        <v>4</v>
      </c>
      <c r="L904" s="1029">
        <v>7</v>
      </c>
      <c r="M904" s="1029">
        <v>3</v>
      </c>
      <c r="N904" s="1031">
        <f>IFERROR((M904-L904)/L904,"-")</f>
        <v>-0.5714285714285714</v>
      </c>
      <c r="R904" s="439"/>
      <c r="S904" s="76"/>
    </row>
    <row r="905" spans="2:19" x14ac:dyDescent="0.25">
      <c r="B905" s="715" t="s">
        <v>81</v>
      </c>
      <c r="C905" s="670"/>
      <c r="D905" s="472"/>
      <c r="E905" s="348" t="s">
        <v>279</v>
      </c>
      <c r="F905" s="347">
        <v>0</v>
      </c>
      <c r="G905" s="347">
        <v>0</v>
      </c>
      <c r="H905" s="347">
        <v>2</v>
      </c>
      <c r="I905" s="467">
        <v>0</v>
      </c>
      <c r="J905" s="347">
        <v>1</v>
      </c>
      <c r="K905" s="347">
        <v>0</v>
      </c>
      <c r="L905" s="347">
        <v>0</v>
      </c>
      <c r="M905" s="347">
        <v>0</v>
      </c>
      <c r="N905" s="470" t="str">
        <f t="shared" si="429"/>
        <v>-</v>
      </c>
      <c r="R905" s="439"/>
      <c r="S905" s="76"/>
    </row>
    <row r="906" spans="2:19" x14ac:dyDescent="0.25">
      <c r="B906" s="472"/>
      <c r="C906" s="472"/>
      <c r="D906" s="472"/>
      <c r="E906" s="1027" t="s">
        <v>280</v>
      </c>
      <c r="F906" s="1028">
        <v>10</v>
      </c>
      <c r="G906" s="1028">
        <v>6</v>
      </c>
      <c r="H906" s="1028">
        <v>7</v>
      </c>
      <c r="I906" s="1028">
        <v>15</v>
      </c>
      <c r="J906" s="1029">
        <v>9</v>
      </c>
      <c r="K906" s="1029">
        <v>12</v>
      </c>
      <c r="L906" s="1029">
        <v>11</v>
      </c>
      <c r="M906" s="1029">
        <v>6</v>
      </c>
      <c r="N906" s="1031">
        <f t="shared" si="429"/>
        <v>-0.45454545454545453</v>
      </c>
      <c r="R906" s="439"/>
      <c r="S906" s="76"/>
    </row>
    <row r="907" spans="2:19" x14ac:dyDescent="0.25">
      <c r="B907" s="472"/>
      <c r="C907" s="472"/>
      <c r="D907" s="472"/>
      <c r="E907" s="348" t="s">
        <v>281</v>
      </c>
      <c r="F907" s="347">
        <v>0</v>
      </c>
      <c r="G907" s="347">
        <v>0</v>
      </c>
      <c r="H907" s="347">
        <v>2</v>
      </c>
      <c r="I907" s="467">
        <v>5</v>
      </c>
      <c r="J907" s="347">
        <v>1</v>
      </c>
      <c r="K907" s="347">
        <v>0</v>
      </c>
      <c r="L907" s="347">
        <v>2</v>
      </c>
      <c r="M907" s="347">
        <v>0</v>
      </c>
      <c r="N907" s="470">
        <f t="shared" si="429"/>
        <v>-1</v>
      </c>
      <c r="R907" s="439"/>
      <c r="S907" s="76"/>
    </row>
    <row r="908" spans="2:19" x14ac:dyDescent="0.25">
      <c r="B908" s="472"/>
      <c r="C908" s="472"/>
      <c r="D908" s="472"/>
      <c r="E908" s="1027" t="s">
        <v>390</v>
      </c>
      <c r="F908" s="1028">
        <v>1</v>
      </c>
      <c r="G908" s="1028">
        <v>0</v>
      </c>
      <c r="H908" s="1028">
        <v>1</v>
      </c>
      <c r="I908" s="1028">
        <v>5</v>
      </c>
      <c r="J908" s="1029">
        <v>3</v>
      </c>
      <c r="K908" s="1029">
        <v>4</v>
      </c>
      <c r="L908" s="1029">
        <v>4</v>
      </c>
      <c r="M908" s="1029">
        <v>2</v>
      </c>
      <c r="N908" s="1031">
        <f t="shared" si="429"/>
        <v>-0.5</v>
      </c>
      <c r="R908" s="439"/>
      <c r="S908" s="76"/>
    </row>
    <row r="909" spans="2:19" ht="15.75" thickBot="1" x14ac:dyDescent="0.3">
      <c r="B909" s="472"/>
      <c r="C909" s="472"/>
      <c r="D909" s="472"/>
      <c r="E909" s="344" t="s">
        <v>175</v>
      </c>
      <c r="F909" s="340">
        <v>1</v>
      </c>
      <c r="G909" s="340">
        <v>2</v>
      </c>
      <c r="H909" s="340">
        <v>2</v>
      </c>
      <c r="I909" s="340">
        <v>0</v>
      </c>
      <c r="J909" s="340">
        <v>1</v>
      </c>
      <c r="K909" s="340">
        <v>1</v>
      </c>
      <c r="L909" s="340">
        <v>0</v>
      </c>
      <c r="M909" s="340">
        <v>0</v>
      </c>
      <c r="N909" s="390" t="str">
        <f t="shared" si="429"/>
        <v>-</v>
      </c>
      <c r="R909" s="439"/>
      <c r="S909" s="76"/>
    </row>
    <row r="910" spans="2:19" ht="15.75" thickBot="1" x14ac:dyDescent="0.3">
      <c r="B910" s="472"/>
      <c r="C910" s="472"/>
      <c r="D910" s="472"/>
      <c r="E910" s="959" t="s">
        <v>7</v>
      </c>
      <c r="F910" s="960">
        <f t="shared" ref="F910:K910" si="430">SUM(F897:F909)</f>
        <v>31</v>
      </c>
      <c r="G910" s="960">
        <f t="shared" si="430"/>
        <v>22</v>
      </c>
      <c r="H910" s="960">
        <f t="shared" si="430"/>
        <v>35</v>
      </c>
      <c r="I910" s="960">
        <f t="shared" si="430"/>
        <v>50</v>
      </c>
      <c r="J910" s="960">
        <f t="shared" si="430"/>
        <v>30</v>
      </c>
      <c r="K910" s="960">
        <f t="shared" si="430"/>
        <v>43</v>
      </c>
      <c r="L910" s="960">
        <v>32</v>
      </c>
      <c r="M910" s="1093">
        <v>26</v>
      </c>
      <c r="N910" s="967">
        <f>IFERROR((M910-L910)/L910,"-")</f>
        <v>-0.1875</v>
      </c>
      <c r="R910" s="439"/>
      <c r="S910" s="76"/>
    </row>
    <row r="911" spans="2:19" ht="15.75" thickTop="1" x14ac:dyDescent="0.25">
      <c r="B911" s="472"/>
      <c r="C911" s="472"/>
      <c r="D911" s="472"/>
      <c r="E911" s="34" t="s">
        <v>288</v>
      </c>
      <c r="F911" s="439"/>
      <c r="H911" s="439"/>
      <c r="I911" s="439"/>
      <c r="J911" s="439"/>
      <c r="R911" s="439"/>
      <c r="S911" s="76"/>
    </row>
    <row r="912" spans="2:19" ht="15.75" thickBot="1" x14ac:dyDescent="0.3">
      <c r="B912" s="472"/>
      <c r="C912" s="472"/>
      <c r="D912" s="472"/>
      <c r="E912" s="439"/>
      <c r="F912" s="439"/>
      <c r="H912" s="439"/>
      <c r="I912" s="439"/>
      <c r="J912" s="439"/>
      <c r="R912" s="439"/>
      <c r="S912" s="76"/>
    </row>
    <row r="913" spans="2:19" ht="23.25" customHeight="1" thickTop="1" thickBot="1" x14ac:dyDescent="0.3">
      <c r="B913" s="472"/>
      <c r="C913" s="472"/>
      <c r="D913" s="472" t="s">
        <v>232</v>
      </c>
      <c r="E913" s="1694" t="s">
        <v>232</v>
      </c>
      <c r="F913" s="1695"/>
      <c r="G913" s="1695"/>
      <c r="H913" s="1695"/>
      <c r="I913" s="1695"/>
      <c r="J913" s="1695"/>
      <c r="K913" s="1695"/>
      <c r="L913" s="1695"/>
      <c r="M913" s="1695"/>
      <c r="N913" s="1696"/>
      <c r="R913" s="439"/>
      <c r="S913" s="76"/>
    </row>
    <row r="914" spans="2:19" ht="15.75" customHeight="1" x14ac:dyDescent="0.25">
      <c r="B914" s="472"/>
      <c r="C914" s="472"/>
      <c r="D914" s="472"/>
      <c r="E914" s="1693" t="s">
        <v>42</v>
      </c>
      <c r="F914" s="963" t="s">
        <v>43</v>
      </c>
      <c r="G914" s="963" t="s">
        <v>43</v>
      </c>
      <c r="H914" s="963" t="s">
        <v>43</v>
      </c>
      <c r="I914" s="963" t="s">
        <v>43</v>
      </c>
      <c r="J914" s="963" t="s">
        <v>43</v>
      </c>
      <c r="K914" s="963" t="s">
        <v>43</v>
      </c>
      <c r="L914" s="963" t="s">
        <v>43</v>
      </c>
      <c r="M914" s="968" t="s">
        <v>43</v>
      </c>
      <c r="N914" s="1697" t="s">
        <v>302</v>
      </c>
      <c r="R914" s="439"/>
      <c r="S914" s="76"/>
    </row>
    <row r="915" spans="2:19" ht="15.75" customHeight="1" thickBot="1" x14ac:dyDescent="0.3">
      <c r="B915" s="472"/>
      <c r="C915" s="472"/>
      <c r="D915" s="472"/>
      <c r="E915" s="1523"/>
      <c r="F915" s="871">
        <v>2009</v>
      </c>
      <c r="G915" s="871">
        <v>2010</v>
      </c>
      <c r="H915" s="871">
        <v>2011</v>
      </c>
      <c r="I915" s="871">
        <v>2012</v>
      </c>
      <c r="J915" s="871">
        <v>2013</v>
      </c>
      <c r="K915" s="871">
        <v>2014</v>
      </c>
      <c r="L915" s="871">
        <v>2015</v>
      </c>
      <c r="M915" s="969">
        <v>2016</v>
      </c>
      <c r="N915" s="1692"/>
      <c r="R915" s="439"/>
      <c r="S915" s="76"/>
    </row>
    <row r="916" spans="2:19" x14ac:dyDescent="0.25">
      <c r="B916" s="472"/>
      <c r="C916" s="472"/>
      <c r="D916" s="472"/>
      <c r="E916" s="381" t="s">
        <v>278</v>
      </c>
      <c r="F916" s="379">
        <v>9</v>
      </c>
      <c r="G916" s="379">
        <v>20</v>
      </c>
      <c r="H916" s="379">
        <v>26</v>
      </c>
      <c r="I916" s="379">
        <v>24</v>
      </c>
      <c r="J916" s="379">
        <v>15</v>
      </c>
      <c r="K916" s="525">
        <v>14</v>
      </c>
      <c r="L916" s="525">
        <v>20</v>
      </c>
      <c r="M916" s="525">
        <v>5</v>
      </c>
      <c r="N916" s="388">
        <f>IFERROR((M916-L916)/L916,"-")</f>
        <v>-0.75</v>
      </c>
      <c r="R916" s="439"/>
      <c r="S916" s="76"/>
    </row>
    <row r="917" spans="2:19" x14ac:dyDescent="0.25">
      <c r="B917" s="472"/>
      <c r="C917" s="472"/>
      <c r="D917" s="472"/>
      <c r="E917" s="1027" t="s">
        <v>53</v>
      </c>
      <c r="F917" s="1028">
        <v>18</v>
      </c>
      <c r="G917" s="1028">
        <v>32</v>
      </c>
      <c r="H917" s="1028">
        <v>18</v>
      </c>
      <c r="I917" s="1028">
        <v>29</v>
      </c>
      <c r="J917" s="1029">
        <v>15</v>
      </c>
      <c r="K917" s="1029">
        <v>19</v>
      </c>
      <c r="L917" s="1029">
        <v>18</v>
      </c>
      <c r="M917" s="1029">
        <v>21</v>
      </c>
      <c r="N917" s="1031">
        <f t="shared" ref="N917:N919" si="431">IFERROR((M917-L917)/L917,"-")</f>
        <v>0.16666666666666666</v>
      </c>
      <c r="R917" s="439"/>
      <c r="S917" s="76"/>
    </row>
    <row r="918" spans="2:19" ht="15.75" thickBot="1" x14ac:dyDescent="0.3">
      <c r="B918" s="472"/>
      <c r="C918" s="472"/>
      <c r="D918" s="472"/>
      <c r="E918" s="382" t="s">
        <v>69</v>
      </c>
      <c r="F918" s="380">
        <v>0</v>
      </c>
      <c r="G918" s="380">
        <v>0</v>
      </c>
      <c r="H918" s="380">
        <v>0</v>
      </c>
      <c r="I918" s="340">
        <v>0</v>
      </c>
      <c r="J918" s="340">
        <v>0</v>
      </c>
      <c r="K918" s="340">
        <v>0</v>
      </c>
      <c r="L918" s="340">
        <v>0</v>
      </c>
      <c r="M918" s="1094">
        <v>0</v>
      </c>
      <c r="N918" s="388" t="str">
        <f t="shared" si="431"/>
        <v>-</v>
      </c>
      <c r="R918" s="439"/>
      <c r="S918" s="76"/>
    </row>
    <row r="919" spans="2:19" ht="15.75" thickBot="1" x14ac:dyDescent="0.3">
      <c r="B919" s="472"/>
      <c r="C919" s="472"/>
      <c r="D919" s="472"/>
      <c r="E919" s="959" t="s">
        <v>7</v>
      </c>
      <c r="F919" s="960">
        <f>SUM(F916:F918)</f>
        <v>27</v>
      </c>
      <c r="G919" s="960">
        <f t="shared" ref="G919" si="432">SUM(G916:G918)</f>
        <v>52</v>
      </c>
      <c r="H919" s="960">
        <f t="shared" ref="H919" si="433">SUM(H916:H918)</f>
        <v>44</v>
      </c>
      <c r="I919" s="960">
        <f t="shared" ref="I919" si="434">SUM(I916:I918)</f>
        <v>53</v>
      </c>
      <c r="J919" s="960">
        <f t="shared" ref="J919" si="435">SUM(J916:J918)</f>
        <v>30</v>
      </c>
      <c r="K919" s="960">
        <f t="shared" ref="K919" si="436">SUM(K916:K918)</f>
        <v>33</v>
      </c>
      <c r="L919" s="960">
        <v>38</v>
      </c>
      <c r="M919" s="965">
        <v>26</v>
      </c>
      <c r="N919" s="1095">
        <f t="shared" si="431"/>
        <v>-0.31578947368421051</v>
      </c>
      <c r="R919" s="439"/>
      <c r="S919" s="76"/>
    </row>
    <row r="920" spans="2:19" ht="7.5" customHeight="1" thickTop="1" thickBot="1" x14ac:dyDescent="0.3">
      <c r="B920" s="472"/>
      <c r="C920" s="472"/>
      <c r="D920" s="472"/>
      <c r="E920" s="203"/>
      <c r="F920" s="204"/>
      <c r="G920" s="204"/>
      <c r="H920" s="204"/>
      <c r="I920" s="387"/>
      <c r="J920" s="387"/>
      <c r="K920" s="387"/>
      <c r="L920" s="387"/>
      <c r="M920" s="387"/>
      <c r="N920" s="391"/>
      <c r="R920" s="439"/>
      <c r="S920" s="76"/>
    </row>
    <row r="921" spans="2:19" ht="15.75" thickTop="1" x14ac:dyDescent="0.25">
      <c r="B921" s="472"/>
      <c r="C921" s="472"/>
      <c r="D921" s="472"/>
      <c r="E921" s="341" t="s">
        <v>50</v>
      </c>
      <c r="F921" s="342">
        <v>11</v>
      </c>
      <c r="G921" s="342">
        <v>37</v>
      </c>
      <c r="H921" s="342">
        <v>25</v>
      </c>
      <c r="I921" s="342">
        <v>34</v>
      </c>
      <c r="J921" s="342">
        <v>16</v>
      </c>
      <c r="K921" s="342">
        <v>23</v>
      </c>
      <c r="L921" s="342">
        <v>25</v>
      </c>
      <c r="M921" s="342">
        <v>18</v>
      </c>
      <c r="N921" s="388">
        <f t="shared" ref="N921:N924" si="437">IFERROR((M921-L921)/L921,"-")</f>
        <v>-0.28000000000000003</v>
      </c>
      <c r="R921" s="439"/>
      <c r="S921" s="76"/>
    </row>
    <row r="922" spans="2:19" x14ac:dyDescent="0.25">
      <c r="B922" s="472"/>
      <c r="C922" s="472"/>
      <c r="D922" s="472"/>
      <c r="E922" s="1027" t="s">
        <v>51</v>
      </c>
      <c r="F922" s="1028">
        <v>16</v>
      </c>
      <c r="G922" s="1028">
        <v>15</v>
      </c>
      <c r="H922" s="1028">
        <v>19</v>
      </c>
      <c r="I922" s="1028">
        <v>19</v>
      </c>
      <c r="J922" s="1029">
        <v>14</v>
      </c>
      <c r="K922" s="1029">
        <v>10</v>
      </c>
      <c r="L922" s="1029">
        <v>13</v>
      </c>
      <c r="M922" s="1029">
        <v>8</v>
      </c>
      <c r="N922" s="1031">
        <f t="shared" si="437"/>
        <v>-0.38461538461538464</v>
      </c>
      <c r="R922" s="439"/>
      <c r="S922" s="76"/>
    </row>
    <row r="923" spans="2:19" ht="15.75" thickBot="1" x14ac:dyDescent="0.3">
      <c r="B923" s="472"/>
      <c r="C923" s="472"/>
      <c r="D923" s="472"/>
      <c r="E923" s="343" t="s">
        <v>69</v>
      </c>
      <c r="F923" s="345">
        <v>0</v>
      </c>
      <c r="G923" s="345">
        <v>0</v>
      </c>
      <c r="H923" s="346">
        <v>0</v>
      </c>
      <c r="I923" s="379">
        <v>0</v>
      </c>
      <c r="J923" s="467">
        <v>0</v>
      </c>
      <c r="K923" s="467">
        <v>0</v>
      </c>
      <c r="L923" s="467">
        <v>0</v>
      </c>
      <c r="M923" s="467">
        <v>0</v>
      </c>
      <c r="N923" s="388" t="str">
        <f t="shared" si="437"/>
        <v>-</v>
      </c>
      <c r="R923" s="439"/>
      <c r="S923" s="76"/>
    </row>
    <row r="924" spans="2:19" ht="15.75" thickBot="1" x14ac:dyDescent="0.3">
      <c r="B924" s="472"/>
      <c r="C924" s="472"/>
      <c r="D924" s="472"/>
      <c r="E924" s="966" t="s">
        <v>7</v>
      </c>
      <c r="F924" s="960">
        <f>SUM(F921:F923)</f>
        <v>27</v>
      </c>
      <c r="G924" s="960">
        <f t="shared" ref="G924" si="438">SUM(G921:G923)</f>
        <v>52</v>
      </c>
      <c r="H924" s="960">
        <f t="shared" ref="H924" si="439">SUM(H921:H923)</f>
        <v>44</v>
      </c>
      <c r="I924" s="960">
        <f t="shared" ref="I924" si="440">SUM(I921:I923)</f>
        <v>53</v>
      </c>
      <c r="J924" s="960">
        <f t="shared" ref="J924" si="441">SUM(J921:J923)</f>
        <v>30</v>
      </c>
      <c r="K924" s="960">
        <f t="shared" ref="K924" si="442">SUM(K921:K923)</f>
        <v>33</v>
      </c>
      <c r="L924" s="960">
        <v>38</v>
      </c>
      <c r="M924" s="960">
        <v>26</v>
      </c>
      <c r="N924" s="964">
        <f t="shared" si="437"/>
        <v>-0.31578947368421051</v>
      </c>
      <c r="R924" s="439"/>
      <c r="S924" s="76"/>
    </row>
    <row r="925" spans="2:19" ht="7.5" customHeight="1" thickTop="1" thickBot="1" x14ac:dyDescent="0.3">
      <c r="B925" s="472"/>
      <c r="C925" s="472"/>
      <c r="D925" s="472"/>
      <c r="E925" s="244"/>
      <c r="F925" s="204"/>
      <c r="G925" s="204"/>
      <c r="H925" s="204"/>
      <c r="I925" s="204"/>
      <c r="J925" s="204"/>
      <c r="K925" s="204"/>
      <c r="L925" s="204"/>
      <c r="M925" s="204"/>
      <c r="N925" s="392"/>
      <c r="R925" s="439"/>
      <c r="S925" s="76"/>
    </row>
    <row r="926" spans="2:19" ht="15.75" thickTop="1" x14ac:dyDescent="0.25">
      <c r="B926" s="472"/>
      <c r="C926" s="472"/>
      <c r="D926" s="472"/>
      <c r="E926" s="245" t="s">
        <v>69</v>
      </c>
      <c r="F926" s="342">
        <v>0</v>
      </c>
      <c r="G926" s="342">
        <v>0</v>
      </c>
      <c r="H926" s="342">
        <v>0</v>
      </c>
      <c r="I926" s="468">
        <v>0</v>
      </c>
      <c r="J926" s="342">
        <v>0</v>
      </c>
      <c r="K926" s="342">
        <v>0</v>
      </c>
      <c r="L926" s="342">
        <v>0</v>
      </c>
      <c r="M926" s="342">
        <v>0</v>
      </c>
      <c r="N926" s="469" t="str">
        <f t="shared" ref="N926:N938" si="443">IFERROR((M926-L926)/L926,"-")</f>
        <v>-</v>
      </c>
      <c r="R926" s="439"/>
      <c r="S926" s="76"/>
    </row>
    <row r="927" spans="2:19" x14ac:dyDescent="0.25">
      <c r="B927" s="472"/>
      <c r="C927" s="472"/>
      <c r="D927" s="472"/>
      <c r="E927" s="1027" t="s">
        <v>282</v>
      </c>
      <c r="F927" s="1028">
        <v>5</v>
      </c>
      <c r="G927" s="1028">
        <v>7</v>
      </c>
      <c r="H927" s="1028">
        <v>6</v>
      </c>
      <c r="I927" s="1028">
        <v>9</v>
      </c>
      <c r="J927" s="1029">
        <v>5</v>
      </c>
      <c r="K927" s="1029">
        <v>4</v>
      </c>
      <c r="L927" s="1029">
        <v>6</v>
      </c>
      <c r="M927" s="1029">
        <v>3</v>
      </c>
      <c r="N927" s="1031">
        <f t="shared" si="443"/>
        <v>-0.5</v>
      </c>
      <c r="R927" s="439"/>
      <c r="S927" s="76"/>
    </row>
    <row r="928" spans="2:19" x14ac:dyDescent="0.25">
      <c r="B928" s="472"/>
      <c r="C928" s="472"/>
      <c r="D928" s="472"/>
      <c r="E928" s="348" t="s">
        <v>439</v>
      </c>
      <c r="F928" s="347">
        <v>1</v>
      </c>
      <c r="G928" s="347">
        <v>1</v>
      </c>
      <c r="H928" s="347">
        <v>2</v>
      </c>
      <c r="I928" s="347">
        <v>4</v>
      </c>
      <c r="J928" s="347">
        <v>6</v>
      </c>
      <c r="K928" s="347">
        <v>3</v>
      </c>
      <c r="L928" s="347">
        <v>1</v>
      </c>
      <c r="M928" s="347">
        <v>2</v>
      </c>
      <c r="N928" s="470">
        <f t="shared" si="443"/>
        <v>1</v>
      </c>
      <c r="R928" s="439"/>
      <c r="S928" s="76"/>
    </row>
    <row r="929" spans="2:19" x14ac:dyDescent="0.25">
      <c r="B929" s="472"/>
      <c r="C929" s="472"/>
      <c r="D929" s="472"/>
      <c r="E929" s="1027" t="s">
        <v>283</v>
      </c>
      <c r="F929" s="1028">
        <v>1</v>
      </c>
      <c r="G929" s="1028">
        <v>7</v>
      </c>
      <c r="H929" s="1028">
        <v>3</v>
      </c>
      <c r="I929" s="1028">
        <v>9</v>
      </c>
      <c r="J929" s="1029">
        <v>0</v>
      </c>
      <c r="K929" s="1029">
        <v>2</v>
      </c>
      <c r="L929" s="1029">
        <v>4</v>
      </c>
      <c r="M929" s="1029">
        <v>2</v>
      </c>
      <c r="N929" s="1031">
        <f t="shared" si="443"/>
        <v>-0.5</v>
      </c>
      <c r="R929" s="439"/>
      <c r="S929" s="76"/>
    </row>
    <row r="930" spans="2:19" x14ac:dyDescent="0.25">
      <c r="B930" s="472"/>
      <c r="C930" s="472"/>
      <c r="D930" s="472"/>
      <c r="E930" s="348" t="s">
        <v>284</v>
      </c>
      <c r="F930" s="347">
        <v>0</v>
      </c>
      <c r="G930" s="347">
        <v>5</v>
      </c>
      <c r="H930" s="347">
        <v>4</v>
      </c>
      <c r="I930" s="347">
        <v>2</v>
      </c>
      <c r="J930" s="347">
        <v>1</v>
      </c>
      <c r="K930" s="347">
        <v>4</v>
      </c>
      <c r="L930" s="347">
        <v>3</v>
      </c>
      <c r="M930" s="347">
        <v>2</v>
      </c>
      <c r="N930" s="470">
        <f t="shared" si="443"/>
        <v>-0.33333333333333331</v>
      </c>
      <c r="R930" s="439"/>
      <c r="S930" s="76"/>
    </row>
    <row r="931" spans="2:19" x14ac:dyDescent="0.25">
      <c r="B931" s="472"/>
      <c r="C931" s="472"/>
      <c r="D931" s="472"/>
      <c r="E931" s="1027" t="s">
        <v>285</v>
      </c>
      <c r="F931" s="1028">
        <v>0</v>
      </c>
      <c r="G931" s="1028">
        <v>0</v>
      </c>
      <c r="H931" s="1028">
        <v>1</v>
      </c>
      <c r="I931" s="1028">
        <v>0</v>
      </c>
      <c r="J931" s="1029">
        <v>0</v>
      </c>
      <c r="K931" s="1029">
        <v>0</v>
      </c>
      <c r="L931" s="1029">
        <v>0</v>
      </c>
      <c r="M931" s="1029">
        <v>0</v>
      </c>
      <c r="N931" s="1031" t="str">
        <f t="shared" si="443"/>
        <v>-</v>
      </c>
      <c r="R931" s="439"/>
      <c r="S931" s="76"/>
    </row>
    <row r="932" spans="2:19" x14ac:dyDescent="0.25">
      <c r="B932" s="472"/>
      <c r="C932" s="472"/>
      <c r="D932" s="472"/>
      <c r="E932" s="348" t="s">
        <v>389</v>
      </c>
      <c r="F932" s="347">
        <v>0</v>
      </c>
      <c r="G932" s="347">
        <v>4</v>
      </c>
      <c r="H932" s="347">
        <v>3</v>
      </c>
      <c r="I932" s="347">
        <v>5</v>
      </c>
      <c r="J932" s="347">
        <v>0</v>
      </c>
      <c r="K932" s="347">
        <v>0</v>
      </c>
      <c r="L932" s="347">
        <v>1</v>
      </c>
      <c r="M932" s="347">
        <v>1</v>
      </c>
      <c r="N932" s="470">
        <f t="shared" si="443"/>
        <v>0</v>
      </c>
      <c r="R932" s="439"/>
      <c r="S932" s="76"/>
    </row>
    <row r="933" spans="2:19" x14ac:dyDescent="0.25">
      <c r="B933" s="472"/>
      <c r="C933" s="472"/>
      <c r="D933" s="472"/>
      <c r="E933" s="1027" t="s">
        <v>286</v>
      </c>
      <c r="F933" s="1028">
        <v>3</v>
      </c>
      <c r="G933" s="1028">
        <v>4</v>
      </c>
      <c r="H933" s="1028">
        <v>7</v>
      </c>
      <c r="I933" s="1028">
        <v>5</v>
      </c>
      <c r="J933" s="1029">
        <v>1</v>
      </c>
      <c r="K933" s="1029">
        <v>1</v>
      </c>
      <c r="L933" s="1029">
        <v>2</v>
      </c>
      <c r="M933" s="1029">
        <v>1</v>
      </c>
      <c r="N933" s="1031">
        <f>IFERROR((M933-L933)/L933,"-")</f>
        <v>-0.5</v>
      </c>
      <c r="R933" s="439"/>
      <c r="S933" s="76"/>
    </row>
    <row r="934" spans="2:19" x14ac:dyDescent="0.25">
      <c r="B934" s="472"/>
      <c r="C934" s="472"/>
      <c r="D934" s="472"/>
      <c r="E934" s="348" t="s">
        <v>279</v>
      </c>
      <c r="F934" s="347">
        <v>3</v>
      </c>
      <c r="G934" s="347">
        <v>1</v>
      </c>
      <c r="H934" s="347">
        <v>4</v>
      </c>
      <c r="I934" s="467">
        <v>6</v>
      </c>
      <c r="J934" s="347">
        <v>1</v>
      </c>
      <c r="K934" s="347">
        <v>0</v>
      </c>
      <c r="L934" s="347">
        <v>1</v>
      </c>
      <c r="M934" s="347">
        <v>0</v>
      </c>
      <c r="N934" s="470">
        <f t="shared" si="443"/>
        <v>-1</v>
      </c>
      <c r="R934" s="439"/>
      <c r="S934" s="76"/>
    </row>
    <row r="935" spans="2:19" x14ac:dyDescent="0.25">
      <c r="B935" s="472"/>
      <c r="C935" s="472"/>
      <c r="D935" s="472"/>
      <c r="E935" s="1027" t="s">
        <v>280</v>
      </c>
      <c r="F935" s="1028">
        <v>6</v>
      </c>
      <c r="G935" s="1028">
        <v>15</v>
      </c>
      <c r="H935" s="1028">
        <v>9</v>
      </c>
      <c r="I935" s="1028">
        <v>8</v>
      </c>
      <c r="J935" s="1029">
        <v>11</v>
      </c>
      <c r="K935" s="1029">
        <v>15</v>
      </c>
      <c r="L935" s="1029">
        <v>13</v>
      </c>
      <c r="M935" s="1029">
        <v>13</v>
      </c>
      <c r="N935" s="1031">
        <f t="shared" si="443"/>
        <v>0</v>
      </c>
      <c r="R935" s="439"/>
      <c r="S935" s="76"/>
    </row>
    <row r="936" spans="2:19" x14ac:dyDescent="0.25">
      <c r="B936" s="472"/>
      <c r="C936" s="472"/>
      <c r="D936" s="472"/>
      <c r="E936" s="348" t="s">
        <v>281</v>
      </c>
      <c r="F936" s="347">
        <v>4</v>
      </c>
      <c r="G936" s="347">
        <v>5</v>
      </c>
      <c r="H936" s="347">
        <v>2</v>
      </c>
      <c r="I936" s="467">
        <v>1</v>
      </c>
      <c r="J936" s="347">
        <v>2</v>
      </c>
      <c r="K936" s="347">
        <v>1</v>
      </c>
      <c r="L936" s="347">
        <v>3</v>
      </c>
      <c r="M936" s="347">
        <v>1</v>
      </c>
      <c r="N936" s="470">
        <f t="shared" si="443"/>
        <v>-0.66666666666666663</v>
      </c>
      <c r="R936" s="439"/>
      <c r="S936" s="76"/>
    </row>
    <row r="937" spans="2:19" x14ac:dyDescent="0.25">
      <c r="B937" s="472"/>
      <c r="C937" s="472"/>
      <c r="D937" s="472"/>
      <c r="E937" s="1027" t="s">
        <v>390</v>
      </c>
      <c r="F937" s="1028">
        <v>2</v>
      </c>
      <c r="G937" s="1028">
        <v>3</v>
      </c>
      <c r="H937" s="1028">
        <v>3</v>
      </c>
      <c r="I937" s="1028">
        <v>4</v>
      </c>
      <c r="J937" s="1029">
        <v>2</v>
      </c>
      <c r="K937" s="1029">
        <v>1</v>
      </c>
      <c r="L937" s="1029">
        <v>2</v>
      </c>
      <c r="M937" s="1029">
        <v>1</v>
      </c>
      <c r="N937" s="1031">
        <f t="shared" si="443"/>
        <v>-0.5</v>
      </c>
      <c r="R937" s="439"/>
      <c r="S937" s="76"/>
    </row>
    <row r="938" spans="2:19" ht="15.75" thickBot="1" x14ac:dyDescent="0.3">
      <c r="B938" s="472"/>
      <c r="C938" s="472"/>
      <c r="D938" s="472"/>
      <c r="E938" s="344" t="s">
        <v>175</v>
      </c>
      <c r="F938" s="340">
        <v>2</v>
      </c>
      <c r="G938" s="340">
        <v>0</v>
      </c>
      <c r="H938" s="340">
        <v>0</v>
      </c>
      <c r="I938" s="340">
        <v>0</v>
      </c>
      <c r="J938" s="340">
        <v>1</v>
      </c>
      <c r="K938" s="340">
        <v>2</v>
      </c>
      <c r="L938" s="340">
        <v>2</v>
      </c>
      <c r="M938" s="340">
        <v>0</v>
      </c>
      <c r="N938" s="390">
        <f t="shared" si="443"/>
        <v>-1</v>
      </c>
      <c r="R938" s="439"/>
      <c r="S938" s="76"/>
    </row>
    <row r="939" spans="2:19" ht="15.75" thickBot="1" x14ac:dyDescent="0.3">
      <c r="B939" s="472"/>
      <c r="C939" s="472"/>
      <c r="D939" s="472"/>
      <c r="E939" s="959" t="s">
        <v>7</v>
      </c>
      <c r="F939" s="960">
        <f t="shared" ref="F939:K939" si="444">SUM(F926:F938)</f>
        <v>27</v>
      </c>
      <c r="G939" s="960">
        <f t="shared" si="444"/>
        <v>52</v>
      </c>
      <c r="H939" s="960">
        <f t="shared" si="444"/>
        <v>44</v>
      </c>
      <c r="I939" s="960">
        <f t="shared" si="444"/>
        <v>53</v>
      </c>
      <c r="J939" s="960">
        <f t="shared" si="444"/>
        <v>30</v>
      </c>
      <c r="K939" s="960">
        <f t="shared" si="444"/>
        <v>33</v>
      </c>
      <c r="L939" s="960">
        <v>38</v>
      </c>
      <c r="M939" s="1093">
        <v>26</v>
      </c>
      <c r="N939" s="967">
        <f>IFERROR((M939-L939)/L939,"-")</f>
        <v>-0.31578947368421051</v>
      </c>
      <c r="R939" s="439"/>
      <c r="S939" s="76"/>
    </row>
    <row r="940" spans="2:19" ht="22.5" customHeight="1" thickTop="1" x14ac:dyDescent="0.25">
      <c r="B940" s="472"/>
      <c r="C940" s="472"/>
      <c r="D940" s="472"/>
      <c r="E940" s="34" t="s">
        <v>288</v>
      </c>
      <c r="F940" s="439"/>
      <c r="H940" s="439"/>
      <c r="I940" s="439"/>
      <c r="J940" s="439"/>
      <c r="R940" s="439"/>
      <c r="S940" s="76"/>
    </row>
    <row r="941" spans="2:19" ht="15" customHeight="1" thickBot="1" x14ac:dyDescent="0.3">
      <c r="B941" s="472"/>
      <c r="C941" s="472"/>
      <c r="D941" s="472"/>
      <c r="E941" s="439"/>
      <c r="F941" s="439"/>
      <c r="H941" s="439"/>
      <c r="I941" s="439"/>
      <c r="J941" s="439"/>
      <c r="R941" s="439"/>
      <c r="S941" s="76"/>
    </row>
    <row r="942" spans="2:19" ht="23.25" customHeight="1" thickTop="1" thickBot="1" x14ac:dyDescent="0.3">
      <c r="B942" s="472"/>
      <c r="C942" s="472"/>
      <c r="D942" s="472" t="s">
        <v>263</v>
      </c>
      <c r="E942" s="1694" t="s">
        <v>263</v>
      </c>
      <c r="F942" s="1695"/>
      <c r="G942" s="1695"/>
      <c r="H942" s="1695"/>
      <c r="I942" s="1695"/>
      <c r="J942" s="1695"/>
      <c r="K942" s="1695"/>
      <c r="L942" s="1695"/>
      <c r="M942" s="1695"/>
      <c r="N942" s="1696"/>
      <c r="R942" s="439"/>
      <c r="S942" s="76"/>
    </row>
    <row r="943" spans="2:19" ht="15.75" customHeight="1" x14ac:dyDescent="0.25">
      <c r="B943" s="472"/>
      <c r="C943" s="472"/>
      <c r="D943" s="472"/>
      <c r="E943" s="1693" t="s">
        <v>42</v>
      </c>
      <c r="F943" s="963" t="s">
        <v>43</v>
      </c>
      <c r="G943" s="963" t="s">
        <v>43</v>
      </c>
      <c r="H943" s="963" t="s">
        <v>43</v>
      </c>
      <c r="I943" s="963" t="s">
        <v>43</v>
      </c>
      <c r="J943" s="963" t="s">
        <v>43</v>
      </c>
      <c r="K943" s="963" t="s">
        <v>43</v>
      </c>
      <c r="L943" s="963" t="s">
        <v>43</v>
      </c>
      <c r="M943" s="968" t="s">
        <v>43</v>
      </c>
      <c r="N943" s="1697" t="s">
        <v>302</v>
      </c>
      <c r="R943" s="439"/>
      <c r="S943" s="76"/>
    </row>
    <row r="944" spans="2:19" ht="15.75" customHeight="1" thickBot="1" x14ac:dyDescent="0.3">
      <c r="B944" s="472"/>
      <c r="C944" s="472"/>
      <c r="D944" s="472"/>
      <c r="E944" s="1523"/>
      <c r="F944" s="871">
        <v>2009</v>
      </c>
      <c r="G944" s="871">
        <v>2010</v>
      </c>
      <c r="H944" s="871">
        <v>2011</v>
      </c>
      <c r="I944" s="871">
        <v>2012</v>
      </c>
      <c r="J944" s="871">
        <v>2013</v>
      </c>
      <c r="K944" s="871">
        <v>2014</v>
      </c>
      <c r="L944" s="871">
        <v>2015</v>
      </c>
      <c r="M944" s="969">
        <v>2016</v>
      </c>
      <c r="N944" s="1692"/>
      <c r="R944" s="439"/>
      <c r="S944" s="76"/>
    </row>
    <row r="945" spans="2:19" x14ac:dyDescent="0.25">
      <c r="B945" s="472"/>
      <c r="C945" s="472"/>
      <c r="D945" s="472"/>
      <c r="E945" s="381" t="s">
        <v>278</v>
      </c>
      <c r="F945" s="379">
        <v>150</v>
      </c>
      <c r="G945" s="379">
        <v>185</v>
      </c>
      <c r="H945" s="379">
        <v>180</v>
      </c>
      <c r="I945" s="379">
        <v>224</v>
      </c>
      <c r="J945" s="379">
        <v>184</v>
      </c>
      <c r="K945" s="525">
        <v>176</v>
      </c>
      <c r="L945" s="525">
        <v>182</v>
      </c>
      <c r="M945" s="525">
        <v>135</v>
      </c>
      <c r="N945" s="388">
        <f>IFERROR((M945-L945)/L945,"-")</f>
        <v>-0.25824175824175827</v>
      </c>
      <c r="R945" s="439"/>
      <c r="S945" s="76"/>
    </row>
    <row r="946" spans="2:19" x14ac:dyDescent="0.25">
      <c r="B946" s="472"/>
      <c r="C946" s="472"/>
      <c r="D946" s="472"/>
      <c r="E946" s="1027" t="s">
        <v>53</v>
      </c>
      <c r="F946" s="1028">
        <v>28</v>
      </c>
      <c r="G946" s="1028">
        <v>32</v>
      </c>
      <c r="H946" s="1028">
        <v>21</v>
      </c>
      <c r="I946" s="1028">
        <v>25</v>
      </c>
      <c r="J946" s="1029">
        <v>30</v>
      </c>
      <c r="K946" s="1029">
        <v>46</v>
      </c>
      <c r="L946" s="1029">
        <v>25</v>
      </c>
      <c r="M946" s="1029">
        <v>19</v>
      </c>
      <c r="N946" s="1031">
        <f t="shared" ref="N946:N948" si="445">IFERROR((M946-L946)/L946,"-")</f>
        <v>-0.24</v>
      </c>
      <c r="R946" s="439"/>
      <c r="S946" s="76"/>
    </row>
    <row r="947" spans="2:19" ht="15.75" thickBot="1" x14ac:dyDescent="0.3">
      <c r="B947" s="472"/>
      <c r="C947" s="472"/>
      <c r="D947" s="472"/>
      <c r="E947" s="382" t="s">
        <v>69</v>
      </c>
      <c r="F947" s="380">
        <v>2</v>
      </c>
      <c r="G947" s="380">
        <v>1</v>
      </c>
      <c r="H947" s="380">
        <v>0</v>
      </c>
      <c r="I947" s="340">
        <v>0</v>
      </c>
      <c r="J947" s="340">
        <v>0</v>
      </c>
      <c r="K947" s="340">
        <v>0</v>
      </c>
      <c r="L947" s="340">
        <v>1</v>
      </c>
      <c r="M947" s="467">
        <v>11</v>
      </c>
      <c r="N947" s="388">
        <f t="shared" si="445"/>
        <v>10</v>
      </c>
      <c r="R947" s="439"/>
      <c r="S947" s="76"/>
    </row>
    <row r="948" spans="2:19" ht="15.75" thickBot="1" x14ac:dyDescent="0.3">
      <c r="B948" s="472"/>
      <c r="C948" s="472"/>
      <c r="D948" s="472"/>
      <c r="E948" s="959" t="s">
        <v>7</v>
      </c>
      <c r="F948" s="960">
        <f>SUM(F945:F947)</f>
        <v>180</v>
      </c>
      <c r="G948" s="960">
        <f t="shared" ref="G948" si="446">SUM(G945:G947)</f>
        <v>218</v>
      </c>
      <c r="H948" s="960">
        <f t="shared" ref="H948" si="447">SUM(H945:H947)</f>
        <v>201</v>
      </c>
      <c r="I948" s="960">
        <f t="shared" ref="I948" si="448">SUM(I945:I947)</f>
        <v>249</v>
      </c>
      <c r="J948" s="960">
        <f t="shared" ref="J948" si="449">SUM(J945:J947)</f>
        <v>214</v>
      </c>
      <c r="K948" s="960">
        <f t="shared" ref="K948" si="450">SUM(K945:K947)</f>
        <v>222</v>
      </c>
      <c r="L948" s="960">
        <v>208</v>
      </c>
      <c r="M948" s="960">
        <f>SUM(M945:M947)</f>
        <v>165</v>
      </c>
      <c r="N948" s="964">
        <f t="shared" si="445"/>
        <v>-0.20673076923076922</v>
      </c>
      <c r="R948" s="439"/>
      <c r="S948" s="76"/>
    </row>
    <row r="949" spans="2:19" ht="7.5" customHeight="1" thickTop="1" thickBot="1" x14ac:dyDescent="0.3">
      <c r="B949" s="472"/>
      <c r="C949" s="472"/>
      <c r="D949" s="472"/>
      <c r="E949" s="203"/>
      <c r="F949" s="204"/>
      <c r="G949" s="204"/>
      <c r="H949" s="204"/>
      <c r="I949" s="387"/>
      <c r="J949" s="387"/>
      <c r="K949" s="387"/>
      <c r="L949" s="387"/>
      <c r="M949" s="387"/>
      <c r="N949" s="391"/>
      <c r="R949" s="439"/>
      <c r="S949" s="76"/>
    </row>
    <row r="950" spans="2:19" ht="15.75" thickTop="1" x14ac:dyDescent="0.25">
      <c r="B950" s="472"/>
      <c r="C950" s="472"/>
      <c r="D950" s="472"/>
      <c r="E950" s="341" t="s">
        <v>50</v>
      </c>
      <c r="F950" s="342">
        <v>110</v>
      </c>
      <c r="G950" s="342">
        <v>142</v>
      </c>
      <c r="H950" s="342">
        <v>136</v>
      </c>
      <c r="I950" s="342">
        <v>158</v>
      </c>
      <c r="J950" s="342">
        <v>130</v>
      </c>
      <c r="K950" s="342">
        <v>154</v>
      </c>
      <c r="L950" s="342">
        <v>130</v>
      </c>
      <c r="M950" s="342">
        <v>96</v>
      </c>
      <c r="N950" s="388">
        <f t="shared" ref="N950:N953" si="451">IFERROR((M950-L950)/L950,"-")</f>
        <v>-0.26153846153846155</v>
      </c>
      <c r="R950" s="439"/>
      <c r="S950" s="76"/>
    </row>
    <row r="951" spans="2:19" x14ac:dyDescent="0.25">
      <c r="B951" s="472"/>
      <c r="C951" s="472"/>
      <c r="D951" s="472"/>
      <c r="E951" s="1027" t="s">
        <v>51</v>
      </c>
      <c r="F951" s="1028">
        <v>69</v>
      </c>
      <c r="G951" s="1028">
        <v>76</v>
      </c>
      <c r="H951" s="1028">
        <v>63</v>
      </c>
      <c r="I951" s="1028">
        <v>89</v>
      </c>
      <c r="J951" s="1029">
        <v>83</v>
      </c>
      <c r="K951" s="1029">
        <v>68</v>
      </c>
      <c r="L951" s="1029">
        <v>75</v>
      </c>
      <c r="M951" s="1029">
        <v>65</v>
      </c>
      <c r="N951" s="1031">
        <f t="shared" si="451"/>
        <v>-0.13333333333333333</v>
      </c>
      <c r="R951" s="439"/>
      <c r="S951" s="76"/>
    </row>
    <row r="952" spans="2:19" ht="15.75" thickBot="1" x14ac:dyDescent="0.3">
      <c r="B952" s="472"/>
      <c r="C952" s="472"/>
      <c r="D952" s="472"/>
      <c r="E952" s="343" t="s">
        <v>69</v>
      </c>
      <c r="F952" s="345">
        <v>1</v>
      </c>
      <c r="G952" s="345">
        <v>0</v>
      </c>
      <c r="H952" s="346">
        <v>2</v>
      </c>
      <c r="I952" s="379">
        <v>2</v>
      </c>
      <c r="J952" s="467">
        <v>1</v>
      </c>
      <c r="K952" s="467">
        <v>0</v>
      </c>
      <c r="L952" s="467">
        <v>3</v>
      </c>
      <c r="M952" s="380">
        <v>4</v>
      </c>
      <c r="N952" s="388">
        <f t="shared" si="451"/>
        <v>0.33333333333333331</v>
      </c>
      <c r="R952" s="439"/>
      <c r="S952" s="76"/>
    </row>
    <row r="953" spans="2:19" ht="15.75" thickBot="1" x14ac:dyDescent="0.3">
      <c r="B953" s="472"/>
      <c r="C953" s="472"/>
      <c r="D953" s="472"/>
      <c r="E953" s="966" t="s">
        <v>7</v>
      </c>
      <c r="F953" s="960">
        <f>SUM(F950:F952)</f>
        <v>180</v>
      </c>
      <c r="G953" s="960">
        <f t="shared" ref="G953" si="452">SUM(G950:G952)</f>
        <v>218</v>
      </c>
      <c r="H953" s="960">
        <f t="shared" ref="H953" si="453">SUM(H950:H952)</f>
        <v>201</v>
      </c>
      <c r="I953" s="960">
        <f t="shared" ref="I953" si="454">SUM(I950:I952)</f>
        <v>249</v>
      </c>
      <c r="J953" s="960">
        <f t="shared" ref="J953" si="455">SUM(J950:J952)</f>
        <v>214</v>
      </c>
      <c r="K953" s="960">
        <f t="shared" ref="K953" si="456">SUM(K950:K952)</f>
        <v>222</v>
      </c>
      <c r="L953" s="960">
        <v>208</v>
      </c>
      <c r="M953" s="960">
        <v>165</v>
      </c>
      <c r="N953" s="964">
        <f t="shared" si="451"/>
        <v>-0.20673076923076922</v>
      </c>
      <c r="R953" s="439"/>
      <c r="S953" s="76"/>
    </row>
    <row r="954" spans="2:19" ht="7.5" customHeight="1" thickTop="1" thickBot="1" x14ac:dyDescent="0.3">
      <c r="B954" s="472"/>
      <c r="C954" s="472"/>
      <c r="D954" s="472"/>
      <c r="E954" s="244"/>
      <c r="F954" s="204"/>
      <c r="G954" s="204"/>
      <c r="H954" s="204"/>
      <c r="I954" s="204"/>
      <c r="J954" s="204"/>
      <c r="K954" s="204"/>
      <c r="L954" s="204"/>
      <c r="M954" s="204"/>
      <c r="N954" s="392"/>
      <c r="R954" s="439"/>
      <c r="S954" s="76"/>
    </row>
    <row r="955" spans="2:19" ht="15.75" thickTop="1" x14ac:dyDescent="0.25">
      <c r="B955" s="472"/>
      <c r="C955" s="472"/>
      <c r="D955" s="472"/>
      <c r="E955" s="245" t="s">
        <v>69</v>
      </c>
      <c r="F955" s="342">
        <v>1</v>
      </c>
      <c r="G955" s="342">
        <v>1</v>
      </c>
      <c r="H955" s="342">
        <v>3</v>
      </c>
      <c r="I955" s="468">
        <v>0</v>
      </c>
      <c r="J955" s="342">
        <v>0</v>
      </c>
      <c r="K955" s="342">
        <v>1</v>
      </c>
      <c r="L955" s="342">
        <v>9</v>
      </c>
      <c r="M955" s="831">
        <v>1</v>
      </c>
      <c r="N955" s="1158">
        <f t="shared" ref="N955:N967" si="457">IFERROR((M955-L955)/L955,"-")</f>
        <v>-0.88888888888888884</v>
      </c>
      <c r="R955" s="439"/>
      <c r="S955" s="76"/>
    </row>
    <row r="956" spans="2:19" x14ac:dyDescent="0.25">
      <c r="B956" s="472"/>
      <c r="C956" s="472"/>
      <c r="D956" s="472"/>
      <c r="E956" s="1027" t="s">
        <v>282</v>
      </c>
      <c r="F956" s="1028">
        <v>61</v>
      </c>
      <c r="G956" s="1028">
        <v>75</v>
      </c>
      <c r="H956" s="1028">
        <v>73</v>
      </c>
      <c r="I956" s="1028">
        <v>59</v>
      </c>
      <c r="J956" s="1029">
        <v>55</v>
      </c>
      <c r="K956" s="1029">
        <v>68</v>
      </c>
      <c r="L956" s="1029">
        <v>52</v>
      </c>
      <c r="M956" s="1030">
        <v>34</v>
      </c>
      <c r="N956" s="1155">
        <f t="shared" si="457"/>
        <v>-0.34615384615384615</v>
      </c>
      <c r="R956" s="439"/>
      <c r="S956" s="76"/>
    </row>
    <row r="957" spans="2:19" x14ac:dyDescent="0.25">
      <c r="B957" s="472"/>
      <c r="C957" s="472"/>
      <c r="D957" s="472"/>
      <c r="E957" s="348" t="s">
        <v>439</v>
      </c>
      <c r="F957" s="347">
        <v>23</v>
      </c>
      <c r="G957" s="347">
        <v>29</v>
      </c>
      <c r="H957" s="347">
        <v>22</v>
      </c>
      <c r="I957" s="347">
        <v>24</v>
      </c>
      <c r="J957" s="347">
        <v>27</v>
      </c>
      <c r="K957" s="347">
        <v>19</v>
      </c>
      <c r="L957" s="347">
        <v>12</v>
      </c>
      <c r="M957" s="832">
        <v>20</v>
      </c>
      <c r="N957" s="1156">
        <f t="shared" si="457"/>
        <v>0.66666666666666663</v>
      </c>
      <c r="R957" s="439"/>
      <c r="S957" s="76"/>
    </row>
    <row r="958" spans="2:19" x14ac:dyDescent="0.25">
      <c r="B958" s="472"/>
      <c r="C958" s="472"/>
      <c r="D958" s="472"/>
      <c r="E958" s="1027" t="s">
        <v>283</v>
      </c>
      <c r="F958" s="1028">
        <v>10</v>
      </c>
      <c r="G958" s="1028">
        <v>17</v>
      </c>
      <c r="H958" s="1028">
        <v>32</v>
      </c>
      <c r="I958" s="1028">
        <v>62</v>
      </c>
      <c r="J958" s="1029">
        <v>28</v>
      </c>
      <c r="K958" s="1029">
        <v>39</v>
      </c>
      <c r="L958" s="1029">
        <v>44</v>
      </c>
      <c r="M958" s="1030">
        <v>42</v>
      </c>
      <c r="N958" s="1155">
        <f t="shared" si="457"/>
        <v>-4.5454545454545456E-2</v>
      </c>
      <c r="R958" s="439"/>
      <c r="S958" s="76"/>
    </row>
    <row r="959" spans="2:19" x14ac:dyDescent="0.25">
      <c r="B959" s="472"/>
      <c r="C959" s="472"/>
      <c r="D959" s="472"/>
      <c r="E959" s="348" t="s">
        <v>284</v>
      </c>
      <c r="F959" s="347">
        <v>22</v>
      </c>
      <c r="G959" s="347">
        <v>23</v>
      </c>
      <c r="H959" s="347">
        <v>12</v>
      </c>
      <c r="I959" s="347">
        <v>24</v>
      </c>
      <c r="J959" s="347">
        <v>28</v>
      </c>
      <c r="K959" s="347">
        <v>21</v>
      </c>
      <c r="L959" s="347">
        <v>26</v>
      </c>
      <c r="M959" s="832">
        <v>20</v>
      </c>
      <c r="N959" s="1156">
        <f t="shared" si="457"/>
        <v>-0.23076923076923078</v>
      </c>
      <c r="R959" s="439"/>
      <c r="S959" s="76"/>
    </row>
    <row r="960" spans="2:19" x14ac:dyDescent="0.25">
      <c r="B960" s="472"/>
      <c r="C960" s="472"/>
      <c r="D960" s="472"/>
      <c r="E960" s="1027" t="s">
        <v>285</v>
      </c>
      <c r="F960" s="1028">
        <v>0</v>
      </c>
      <c r="G960" s="1028">
        <v>0</v>
      </c>
      <c r="H960" s="1028">
        <v>1</v>
      </c>
      <c r="I960" s="1028">
        <v>1</v>
      </c>
      <c r="J960" s="1029">
        <v>0</v>
      </c>
      <c r="K960" s="1029">
        <v>0</v>
      </c>
      <c r="L960" s="1029">
        <v>0</v>
      </c>
      <c r="M960" s="1030">
        <v>1</v>
      </c>
      <c r="N960" s="1155" t="str">
        <f t="shared" si="457"/>
        <v>-</v>
      </c>
      <c r="R960" s="439"/>
      <c r="S960" s="76"/>
    </row>
    <row r="961" spans="2:19" x14ac:dyDescent="0.25">
      <c r="B961" s="472"/>
      <c r="C961" s="472"/>
      <c r="D961" s="472"/>
      <c r="E961" s="348" t="s">
        <v>389</v>
      </c>
      <c r="F961" s="347">
        <v>8</v>
      </c>
      <c r="G961" s="347">
        <v>17</v>
      </c>
      <c r="H961" s="347">
        <v>7</v>
      </c>
      <c r="I961" s="347">
        <v>15</v>
      </c>
      <c r="J961" s="347">
        <v>15</v>
      </c>
      <c r="K961" s="347">
        <v>9</v>
      </c>
      <c r="L961" s="347">
        <v>7</v>
      </c>
      <c r="M961" s="832">
        <v>10</v>
      </c>
      <c r="N961" s="1156">
        <f t="shared" si="457"/>
        <v>0.42857142857142855</v>
      </c>
      <c r="R961" s="439"/>
      <c r="S961" s="76"/>
    </row>
    <row r="962" spans="2:19" x14ac:dyDescent="0.25">
      <c r="B962" s="472"/>
      <c r="C962" s="472"/>
      <c r="D962" s="472"/>
      <c r="E962" s="1027" t="s">
        <v>286</v>
      </c>
      <c r="F962" s="1028">
        <v>2</v>
      </c>
      <c r="G962" s="1028">
        <v>7</v>
      </c>
      <c r="H962" s="1028">
        <v>5</v>
      </c>
      <c r="I962" s="1028">
        <v>5</v>
      </c>
      <c r="J962" s="1029">
        <v>4</v>
      </c>
      <c r="K962" s="1029">
        <v>5</v>
      </c>
      <c r="L962" s="1029">
        <v>3</v>
      </c>
      <c r="M962" s="1030">
        <v>1</v>
      </c>
      <c r="N962" s="1155">
        <f>IFERROR((M962-L962)/L962,"-")</f>
        <v>-0.66666666666666663</v>
      </c>
      <c r="R962" s="439"/>
      <c r="S962" s="76"/>
    </row>
    <row r="963" spans="2:19" x14ac:dyDescent="0.25">
      <c r="B963" s="472"/>
      <c r="C963" s="472"/>
      <c r="D963" s="472"/>
      <c r="E963" s="348" t="s">
        <v>279</v>
      </c>
      <c r="F963" s="347">
        <v>0</v>
      </c>
      <c r="G963" s="347">
        <v>0</v>
      </c>
      <c r="H963" s="347">
        <v>2</v>
      </c>
      <c r="I963" s="467">
        <v>0</v>
      </c>
      <c r="J963" s="347">
        <v>3</v>
      </c>
      <c r="K963" s="347">
        <v>1</v>
      </c>
      <c r="L963" s="347">
        <v>0</v>
      </c>
      <c r="M963" s="832">
        <v>0</v>
      </c>
      <c r="N963" s="1156" t="str">
        <f t="shared" si="457"/>
        <v>-</v>
      </c>
      <c r="R963" s="439"/>
      <c r="S963" s="76"/>
    </row>
    <row r="964" spans="2:19" x14ac:dyDescent="0.25">
      <c r="B964" s="472"/>
      <c r="C964" s="472"/>
      <c r="D964" s="472"/>
      <c r="E964" s="1027" t="s">
        <v>280</v>
      </c>
      <c r="F964" s="1028">
        <v>31</v>
      </c>
      <c r="G964" s="1028">
        <v>19</v>
      </c>
      <c r="H964" s="1028">
        <v>20</v>
      </c>
      <c r="I964" s="1028">
        <v>28</v>
      </c>
      <c r="J964" s="1029">
        <v>27</v>
      </c>
      <c r="K964" s="1029">
        <v>34</v>
      </c>
      <c r="L964" s="1029">
        <v>32</v>
      </c>
      <c r="M964" s="1030">
        <v>24</v>
      </c>
      <c r="N964" s="1155">
        <f t="shared" si="457"/>
        <v>-0.25</v>
      </c>
      <c r="R964" s="439"/>
      <c r="S964" s="76"/>
    </row>
    <row r="965" spans="2:19" x14ac:dyDescent="0.25">
      <c r="B965" s="472"/>
      <c r="C965" s="472"/>
      <c r="D965" s="472"/>
      <c r="E965" s="348" t="s">
        <v>281</v>
      </c>
      <c r="F965" s="347">
        <v>12</v>
      </c>
      <c r="G965" s="347">
        <v>21</v>
      </c>
      <c r="H965" s="347">
        <v>15</v>
      </c>
      <c r="I965" s="467">
        <v>19</v>
      </c>
      <c r="J965" s="347">
        <v>22</v>
      </c>
      <c r="K965" s="347">
        <v>14</v>
      </c>
      <c r="L965" s="347">
        <v>11</v>
      </c>
      <c r="M965" s="832">
        <v>7</v>
      </c>
      <c r="N965" s="1156">
        <f t="shared" si="457"/>
        <v>-0.36363636363636365</v>
      </c>
      <c r="R965" s="439"/>
      <c r="S965" s="76"/>
    </row>
    <row r="966" spans="2:19" x14ac:dyDescent="0.25">
      <c r="B966" s="472"/>
      <c r="C966" s="472"/>
      <c r="D966" s="472"/>
      <c r="E966" s="1027" t="s">
        <v>390</v>
      </c>
      <c r="F966" s="1028">
        <v>4</v>
      </c>
      <c r="G966" s="1028">
        <v>6</v>
      </c>
      <c r="H966" s="1028">
        <v>5</v>
      </c>
      <c r="I966" s="1028">
        <v>8</v>
      </c>
      <c r="J966" s="1029">
        <v>4</v>
      </c>
      <c r="K966" s="1029">
        <v>3</v>
      </c>
      <c r="L966" s="1029">
        <v>4</v>
      </c>
      <c r="M966" s="1030">
        <v>1</v>
      </c>
      <c r="N966" s="1155">
        <f t="shared" si="457"/>
        <v>-0.75</v>
      </c>
      <c r="R966" s="439"/>
      <c r="S966" s="76"/>
    </row>
    <row r="967" spans="2:19" ht="15.75" thickBot="1" x14ac:dyDescent="0.3">
      <c r="B967" s="472"/>
      <c r="C967" s="472"/>
      <c r="D967" s="472"/>
      <c r="E967" s="344" t="s">
        <v>175</v>
      </c>
      <c r="F967" s="340">
        <v>6</v>
      </c>
      <c r="G967" s="340">
        <v>3</v>
      </c>
      <c r="H967" s="340">
        <v>4</v>
      </c>
      <c r="I967" s="340">
        <v>4</v>
      </c>
      <c r="J967" s="340">
        <v>1</v>
      </c>
      <c r="K967" s="340">
        <v>8</v>
      </c>
      <c r="L967" s="340">
        <v>8</v>
      </c>
      <c r="M967" s="833">
        <v>4</v>
      </c>
      <c r="N967" s="1157">
        <f t="shared" si="457"/>
        <v>-0.5</v>
      </c>
      <c r="R967" s="439"/>
      <c r="S967" s="76"/>
    </row>
    <row r="968" spans="2:19" ht="15.75" thickBot="1" x14ac:dyDescent="0.3">
      <c r="B968" s="472"/>
      <c r="C968" s="472"/>
      <c r="D968" s="472"/>
      <c r="E968" s="959" t="s">
        <v>7</v>
      </c>
      <c r="F968" s="960">
        <f t="shared" ref="F968:K968" si="458">SUM(F955:F967)</f>
        <v>180</v>
      </c>
      <c r="G968" s="960">
        <f t="shared" si="458"/>
        <v>218</v>
      </c>
      <c r="H968" s="960">
        <f t="shared" si="458"/>
        <v>201</v>
      </c>
      <c r="I968" s="960">
        <f t="shared" si="458"/>
        <v>249</v>
      </c>
      <c r="J968" s="960">
        <f t="shared" si="458"/>
        <v>214</v>
      </c>
      <c r="K968" s="960">
        <f t="shared" si="458"/>
        <v>222</v>
      </c>
      <c r="L968" s="960">
        <v>208</v>
      </c>
      <c r="M968" s="961">
        <v>165</v>
      </c>
      <c r="N968" s="1095">
        <f>IFERROR((M968-L968)/L968,"-")</f>
        <v>-0.20673076923076922</v>
      </c>
      <c r="R968" s="439"/>
      <c r="S968" s="76"/>
    </row>
    <row r="969" spans="2:19" ht="15.75" thickTop="1" x14ac:dyDescent="0.25">
      <c r="B969" s="472"/>
      <c r="C969" s="472"/>
      <c r="D969" s="472"/>
      <c r="E969" s="34" t="s">
        <v>288</v>
      </c>
      <c r="F969" s="439"/>
      <c r="H969" s="439"/>
      <c r="I969" s="439"/>
      <c r="J969" s="439"/>
      <c r="R969" s="439"/>
      <c r="S969" s="76"/>
    </row>
    <row r="970" spans="2:19" ht="15.75" thickBot="1" x14ac:dyDescent="0.3">
      <c r="B970" s="472"/>
      <c r="C970" s="472"/>
      <c r="D970" s="472"/>
      <c r="E970" s="439"/>
      <c r="F970" s="439"/>
      <c r="H970" s="439"/>
      <c r="I970" s="439"/>
      <c r="J970" s="439"/>
      <c r="R970" s="439"/>
      <c r="S970" s="76"/>
    </row>
    <row r="971" spans="2:19" ht="23.25" customHeight="1" thickTop="1" thickBot="1" x14ac:dyDescent="0.3">
      <c r="B971" s="472"/>
      <c r="C971" s="472"/>
      <c r="D971" s="472" t="s">
        <v>234</v>
      </c>
      <c r="E971" s="1694" t="s">
        <v>234</v>
      </c>
      <c r="F971" s="1695"/>
      <c r="G971" s="1695"/>
      <c r="H971" s="1695"/>
      <c r="I971" s="1695"/>
      <c r="J971" s="1695"/>
      <c r="K971" s="1695"/>
      <c r="L971" s="1695"/>
      <c r="M971" s="1695"/>
      <c r="N971" s="1696"/>
      <c r="R971" s="439"/>
      <c r="S971" s="76"/>
    </row>
    <row r="972" spans="2:19" ht="15.75" customHeight="1" x14ac:dyDescent="0.25">
      <c r="B972" s="472"/>
      <c r="C972" s="472"/>
      <c r="D972" s="472"/>
      <c r="E972" s="1693" t="s">
        <v>42</v>
      </c>
      <c r="F972" s="963" t="s">
        <v>43</v>
      </c>
      <c r="G972" s="963" t="s">
        <v>43</v>
      </c>
      <c r="H972" s="963" t="s">
        <v>43</v>
      </c>
      <c r="I972" s="963" t="s">
        <v>43</v>
      </c>
      <c r="J972" s="963" t="s">
        <v>43</v>
      </c>
      <c r="K972" s="963" t="s">
        <v>43</v>
      </c>
      <c r="L972" s="963" t="s">
        <v>43</v>
      </c>
      <c r="M972" s="968" t="s">
        <v>43</v>
      </c>
      <c r="N972" s="1697" t="s">
        <v>302</v>
      </c>
      <c r="R972" s="439"/>
      <c r="S972" s="76"/>
    </row>
    <row r="973" spans="2:19" ht="15.75" customHeight="1" thickBot="1" x14ac:dyDescent="0.3">
      <c r="B973" s="472"/>
      <c r="C973" s="472"/>
      <c r="D973" s="472"/>
      <c r="E973" s="1523"/>
      <c r="F973" s="871">
        <v>2009</v>
      </c>
      <c r="G973" s="871">
        <v>2010</v>
      </c>
      <c r="H973" s="871">
        <v>2011</v>
      </c>
      <c r="I973" s="871">
        <v>2012</v>
      </c>
      <c r="J973" s="871">
        <v>2013</v>
      </c>
      <c r="K973" s="871">
        <v>2014</v>
      </c>
      <c r="L973" s="871">
        <v>2015</v>
      </c>
      <c r="M973" s="969">
        <v>2016</v>
      </c>
      <c r="N973" s="1692"/>
      <c r="R973" s="439"/>
      <c r="S973" s="76"/>
    </row>
    <row r="974" spans="2:19" x14ac:dyDescent="0.25">
      <c r="B974" s="472"/>
      <c r="C974" s="472"/>
      <c r="D974" s="472"/>
      <c r="E974" s="381" t="s">
        <v>278</v>
      </c>
      <c r="F974" s="379">
        <v>3</v>
      </c>
      <c r="G974" s="379">
        <v>8</v>
      </c>
      <c r="H974" s="379">
        <v>9</v>
      </c>
      <c r="I974" s="379">
        <v>4</v>
      </c>
      <c r="J974" s="379">
        <v>6</v>
      </c>
      <c r="K974" s="525">
        <v>7</v>
      </c>
      <c r="L974" s="525">
        <v>9</v>
      </c>
      <c r="M974" s="525">
        <v>6</v>
      </c>
      <c r="N974" s="388">
        <f>IFERROR((M974-L974)/L974,"-")</f>
        <v>-0.33333333333333331</v>
      </c>
      <c r="R974" s="439"/>
      <c r="S974" s="76"/>
    </row>
    <row r="975" spans="2:19" x14ac:dyDescent="0.25">
      <c r="B975" s="472"/>
      <c r="C975" s="472"/>
      <c r="D975" s="472"/>
      <c r="E975" s="1027" t="s">
        <v>53</v>
      </c>
      <c r="F975" s="1028">
        <v>5</v>
      </c>
      <c r="G975" s="1028">
        <v>12</v>
      </c>
      <c r="H975" s="1028">
        <v>5</v>
      </c>
      <c r="I975" s="1028">
        <v>4</v>
      </c>
      <c r="J975" s="1029">
        <v>15</v>
      </c>
      <c r="K975" s="1029">
        <v>22</v>
      </c>
      <c r="L975" s="1029">
        <v>16</v>
      </c>
      <c r="M975" s="1029">
        <v>13</v>
      </c>
      <c r="N975" s="1031">
        <f t="shared" ref="N975:N977" si="459">IFERROR((M975-L975)/L975,"-")</f>
        <v>-0.1875</v>
      </c>
      <c r="R975" s="439"/>
      <c r="S975" s="76"/>
    </row>
    <row r="976" spans="2:19" ht="15.75" thickBot="1" x14ac:dyDescent="0.3">
      <c r="B976" s="472"/>
      <c r="C976" s="472"/>
      <c r="D976" s="472"/>
      <c r="E976" s="382" t="s">
        <v>69</v>
      </c>
      <c r="F976" s="380">
        <v>0</v>
      </c>
      <c r="G976" s="380">
        <v>0</v>
      </c>
      <c r="H976" s="380">
        <v>1</v>
      </c>
      <c r="I976" s="340">
        <v>0</v>
      </c>
      <c r="J976" s="340">
        <v>0</v>
      </c>
      <c r="K976" s="340">
        <v>0</v>
      </c>
      <c r="L976" s="340">
        <v>0</v>
      </c>
      <c r="M976" s="467">
        <v>0</v>
      </c>
      <c r="N976" s="388" t="str">
        <f t="shared" si="459"/>
        <v>-</v>
      </c>
      <c r="R976" s="439"/>
      <c r="S976" s="76"/>
    </row>
    <row r="977" spans="2:19" ht="15.75" thickBot="1" x14ac:dyDescent="0.3">
      <c r="B977" s="472"/>
      <c r="C977" s="472"/>
      <c r="D977" s="472"/>
      <c r="E977" s="959" t="s">
        <v>7</v>
      </c>
      <c r="F977" s="960">
        <f>SUM(F974:F976)</f>
        <v>8</v>
      </c>
      <c r="G977" s="960">
        <f t="shared" ref="G977" si="460">SUM(G974:G976)</f>
        <v>20</v>
      </c>
      <c r="H977" s="960">
        <f t="shared" ref="H977" si="461">SUM(H974:H976)</f>
        <v>15</v>
      </c>
      <c r="I977" s="960">
        <f t="shared" ref="I977" si="462">SUM(I974:I976)</f>
        <v>8</v>
      </c>
      <c r="J977" s="960">
        <f t="shared" ref="J977" si="463">SUM(J974:J976)</f>
        <v>21</v>
      </c>
      <c r="K977" s="960">
        <f t="shared" ref="K977" si="464">SUM(K974:K976)</f>
        <v>29</v>
      </c>
      <c r="L977" s="960">
        <v>25</v>
      </c>
      <c r="M977" s="960">
        <v>19</v>
      </c>
      <c r="N977" s="964">
        <f t="shared" si="459"/>
        <v>-0.24</v>
      </c>
      <c r="R977" s="439"/>
      <c r="S977" s="76"/>
    </row>
    <row r="978" spans="2:19" ht="7.5" customHeight="1" thickTop="1" thickBot="1" x14ac:dyDescent="0.3">
      <c r="B978" s="472"/>
      <c r="C978" s="472"/>
      <c r="D978" s="472"/>
      <c r="E978" s="203"/>
      <c r="F978" s="204"/>
      <c r="G978" s="204"/>
      <c r="H978" s="204"/>
      <c r="I978" s="387"/>
      <c r="J978" s="387"/>
      <c r="K978" s="387"/>
      <c r="L978" s="387"/>
      <c r="M978" s="387"/>
      <c r="N978" s="391"/>
      <c r="R978" s="439"/>
      <c r="S978" s="76"/>
    </row>
    <row r="979" spans="2:19" ht="15.75" thickTop="1" x14ac:dyDescent="0.25">
      <c r="B979" s="472"/>
      <c r="C979" s="472"/>
      <c r="D979" s="472"/>
      <c r="E979" s="341" t="s">
        <v>50</v>
      </c>
      <c r="F979" s="342">
        <v>5</v>
      </c>
      <c r="G979" s="342">
        <v>11</v>
      </c>
      <c r="H979" s="342">
        <v>7</v>
      </c>
      <c r="I979" s="342">
        <v>3</v>
      </c>
      <c r="J979" s="342">
        <v>17</v>
      </c>
      <c r="K979" s="342">
        <v>19</v>
      </c>
      <c r="L979" s="342">
        <v>15</v>
      </c>
      <c r="M979" s="342">
        <v>13</v>
      </c>
      <c r="N979" s="388">
        <f t="shared" ref="N979:N982" si="465">IFERROR((M979-L979)/L979,"-")</f>
        <v>-0.13333333333333333</v>
      </c>
      <c r="R979" s="439"/>
      <c r="S979" s="76"/>
    </row>
    <row r="980" spans="2:19" x14ac:dyDescent="0.25">
      <c r="B980" s="472"/>
      <c r="C980" s="472"/>
      <c r="D980" s="472"/>
      <c r="E980" s="1027" t="s">
        <v>51</v>
      </c>
      <c r="F980" s="1028">
        <v>3</v>
      </c>
      <c r="G980" s="1028">
        <v>9</v>
      </c>
      <c r="H980" s="1028">
        <v>8</v>
      </c>
      <c r="I980" s="1028">
        <v>5</v>
      </c>
      <c r="J980" s="1029">
        <v>4</v>
      </c>
      <c r="K980" s="1029">
        <v>10</v>
      </c>
      <c r="L980" s="1029">
        <v>10</v>
      </c>
      <c r="M980" s="1029">
        <v>6</v>
      </c>
      <c r="N980" s="1031">
        <f t="shared" si="465"/>
        <v>-0.4</v>
      </c>
      <c r="R980" s="439"/>
      <c r="S980" s="76"/>
    </row>
    <row r="981" spans="2:19" ht="15.75" thickBot="1" x14ac:dyDescent="0.3">
      <c r="B981" s="472"/>
      <c r="C981" s="472"/>
      <c r="D981" s="472"/>
      <c r="E981" s="343" t="s">
        <v>69</v>
      </c>
      <c r="F981" s="345">
        <v>0</v>
      </c>
      <c r="G981" s="345">
        <v>0</v>
      </c>
      <c r="H981" s="346">
        <v>0</v>
      </c>
      <c r="I981" s="379">
        <v>0</v>
      </c>
      <c r="J981" s="467">
        <v>0</v>
      </c>
      <c r="K981" s="467">
        <v>0</v>
      </c>
      <c r="L981" s="467">
        <v>0</v>
      </c>
      <c r="M981" s="467">
        <v>0</v>
      </c>
      <c r="N981" s="388" t="str">
        <f t="shared" si="465"/>
        <v>-</v>
      </c>
      <c r="R981" s="439"/>
      <c r="S981" s="76"/>
    </row>
    <row r="982" spans="2:19" ht="15.75" thickBot="1" x14ac:dyDescent="0.3">
      <c r="B982" s="472"/>
      <c r="C982" s="472"/>
      <c r="D982" s="472"/>
      <c r="E982" s="966" t="s">
        <v>7</v>
      </c>
      <c r="F982" s="960">
        <f>SUM(F979:F981)</f>
        <v>8</v>
      </c>
      <c r="G982" s="960">
        <f t="shared" ref="G982" si="466">SUM(G979:G981)</f>
        <v>20</v>
      </c>
      <c r="H982" s="960">
        <f t="shared" ref="H982" si="467">SUM(H979:H981)</f>
        <v>15</v>
      </c>
      <c r="I982" s="960">
        <f t="shared" ref="I982" si="468">SUM(I979:I981)</f>
        <v>8</v>
      </c>
      <c r="J982" s="960">
        <f t="shared" ref="J982" si="469">SUM(J979:J981)</f>
        <v>21</v>
      </c>
      <c r="K982" s="960">
        <f t="shared" ref="K982" si="470">SUM(K979:K981)</f>
        <v>29</v>
      </c>
      <c r="L982" s="960">
        <v>25</v>
      </c>
      <c r="M982" s="960">
        <v>19</v>
      </c>
      <c r="N982" s="964">
        <f t="shared" si="465"/>
        <v>-0.24</v>
      </c>
      <c r="R982" s="439"/>
      <c r="S982" s="76"/>
    </row>
    <row r="983" spans="2:19" ht="7.5" customHeight="1" thickTop="1" thickBot="1" x14ac:dyDescent="0.3">
      <c r="B983" s="472"/>
      <c r="C983" s="472"/>
      <c r="D983" s="472"/>
      <c r="E983" s="244"/>
      <c r="F983" s="204"/>
      <c r="G983" s="204"/>
      <c r="H983" s="204"/>
      <c r="I983" s="204"/>
      <c r="J983" s="204"/>
      <c r="K983" s="204"/>
      <c r="L983" s="204"/>
      <c r="M983" s="204"/>
      <c r="N983" s="392"/>
      <c r="R983" s="439"/>
      <c r="S983" s="76"/>
    </row>
    <row r="984" spans="2:19" ht="15.75" thickTop="1" x14ac:dyDescent="0.25">
      <c r="B984" s="472"/>
      <c r="C984" s="472"/>
      <c r="D984" s="472"/>
      <c r="E984" s="245" t="s">
        <v>69</v>
      </c>
      <c r="F984" s="342">
        <v>0</v>
      </c>
      <c r="G984" s="342">
        <v>0</v>
      </c>
      <c r="H984" s="342">
        <v>0</v>
      </c>
      <c r="I984" s="468">
        <v>0</v>
      </c>
      <c r="J984" s="342">
        <v>0</v>
      </c>
      <c r="K984" s="342">
        <v>0</v>
      </c>
      <c r="L984" s="342">
        <v>0</v>
      </c>
      <c r="M984" s="342">
        <v>0</v>
      </c>
      <c r="N984" s="469" t="str">
        <f t="shared" ref="N984:N996" si="471">IFERROR((M984-L984)/L984,"-")</f>
        <v>-</v>
      </c>
      <c r="R984" s="439"/>
      <c r="S984" s="76"/>
    </row>
    <row r="985" spans="2:19" x14ac:dyDescent="0.25">
      <c r="B985" s="472"/>
      <c r="C985" s="472"/>
      <c r="D985" s="472"/>
      <c r="E985" s="1027" t="s">
        <v>282</v>
      </c>
      <c r="F985" s="1028">
        <v>1</v>
      </c>
      <c r="G985" s="1028">
        <v>3</v>
      </c>
      <c r="H985" s="1028">
        <v>0</v>
      </c>
      <c r="I985" s="1028">
        <v>0</v>
      </c>
      <c r="J985" s="1029">
        <v>5</v>
      </c>
      <c r="K985" s="1029">
        <v>3</v>
      </c>
      <c r="L985" s="1029">
        <v>1</v>
      </c>
      <c r="M985" s="1029">
        <v>4</v>
      </c>
      <c r="N985" s="1031">
        <f t="shared" si="471"/>
        <v>3</v>
      </c>
      <c r="R985" s="439"/>
      <c r="S985" s="76"/>
    </row>
    <row r="986" spans="2:19" x14ac:dyDescent="0.25">
      <c r="B986" s="472"/>
      <c r="C986" s="472"/>
      <c r="D986" s="472"/>
      <c r="E986" s="348" t="s">
        <v>439</v>
      </c>
      <c r="F986" s="347">
        <v>1</v>
      </c>
      <c r="G986" s="347">
        <v>3</v>
      </c>
      <c r="H986" s="347">
        <v>0</v>
      </c>
      <c r="I986" s="347">
        <v>1</v>
      </c>
      <c r="J986" s="347">
        <v>0</v>
      </c>
      <c r="K986" s="347">
        <v>4</v>
      </c>
      <c r="L986" s="347">
        <v>2</v>
      </c>
      <c r="M986" s="347">
        <v>0</v>
      </c>
      <c r="N986" s="470">
        <f t="shared" si="471"/>
        <v>-1</v>
      </c>
      <c r="R986" s="439"/>
      <c r="S986" s="76"/>
    </row>
    <row r="987" spans="2:19" x14ac:dyDescent="0.25">
      <c r="B987" s="472"/>
      <c r="C987" s="472"/>
      <c r="D987" s="472"/>
      <c r="E987" s="1027" t="s">
        <v>283</v>
      </c>
      <c r="F987" s="1028">
        <v>1</v>
      </c>
      <c r="G987" s="1028">
        <v>0</v>
      </c>
      <c r="H987" s="1028">
        <v>1</v>
      </c>
      <c r="I987" s="1028">
        <v>0</v>
      </c>
      <c r="J987" s="1029">
        <v>0</v>
      </c>
      <c r="K987" s="1029">
        <v>0</v>
      </c>
      <c r="L987" s="1029">
        <v>3</v>
      </c>
      <c r="M987" s="1029">
        <v>0</v>
      </c>
      <c r="N987" s="1031">
        <f t="shared" si="471"/>
        <v>-1</v>
      </c>
      <c r="R987" s="439"/>
      <c r="S987" s="76"/>
    </row>
    <row r="988" spans="2:19" x14ac:dyDescent="0.25">
      <c r="B988" s="715" t="s">
        <v>36</v>
      </c>
      <c r="C988" s="670"/>
      <c r="D988" s="472"/>
      <c r="E988" s="348" t="s">
        <v>284</v>
      </c>
      <c r="F988" s="347">
        <v>1</v>
      </c>
      <c r="G988" s="347">
        <v>0</v>
      </c>
      <c r="H988" s="347">
        <v>0</v>
      </c>
      <c r="I988" s="347">
        <v>1</v>
      </c>
      <c r="J988" s="347">
        <v>2</v>
      </c>
      <c r="K988" s="347">
        <v>1</v>
      </c>
      <c r="L988" s="347">
        <v>0</v>
      </c>
      <c r="M988" s="347">
        <v>2</v>
      </c>
      <c r="N988" s="470" t="str">
        <f t="shared" si="471"/>
        <v>-</v>
      </c>
      <c r="R988" s="439"/>
      <c r="S988" s="76"/>
    </row>
    <row r="989" spans="2:19" x14ac:dyDescent="0.25">
      <c r="B989" s="715" t="s">
        <v>38</v>
      </c>
      <c r="C989" s="670"/>
      <c r="D989" s="472"/>
      <c r="E989" s="1027" t="s">
        <v>285</v>
      </c>
      <c r="F989" s="1028">
        <v>0</v>
      </c>
      <c r="G989" s="1028">
        <v>0</v>
      </c>
      <c r="H989" s="1028">
        <v>0</v>
      </c>
      <c r="I989" s="1028">
        <v>0</v>
      </c>
      <c r="J989" s="1029">
        <v>0</v>
      </c>
      <c r="K989" s="1029">
        <v>0</v>
      </c>
      <c r="L989" s="1029">
        <v>0</v>
      </c>
      <c r="M989" s="1029">
        <v>0</v>
      </c>
      <c r="N989" s="1031" t="str">
        <f t="shared" si="471"/>
        <v>-</v>
      </c>
      <c r="R989" s="439"/>
      <c r="S989" s="76"/>
    </row>
    <row r="990" spans="2:19" x14ac:dyDescent="0.25">
      <c r="B990" s="715" t="s">
        <v>81</v>
      </c>
      <c r="C990" s="670"/>
      <c r="D990" s="472"/>
      <c r="E990" s="348" t="s">
        <v>389</v>
      </c>
      <c r="F990" s="347">
        <v>0</v>
      </c>
      <c r="G990" s="347">
        <v>1</v>
      </c>
      <c r="H990" s="347">
        <v>1</v>
      </c>
      <c r="I990" s="347">
        <v>0</v>
      </c>
      <c r="J990" s="347">
        <v>1</v>
      </c>
      <c r="K990" s="347">
        <v>1</v>
      </c>
      <c r="L990" s="347">
        <v>0</v>
      </c>
      <c r="M990" s="347">
        <v>1</v>
      </c>
      <c r="N990" s="470" t="str">
        <f t="shared" si="471"/>
        <v>-</v>
      </c>
      <c r="R990" s="439"/>
      <c r="S990" s="76"/>
    </row>
    <row r="991" spans="2:19" x14ac:dyDescent="0.25">
      <c r="B991" s="472"/>
      <c r="C991" s="472"/>
      <c r="D991" s="472"/>
      <c r="E991" s="1027" t="s">
        <v>286</v>
      </c>
      <c r="F991" s="1028">
        <v>0</v>
      </c>
      <c r="G991" s="1028">
        <v>5</v>
      </c>
      <c r="H991" s="1028">
        <v>0</v>
      </c>
      <c r="I991" s="1028">
        <v>2</v>
      </c>
      <c r="J991" s="1029">
        <v>1</v>
      </c>
      <c r="K991" s="1029">
        <v>3</v>
      </c>
      <c r="L991" s="1029">
        <v>0</v>
      </c>
      <c r="M991" s="1029">
        <v>2</v>
      </c>
      <c r="N991" s="1031" t="str">
        <f>IFERROR((M991-L991)/L991,"-")</f>
        <v>-</v>
      </c>
      <c r="R991" s="439"/>
      <c r="S991" s="76"/>
    </row>
    <row r="992" spans="2:19" x14ac:dyDescent="0.25">
      <c r="B992" s="472"/>
      <c r="C992" s="472"/>
      <c r="D992" s="472"/>
      <c r="E992" s="348" t="s">
        <v>279</v>
      </c>
      <c r="F992" s="347">
        <v>0</v>
      </c>
      <c r="G992" s="347">
        <v>0</v>
      </c>
      <c r="H992" s="347">
        <v>1</v>
      </c>
      <c r="I992" s="467">
        <v>1</v>
      </c>
      <c r="J992" s="347">
        <v>2</v>
      </c>
      <c r="K992" s="347">
        <v>3</v>
      </c>
      <c r="L992" s="347">
        <v>1</v>
      </c>
      <c r="M992" s="347">
        <v>0</v>
      </c>
      <c r="N992" s="470">
        <f t="shared" si="471"/>
        <v>-1</v>
      </c>
      <c r="R992" s="439"/>
      <c r="S992" s="76"/>
    </row>
    <row r="993" spans="2:19" x14ac:dyDescent="0.25">
      <c r="B993" s="472"/>
      <c r="C993" s="472"/>
      <c r="D993" s="472"/>
      <c r="E993" s="1027" t="s">
        <v>280</v>
      </c>
      <c r="F993" s="1028">
        <v>3</v>
      </c>
      <c r="G993" s="1028">
        <v>4</v>
      </c>
      <c r="H993" s="1028">
        <v>9</v>
      </c>
      <c r="I993" s="1028">
        <v>1</v>
      </c>
      <c r="J993" s="1029">
        <v>7</v>
      </c>
      <c r="K993" s="1029">
        <v>6</v>
      </c>
      <c r="L993" s="1029">
        <v>14</v>
      </c>
      <c r="M993" s="1029">
        <v>9</v>
      </c>
      <c r="N993" s="1031">
        <f t="shared" si="471"/>
        <v>-0.35714285714285715</v>
      </c>
      <c r="R993" s="439"/>
      <c r="S993" s="76"/>
    </row>
    <row r="994" spans="2:19" x14ac:dyDescent="0.25">
      <c r="B994" s="472"/>
      <c r="C994" s="472"/>
      <c r="D994" s="472"/>
      <c r="E994" s="348" t="s">
        <v>281</v>
      </c>
      <c r="F994" s="347">
        <v>1</v>
      </c>
      <c r="G994" s="347">
        <v>2</v>
      </c>
      <c r="H994" s="347">
        <v>2</v>
      </c>
      <c r="I994" s="467">
        <v>1</v>
      </c>
      <c r="J994" s="347">
        <v>2</v>
      </c>
      <c r="K994" s="347">
        <v>2</v>
      </c>
      <c r="L994" s="347">
        <v>1</v>
      </c>
      <c r="M994" s="347">
        <v>0</v>
      </c>
      <c r="N994" s="470">
        <f t="shared" si="471"/>
        <v>-1</v>
      </c>
      <c r="R994" s="439"/>
      <c r="S994" s="76"/>
    </row>
    <row r="995" spans="2:19" x14ac:dyDescent="0.25">
      <c r="B995" s="472"/>
      <c r="C995" s="472"/>
      <c r="D995" s="472"/>
      <c r="E995" s="1027" t="s">
        <v>390</v>
      </c>
      <c r="F995" s="1028">
        <v>0</v>
      </c>
      <c r="G995" s="1028">
        <v>1</v>
      </c>
      <c r="H995" s="1028">
        <v>1</v>
      </c>
      <c r="I995" s="1028">
        <v>1</v>
      </c>
      <c r="J995" s="1029">
        <v>1</v>
      </c>
      <c r="K995" s="1029">
        <v>6</v>
      </c>
      <c r="L995" s="1029">
        <v>3</v>
      </c>
      <c r="M995" s="1029">
        <v>1</v>
      </c>
      <c r="N995" s="1031">
        <f t="shared" si="471"/>
        <v>-0.66666666666666663</v>
      </c>
      <c r="R995" s="439"/>
      <c r="S995" s="76"/>
    </row>
    <row r="996" spans="2:19" ht="15.75" thickBot="1" x14ac:dyDescent="0.3">
      <c r="B996" s="472"/>
      <c r="C996" s="472"/>
      <c r="D996" s="472"/>
      <c r="E996" s="344" t="s">
        <v>175</v>
      </c>
      <c r="F996" s="340">
        <v>0</v>
      </c>
      <c r="G996" s="340">
        <v>1</v>
      </c>
      <c r="H996" s="340">
        <v>0</v>
      </c>
      <c r="I996" s="340">
        <v>0</v>
      </c>
      <c r="J996" s="340">
        <v>0</v>
      </c>
      <c r="K996" s="340">
        <v>0</v>
      </c>
      <c r="L996" s="340">
        <v>0</v>
      </c>
      <c r="M996" s="340">
        <v>0</v>
      </c>
      <c r="N996" s="390" t="str">
        <f t="shared" si="471"/>
        <v>-</v>
      </c>
      <c r="R996" s="439"/>
      <c r="S996" s="76"/>
    </row>
    <row r="997" spans="2:19" ht="15.75" thickBot="1" x14ac:dyDescent="0.3">
      <c r="B997" s="472"/>
      <c r="C997" s="472"/>
      <c r="D997" s="472"/>
      <c r="E997" s="959" t="s">
        <v>7</v>
      </c>
      <c r="F997" s="960">
        <f t="shared" ref="F997:K997" si="472">SUM(F984:F996)</f>
        <v>8</v>
      </c>
      <c r="G997" s="960">
        <f t="shared" si="472"/>
        <v>20</v>
      </c>
      <c r="H997" s="960">
        <f t="shared" si="472"/>
        <v>15</v>
      </c>
      <c r="I997" s="960">
        <f t="shared" si="472"/>
        <v>8</v>
      </c>
      <c r="J997" s="960">
        <f t="shared" si="472"/>
        <v>21</v>
      </c>
      <c r="K997" s="960">
        <f t="shared" si="472"/>
        <v>29</v>
      </c>
      <c r="L997" s="960">
        <v>25</v>
      </c>
      <c r="M997" s="1093">
        <v>19</v>
      </c>
      <c r="N997" s="967">
        <f>IFERROR((M997-L997)/L997,"-")</f>
        <v>-0.24</v>
      </c>
      <c r="R997" s="439"/>
      <c r="S997" s="76"/>
    </row>
    <row r="998" spans="2:19" ht="15.75" thickTop="1" x14ac:dyDescent="0.25">
      <c r="B998" s="472"/>
      <c r="C998" s="472"/>
      <c r="D998" s="472"/>
      <c r="E998" s="34" t="s">
        <v>288</v>
      </c>
      <c r="F998" s="439"/>
      <c r="H998" s="439"/>
      <c r="I998" s="439"/>
      <c r="J998" s="439"/>
      <c r="R998" s="439"/>
      <c r="S998" s="76"/>
    </row>
    <row r="999" spans="2:19" ht="15.75" thickBot="1" x14ac:dyDescent="0.3">
      <c r="B999" s="472"/>
      <c r="C999" s="472"/>
      <c r="D999" s="472"/>
      <c r="E999" s="439"/>
      <c r="F999" s="439"/>
      <c r="H999" s="439"/>
      <c r="I999" s="439"/>
      <c r="J999" s="439"/>
      <c r="R999" s="439"/>
      <c r="S999" s="76"/>
    </row>
    <row r="1000" spans="2:19" ht="23.25" customHeight="1" thickTop="1" thickBot="1" x14ac:dyDescent="0.3">
      <c r="B1000" s="472"/>
      <c r="C1000" s="472"/>
      <c r="D1000" s="472" t="s">
        <v>235</v>
      </c>
      <c r="E1000" s="1694" t="s">
        <v>235</v>
      </c>
      <c r="F1000" s="1695"/>
      <c r="G1000" s="1695"/>
      <c r="H1000" s="1695"/>
      <c r="I1000" s="1695"/>
      <c r="J1000" s="1695"/>
      <c r="K1000" s="1695"/>
      <c r="L1000" s="1695"/>
      <c r="M1000" s="1695"/>
      <c r="N1000" s="1696"/>
      <c r="R1000" s="439"/>
      <c r="S1000" s="76"/>
    </row>
    <row r="1001" spans="2:19" ht="15.75" customHeight="1" x14ac:dyDescent="0.25">
      <c r="B1001" s="472"/>
      <c r="C1001" s="472"/>
      <c r="D1001" s="472"/>
      <c r="E1001" s="1693" t="s">
        <v>42</v>
      </c>
      <c r="F1001" s="963" t="s">
        <v>43</v>
      </c>
      <c r="G1001" s="963" t="s">
        <v>43</v>
      </c>
      <c r="H1001" s="963" t="s">
        <v>43</v>
      </c>
      <c r="I1001" s="963" t="s">
        <v>43</v>
      </c>
      <c r="J1001" s="963" t="s">
        <v>43</v>
      </c>
      <c r="K1001" s="963" t="s">
        <v>43</v>
      </c>
      <c r="L1001" s="963" t="s">
        <v>43</v>
      </c>
      <c r="M1001" s="968" t="s">
        <v>43</v>
      </c>
      <c r="N1001" s="1697" t="s">
        <v>302</v>
      </c>
      <c r="R1001" s="439"/>
      <c r="S1001" s="76"/>
    </row>
    <row r="1002" spans="2:19" ht="15.75" customHeight="1" thickBot="1" x14ac:dyDescent="0.3">
      <c r="B1002" s="472"/>
      <c r="C1002" s="472"/>
      <c r="D1002" s="472"/>
      <c r="E1002" s="1523"/>
      <c r="F1002" s="871">
        <v>2009</v>
      </c>
      <c r="G1002" s="871">
        <v>2010</v>
      </c>
      <c r="H1002" s="871">
        <v>2011</v>
      </c>
      <c r="I1002" s="871">
        <v>2012</v>
      </c>
      <c r="J1002" s="871">
        <v>2013</v>
      </c>
      <c r="K1002" s="871">
        <v>2014</v>
      </c>
      <c r="L1002" s="871">
        <v>2015</v>
      </c>
      <c r="M1002" s="969">
        <v>2016</v>
      </c>
      <c r="N1002" s="1692"/>
      <c r="R1002" s="439"/>
      <c r="S1002" s="76"/>
    </row>
    <row r="1003" spans="2:19" x14ac:dyDescent="0.25">
      <c r="B1003" s="472"/>
      <c r="C1003" s="472"/>
      <c r="D1003" s="472"/>
      <c r="E1003" s="381" t="s">
        <v>278</v>
      </c>
      <c r="F1003" s="379">
        <v>257</v>
      </c>
      <c r="G1003" s="379">
        <v>235</v>
      </c>
      <c r="H1003" s="379">
        <v>283</v>
      </c>
      <c r="I1003" s="379">
        <v>297</v>
      </c>
      <c r="J1003" s="379">
        <v>257</v>
      </c>
      <c r="K1003" s="525">
        <v>265</v>
      </c>
      <c r="L1003" s="525">
        <v>174</v>
      </c>
      <c r="M1003" s="525">
        <v>201</v>
      </c>
      <c r="N1003" s="388">
        <f>IFERROR((M1003-L1003)/L1003,"-")</f>
        <v>0.15517241379310345</v>
      </c>
      <c r="R1003" s="439"/>
      <c r="S1003" s="76"/>
    </row>
    <row r="1004" spans="2:19" x14ac:dyDescent="0.25">
      <c r="B1004" s="472"/>
      <c r="C1004" s="472"/>
      <c r="D1004" s="472"/>
      <c r="E1004" s="1027" t="s">
        <v>53</v>
      </c>
      <c r="F1004" s="1028">
        <v>27</v>
      </c>
      <c r="G1004" s="1028">
        <v>29</v>
      </c>
      <c r="H1004" s="1028">
        <v>24</v>
      </c>
      <c r="I1004" s="1028">
        <v>25</v>
      </c>
      <c r="J1004" s="1029">
        <v>26</v>
      </c>
      <c r="K1004" s="1029">
        <v>21</v>
      </c>
      <c r="L1004" s="1029">
        <v>22</v>
      </c>
      <c r="M1004" s="1029">
        <v>16</v>
      </c>
      <c r="N1004" s="1031">
        <f t="shared" ref="N1004:N1006" si="473">IFERROR((M1004-L1004)/L1004,"-")</f>
        <v>-0.27272727272727271</v>
      </c>
      <c r="R1004" s="439"/>
      <c r="S1004" s="76"/>
    </row>
    <row r="1005" spans="2:19" ht="15.75" thickBot="1" x14ac:dyDescent="0.3">
      <c r="B1005" s="472"/>
      <c r="C1005" s="472"/>
      <c r="D1005" s="472"/>
      <c r="E1005" s="382" t="s">
        <v>69</v>
      </c>
      <c r="F1005" s="380">
        <v>0</v>
      </c>
      <c r="G1005" s="380">
        <v>3</v>
      </c>
      <c r="H1005" s="380">
        <v>3</v>
      </c>
      <c r="I1005" s="340">
        <v>1</v>
      </c>
      <c r="J1005" s="340">
        <v>0</v>
      </c>
      <c r="K1005" s="340">
        <v>0</v>
      </c>
      <c r="L1005" s="340">
        <v>0</v>
      </c>
      <c r="M1005" s="467">
        <v>4</v>
      </c>
      <c r="N1005" s="388" t="str">
        <f t="shared" si="473"/>
        <v>-</v>
      </c>
      <c r="R1005" s="439"/>
      <c r="S1005" s="76"/>
    </row>
    <row r="1006" spans="2:19" ht="15.75" thickBot="1" x14ac:dyDescent="0.3">
      <c r="B1006" s="472"/>
      <c r="C1006" s="472"/>
      <c r="D1006" s="472"/>
      <c r="E1006" s="959" t="s">
        <v>7</v>
      </c>
      <c r="F1006" s="960">
        <f>SUM(F1003:F1005)</f>
        <v>284</v>
      </c>
      <c r="G1006" s="960">
        <f t="shared" ref="G1006" si="474">SUM(G1003:G1005)</f>
        <v>267</v>
      </c>
      <c r="H1006" s="960">
        <f t="shared" ref="H1006" si="475">SUM(H1003:H1005)</f>
        <v>310</v>
      </c>
      <c r="I1006" s="960">
        <f t="shared" ref="I1006" si="476">SUM(I1003:I1005)</f>
        <v>323</v>
      </c>
      <c r="J1006" s="960">
        <f t="shared" ref="J1006" si="477">SUM(J1003:J1005)</f>
        <v>283</v>
      </c>
      <c r="K1006" s="960">
        <f t="shared" ref="K1006" si="478">SUM(K1003:K1005)</f>
        <v>286</v>
      </c>
      <c r="L1006" s="960">
        <v>196</v>
      </c>
      <c r="M1006" s="960">
        <v>221</v>
      </c>
      <c r="N1006" s="964">
        <f t="shared" si="473"/>
        <v>0.12755102040816327</v>
      </c>
      <c r="R1006" s="439"/>
      <c r="S1006" s="76"/>
    </row>
    <row r="1007" spans="2:19" ht="7.5" customHeight="1" thickTop="1" thickBot="1" x14ac:dyDescent="0.3">
      <c r="B1007" s="472"/>
      <c r="C1007" s="472"/>
      <c r="D1007" s="472"/>
      <c r="E1007" s="203"/>
      <c r="F1007" s="204"/>
      <c r="G1007" s="204"/>
      <c r="H1007" s="204"/>
      <c r="I1007" s="387"/>
      <c r="J1007" s="387"/>
      <c r="K1007" s="387"/>
      <c r="L1007" s="387"/>
      <c r="M1007" s="387"/>
      <c r="N1007" s="391"/>
      <c r="R1007" s="439"/>
      <c r="S1007" s="76"/>
    </row>
    <row r="1008" spans="2:19" ht="15.75" thickTop="1" x14ac:dyDescent="0.25">
      <c r="B1008" s="472"/>
      <c r="C1008" s="472"/>
      <c r="D1008" s="472"/>
      <c r="E1008" s="341" t="s">
        <v>50</v>
      </c>
      <c r="F1008" s="342">
        <v>166</v>
      </c>
      <c r="G1008" s="342">
        <v>161</v>
      </c>
      <c r="H1008" s="342">
        <v>206</v>
      </c>
      <c r="I1008" s="342">
        <v>209</v>
      </c>
      <c r="J1008" s="342">
        <v>188</v>
      </c>
      <c r="K1008" s="342">
        <v>207</v>
      </c>
      <c r="L1008" s="342">
        <v>135</v>
      </c>
      <c r="M1008" s="342">
        <v>142</v>
      </c>
      <c r="N1008" s="388">
        <f t="shared" ref="N1008:N1011" si="479">IFERROR((M1008-L1008)/L1008,"-")</f>
        <v>5.185185185185185E-2</v>
      </c>
      <c r="R1008" s="439"/>
      <c r="S1008" s="76"/>
    </row>
    <row r="1009" spans="2:19" x14ac:dyDescent="0.25">
      <c r="B1009" s="472"/>
      <c r="C1009" s="472"/>
      <c r="D1009" s="472"/>
      <c r="E1009" s="1027" t="s">
        <v>51</v>
      </c>
      <c r="F1009" s="1028">
        <v>118</v>
      </c>
      <c r="G1009" s="1028">
        <v>105</v>
      </c>
      <c r="H1009" s="1028">
        <v>102</v>
      </c>
      <c r="I1009" s="1028">
        <v>114</v>
      </c>
      <c r="J1009" s="1029">
        <v>95</v>
      </c>
      <c r="K1009" s="1029">
        <v>79</v>
      </c>
      <c r="L1009" s="1029">
        <v>61</v>
      </c>
      <c r="M1009" s="1029">
        <v>76</v>
      </c>
      <c r="N1009" s="1031">
        <f t="shared" si="479"/>
        <v>0.24590163934426229</v>
      </c>
      <c r="R1009" s="439"/>
      <c r="S1009" s="76"/>
    </row>
    <row r="1010" spans="2:19" ht="15.75" thickBot="1" x14ac:dyDescent="0.3">
      <c r="B1010" s="472"/>
      <c r="C1010" s="472"/>
      <c r="D1010" s="472"/>
      <c r="E1010" s="343" t="s">
        <v>69</v>
      </c>
      <c r="F1010" s="345">
        <v>0</v>
      </c>
      <c r="G1010" s="345">
        <v>1</v>
      </c>
      <c r="H1010" s="346">
        <v>2</v>
      </c>
      <c r="I1010" s="379">
        <v>0</v>
      </c>
      <c r="J1010" s="467">
        <v>0</v>
      </c>
      <c r="K1010" s="467">
        <v>0</v>
      </c>
      <c r="L1010" s="467">
        <v>0</v>
      </c>
      <c r="M1010" s="467">
        <v>3</v>
      </c>
      <c r="N1010" s="388" t="str">
        <f t="shared" si="479"/>
        <v>-</v>
      </c>
      <c r="R1010" s="439"/>
      <c r="S1010" s="76"/>
    </row>
    <row r="1011" spans="2:19" ht="15.75" thickBot="1" x14ac:dyDescent="0.3">
      <c r="B1011" s="472"/>
      <c r="C1011" s="472"/>
      <c r="D1011" s="472"/>
      <c r="E1011" s="966" t="s">
        <v>7</v>
      </c>
      <c r="F1011" s="960">
        <f>SUM(F1008:F1010)</f>
        <v>284</v>
      </c>
      <c r="G1011" s="960">
        <f t="shared" ref="G1011" si="480">SUM(G1008:G1010)</f>
        <v>267</v>
      </c>
      <c r="H1011" s="960">
        <f t="shared" ref="H1011" si="481">SUM(H1008:H1010)</f>
        <v>310</v>
      </c>
      <c r="I1011" s="960">
        <f t="shared" ref="I1011" si="482">SUM(I1008:I1010)</f>
        <v>323</v>
      </c>
      <c r="J1011" s="960">
        <f t="shared" ref="J1011" si="483">SUM(J1008:J1010)</f>
        <v>283</v>
      </c>
      <c r="K1011" s="960">
        <f t="shared" ref="K1011" si="484">SUM(K1008:K1010)</f>
        <v>286</v>
      </c>
      <c r="L1011" s="960">
        <v>196</v>
      </c>
      <c r="M1011" s="960">
        <v>221</v>
      </c>
      <c r="N1011" s="964">
        <f t="shared" si="479"/>
        <v>0.12755102040816327</v>
      </c>
      <c r="R1011" s="439"/>
      <c r="S1011" s="76"/>
    </row>
    <row r="1012" spans="2:19" ht="7.5" customHeight="1" thickTop="1" thickBot="1" x14ac:dyDescent="0.3">
      <c r="B1012" s="472"/>
      <c r="C1012" s="472"/>
      <c r="D1012" s="472"/>
      <c r="E1012" s="244"/>
      <c r="F1012" s="204"/>
      <c r="G1012" s="204"/>
      <c r="H1012" s="204"/>
      <c r="I1012" s="204"/>
      <c r="J1012" s="204"/>
      <c r="K1012" s="204"/>
      <c r="L1012" s="204"/>
      <c r="M1012" s="204"/>
      <c r="N1012" s="392"/>
      <c r="R1012" s="439"/>
      <c r="S1012" s="76"/>
    </row>
    <row r="1013" spans="2:19" ht="15.75" thickTop="1" x14ac:dyDescent="0.25">
      <c r="B1013" s="472"/>
      <c r="C1013" s="472"/>
      <c r="D1013" s="472"/>
      <c r="E1013" s="245" t="s">
        <v>69</v>
      </c>
      <c r="F1013" s="342">
        <v>0</v>
      </c>
      <c r="G1013" s="342">
        <v>1</v>
      </c>
      <c r="H1013" s="342">
        <v>0</v>
      </c>
      <c r="I1013" s="468">
        <v>0</v>
      </c>
      <c r="J1013" s="342">
        <v>1</v>
      </c>
      <c r="K1013" s="342">
        <v>1</v>
      </c>
      <c r="L1013" s="342">
        <v>1</v>
      </c>
      <c r="M1013" s="342">
        <v>0</v>
      </c>
      <c r="N1013" s="469">
        <f t="shared" ref="N1013:N1025" si="485">IFERROR((M1013-L1013)/L1013,"-")</f>
        <v>-1</v>
      </c>
      <c r="R1013" s="439"/>
      <c r="S1013" s="76"/>
    </row>
    <row r="1014" spans="2:19" x14ac:dyDescent="0.25">
      <c r="B1014" s="472"/>
      <c r="C1014" s="472"/>
      <c r="D1014" s="472"/>
      <c r="E1014" s="1027" t="s">
        <v>282</v>
      </c>
      <c r="F1014" s="1028">
        <v>51</v>
      </c>
      <c r="G1014" s="1028">
        <v>58</v>
      </c>
      <c r="H1014" s="1028">
        <v>43</v>
      </c>
      <c r="I1014" s="1028">
        <v>52</v>
      </c>
      <c r="J1014" s="1029">
        <v>43</v>
      </c>
      <c r="K1014" s="1029">
        <v>49</v>
      </c>
      <c r="L1014" s="1029">
        <v>26</v>
      </c>
      <c r="M1014" s="1029">
        <v>39</v>
      </c>
      <c r="N1014" s="1031">
        <f t="shared" si="485"/>
        <v>0.5</v>
      </c>
      <c r="R1014" s="439"/>
      <c r="S1014" s="76"/>
    </row>
    <row r="1015" spans="2:19" x14ac:dyDescent="0.25">
      <c r="B1015" s="472"/>
      <c r="C1015" s="472"/>
      <c r="D1015" s="472"/>
      <c r="E1015" s="348" t="s">
        <v>439</v>
      </c>
      <c r="F1015" s="347">
        <v>10</v>
      </c>
      <c r="G1015" s="347">
        <v>17</v>
      </c>
      <c r="H1015" s="347">
        <v>22</v>
      </c>
      <c r="I1015" s="347">
        <v>20</v>
      </c>
      <c r="J1015" s="347">
        <v>21</v>
      </c>
      <c r="K1015" s="347">
        <v>18</v>
      </c>
      <c r="L1015" s="347">
        <v>8</v>
      </c>
      <c r="M1015" s="347">
        <v>9</v>
      </c>
      <c r="N1015" s="470">
        <f t="shared" si="485"/>
        <v>0.125</v>
      </c>
      <c r="R1015" s="439"/>
      <c r="S1015" s="76"/>
    </row>
    <row r="1016" spans="2:19" x14ac:dyDescent="0.25">
      <c r="B1016" s="472"/>
      <c r="C1016" s="472"/>
      <c r="D1016" s="472"/>
      <c r="E1016" s="1027" t="s">
        <v>283</v>
      </c>
      <c r="F1016" s="1028">
        <v>96</v>
      </c>
      <c r="G1016" s="1028">
        <v>96</v>
      </c>
      <c r="H1016" s="1028">
        <v>116</v>
      </c>
      <c r="I1016" s="1028">
        <v>152</v>
      </c>
      <c r="J1016" s="1029">
        <v>112</v>
      </c>
      <c r="K1016" s="1029">
        <v>124</v>
      </c>
      <c r="L1016" s="1029">
        <v>93</v>
      </c>
      <c r="M1016" s="1029">
        <v>101</v>
      </c>
      <c r="N1016" s="1031">
        <f t="shared" si="485"/>
        <v>8.6021505376344093E-2</v>
      </c>
      <c r="R1016" s="439"/>
      <c r="S1016" s="76"/>
    </row>
    <row r="1017" spans="2:19" x14ac:dyDescent="0.25">
      <c r="B1017" s="472"/>
      <c r="C1017" s="472"/>
      <c r="D1017" s="472"/>
      <c r="E1017" s="348" t="s">
        <v>284</v>
      </c>
      <c r="F1017" s="347">
        <v>23</v>
      </c>
      <c r="G1017" s="347">
        <v>27</v>
      </c>
      <c r="H1017" s="347">
        <v>28</v>
      </c>
      <c r="I1017" s="347">
        <v>22</v>
      </c>
      <c r="J1017" s="347">
        <v>23</v>
      </c>
      <c r="K1017" s="347">
        <v>16</v>
      </c>
      <c r="L1017" s="347">
        <v>18</v>
      </c>
      <c r="M1017" s="347">
        <v>18</v>
      </c>
      <c r="N1017" s="470">
        <f t="shared" si="485"/>
        <v>0</v>
      </c>
      <c r="R1017" s="439"/>
      <c r="S1017" s="76"/>
    </row>
    <row r="1018" spans="2:19" x14ac:dyDescent="0.25">
      <c r="B1018" s="715" t="s">
        <v>36</v>
      </c>
      <c r="C1018" s="670"/>
      <c r="D1018" s="472"/>
      <c r="E1018" s="1027" t="s">
        <v>285</v>
      </c>
      <c r="F1018" s="1028">
        <v>1</v>
      </c>
      <c r="G1018" s="1028">
        <v>0</v>
      </c>
      <c r="H1018" s="1028">
        <v>0</v>
      </c>
      <c r="I1018" s="1028">
        <v>0</v>
      </c>
      <c r="J1018" s="1029">
        <v>0</v>
      </c>
      <c r="K1018" s="1029">
        <v>0</v>
      </c>
      <c r="L1018" s="1029">
        <v>1</v>
      </c>
      <c r="M1018" s="1029">
        <v>0</v>
      </c>
      <c r="N1018" s="1031">
        <f t="shared" si="485"/>
        <v>-1</v>
      </c>
      <c r="R1018" s="439"/>
      <c r="S1018" s="76"/>
    </row>
    <row r="1019" spans="2:19" x14ac:dyDescent="0.25">
      <c r="B1019" s="715" t="s">
        <v>38</v>
      </c>
      <c r="C1019" s="670"/>
      <c r="D1019" s="472"/>
      <c r="E1019" s="348" t="s">
        <v>389</v>
      </c>
      <c r="F1019" s="347">
        <v>19</v>
      </c>
      <c r="G1019" s="347">
        <v>13</v>
      </c>
      <c r="H1019" s="347">
        <v>21</v>
      </c>
      <c r="I1019" s="347">
        <v>9</v>
      </c>
      <c r="J1019" s="347">
        <v>14</v>
      </c>
      <c r="K1019" s="347">
        <v>11</v>
      </c>
      <c r="L1019" s="347">
        <v>7</v>
      </c>
      <c r="M1019" s="347">
        <v>11</v>
      </c>
      <c r="N1019" s="470">
        <f t="shared" si="485"/>
        <v>0.5714285714285714</v>
      </c>
      <c r="R1019" s="439"/>
      <c r="S1019" s="76"/>
    </row>
    <row r="1020" spans="2:19" x14ac:dyDescent="0.25">
      <c r="B1020" s="715" t="s">
        <v>81</v>
      </c>
      <c r="C1020" s="670"/>
      <c r="D1020" s="472"/>
      <c r="E1020" s="1027" t="s">
        <v>286</v>
      </c>
      <c r="F1020" s="1028">
        <v>12</v>
      </c>
      <c r="G1020" s="1028">
        <v>17</v>
      </c>
      <c r="H1020" s="1028">
        <v>8</v>
      </c>
      <c r="I1020" s="1028">
        <v>7</v>
      </c>
      <c r="J1020" s="1029">
        <v>8</v>
      </c>
      <c r="K1020" s="1029">
        <v>8</v>
      </c>
      <c r="L1020" s="1029">
        <v>7</v>
      </c>
      <c r="M1020" s="1029">
        <v>4</v>
      </c>
      <c r="N1020" s="1031">
        <f>IFERROR((M1020-L1020)/L1020,"-")</f>
        <v>-0.42857142857142855</v>
      </c>
      <c r="R1020" s="439"/>
      <c r="S1020" s="76"/>
    </row>
    <row r="1021" spans="2:19" x14ac:dyDescent="0.25">
      <c r="B1021" s="472"/>
      <c r="C1021" s="472"/>
      <c r="D1021" s="472"/>
      <c r="E1021" s="348" t="s">
        <v>279</v>
      </c>
      <c r="F1021" s="347">
        <v>2</v>
      </c>
      <c r="G1021" s="347">
        <v>1</v>
      </c>
      <c r="H1021" s="347">
        <v>1</v>
      </c>
      <c r="I1021" s="467">
        <v>2</v>
      </c>
      <c r="J1021" s="347">
        <v>2</v>
      </c>
      <c r="K1021" s="347">
        <v>2</v>
      </c>
      <c r="L1021" s="347">
        <v>1</v>
      </c>
      <c r="M1021" s="347">
        <v>1</v>
      </c>
      <c r="N1021" s="470">
        <f t="shared" si="485"/>
        <v>0</v>
      </c>
      <c r="R1021" s="439"/>
      <c r="S1021" s="76"/>
    </row>
    <row r="1022" spans="2:19" x14ac:dyDescent="0.25">
      <c r="B1022" s="472"/>
      <c r="C1022" s="472"/>
      <c r="D1022" s="472"/>
      <c r="E1022" s="1027" t="s">
        <v>280</v>
      </c>
      <c r="F1022" s="1028">
        <v>38</v>
      </c>
      <c r="G1022" s="1028">
        <v>20</v>
      </c>
      <c r="H1022" s="1028">
        <v>43</v>
      </c>
      <c r="I1022" s="1028">
        <v>36</v>
      </c>
      <c r="J1022" s="1029">
        <v>42</v>
      </c>
      <c r="K1022" s="1029">
        <v>32</v>
      </c>
      <c r="L1022" s="1029">
        <v>16</v>
      </c>
      <c r="M1022" s="1029">
        <v>26</v>
      </c>
      <c r="N1022" s="1031">
        <f t="shared" si="485"/>
        <v>0.625</v>
      </c>
      <c r="R1022" s="439"/>
      <c r="S1022" s="76"/>
    </row>
    <row r="1023" spans="2:19" x14ac:dyDescent="0.25">
      <c r="B1023" s="472"/>
      <c r="C1023" s="472"/>
      <c r="D1023" s="472"/>
      <c r="E1023" s="348" t="s">
        <v>281</v>
      </c>
      <c r="F1023" s="347">
        <v>25</v>
      </c>
      <c r="G1023" s="347">
        <v>15</v>
      </c>
      <c r="H1023" s="347">
        <v>18</v>
      </c>
      <c r="I1023" s="467">
        <v>14</v>
      </c>
      <c r="J1023" s="347">
        <v>13</v>
      </c>
      <c r="K1023" s="347">
        <v>17</v>
      </c>
      <c r="L1023" s="347">
        <v>9</v>
      </c>
      <c r="M1023" s="347">
        <v>6</v>
      </c>
      <c r="N1023" s="470">
        <f t="shared" si="485"/>
        <v>-0.33333333333333331</v>
      </c>
      <c r="R1023" s="439"/>
      <c r="S1023" s="76"/>
    </row>
    <row r="1024" spans="2:19" x14ac:dyDescent="0.25">
      <c r="B1024" s="472"/>
      <c r="C1024" s="472"/>
      <c r="D1024" s="472"/>
      <c r="E1024" s="1027" t="s">
        <v>390</v>
      </c>
      <c r="F1024" s="1028">
        <v>6</v>
      </c>
      <c r="G1024" s="1028">
        <v>1</v>
      </c>
      <c r="H1024" s="1028">
        <v>5</v>
      </c>
      <c r="I1024" s="1028">
        <v>4</v>
      </c>
      <c r="J1024" s="1029">
        <v>3</v>
      </c>
      <c r="K1024" s="1029">
        <v>7</v>
      </c>
      <c r="L1024" s="1029">
        <v>7</v>
      </c>
      <c r="M1024" s="1029">
        <v>6</v>
      </c>
      <c r="N1024" s="1031">
        <f t="shared" si="485"/>
        <v>-0.14285714285714285</v>
      </c>
      <c r="R1024" s="439"/>
      <c r="S1024" s="76"/>
    </row>
    <row r="1025" spans="2:19" ht="15.75" thickBot="1" x14ac:dyDescent="0.3">
      <c r="B1025" s="472"/>
      <c r="C1025" s="472"/>
      <c r="D1025" s="472"/>
      <c r="E1025" s="344" t="s">
        <v>175</v>
      </c>
      <c r="F1025" s="340">
        <v>1</v>
      </c>
      <c r="G1025" s="340">
        <v>1</v>
      </c>
      <c r="H1025" s="340">
        <v>5</v>
      </c>
      <c r="I1025" s="340">
        <v>5</v>
      </c>
      <c r="J1025" s="340">
        <v>1</v>
      </c>
      <c r="K1025" s="340">
        <v>1</v>
      </c>
      <c r="L1025" s="340">
        <v>2</v>
      </c>
      <c r="M1025" s="340">
        <v>0</v>
      </c>
      <c r="N1025" s="390">
        <f t="shared" si="485"/>
        <v>-1</v>
      </c>
      <c r="R1025" s="439"/>
      <c r="S1025" s="76"/>
    </row>
    <row r="1026" spans="2:19" ht="15.75" thickBot="1" x14ac:dyDescent="0.3">
      <c r="B1026" s="472"/>
      <c r="C1026" s="472"/>
      <c r="D1026" s="472"/>
      <c r="E1026" s="959" t="s">
        <v>7</v>
      </c>
      <c r="F1026" s="960">
        <f t="shared" ref="F1026:K1026" si="486">SUM(F1013:F1025)</f>
        <v>284</v>
      </c>
      <c r="G1026" s="960">
        <f t="shared" si="486"/>
        <v>267</v>
      </c>
      <c r="H1026" s="960">
        <f t="shared" si="486"/>
        <v>310</v>
      </c>
      <c r="I1026" s="960">
        <f t="shared" si="486"/>
        <v>323</v>
      </c>
      <c r="J1026" s="960">
        <f t="shared" si="486"/>
        <v>283</v>
      </c>
      <c r="K1026" s="960">
        <f t="shared" si="486"/>
        <v>286</v>
      </c>
      <c r="L1026" s="960">
        <v>196</v>
      </c>
      <c r="M1026" s="1093">
        <v>221</v>
      </c>
      <c r="N1026" s="967">
        <f>IFERROR((M1026-L1026)/L1026,"-")</f>
        <v>0.12755102040816327</v>
      </c>
      <c r="R1026" s="439"/>
      <c r="S1026" s="76"/>
    </row>
    <row r="1027" spans="2:19" ht="15.75" thickTop="1" x14ac:dyDescent="0.25">
      <c r="B1027" s="472"/>
      <c r="C1027" s="472"/>
      <c r="D1027" s="472"/>
      <c r="E1027" s="34" t="s">
        <v>288</v>
      </c>
      <c r="F1027" s="439"/>
      <c r="H1027" s="439"/>
      <c r="I1027" s="439"/>
      <c r="J1027" s="439"/>
      <c r="R1027" s="439"/>
      <c r="S1027" s="76"/>
    </row>
    <row r="1028" spans="2:19" ht="15.75" thickBot="1" x14ac:dyDescent="0.3">
      <c r="B1028" s="472"/>
      <c r="C1028" s="472"/>
      <c r="D1028" s="472"/>
      <c r="E1028" s="439"/>
      <c r="F1028" s="439"/>
      <c r="H1028" s="439"/>
      <c r="I1028" s="439"/>
      <c r="J1028" s="439"/>
      <c r="R1028" s="439"/>
      <c r="S1028" s="76"/>
    </row>
    <row r="1029" spans="2:19" ht="23.25" customHeight="1" thickTop="1" thickBot="1" x14ac:dyDescent="0.3">
      <c r="B1029" s="472"/>
      <c r="C1029" s="472"/>
      <c r="D1029" s="472" t="s">
        <v>264</v>
      </c>
      <c r="E1029" s="1694" t="s">
        <v>264</v>
      </c>
      <c r="F1029" s="1695"/>
      <c r="G1029" s="1695"/>
      <c r="H1029" s="1695"/>
      <c r="I1029" s="1695"/>
      <c r="J1029" s="1695"/>
      <c r="K1029" s="1695"/>
      <c r="L1029" s="1695"/>
      <c r="M1029" s="1695"/>
      <c r="N1029" s="1696"/>
      <c r="R1029" s="439"/>
      <c r="S1029" s="76"/>
    </row>
    <row r="1030" spans="2:19" ht="15.75" customHeight="1" x14ac:dyDescent="0.25">
      <c r="B1030" s="472"/>
      <c r="C1030" s="472"/>
      <c r="D1030" s="472"/>
      <c r="E1030" s="1693" t="s">
        <v>42</v>
      </c>
      <c r="F1030" s="963" t="s">
        <v>43</v>
      </c>
      <c r="G1030" s="963" t="s">
        <v>43</v>
      </c>
      <c r="H1030" s="963" t="s">
        <v>43</v>
      </c>
      <c r="I1030" s="963" t="s">
        <v>43</v>
      </c>
      <c r="J1030" s="963" t="s">
        <v>43</v>
      </c>
      <c r="K1030" s="963" t="s">
        <v>43</v>
      </c>
      <c r="L1030" s="963" t="s">
        <v>43</v>
      </c>
      <c r="M1030" s="968" t="s">
        <v>43</v>
      </c>
      <c r="N1030" s="1697" t="s">
        <v>302</v>
      </c>
      <c r="R1030" s="439"/>
      <c r="S1030" s="76"/>
    </row>
    <row r="1031" spans="2:19" ht="15.75" customHeight="1" thickBot="1" x14ac:dyDescent="0.3">
      <c r="B1031" s="472"/>
      <c r="C1031" s="472"/>
      <c r="D1031" s="472"/>
      <c r="E1031" s="1523"/>
      <c r="F1031" s="871">
        <v>2009</v>
      </c>
      <c r="G1031" s="871">
        <v>2010</v>
      </c>
      <c r="H1031" s="871">
        <v>2011</v>
      </c>
      <c r="I1031" s="871">
        <v>2012</v>
      </c>
      <c r="J1031" s="871">
        <v>2013</v>
      </c>
      <c r="K1031" s="871">
        <v>2014</v>
      </c>
      <c r="L1031" s="871">
        <v>2015</v>
      </c>
      <c r="M1031" s="969">
        <v>2016</v>
      </c>
      <c r="N1031" s="1692"/>
      <c r="R1031" s="439"/>
      <c r="S1031" s="76"/>
    </row>
    <row r="1032" spans="2:19" x14ac:dyDescent="0.25">
      <c r="B1032" s="472"/>
      <c r="C1032" s="472"/>
      <c r="D1032" s="472"/>
      <c r="E1032" s="381" t="s">
        <v>278</v>
      </c>
      <c r="F1032" s="379">
        <v>0</v>
      </c>
      <c r="G1032" s="379">
        <v>2</v>
      </c>
      <c r="H1032" s="379">
        <v>4</v>
      </c>
      <c r="I1032" s="379">
        <v>2</v>
      </c>
      <c r="J1032" s="379">
        <v>3</v>
      </c>
      <c r="K1032" s="525">
        <v>0</v>
      </c>
      <c r="L1032" s="525">
        <v>0</v>
      </c>
      <c r="M1032" s="525">
        <v>1</v>
      </c>
      <c r="N1032" s="388" t="str">
        <f>IFERROR((M1032-L1032)/L1032,"-")</f>
        <v>-</v>
      </c>
      <c r="R1032" s="439"/>
      <c r="S1032" s="76"/>
    </row>
    <row r="1033" spans="2:19" x14ac:dyDescent="0.25">
      <c r="B1033" s="472"/>
      <c r="C1033" s="472"/>
      <c r="D1033" s="472"/>
      <c r="E1033" s="1027" t="s">
        <v>53</v>
      </c>
      <c r="F1033" s="1028">
        <v>7</v>
      </c>
      <c r="G1033" s="1028">
        <v>4</v>
      </c>
      <c r="H1033" s="1028">
        <v>10</v>
      </c>
      <c r="I1033" s="1028">
        <v>11</v>
      </c>
      <c r="J1033" s="1029">
        <v>10</v>
      </c>
      <c r="K1033" s="1029">
        <v>2</v>
      </c>
      <c r="L1033" s="1029">
        <v>1</v>
      </c>
      <c r="M1033" s="1029">
        <v>1</v>
      </c>
      <c r="N1033" s="1031">
        <f t="shared" ref="N1033:N1035" si="487">IFERROR((M1033-L1033)/L1033,"-")</f>
        <v>0</v>
      </c>
      <c r="R1033" s="439"/>
      <c r="S1033" s="76"/>
    </row>
    <row r="1034" spans="2:19" ht="15.75" thickBot="1" x14ac:dyDescent="0.3">
      <c r="B1034" s="472"/>
      <c r="C1034" s="472"/>
      <c r="D1034" s="472"/>
      <c r="E1034" s="382" t="s">
        <v>69</v>
      </c>
      <c r="F1034" s="380">
        <v>0</v>
      </c>
      <c r="G1034" s="380">
        <v>0</v>
      </c>
      <c r="H1034" s="380">
        <v>1</v>
      </c>
      <c r="I1034" s="340">
        <v>0</v>
      </c>
      <c r="J1034" s="340">
        <v>1</v>
      </c>
      <c r="K1034" s="340">
        <v>0</v>
      </c>
      <c r="L1034" s="340">
        <v>0</v>
      </c>
      <c r="M1034" s="467">
        <v>0</v>
      </c>
      <c r="N1034" s="388" t="str">
        <f t="shared" si="487"/>
        <v>-</v>
      </c>
      <c r="R1034" s="439"/>
      <c r="S1034" s="76"/>
    </row>
    <row r="1035" spans="2:19" ht="15.75" thickBot="1" x14ac:dyDescent="0.3">
      <c r="B1035" s="472"/>
      <c r="C1035" s="472"/>
      <c r="D1035" s="472"/>
      <c r="E1035" s="959" t="s">
        <v>7</v>
      </c>
      <c r="F1035" s="960">
        <f>SUM(F1032:F1034)</f>
        <v>7</v>
      </c>
      <c r="G1035" s="960">
        <f t="shared" ref="G1035" si="488">SUM(G1032:G1034)</f>
        <v>6</v>
      </c>
      <c r="H1035" s="960">
        <f t="shared" ref="H1035" si="489">SUM(H1032:H1034)</f>
        <v>15</v>
      </c>
      <c r="I1035" s="960">
        <f t="shared" ref="I1035" si="490">SUM(I1032:I1034)</f>
        <v>13</v>
      </c>
      <c r="J1035" s="960">
        <f t="shared" ref="J1035" si="491">SUM(J1032:J1034)</f>
        <v>14</v>
      </c>
      <c r="K1035" s="960">
        <f t="shared" ref="K1035" si="492">SUM(K1032:K1034)</f>
        <v>2</v>
      </c>
      <c r="L1035" s="960">
        <v>1</v>
      </c>
      <c r="M1035" s="960">
        <v>2</v>
      </c>
      <c r="N1035" s="964">
        <f t="shared" si="487"/>
        <v>1</v>
      </c>
      <c r="R1035" s="439"/>
      <c r="S1035" s="76"/>
    </row>
    <row r="1036" spans="2:19" ht="7.5" customHeight="1" thickTop="1" thickBot="1" x14ac:dyDescent="0.3">
      <c r="B1036" s="472"/>
      <c r="C1036" s="472"/>
      <c r="D1036" s="472"/>
      <c r="E1036" s="203"/>
      <c r="F1036" s="204"/>
      <c r="G1036" s="204"/>
      <c r="H1036" s="204"/>
      <c r="I1036" s="387"/>
      <c r="J1036" s="387"/>
      <c r="K1036" s="387"/>
      <c r="L1036" s="387"/>
      <c r="M1036" s="387"/>
      <c r="N1036" s="391"/>
      <c r="R1036" s="439"/>
      <c r="S1036" s="76"/>
    </row>
    <row r="1037" spans="2:19" ht="15.75" thickTop="1" x14ac:dyDescent="0.25">
      <c r="B1037" s="472"/>
      <c r="C1037" s="472"/>
      <c r="D1037" s="472"/>
      <c r="E1037" s="341" t="s">
        <v>50</v>
      </c>
      <c r="F1037" s="342">
        <v>5</v>
      </c>
      <c r="G1037" s="342">
        <v>3</v>
      </c>
      <c r="H1037" s="342">
        <v>11</v>
      </c>
      <c r="I1037" s="342">
        <v>8</v>
      </c>
      <c r="J1037" s="342">
        <v>6</v>
      </c>
      <c r="K1037" s="342">
        <v>1</v>
      </c>
      <c r="L1037" s="342">
        <v>0</v>
      </c>
      <c r="M1037" s="342">
        <v>1</v>
      </c>
      <c r="N1037" s="388" t="str">
        <f t="shared" ref="N1037:N1040" si="493">IFERROR((M1037-L1037)/L1037,"-")</f>
        <v>-</v>
      </c>
      <c r="R1037" s="439"/>
      <c r="S1037" s="76"/>
    </row>
    <row r="1038" spans="2:19" x14ac:dyDescent="0.25">
      <c r="B1038" s="472"/>
      <c r="C1038" s="472"/>
      <c r="D1038" s="472"/>
      <c r="E1038" s="1027" t="s">
        <v>51</v>
      </c>
      <c r="F1038" s="1028">
        <v>2</v>
      </c>
      <c r="G1038" s="1028">
        <v>3</v>
      </c>
      <c r="H1038" s="1028">
        <v>4</v>
      </c>
      <c r="I1038" s="1028">
        <v>5</v>
      </c>
      <c r="J1038" s="1029">
        <v>8</v>
      </c>
      <c r="K1038" s="1029">
        <v>1</v>
      </c>
      <c r="L1038" s="1029">
        <v>1</v>
      </c>
      <c r="M1038" s="1029">
        <v>1</v>
      </c>
      <c r="N1038" s="1031">
        <f t="shared" si="493"/>
        <v>0</v>
      </c>
      <c r="R1038" s="439"/>
      <c r="S1038" s="76"/>
    </row>
    <row r="1039" spans="2:19" ht="15.75" thickBot="1" x14ac:dyDescent="0.3">
      <c r="B1039" s="472"/>
      <c r="C1039" s="472"/>
      <c r="D1039" s="472"/>
      <c r="E1039" s="343" t="s">
        <v>69</v>
      </c>
      <c r="F1039" s="345">
        <v>0</v>
      </c>
      <c r="G1039" s="345">
        <v>0</v>
      </c>
      <c r="H1039" s="346">
        <v>0</v>
      </c>
      <c r="I1039" s="379">
        <v>0</v>
      </c>
      <c r="J1039" s="467">
        <v>0</v>
      </c>
      <c r="K1039" s="467">
        <v>0</v>
      </c>
      <c r="L1039" s="467">
        <v>0</v>
      </c>
      <c r="M1039" s="380">
        <v>0</v>
      </c>
      <c r="N1039" s="388" t="str">
        <f t="shared" si="493"/>
        <v>-</v>
      </c>
      <c r="R1039" s="439"/>
      <c r="S1039" s="76"/>
    </row>
    <row r="1040" spans="2:19" ht="15.75" thickBot="1" x14ac:dyDescent="0.3">
      <c r="B1040" s="472"/>
      <c r="C1040" s="472"/>
      <c r="D1040" s="472"/>
      <c r="E1040" s="966" t="s">
        <v>7</v>
      </c>
      <c r="F1040" s="960">
        <f>SUM(F1037:F1039)</f>
        <v>7</v>
      </c>
      <c r="G1040" s="960">
        <f t="shared" ref="G1040" si="494">SUM(G1037:G1039)</f>
        <v>6</v>
      </c>
      <c r="H1040" s="960">
        <f t="shared" ref="H1040" si="495">SUM(H1037:H1039)</f>
        <v>15</v>
      </c>
      <c r="I1040" s="960">
        <f t="shared" ref="I1040" si="496">SUM(I1037:I1039)</f>
        <v>13</v>
      </c>
      <c r="J1040" s="960">
        <f t="shared" ref="J1040" si="497">SUM(J1037:J1039)</f>
        <v>14</v>
      </c>
      <c r="K1040" s="960">
        <f t="shared" ref="K1040" si="498">SUM(K1037:K1039)</f>
        <v>2</v>
      </c>
      <c r="L1040" s="960">
        <v>1</v>
      </c>
      <c r="M1040" s="960">
        <v>2</v>
      </c>
      <c r="N1040" s="964">
        <f t="shared" si="493"/>
        <v>1</v>
      </c>
      <c r="R1040" s="439"/>
      <c r="S1040" s="76"/>
    </row>
    <row r="1041" spans="2:19" ht="7.5" customHeight="1" thickTop="1" thickBot="1" x14ac:dyDescent="0.3">
      <c r="B1041" s="472"/>
      <c r="C1041" s="472"/>
      <c r="D1041" s="472"/>
      <c r="E1041" s="244"/>
      <c r="F1041" s="204"/>
      <c r="G1041" s="204"/>
      <c r="H1041" s="204"/>
      <c r="I1041" s="204"/>
      <c r="J1041" s="204"/>
      <c r="K1041" s="204"/>
      <c r="L1041" s="204"/>
      <c r="M1041" s="204"/>
      <c r="N1041" s="392"/>
      <c r="R1041" s="439"/>
      <c r="S1041" s="76"/>
    </row>
    <row r="1042" spans="2:19" ht="15.75" thickTop="1" x14ac:dyDescent="0.25">
      <c r="B1042" s="472"/>
      <c r="C1042" s="472"/>
      <c r="D1042" s="472"/>
      <c r="E1042" s="245" t="s">
        <v>69</v>
      </c>
      <c r="F1042" s="342">
        <v>0</v>
      </c>
      <c r="G1042" s="342">
        <v>0</v>
      </c>
      <c r="H1042" s="342">
        <v>0</v>
      </c>
      <c r="I1042" s="468">
        <v>0</v>
      </c>
      <c r="J1042" s="342">
        <v>0</v>
      </c>
      <c r="K1042" s="342">
        <v>0</v>
      </c>
      <c r="L1042" s="342">
        <v>0</v>
      </c>
      <c r="M1042" s="342">
        <v>0</v>
      </c>
      <c r="N1042" s="469" t="str">
        <f t="shared" ref="N1042:N1054" si="499">IFERROR((M1042-L1042)/L1042,"-")</f>
        <v>-</v>
      </c>
      <c r="R1042" s="439"/>
      <c r="S1042" s="76"/>
    </row>
    <row r="1043" spans="2:19" x14ac:dyDescent="0.25">
      <c r="B1043" s="472"/>
      <c r="C1043" s="472"/>
      <c r="D1043" s="472"/>
      <c r="E1043" s="1027" t="s">
        <v>282</v>
      </c>
      <c r="F1043" s="1028">
        <v>0</v>
      </c>
      <c r="G1043" s="1028">
        <v>1</v>
      </c>
      <c r="H1043" s="1028">
        <v>3</v>
      </c>
      <c r="I1043" s="1028">
        <v>2</v>
      </c>
      <c r="J1043" s="1029">
        <v>1</v>
      </c>
      <c r="K1043" s="1029">
        <v>0</v>
      </c>
      <c r="L1043" s="1029">
        <v>1</v>
      </c>
      <c r="M1043" s="1029">
        <v>1</v>
      </c>
      <c r="N1043" s="1031">
        <f t="shared" si="499"/>
        <v>0</v>
      </c>
      <c r="R1043" s="439"/>
      <c r="S1043" s="76"/>
    </row>
    <row r="1044" spans="2:19" x14ac:dyDescent="0.25">
      <c r="B1044" s="472"/>
      <c r="C1044" s="472"/>
      <c r="D1044" s="472"/>
      <c r="E1044" s="348" t="s">
        <v>439</v>
      </c>
      <c r="F1044" s="347">
        <v>0</v>
      </c>
      <c r="G1044" s="347">
        <v>1</v>
      </c>
      <c r="H1044" s="347">
        <v>0</v>
      </c>
      <c r="I1044" s="347">
        <v>3</v>
      </c>
      <c r="J1044" s="347">
        <v>2</v>
      </c>
      <c r="K1044" s="347">
        <v>0</v>
      </c>
      <c r="L1044" s="347">
        <v>0</v>
      </c>
      <c r="M1044" s="347">
        <v>0</v>
      </c>
      <c r="N1044" s="470" t="str">
        <f t="shared" si="499"/>
        <v>-</v>
      </c>
      <c r="R1044" s="439"/>
      <c r="S1044" s="76"/>
    </row>
    <row r="1045" spans="2:19" x14ac:dyDescent="0.25">
      <c r="B1045" s="472"/>
      <c r="C1045" s="472"/>
      <c r="D1045" s="472"/>
      <c r="E1045" s="1027" t="s">
        <v>283</v>
      </c>
      <c r="F1045" s="1028">
        <v>0</v>
      </c>
      <c r="G1045" s="1028">
        <v>0</v>
      </c>
      <c r="H1045" s="1028">
        <v>0</v>
      </c>
      <c r="I1045" s="1028">
        <v>0</v>
      </c>
      <c r="J1045" s="1029">
        <v>0</v>
      </c>
      <c r="K1045" s="1029">
        <v>0</v>
      </c>
      <c r="L1045" s="1029">
        <v>0</v>
      </c>
      <c r="M1045" s="1029">
        <v>0</v>
      </c>
      <c r="N1045" s="1031" t="str">
        <f t="shared" si="499"/>
        <v>-</v>
      </c>
      <c r="R1045" s="439"/>
      <c r="S1045" s="76"/>
    </row>
    <row r="1046" spans="2:19" x14ac:dyDescent="0.25">
      <c r="B1046" s="472"/>
      <c r="C1046" s="472"/>
      <c r="D1046" s="472"/>
      <c r="E1046" s="348" t="s">
        <v>284</v>
      </c>
      <c r="F1046" s="347">
        <v>0</v>
      </c>
      <c r="G1046" s="347">
        <v>0</v>
      </c>
      <c r="H1046" s="347">
        <v>1</v>
      </c>
      <c r="I1046" s="347">
        <v>1</v>
      </c>
      <c r="J1046" s="347">
        <v>0</v>
      </c>
      <c r="K1046" s="347">
        <v>0</v>
      </c>
      <c r="L1046" s="347">
        <v>0</v>
      </c>
      <c r="M1046" s="347">
        <v>0</v>
      </c>
      <c r="N1046" s="470" t="str">
        <f t="shared" si="499"/>
        <v>-</v>
      </c>
      <c r="R1046" s="439"/>
      <c r="S1046" s="76"/>
    </row>
    <row r="1047" spans="2:19" x14ac:dyDescent="0.25">
      <c r="B1047" s="472"/>
      <c r="C1047" s="472"/>
      <c r="D1047" s="472"/>
      <c r="E1047" s="1027" t="s">
        <v>285</v>
      </c>
      <c r="F1047" s="1028">
        <v>0</v>
      </c>
      <c r="G1047" s="1028">
        <v>0</v>
      </c>
      <c r="H1047" s="1028">
        <v>0</v>
      </c>
      <c r="I1047" s="1028">
        <v>0</v>
      </c>
      <c r="J1047" s="1029">
        <v>0</v>
      </c>
      <c r="K1047" s="1029">
        <v>0</v>
      </c>
      <c r="L1047" s="1029">
        <v>0</v>
      </c>
      <c r="M1047" s="1029">
        <v>0</v>
      </c>
      <c r="N1047" s="1031" t="str">
        <f t="shared" si="499"/>
        <v>-</v>
      </c>
      <c r="R1047" s="439"/>
      <c r="S1047" s="76"/>
    </row>
    <row r="1048" spans="2:19" x14ac:dyDescent="0.25">
      <c r="B1048" s="472"/>
      <c r="C1048" s="472"/>
      <c r="D1048" s="472"/>
      <c r="E1048" s="348" t="s">
        <v>389</v>
      </c>
      <c r="F1048" s="347">
        <v>0</v>
      </c>
      <c r="G1048" s="347">
        <v>0</v>
      </c>
      <c r="H1048" s="347">
        <v>0</v>
      </c>
      <c r="I1048" s="347">
        <v>0</v>
      </c>
      <c r="J1048" s="347">
        <v>0</v>
      </c>
      <c r="K1048" s="347">
        <v>0</v>
      </c>
      <c r="L1048" s="347">
        <v>0</v>
      </c>
      <c r="M1048" s="347">
        <v>1</v>
      </c>
      <c r="N1048" s="470" t="str">
        <f t="shared" si="499"/>
        <v>-</v>
      </c>
      <c r="R1048" s="439"/>
      <c r="S1048" s="76"/>
    </row>
    <row r="1049" spans="2:19" x14ac:dyDescent="0.25">
      <c r="B1049" s="472"/>
      <c r="C1049" s="472"/>
      <c r="D1049" s="472"/>
      <c r="E1049" s="1027" t="s">
        <v>286</v>
      </c>
      <c r="F1049" s="1028">
        <v>3</v>
      </c>
      <c r="G1049" s="1028">
        <v>1</v>
      </c>
      <c r="H1049" s="1028">
        <v>7</v>
      </c>
      <c r="I1049" s="1028">
        <v>2</v>
      </c>
      <c r="J1049" s="1029">
        <v>2</v>
      </c>
      <c r="K1049" s="1029">
        <v>1</v>
      </c>
      <c r="L1049" s="1029">
        <v>0</v>
      </c>
      <c r="M1049" s="1029">
        <v>0</v>
      </c>
      <c r="N1049" s="1031" t="str">
        <f>IFERROR((M1049-L1049)/L1049,"-")</f>
        <v>-</v>
      </c>
      <c r="R1049" s="439"/>
      <c r="S1049" s="76"/>
    </row>
    <row r="1050" spans="2:19" x14ac:dyDescent="0.25">
      <c r="B1050" s="472"/>
      <c r="C1050" s="472"/>
      <c r="D1050" s="472"/>
      <c r="E1050" s="348" t="s">
        <v>279</v>
      </c>
      <c r="F1050" s="347">
        <v>0</v>
      </c>
      <c r="G1050" s="347">
        <v>0</v>
      </c>
      <c r="H1050" s="347">
        <v>0</v>
      </c>
      <c r="I1050" s="467">
        <v>0</v>
      </c>
      <c r="J1050" s="347">
        <v>0</v>
      </c>
      <c r="K1050" s="347">
        <v>0</v>
      </c>
      <c r="L1050" s="347">
        <v>0</v>
      </c>
      <c r="M1050" s="347">
        <v>0</v>
      </c>
      <c r="N1050" s="470" t="str">
        <f t="shared" si="499"/>
        <v>-</v>
      </c>
      <c r="R1050" s="439"/>
      <c r="S1050" s="76"/>
    </row>
    <row r="1051" spans="2:19" x14ac:dyDescent="0.25">
      <c r="B1051" s="472"/>
      <c r="C1051" s="472"/>
      <c r="D1051" s="472"/>
      <c r="E1051" s="1027" t="s">
        <v>280</v>
      </c>
      <c r="F1051" s="1028">
        <v>4</v>
      </c>
      <c r="G1051" s="1028">
        <v>2</v>
      </c>
      <c r="H1051" s="1028">
        <v>1</v>
      </c>
      <c r="I1051" s="1028">
        <v>3</v>
      </c>
      <c r="J1051" s="1029">
        <v>4</v>
      </c>
      <c r="K1051" s="1029">
        <v>1</v>
      </c>
      <c r="L1051" s="1029">
        <v>0</v>
      </c>
      <c r="M1051" s="1029">
        <v>0</v>
      </c>
      <c r="N1051" s="1031" t="str">
        <f t="shared" si="499"/>
        <v>-</v>
      </c>
      <c r="R1051" s="439"/>
      <c r="S1051" s="76"/>
    </row>
    <row r="1052" spans="2:19" x14ac:dyDescent="0.25">
      <c r="B1052" s="472"/>
      <c r="C1052" s="472"/>
      <c r="D1052" s="472"/>
      <c r="E1052" s="348" t="s">
        <v>281</v>
      </c>
      <c r="F1052" s="347">
        <v>0</v>
      </c>
      <c r="G1052" s="347">
        <v>1</v>
      </c>
      <c r="H1052" s="347">
        <v>1</v>
      </c>
      <c r="I1052" s="467">
        <v>0</v>
      </c>
      <c r="J1052" s="347">
        <v>3</v>
      </c>
      <c r="K1052" s="347">
        <v>0</v>
      </c>
      <c r="L1052" s="347">
        <v>0</v>
      </c>
      <c r="M1052" s="347">
        <v>0</v>
      </c>
      <c r="N1052" s="470" t="str">
        <f t="shared" si="499"/>
        <v>-</v>
      </c>
      <c r="R1052" s="439"/>
      <c r="S1052" s="76"/>
    </row>
    <row r="1053" spans="2:19" x14ac:dyDescent="0.25">
      <c r="B1053" s="472"/>
      <c r="C1053" s="472"/>
      <c r="D1053" s="472"/>
      <c r="E1053" s="1027" t="s">
        <v>390</v>
      </c>
      <c r="F1053" s="1028">
        <v>0</v>
      </c>
      <c r="G1053" s="1028">
        <v>0</v>
      </c>
      <c r="H1053" s="1028">
        <v>1</v>
      </c>
      <c r="I1053" s="1028">
        <v>1</v>
      </c>
      <c r="J1053" s="1029">
        <v>2</v>
      </c>
      <c r="K1053" s="1029">
        <v>0</v>
      </c>
      <c r="L1053" s="1029">
        <v>0</v>
      </c>
      <c r="M1053" s="1029">
        <v>0</v>
      </c>
      <c r="N1053" s="1031" t="str">
        <f t="shared" si="499"/>
        <v>-</v>
      </c>
      <c r="R1053" s="439"/>
      <c r="S1053" s="76"/>
    </row>
    <row r="1054" spans="2:19" ht="15.75" thickBot="1" x14ac:dyDescent="0.3">
      <c r="B1054" s="472"/>
      <c r="C1054" s="472"/>
      <c r="D1054" s="472"/>
      <c r="E1054" s="344" t="s">
        <v>175</v>
      </c>
      <c r="F1054" s="340">
        <v>0</v>
      </c>
      <c r="G1054" s="340">
        <v>0</v>
      </c>
      <c r="H1054" s="340">
        <v>1</v>
      </c>
      <c r="I1054" s="340">
        <v>1</v>
      </c>
      <c r="J1054" s="340">
        <v>0</v>
      </c>
      <c r="K1054" s="340">
        <v>0</v>
      </c>
      <c r="L1054" s="340">
        <v>0</v>
      </c>
      <c r="M1054" s="340">
        <v>0</v>
      </c>
      <c r="N1054" s="390" t="str">
        <f t="shared" si="499"/>
        <v>-</v>
      </c>
      <c r="R1054" s="439"/>
      <c r="S1054" s="76"/>
    </row>
    <row r="1055" spans="2:19" ht="15.75" thickBot="1" x14ac:dyDescent="0.3">
      <c r="B1055" s="472"/>
      <c r="C1055" s="472"/>
      <c r="D1055" s="472"/>
      <c r="E1055" s="959" t="s">
        <v>7</v>
      </c>
      <c r="F1055" s="960">
        <f t="shared" ref="F1055:K1055" si="500">SUM(F1042:F1054)</f>
        <v>7</v>
      </c>
      <c r="G1055" s="960">
        <f t="shared" si="500"/>
        <v>6</v>
      </c>
      <c r="H1055" s="960">
        <f t="shared" si="500"/>
        <v>15</v>
      </c>
      <c r="I1055" s="960">
        <f t="shared" si="500"/>
        <v>13</v>
      </c>
      <c r="J1055" s="960">
        <f t="shared" si="500"/>
        <v>14</v>
      </c>
      <c r="K1055" s="960">
        <f t="shared" si="500"/>
        <v>2</v>
      </c>
      <c r="L1055" s="960">
        <v>1</v>
      </c>
      <c r="M1055" s="1093">
        <v>2</v>
      </c>
      <c r="N1055" s="967">
        <f>IFERROR((M1055-L1055)/L1055,"-")</f>
        <v>1</v>
      </c>
      <c r="R1055" s="439"/>
      <c r="S1055" s="76"/>
    </row>
    <row r="1056" spans="2:19" ht="22.5" customHeight="1" thickTop="1" x14ac:dyDescent="0.25">
      <c r="B1056" s="472"/>
      <c r="C1056" s="472"/>
      <c r="D1056" s="472"/>
      <c r="E1056" s="34" t="s">
        <v>288</v>
      </c>
      <c r="F1056" s="439"/>
      <c r="H1056" s="439"/>
      <c r="I1056" s="439"/>
      <c r="J1056" s="439"/>
      <c r="R1056" s="439"/>
      <c r="S1056" s="76"/>
    </row>
    <row r="1057" spans="2:19" ht="15" customHeight="1" thickBot="1" x14ac:dyDescent="0.3">
      <c r="B1057" s="472"/>
      <c r="C1057" s="472"/>
      <c r="D1057" s="472"/>
      <c r="E1057" s="439"/>
      <c r="F1057" s="439"/>
      <c r="H1057" s="439"/>
      <c r="I1057" s="439"/>
      <c r="J1057" s="439"/>
      <c r="R1057" s="439"/>
      <c r="S1057" s="76"/>
    </row>
    <row r="1058" spans="2:19" ht="24" customHeight="1" thickTop="1" thickBot="1" x14ac:dyDescent="0.3">
      <c r="B1058" s="472"/>
      <c r="C1058" s="472"/>
      <c r="D1058" s="472" t="s">
        <v>237</v>
      </c>
      <c r="E1058" s="1694" t="s">
        <v>237</v>
      </c>
      <c r="F1058" s="1695"/>
      <c r="G1058" s="1695"/>
      <c r="H1058" s="1695"/>
      <c r="I1058" s="1695"/>
      <c r="J1058" s="1695"/>
      <c r="K1058" s="1695"/>
      <c r="L1058" s="1695"/>
      <c r="M1058" s="1695"/>
      <c r="N1058" s="1696"/>
      <c r="R1058" s="439"/>
      <c r="S1058" s="76"/>
    </row>
    <row r="1059" spans="2:19" ht="15.75" customHeight="1" x14ac:dyDescent="0.25">
      <c r="B1059" s="472"/>
      <c r="C1059" s="472"/>
      <c r="D1059" s="472"/>
      <c r="E1059" s="1693" t="s">
        <v>42</v>
      </c>
      <c r="F1059" s="963" t="s">
        <v>43</v>
      </c>
      <c r="G1059" s="963" t="s">
        <v>43</v>
      </c>
      <c r="H1059" s="963" t="s">
        <v>43</v>
      </c>
      <c r="I1059" s="963" t="s">
        <v>43</v>
      </c>
      <c r="J1059" s="963" t="s">
        <v>43</v>
      </c>
      <c r="K1059" s="963" t="s">
        <v>43</v>
      </c>
      <c r="L1059" s="963" t="s">
        <v>43</v>
      </c>
      <c r="M1059" s="968" t="s">
        <v>43</v>
      </c>
      <c r="N1059" s="1697" t="s">
        <v>302</v>
      </c>
      <c r="R1059" s="439"/>
      <c r="S1059" s="76"/>
    </row>
    <row r="1060" spans="2:19" ht="15.75" customHeight="1" thickBot="1" x14ac:dyDescent="0.3">
      <c r="B1060" s="472"/>
      <c r="C1060" s="472"/>
      <c r="D1060" s="472"/>
      <c r="E1060" s="1523"/>
      <c r="F1060" s="871">
        <v>2009</v>
      </c>
      <c r="G1060" s="871">
        <v>2010</v>
      </c>
      <c r="H1060" s="871">
        <v>2011</v>
      </c>
      <c r="I1060" s="871">
        <v>2012</v>
      </c>
      <c r="J1060" s="871">
        <v>2013</v>
      </c>
      <c r="K1060" s="871">
        <v>2014</v>
      </c>
      <c r="L1060" s="871">
        <v>2015</v>
      </c>
      <c r="M1060" s="969">
        <v>2016</v>
      </c>
      <c r="N1060" s="1692"/>
      <c r="R1060" s="439"/>
      <c r="S1060" s="76"/>
    </row>
    <row r="1061" spans="2:19" x14ac:dyDescent="0.25">
      <c r="B1061" s="472"/>
      <c r="C1061" s="472"/>
      <c r="D1061" s="472"/>
      <c r="E1061" s="381" t="s">
        <v>278</v>
      </c>
      <c r="F1061" s="379">
        <v>4267</v>
      </c>
      <c r="G1061" s="379">
        <v>4927</v>
      </c>
      <c r="H1061" s="379">
        <v>5279</v>
      </c>
      <c r="I1061" s="379">
        <v>4888</v>
      </c>
      <c r="J1061" s="379">
        <v>4815</v>
      </c>
      <c r="K1061" s="525">
        <v>3796</v>
      </c>
      <c r="L1061" s="525">
        <v>2766</v>
      </c>
      <c r="M1061" s="525">
        <v>2431</v>
      </c>
      <c r="N1061" s="388">
        <f>IFERROR((M1061-L1061)/L1061,"-")</f>
        <v>-0.12111352133044107</v>
      </c>
      <c r="R1061" s="439"/>
      <c r="S1061" s="76"/>
    </row>
    <row r="1062" spans="2:19" x14ac:dyDescent="0.25">
      <c r="B1062" s="472"/>
      <c r="C1062" s="472"/>
      <c r="D1062" s="472"/>
      <c r="E1062" s="1027" t="s">
        <v>53</v>
      </c>
      <c r="F1062" s="1028">
        <v>74</v>
      </c>
      <c r="G1062" s="1028">
        <v>116</v>
      </c>
      <c r="H1062" s="1028">
        <v>67</v>
      </c>
      <c r="I1062" s="1028">
        <v>52</v>
      </c>
      <c r="J1062" s="1029">
        <v>72</v>
      </c>
      <c r="K1062" s="1029">
        <v>47</v>
      </c>
      <c r="L1062" s="1029">
        <v>30</v>
      </c>
      <c r="M1062" s="1029">
        <v>39</v>
      </c>
      <c r="N1062" s="1031">
        <f t="shared" ref="N1062:N1064" si="501">IFERROR((M1062-L1062)/L1062,"-")</f>
        <v>0.3</v>
      </c>
      <c r="R1062" s="439"/>
      <c r="S1062" s="76"/>
    </row>
    <row r="1063" spans="2:19" ht="15.75" thickBot="1" x14ac:dyDescent="0.3">
      <c r="B1063" s="472"/>
      <c r="C1063" s="472"/>
      <c r="D1063" s="472"/>
      <c r="E1063" s="382" t="s">
        <v>69</v>
      </c>
      <c r="F1063" s="380">
        <v>2</v>
      </c>
      <c r="G1063" s="380">
        <v>7</v>
      </c>
      <c r="H1063" s="380">
        <v>11</v>
      </c>
      <c r="I1063" s="340">
        <v>8</v>
      </c>
      <c r="J1063" s="340">
        <v>9</v>
      </c>
      <c r="K1063" s="340">
        <v>11</v>
      </c>
      <c r="L1063" s="340">
        <v>9</v>
      </c>
      <c r="M1063" s="467">
        <v>71</v>
      </c>
      <c r="N1063" s="388">
        <f t="shared" si="501"/>
        <v>6.8888888888888893</v>
      </c>
      <c r="R1063" s="439"/>
      <c r="S1063" s="76"/>
    </row>
    <row r="1064" spans="2:19" ht="15.75" thickBot="1" x14ac:dyDescent="0.3">
      <c r="B1064" s="472"/>
      <c r="C1064" s="472"/>
      <c r="D1064" s="472"/>
      <c r="E1064" s="959" t="s">
        <v>7</v>
      </c>
      <c r="F1064" s="960">
        <f>SUM(F1061:F1063)</f>
        <v>4343</v>
      </c>
      <c r="G1064" s="960">
        <f t="shared" ref="G1064" si="502">SUM(G1061:G1063)</f>
        <v>5050</v>
      </c>
      <c r="H1064" s="960">
        <f t="shared" ref="H1064" si="503">SUM(H1061:H1063)</f>
        <v>5357</v>
      </c>
      <c r="I1064" s="960">
        <f t="shared" ref="I1064" si="504">SUM(I1061:I1063)</f>
        <v>4948</v>
      </c>
      <c r="J1064" s="960">
        <f t="shared" ref="J1064" si="505">SUM(J1061:J1063)</f>
        <v>4896</v>
      </c>
      <c r="K1064" s="960">
        <f t="shared" ref="K1064" si="506">SUM(K1061:K1063)</f>
        <v>3854</v>
      </c>
      <c r="L1064" s="960">
        <v>2805</v>
      </c>
      <c r="M1064" s="960">
        <v>2541</v>
      </c>
      <c r="N1064" s="964">
        <f t="shared" si="501"/>
        <v>-9.4117647058823528E-2</v>
      </c>
      <c r="R1064" s="439"/>
      <c r="S1064" s="76"/>
    </row>
    <row r="1065" spans="2:19" ht="7.5" customHeight="1" thickTop="1" thickBot="1" x14ac:dyDescent="0.3">
      <c r="B1065" s="472"/>
      <c r="C1065" s="472"/>
      <c r="D1065" s="472"/>
      <c r="E1065" s="203"/>
      <c r="F1065" s="204"/>
      <c r="G1065" s="204"/>
      <c r="H1065" s="204"/>
      <c r="I1065" s="387"/>
      <c r="J1065" s="387"/>
      <c r="K1065" s="387"/>
      <c r="L1065" s="387"/>
      <c r="M1065" s="387"/>
      <c r="N1065" s="391"/>
      <c r="R1065" s="439"/>
      <c r="S1065" s="76"/>
    </row>
    <row r="1066" spans="2:19" ht="15.75" thickTop="1" x14ac:dyDescent="0.25">
      <c r="B1066" s="472"/>
      <c r="C1066" s="472"/>
      <c r="D1066" s="472"/>
      <c r="E1066" s="341" t="s">
        <v>50</v>
      </c>
      <c r="F1066" s="342">
        <v>2694</v>
      </c>
      <c r="G1066" s="342">
        <v>3111</v>
      </c>
      <c r="H1066" s="342">
        <v>3255</v>
      </c>
      <c r="I1066" s="342">
        <v>3080</v>
      </c>
      <c r="J1066" s="342">
        <v>3196</v>
      </c>
      <c r="K1066" s="342">
        <v>2525</v>
      </c>
      <c r="L1066" s="342">
        <v>1739</v>
      </c>
      <c r="M1066" s="342">
        <v>1564</v>
      </c>
      <c r="N1066" s="388">
        <f t="shared" ref="N1066:N1069" si="507">IFERROR((M1066-L1066)/L1066,"-")</f>
        <v>-0.10063254744105808</v>
      </c>
      <c r="R1066" s="439"/>
      <c r="S1066" s="76"/>
    </row>
    <row r="1067" spans="2:19" x14ac:dyDescent="0.25">
      <c r="B1067" s="472"/>
      <c r="C1067" s="472"/>
      <c r="D1067" s="472"/>
      <c r="E1067" s="1027" t="s">
        <v>51</v>
      </c>
      <c r="F1067" s="1028">
        <v>1638</v>
      </c>
      <c r="G1067" s="1028">
        <v>1922</v>
      </c>
      <c r="H1067" s="1028">
        <v>2041</v>
      </c>
      <c r="I1067" s="1028">
        <v>1806</v>
      </c>
      <c r="J1067" s="1029">
        <v>1659</v>
      </c>
      <c r="K1067" s="1029">
        <v>1264</v>
      </c>
      <c r="L1067" s="1029">
        <v>981</v>
      </c>
      <c r="M1067" s="1029">
        <v>902</v>
      </c>
      <c r="N1067" s="1031">
        <f t="shared" si="507"/>
        <v>-8.0530071355759431E-2</v>
      </c>
      <c r="R1067" s="439"/>
      <c r="S1067" s="76"/>
    </row>
    <row r="1068" spans="2:19" ht="15.75" thickBot="1" x14ac:dyDescent="0.3">
      <c r="B1068" s="472"/>
      <c r="C1068" s="472"/>
      <c r="D1068" s="472"/>
      <c r="E1068" s="343" t="s">
        <v>69</v>
      </c>
      <c r="F1068" s="345">
        <v>11</v>
      </c>
      <c r="G1068" s="345">
        <v>17</v>
      </c>
      <c r="H1068" s="346">
        <v>61</v>
      </c>
      <c r="I1068" s="379">
        <v>62</v>
      </c>
      <c r="J1068" s="467">
        <v>41</v>
      </c>
      <c r="K1068" s="467">
        <v>65</v>
      </c>
      <c r="L1068" s="467">
        <v>85</v>
      </c>
      <c r="M1068" s="467">
        <v>75</v>
      </c>
      <c r="N1068" s="388">
        <f t="shared" si="507"/>
        <v>-0.11764705882352941</v>
      </c>
      <c r="R1068" s="439"/>
      <c r="S1068" s="76"/>
    </row>
    <row r="1069" spans="2:19" ht="15.75" thickBot="1" x14ac:dyDescent="0.3">
      <c r="B1069" s="472"/>
      <c r="C1069" s="472"/>
      <c r="D1069" s="472"/>
      <c r="E1069" s="966" t="s">
        <v>7</v>
      </c>
      <c r="F1069" s="960">
        <f>SUM(F1066:F1068)</f>
        <v>4343</v>
      </c>
      <c r="G1069" s="960">
        <f t="shared" ref="G1069" si="508">SUM(G1066:G1068)</f>
        <v>5050</v>
      </c>
      <c r="H1069" s="960">
        <f t="shared" ref="H1069" si="509">SUM(H1066:H1068)</f>
        <v>5357</v>
      </c>
      <c r="I1069" s="960">
        <f t="shared" ref="I1069" si="510">SUM(I1066:I1068)</f>
        <v>4948</v>
      </c>
      <c r="J1069" s="960">
        <f t="shared" ref="J1069" si="511">SUM(J1066:J1068)</f>
        <v>4896</v>
      </c>
      <c r="K1069" s="960">
        <f t="shared" ref="K1069" si="512">SUM(K1066:K1068)</f>
        <v>3854</v>
      </c>
      <c r="L1069" s="960">
        <v>2805</v>
      </c>
      <c r="M1069" s="960">
        <v>2541</v>
      </c>
      <c r="N1069" s="964">
        <f t="shared" si="507"/>
        <v>-9.4117647058823528E-2</v>
      </c>
      <c r="R1069" s="439"/>
      <c r="S1069" s="76"/>
    </row>
    <row r="1070" spans="2:19" ht="7.5" customHeight="1" thickTop="1" thickBot="1" x14ac:dyDescent="0.3">
      <c r="B1070" s="472"/>
      <c r="C1070" s="472"/>
      <c r="D1070" s="472"/>
      <c r="E1070" s="244"/>
      <c r="F1070" s="204"/>
      <c r="G1070" s="204"/>
      <c r="H1070" s="204"/>
      <c r="I1070" s="204"/>
      <c r="J1070" s="204"/>
      <c r="K1070" s="204"/>
      <c r="L1070" s="204"/>
      <c r="M1070" s="204"/>
      <c r="N1070" s="392"/>
      <c r="R1070" s="439"/>
      <c r="S1070" s="76"/>
    </row>
    <row r="1071" spans="2:19" ht="15.75" thickTop="1" x14ac:dyDescent="0.25">
      <c r="B1071" s="472"/>
      <c r="C1071" s="472"/>
      <c r="D1071" s="472"/>
      <c r="E1071" s="245" t="s">
        <v>69</v>
      </c>
      <c r="F1071" s="342">
        <v>66</v>
      </c>
      <c r="G1071" s="342">
        <v>66</v>
      </c>
      <c r="H1071" s="342">
        <v>82</v>
      </c>
      <c r="I1071" s="468">
        <v>50</v>
      </c>
      <c r="J1071" s="342">
        <v>113</v>
      </c>
      <c r="K1071" s="342">
        <v>67</v>
      </c>
      <c r="L1071" s="342">
        <v>37</v>
      </c>
      <c r="M1071" s="342">
        <v>30</v>
      </c>
      <c r="N1071" s="469">
        <f t="shared" ref="N1071:N1083" si="513">IFERROR((M1071-L1071)/L1071,"-")</f>
        <v>-0.1891891891891892</v>
      </c>
      <c r="R1071" s="439"/>
      <c r="S1071" s="76"/>
    </row>
    <row r="1072" spans="2:19" x14ac:dyDescent="0.25">
      <c r="B1072" s="472"/>
      <c r="C1072" s="472"/>
      <c r="D1072" s="472"/>
      <c r="E1072" s="1027" t="s">
        <v>282</v>
      </c>
      <c r="F1072" s="1028">
        <v>762</v>
      </c>
      <c r="G1072" s="1028">
        <v>763</v>
      </c>
      <c r="H1072" s="1028">
        <v>844</v>
      </c>
      <c r="I1072" s="1028">
        <v>707</v>
      </c>
      <c r="J1072" s="1029">
        <v>594</v>
      </c>
      <c r="K1072" s="1029">
        <v>428</v>
      </c>
      <c r="L1072" s="1029">
        <v>348</v>
      </c>
      <c r="M1072" s="1029">
        <v>314</v>
      </c>
      <c r="N1072" s="1031">
        <f t="shared" si="513"/>
        <v>-9.7701149425287362E-2</v>
      </c>
      <c r="R1072" s="439"/>
      <c r="S1072" s="76"/>
    </row>
    <row r="1073" spans="2:19" x14ac:dyDescent="0.25">
      <c r="B1073" s="472"/>
      <c r="C1073" s="472"/>
      <c r="D1073" s="472"/>
      <c r="E1073" s="348" t="s">
        <v>439</v>
      </c>
      <c r="F1073" s="347">
        <v>200</v>
      </c>
      <c r="G1073" s="347">
        <v>216</v>
      </c>
      <c r="H1073" s="347">
        <v>229</v>
      </c>
      <c r="I1073" s="347">
        <v>217</v>
      </c>
      <c r="J1073" s="347">
        <v>221</v>
      </c>
      <c r="K1073" s="347">
        <v>204</v>
      </c>
      <c r="L1073" s="347">
        <v>145</v>
      </c>
      <c r="M1073" s="347">
        <v>133</v>
      </c>
      <c r="N1073" s="470">
        <f t="shared" si="513"/>
        <v>-8.2758620689655171E-2</v>
      </c>
      <c r="R1073" s="439"/>
      <c r="S1073" s="76"/>
    </row>
    <row r="1074" spans="2:19" x14ac:dyDescent="0.25">
      <c r="B1074" s="472"/>
      <c r="C1074" s="472"/>
      <c r="D1074" s="472"/>
      <c r="E1074" s="1027" t="s">
        <v>283</v>
      </c>
      <c r="F1074" s="1028">
        <v>1763</v>
      </c>
      <c r="G1074" s="1028">
        <v>2145</v>
      </c>
      <c r="H1074" s="1028">
        <v>2249</v>
      </c>
      <c r="I1074" s="1028">
        <v>2289</v>
      </c>
      <c r="J1074" s="1029">
        <v>2304</v>
      </c>
      <c r="K1074" s="1029">
        <v>1877</v>
      </c>
      <c r="L1074" s="1029">
        <v>1441</v>
      </c>
      <c r="M1074" s="1029">
        <v>1315</v>
      </c>
      <c r="N1074" s="1031">
        <f t="shared" si="513"/>
        <v>-8.7439278278972937E-2</v>
      </c>
      <c r="R1074" s="439"/>
      <c r="S1074" s="76"/>
    </row>
    <row r="1075" spans="2:19" x14ac:dyDescent="0.25">
      <c r="B1075" s="472"/>
      <c r="C1075" s="472"/>
      <c r="D1075" s="472"/>
      <c r="E1075" s="348" t="s">
        <v>284</v>
      </c>
      <c r="F1075" s="347">
        <v>496</v>
      </c>
      <c r="G1075" s="347">
        <v>580</v>
      </c>
      <c r="H1075" s="347">
        <v>572</v>
      </c>
      <c r="I1075" s="347">
        <v>492</v>
      </c>
      <c r="J1075" s="347">
        <v>482</v>
      </c>
      <c r="K1075" s="347">
        <v>372</v>
      </c>
      <c r="L1075" s="347">
        <v>255</v>
      </c>
      <c r="M1075" s="347">
        <v>208</v>
      </c>
      <c r="N1075" s="470">
        <f t="shared" si="513"/>
        <v>-0.18431372549019609</v>
      </c>
      <c r="R1075" s="439"/>
      <c r="S1075" s="76"/>
    </row>
    <row r="1076" spans="2:19" x14ac:dyDescent="0.25">
      <c r="B1076" s="472"/>
      <c r="C1076" s="472"/>
      <c r="D1076" s="472"/>
      <c r="E1076" s="1027" t="s">
        <v>285</v>
      </c>
      <c r="F1076" s="1028">
        <v>13</v>
      </c>
      <c r="G1076" s="1028">
        <v>31</v>
      </c>
      <c r="H1076" s="1028">
        <v>35</v>
      </c>
      <c r="I1076" s="1028">
        <v>30</v>
      </c>
      <c r="J1076" s="1029">
        <v>19</v>
      </c>
      <c r="K1076" s="1029">
        <v>24</v>
      </c>
      <c r="L1076" s="1029">
        <v>17</v>
      </c>
      <c r="M1076" s="1029">
        <v>8</v>
      </c>
      <c r="N1076" s="1031">
        <f t="shared" si="513"/>
        <v>-0.52941176470588236</v>
      </c>
      <c r="R1076" s="439"/>
      <c r="S1076" s="76"/>
    </row>
    <row r="1077" spans="2:19" x14ac:dyDescent="0.25">
      <c r="B1077" s="472"/>
      <c r="C1077" s="472"/>
      <c r="D1077" s="472"/>
      <c r="E1077" s="348" t="s">
        <v>389</v>
      </c>
      <c r="F1077" s="347">
        <v>241</v>
      </c>
      <c r="G1077" s="347">
        <v>299</v>
      </c>
      <c r="H1077" s="347">
        <v>314</v>
      </c>
      <c r="I1077" s="347">
        <v>242</v>
      </c>
      <c r="J1077" s="347">
        <v>218</v>
      </c>
      <c r="K1077" s="347">
        <v>172</v>
      </c>
      <c r="L1077" s="347">
        <v>126</v>
      </c>
      <c r="M1077" s="347">
        <v>110</v>
      </c>
      <c r="N1077" s="470">
        <f t="shared" si="513"/>
        <v>-0.12698412698412698</v>
      </c>
      <c r="R1077" s="439"/>
      <c r="S1077" s="76"/>
    </row>
    <row r="1078" spans="2:19" x14ac:dyDescent="0.25">
      <c r="B1078" s="472"/>
      <c r="C1078" s="472"/>
      <c r="D1078" s="472"/>
      <c r="E1078" s="1027" t="s">
        <v>286</v>
      </c>
      <c r="F1078" s="1028">
        <v>37</v>
      </c>
      <c r="G1078" s="1028">
        <v>32</v>
      </c>
      <c r="H1078" s="1028">
        <v>25</v>
      </c>
      <c r="I1078" s="1028">
        <v>21</v>
      </c>
      <c r="J1078" s="1029">
        <v>19</v>
      </c>
      <c r="K1078" s="1029">
        <v>12</v>
      </c>
      <c r="L1078" s="1029">
        <v>11</v>
      </c>
      <c r="M1078" s="1029">
        <v>12</v>
      </c>
      <c r="N1078" s="1031">
        <f>IFERROR((M1078-L1078)/L1078,"-")</f>
        <v>9.0909090909090912E-2</v>
      </c>
      <c r="R1078" s="439"/>
      <c r="S1078" s="76"/>
    </row>
    <row r="1079" spans="2:19" x14ac:dyDescent="0.25">
      <c r="B1079" s="472"/>
      <c r="C1079" s="472"/>
      <c r="D1079" s="472"/>
      <c r="E1079" s="348" t="s">
        <v>279</v>
      </c>
      <c r="F1079" s="347">
        <v>4</v>
      </c>
      <c r="G1079" s="347">
        <v>6</v>
      </c>
      <c r="H1079" s="347">
        <v>5</v>
      </c>
      <c r="I1079" s="467">
        <v>8</v>
      </c>
      <c r="J1079" s="347">
        <v>6</v>
      </c>
      <c r="K1079" s="347">
        <v>6</v>
      </c>
      <c r="L1079" s="347">
        <v>5</v>
      </c>
      <c r="M1079" s="347">
        <v>2</v>
      </c>
      <c r="N1079" s="470">
        <f t="shared" si="513"/>
        <v>-0.6</v>
      </c>
      <c r="R1079" s="439"/>
      <c r="S1079" s="76"/>
    </row>
    <row r="1080" spans="2:19" x14ac:dyDescent="0.25">
      <c r="B1080" s="472"/>
      <c r="C1080" s="472"/>
      <c r="D1080" s="472"/>
      <c r="E1080" s="1027" t="s">
        <v>280</v>
      </c>
      <c r="F1080" s="1028">
        <v>400</v>
      </c>
      <c r="G1080" s="1028">
        <v>442</v>
      </c>
      <c r="H1080" s="1028">
        <v>500</v>
      </c>
      <c r="I1080" s="1028">
        <v>436</v>
      </c>
      <c r="J1080" s="1029">
        <v>443</v>
      </c>
      <c r="K1080" s="1029">
        <v>315</v>
      </c>
      <c r="L1080" s="1029">
        <v>174</v>
      </c>
      <c r="M1080" s="1029">
        <v>192</v>
      </c>
      <c r="N1080" s="1031">
        <f t="shared" si="513"/>
        <v>0.10344827586206896</v>
      </c>
      <c r="R1080" s="439"/>
      <c r="S1080" s="76"/>
    </row>
    <row r="1081" spans="2:19" x14ac:dyDescent="0.25">
      <c r="B1081" s="472"/>
      <c r="C1081" s="472"/>
      <c r="D1081" s="472"/>
      <c r="E1081" s="348" t="s">
        <v>281</v>
      </c>
      <c r="F1081" s="347">
        <v>295</v>
      </c>
      <c r="G1081" s="347">
        <v>359</v>
      </c>
      <c r="H1081" s="347">
        <v>360</v>
      </c>
      <c r="I1081" s="467">
        <v>333</v>
      </c>
      <c r="J1081" s="347">
        <v>361</v>
      </c>
      <c r="K1081" s="347">
        <v>256</v>
      </c>
      <c r="L1081" s="347">
        <v>171</v>
      </c>
      <c r="M1081" s="347">
        <v>123</v>
      </c>
      <c r="N1081" s="470">
        <f t="shared" si="513"/>
        <v>-0.2807017543859649</v>
      </c>
      <c r="R1081" s="439"/>
      <c r="S1081" s="76"/>
    </row>
    <row r="1082" spans="2:19" x14ac:dyDescent="0.25">
      <c r="B1082" s="472"/>
      <c r="C1082" s="472"/>
      <c r="D1082" s="472"/>
      <c r="E1082" s="1027" t="s">
        <v>390</v>
      </c>
      <c r="F1082" s="1028">
        <v>35</v>
      </c>
      <c r="G1082" s="1028">
        <v>59</v>
      </c>
      <c r="H1082" s="1028">
        <v>79</v>
      </c>
      <c r="I1082" s="1028">
        <v>82</v>
      </c>
      <c r="J1082" s="1029">
        <v>77</v>
      </c>
      <c r="K1082" s="1029">
        <v>66</v>
      </c>
      <c r="L1082" s="1029">
        <v>32</v>
      </c>
      <c r="M1082" s="1029">
        <v>35</v>
      </c>
      <c r="N1082" s="1031">
        <f t="shared" si="513"/>
        <v>9.375E-2</v>
      </c>
      <c r="R1082" s="439"/>
      <c r="S1082" s="76"/>
    </row>
    <row r="1083" spans="2:19" ht="16.5" customHeight="1" thickBot="1" x14ac:dyDescent="0.3">
      <c r="B1083" s="472"/>
      <c r="C1083" s="472"/>
      <c r="D1083" s="472"/>
      <c r="E1083" s="344" t="s">
        <v>175</v>
      </c>
      <c r="F1083" s="340">
        <v>31</v>
      </c>
      <c r="G1083" s="340">
        <v>52</v>
      </c>
      <c r="H1083" s="340">
        <v>63</v>
      </c>
      <c r="I1083" s="340">
        <v>41</v>
      </c>
      <c r="J1083" s="340">
        <v>39</v>
      </c>
      <c r="K1083" s="340">
        <v>55</v>
      </c>
      <c r="L1083" s="340">
        <v>43</v>
      </c>
      <c r="M1083" s="340">
        <v>59</v>
      </c>
      <c r="N1083" s="390">
        <f t="shared" si="513"/>
        <v>0.37209302325581395</v>
      </c>
      <c r="R1083" s="439"/>
      <c r="S1083" s="76"/>
    </row>
    <row r="1084" spans="2:19" ht="15.75" thickBot="1" x14ac:dyDescent="0.3">
      <c r="B1084" s="472"/>
      <c r="C1084" s="472"/>
      <c r="D1084" s="472"/>
      <c r="E1084" s="959" t="s">
        <v>7</v>
      </c>
      <c r="F1084" s="960">
        <f t="shared" ref="F1084:K1084" si="514">SUM(F1071:F1083)</f>
        <v>4343</v>
      </c>
      <c r="G1084" s="960">
        <f t="shared" si="514"/>
        <v>5050</v>
      </c>
      <c r="H1084" s="960">
        <f t="shared" si="514"/>
        <v>5357</v>
      </c>
      <c r="I1084" s="960">
        <f t="shared" si="514"/>
        <v>4948</v>
      </c>
      <c r="J1084" s="960">
        <f t="shared" si="514"/>
        <v>4896</v>
      </c>
      <c r="K1084" s="960">
        <f t="shared" si="514"/>
        <v>3854</v>
      </c>
      <c r="L1084" s="960">
        <v>2805</v>
      </c>
      <c r="M1084" s="1093">
        <v>2541</v>
      </c>
      <c r="N1084" s="967">
        <f>IFERROR((M1084-L1084)/L1084,"-")</f>
        <v>-9.4117647058823528E-2</v>
      </c>
      <c r="R1084" s="439"/>
      <c r="S1084" s="76"/>
    </row>
    <row r="1085" spans="2:19" ht="15.75" thickTop="1" x14ac:dyDescent="0.25">
      <c r="B1085" s="472"/>
      <c r="C1085" s="472"/>
      <c r="D1085" s="472"/>
      <c r="E1085" s="34" t="s">
        <v>288</v>
      </c>
      <c r="F1085" s="439"/>
      <c r="H1085" s="439"/>
      <c r="I1085" s="439"/>
      <c r="J1085" s="439"/>
      <c r="R1085" s="439"/>
      <c r="S1085" s="76"/>
    </row>
    <row r="1086" spans="2:19" ht="15.75" thickBot="1" x14ac:dyDescent="0.3">
      <c r="B1086" s="472"/>
      <c r="C1086" s="472"/>
      <c r="D1086" s="472"/>
      <c r="E1086" s="439"/>
      <c r="F1086" s="439"/>
      <c r="H1086" s="439"/>
      <c r="I1086" s="439"/>
      <c r="J1086" s="439"/>
      <c r="R1086" s="439"/>
      <c r="S1086" s="76"/>
    </row>
    <row r="1087" spans="2:19" ht="23.25" customHeight="1" thickTop="1" thickBot="1" x14ac:dyDescent="0.3">
      <c r="B1087" s="472"/>
      <c r="C1087" s="472"/>
      <c r="D1087" s="472" t="s">
        <v>238</v>
      </c>
      <c r="E1087" s="1694" t="s">
        <v>289</v>
      </c>
      <c r="F1087" s="1695"/>
      <c r="G1087" s="1695"/>
      <c r="H1087" s="1695"/>
      <c r="I1087" s="1695"/>
      <c r="J1087" s="1695"/>
      <c r="K1087" s="1695"/>
      <c r="L1087" s="1695"/>
      <c r="M1087" s="1695"/>
      <c r="N1087" s="1696"/>
      <c r="R1087" s="439"/>
      <c r="S1087" s="76"/>
    </row>
    <row r="1088" spans="2:19" ht="15.75" customHeight="1" x14ac:dyDescent="0.25">
      <c r="B1088" s="472"/>
      <c r="C1088" s="472"/>
      <c r="D1088" s="472"/>
      <c r="E1088" s="1693" t="s">
        <v>42</v>
      </c>
      <c r="F1088" s="963" t="s">
        <v>43</v>
      </c>
      <c r="G1088" s="963" t="s">
        <v>43</v>
      </c>
      <c r="H1088" s="963" t="s">
        <v>43</v>
      </c>
      <c r="I1088" s="963" t="s">
        <v>43</v>
      </c>
      <c r="J1088" s="963" t="s">
        <v>43</v>
      </c>
      <c r="K1088" s="963" t="s">
        <v>43</v>
      </c>
      <c r="L1088" s="963" t="s">
        <v>43</v>
      </c>
      <c r="M1088" s="968" t="s">
        <v>43</v>
      </c>
      <c r="N1088" s="1697" t="s">
        <v>302</v>
      </c>
      <c r="R1088" s="439"/>
      <c r="S1088" s="76"/>
    </row>
    <row r="1089" spans="2:19" ht="15.75" customHeight="1" thickBot="1" x14ac:dyDescent="0.3">
      <c r="B1089" s="472"/>
      <c r="C1089" s="472"/>
      <c r="D1089" s="472"/>
      <c r="E1089" s="1523"/>
      <c r="F1089" s="871">
        <v>2009</v>
      </c>
      <c r="G1089" s="871">
        <v>2010</v>
      </c>
      <c r="H1089" s="871">
        <v>2011</v>
      </c>
      <c r="I1089" s="871">
        <v>2012</v>
      </c>
      <c r="J1089" s="871">
        <v>2013</v>
      </c>
      <c r="K1089" s="871">
        <v>2014</v>
      </c>
      <c r="L1089" s="871">
        <v>2015</v>
      </c>
      <c r="M1089" s="969">
        <v>2016</v>
      </c>
      <c r="N1089" s="1692"/>
      <c r="R1089" s="439"/>
      <c r="S1089" s="76"/>
    </row>
    <row r="1090" spans="2:19" x14ac:dyDescent="0.25">
      <c r="B1090" s="472"/>
      <c r="C1090" s="472"/>
      <c r="D1090" s="472"/>
      <c r="E1090" s="381" t="s">
        <v>278</v>
      </c>
      <c r="F1090" s="379">
        <v>57</v>
      </c>
      <c r="G1090" s="379">
        <v>61</v>
      </c>
      <c r="H1090" s="379">
        <v>62</v>
      </c>
      <c r="I1090" s="379">
        <v>69</v>
      </c>
      <c r="J1090" s="379">
        <v>54</v>
      </c>
      <c r="K1090" s="525">
        <v>52</v>
      </c>
      <c r="L1090" s="525">
        <v>51</v>
      </c>
      <c r="M1090" s="525">
        <v>47</v>
      </c>
      <c r="N1090" s="388">
        <f>IFERROR((M1090-L1090)/L1090,"-")</f>
        <v>-7.8431372549019607E-2</v>
      </c>
      <c r="R1090" s="439"/>
      <c r="S1090" s="76"/>
    </row>
    <row r="1091" spans="2:19" x14ac:dyDescent="0.25">
      <c r="B1091" s="472"/>
      <c r="C1091" s="472"/>
      <c r="D1091" s="472"/>
      <c r="E1091" s="1027" t="s">
        <v>53</v>
      </c>
      <c r="F1091" s="1028">
        <v>10</v>
      </c>
      <c r="G1091" s="1028">
        <v>14</v>
      </c>
      <c r="H1091" s="1028">
        <v>9</v>
      </c>
      <c r="I1091" s="1028">
        <v>10</v>
      </c>
      <c r="J1091" s="1029">
        <v>6</v>
      </c>
      <c r="K1091" s="1029">
        <v>5</v>
      </c>
      <c r="L1091" s="1029">
        <v>9</v>
      </c>
      <c r="M1091" s="1029">
        <v>4</v>
      </c>
      <c r="N1091" s="1031">
        <f t="shared" ref="N1091:N1093" si="515">IFERROR((M1091-L1091)/L1091,"-")</f>
        <v>-0.55555555555555558</v>
      </c>
      <c r="R1091" s="439"/>
      <c r="S1091" s="76"/>
    </row>
    <row r="1092" spans="2:19" ht="15.75" thickBot="1" x14ac:dyDescent="0.3">
      <c r="B1092" s="472"/>
      <c r="C1092" s="472"/>
      <c r="D1092" s="472"/>
      <c r="E1092" s="382" t="s">
        <v>69</v>
      </c>
      <c r="F1092" s="380">
        <v>0</v>
      </c>
      <c r="G1092" s="380">
        <v>2</v>
      </c>
      <c r="H1092" s="380">
        <v>0</v>
      </c>
      <c r="I1092" s="340">
        <v>0</v>
      </c>
      <c r="J1092" s="340">
        <v>0</v>
      </c>
      <c r="K1092" s="340">
        <v>0</v>
      </c>
      <c r="L1092" s="340">
        <v>0</v>
      </c>
      <c r="M1092" s="467">
        <v>0</v>
      </c>
      <c r="N1092" s="388" t="str">
        <f t="shared" si="515"/>
        <v>-</v>
      </c>
      <c r="R1092" s="439"/>
      <c r="S1092" s="76"/>
    </row>
    <row r="1093" spans="2:19" ht="15.75" thickBot="1" x14ac:dyDescent="0.3">
      <c r="B1093" s="472"/>
      <c r="C1093" s="472"/>
      <c r="D1093" s="472"/>
      <c r="E1093" s="959" t="s">
        <v>7</v>
      </c>
      <c r="F1093" s="960">
        <f>SUM(F1090:F1092)</f>
        <v>67</v>
      </c>
      <c r="G1093" s="960">
        <f t="shared" ref="G1093" si="516">SUM(G1090:G1092)</f>
        <v>77</v>
      </c>
      <c r="H1093" s="960">
        <f t="shared" ref="H1093" si="517">SUM(H1090:H1092)</f>
        <v>71</v>
      </c>
      <c r="I1093" s="960">
        <f t="shared" ref="I1093" si="518">SUM(I1090:I1092)</f>
        <v>79</v>
      </c>
      <c r="J1093" s="960">
        <f t="shared" ref="J1093" si="519">SUM(J1090:J1092)</f>
        <v>60</v>
      </c>
      <c r="K1093" s="960">
        <f t="shared" ref="K1093" si="520">SUM(K1090:K1092)</f>
        <v>57</v>
      </c>
      <c r="L1093" s="960">
        <v>60</v>
      </c>
      <c r="M1093" s="960">
        <v>51</v>
      </c>
      <c r="N1093" s="964">
        <f t="shared" si="515"/>
        <v>-0.15</v>
      </c>
      <c r="R1093" s="439"/>
      <c r="S1093" s="76"/>
    </row>
    <row r="1094" spans="2:19" ht="7.5" customHeight="1" thickTop="1" thickBot="1" x14ac:dyDescent="0.3">
      <c r="B1094" s="472"/>
      <c r="C1094" s="472"/>
      <c r="D1094" s="472"/>
      <c r="E1094" s="203"/>
      <c r="F1094" s="204"/>
      <c r="G1094" s="204"/>
      <c r="H1094" s="204"/>
      <c r="I1094" s="387"/>
      <c r="J1094" s="387"/>
      <c r="K1094" s="387"/>
      <c r="L1094" s="387"/>
      <c r="M1094" s="387"/>
      <c r="N1094" s="391"/>
      <c r="R1094" s="439"/>
      <c r="S1094" s="76"/>
    </row>
    <row r="1095" spans="2:19" ht="15.75" thickTop="1" x14ac:dyDescent="0.25">
      <c r="B1095" s="472"/>
      <c r="C1095" s="472"/>
      <c r="D1095" s="472"/>
      <c r="E1095" s="341" t="s">
        <v>50</v>
      </c>
      <c r="F1095" s="342">
        <v>51</v>
      </c>
      <c r="G1095" s="342">
        <v>48</v>
      </c>
      <c r="H1095" s="342">
        <v>45</v>
      </c>
      <c r="I1095" s="342">
        <v>42</v>
      </c>
      <c r="J1095" s="342">
        <v>41</v>
      </c>
      <c r="K1095" s="342">
        <v>41</v>
      </c>
      <c r="L1095" s="342">
        <v>39</v>
      </c>
      <c r="M1095" s="342">
        <v>33</v>
      </c>
      <c r="N1095" s="388">
        <f t="shared" ref="N1095:N1098" si="521">IFERROR((M1095-L1095)/L1095,"-")</f>
        <v>-0.15384615384615385</v>
      </c>
      <c r="R1095" s="439"/>
      <c r="S1095" s="76"/>
    </row>
    <row r="1096" spans="2:19" x14ac:dyDescent="0.25">
      <c r="B1096" s="472"/>
      <c r="C1096" s="472"/>
      <c r="D1096" s="472"/>
      <c r="E1096" s="1027" t="s">
        <v>51</v>
      </c>
      <c r="F1096" s="1028">
        <v>16</v>
      </c>
      <c r="G1096" s="1028">
        <v>29</v>
      </c>
      <c r="H1096" s="1028">
        <v>23</v>
      </c>
      <c r="I1096" s="1028">
        <v>37</v>
      </c>
      <c r="J1096" s="1029">
        <v>18</v>
      </c>
      <c r="K1096" s="1029">
        <v>16</v>
      </c>
      <c r="L1096" s="1029">
        <v>19</v>
      </c>
      <c r="M1096" s="1029">
        <v>17</v>
      </c>
      <c r="N1096" s="1031">
        <f t="shared" si="521"/>
        <v>-0.10526315789473684</v>
      </c>
      <c r="R1096" s="439"/>
      <c r="S1096" s="76"/>
    </row>
    <row r="1097" spans="2:19" ht="15.75" thickBot="1" x14ac:dyDescent="0.3">
      <c r="B1097" s="472"/>
      <c r="C1097" s="472"/>
      <c r="D1097" s="472"/>
      <c r="E1097" s="343" t="s">
        <v>69</v>
      </c>
      <c r="F1097" s="345">
        <v>0</v>
      </c>
      <c r="G1097" s="345">
        <v>0</v>
      </c>
      <c r="H1097" s="346">
        <v>3</v>
      </c>
      <c r="I1097" s="379">
        <v>0</v>
      </c>
      <c r="J1097" s="467">
        <v>1</v>
      </c>
      <c r="K1097" s="467">
        <v>0</v>
      </c>
      <c r="L1097" s="467">
        <v>2</v>
      </c>
      <c r="M1097" s="467">
        <v>1</v>
      </c>
      <c r="N1097" s="388">
        <f t="shared" si="521"/>
        <v>-0.5</v>
      </c>
      <c r="R1097" s="439"/>
      <c r="S1097" s="76"/>
    </row>
    <row r="1098" spans="2:19" ht="15.75" thickBot="1" x14ac:dyDescent="0.3">
      <c r="B1098" s="472"/>
      <c r="C1098" s="472"/>
      <c r="D1098" s="472"/>
      <c r="E1098" s="966" t="s">
        <v>7</v>
      </c>
      <c r="F1098" s="960">
        <f>SUM(F1095:F1097)</f>
        <v>67</v>
      </c>
      <c r="G1098" s="960">
        <f t="shared" ref="G1098" si="522">SUM(G1095:G1097)</f>
        <v>77</v>
      </c>
      <c r="H1098" s="960">
        <f t="shared" ref="H1098" si="523">SUM(H1095:H1097)</f>
        <v>71</v>
      </c>
      <c r="I1098" s="960">
        <f t="shared" ref="I1098" si="524">SUM(I1095:I1097)</f>
        <v>79</v>
      </c>
      <c r="J1098" s="960">
        <f t="shared" ref="J1098" si="525">SUM(J1095:J1097)</f>
        <v>60</v>
      </c>
      <c r="K1098" s="960">
        <f t="shared" ref="K1098" si="526">SUM(K1095:K1097)</f>
        <v>57</v>
      </c>
      <c r="L1098" s="960">
        <v>60</v>
      </c>
      <c r="M1098" s="960">
        <v>51</v>
      </c>
      <c r="N1098" s="964">
        <f t="shared" si="521"/>
        <v>-0.15</v>
      </c>
      <c r="R1098" s="439"/>
      <c r="S1098" s="76"/>
    </row>
    <row r="1099" spans="2:19" ht="7.5" customHeight="1" thickTop="1" thickBot="1" x14ac:dyDescent="0.3">
      <c r="B1099" s="472"/>
      <c r="C1099" s="472"/>
      <c r="D1099" s="472"/>
      <c r="E1099" s="244"/>
      <c r="F1099" s="204"/>
      <c r="G1099" s="204"/>
      <c r="H1099" s="204"/>
      <c r="I1099" s="204"/>
      <c r="J1099" s="204"/>
      <c r="K1099" s="204"/>
      <c r="L1099" s="204"/>
      <c r="M1099" s="204"/>
      <c r="N1099" s="392"/>
      <c r="R1099" s="439"/>
      <c r="S1099" s="76"/>
    </row>
    <row r="1100" spans="2:19" ht="15.75" thickTop="1" x14ac:dyDescent="0.25">
      <c r="B1100" s="472"/>
      <c r="C1100" s="472"/>
      <c r="D1100" s="472"/>
      <c r="E1100" s="245" t="s">
        <v>69</v>
      </c>
      <c r="F1100" s="342">
        <v>0</v>
      </c>
      <c r="G1100" s="342">
        <v>0</v>
      </c>
      <c r="H1100" s="342">
        <v>0</v>
      </c>
      <c r="I1100" s="468">
        <v>0</v>
      </c>
      <c r="J1100" s="342">
        <v>2</v>
      </c>
      <c r="K1100" s="342">
        <v>0</v>
      </c>
      <c r="L1100" s="342">
        <v>0</v>
      </c>
      <c r="M1100" s="342">
        <v>0</v>
      </c>
      <c r="N1100" s="469" t="str">
        <f t="shared" ref="N1100:N1112" si="527">IFERROR((M1100-L1100)/L1100,"-")</f>
        <v>-</v>
      </c>
      <c r="R1100" s="439"/>
      <c r="S1100" s="76"/>
    </row>
    <row r="1101" spans="2:19" x14ac:dyDescent="0.25">
      <c r="B1101" s="472"/>
      <c r="C1101" s="472"/>
      <c r="D1101" s="472"/>
      <c r="E1101" s="1027" t="s">
        <v>282</v>
      </c>
      <c r="F1101" s="1028">
        <v>19</v>
      </c>
      <c r="G1101" s="1028">
        <v>21</v>
      </c>
      <c r="H1101" s="1028">
        <v>13</v>
      </c>
      <c r="I1101" s="1028">
        <v>7</v>
      </c>
      <c r="J1101" s="1029">
        <v>10</v>
      </c>
      <c r="K1101" s="1029">
        <v>15</v>
      </c>
      <c r="L1101" s="1029">
        <v>13</v>
      </c>
      <c r="M1101" s="1029">
        <v>9</v>
      </c>
      <c r="N1101" s="1031">
        <f t="shared" si="527"/>
        <v>-0.30769230769230771</v>
      </c>
      <c r="R1101" s="439"/>
      <c r="S1101" s="76"/>
    </row>
    <row r="1102" spans="2:19" x14ac:dyDescent="0.25">
      <c r="B1102" s="472"/>
      <c r="C1102" s="472"/>
      <c r="D1102" s="472"/>
      <c r="E1102" s="348" t="s">
        <v>439</v>
      </c>
      <c r="F1102" s="347">
        <v>8</v>
      </c>
      <c r="G1102" s="347">
        <v>8</v>
      </c>
      <c r="H1102" s="347">
        <v>7</v>
      </c>
      <c r="I1102" s="347">
        <v>12</v>
      </c>
      <c r="J1102" s="347">
        <v>7</v>
      </c>
      <c r="K1102" s="347">
        <v>5</v>
      </c>
      <c r="L1102" s="347">
        <v>4</v>
      </c>
      <c r="M1102" s="347">
        <v>3</v>
      </c>
      <c r="N1102" s="470">
        <f t="shared" si="527"/>
        <v>-0.25</v>
      </c>
      <c r="R1102" s="439"/>
      <c r="S1102" s="76"/>
    </row>
    <row r="1103" spans="2:19" x14ac:dyDescent="0.25">
      <c r="B1103" s="472"/>
      <c r="C1103" s="472"/>
      <c r="D1103" s="472"/>
      <c r="E1103" s="1027" t="s">
        <v>283</v>
      </c>
      <c r="F1103" s="1028">
        <v>14</v>
      </c>
      <c r="G1103" s="1028">
        <v>17</v>
      </c>
      <c r="H1103" s="1028">
        <v>20</v>
      </c>
      <c r="I1103" s="1028">
        <v>27</v>
      </c>
      <c r="J1103" s="1029">
        <v>23</v>
      </c>
      <c r="K1103" s="1029">
        <v>24</v>
      </c>
      <c r="L1103" s="1029">
        <v>23</v>
      </c>
      <c r="M1103" s="1029">
        <v>25</v>
      </c>
      <c r="N1103" s="1031">
        <f t="shared" si="527"/>
        <v>8.6956521739130432E-2</v>
      </c>
      <c r="R1103" s="439"/>
      <c r="S1103" s="76"/>
    </row>
    <row r="1104" spans="2:19" x14ac:dyDescent="0.25">
      <c r="B1104" s="472"/>
      <c r="C1104" s="472"/>
      <c r="D1104" s="472"/>
      <c r="E1104" s="348" t="s">
        <v>284</v>
      </c>
      <c r="F1104" s="347">
        <v>4</v>
      </c>
      <c r="G1104" s="347">
        <v>1</v>
      </c>
      <c r="H1104" s="347">
        <v>5</v>
      </c>
      <c r="I1104" s="347">
        <v>6</v>
      </c>
      <c r="J1104" s="347">
        <v>1</v>
      </c>
      <c r="K1104" s="347">
        <v>1</v>
      </c>
      <c r="L1104" s="347">
        <v>2</v>
      </c>
      <c r="M1104" s="347">
        <v>3</v>
      </c>
      <c r="N1104" s="470">
        <f t="shared" si="527"/>
        <v>0.5</v>
      </c>
      <c r="R1104" s="439"/>
      <c r="S1104" s="76"/>
    </row>
    <row r="1105" spans="2:19" x14ac:dyDescent="0.25">
      <c r="B1105" s="472"/>
      <c r="C1105" s="472"/>
      <c r="D1105" s="472"/>
      <c r="E1105" s="1027" t="s">
        <v>285</v>
      </c>
      <c r="F1105" s="1028">
        <v>0</v>
      </c>
      <c r="G1105" s="1028">
        <v>0</v>
      </c>
      <c r="H1105" s="1028">
        <v>0</v>
      </c>
      <c r="I1105" s="1028">
        <v>0</v>
      </c>
      <c r="J1105" s="1029">
        <v>0</v>
      </c>
      <c r="K1105" s="1029">
        <v>0</v>
      </c>
      <c r="L1105" s="1029">
        <v>0</v>
      </c>
      <c r="M1105" s="1029">
        <v>0</v>
      </c>
      <c r="N1105" s="1031" t="str">
        <f t="shared" si="527"/>
        <v>-</v>
      </c>
      <c r="R1105" s="439"/>
      <c r="S1105" s="76"/>
    </row>
    <row r="1106" spans="2:19" x14ac:dyDescent="0.25">
      <c r="B1106" s="472"/>
      <c r="C1106" s="472"/>
      <c r="D1106" s="472"/>
      <c r="E1106" s="348" t="s">
        <v>389</v>
      </c>
      <c r="F1106" s="347">
        <v>1</v>
      </c>
      <c r="G1106" s="347">
        <v>1</v>
      </c>
      <c r="H1106" s="347">
        <v>2</v>
      </c>
      <c r="I1106" s="347">
        <v>6</v>
      </c>
      <c r="J1106" s="347">
        <v>0</v>
      </c>
      <c r="K1106" s="347">
        <v>1</v>
      </c>
      <c r="L1106" s="347">
        <v>5</v>
      </c>
      <c r="M1106" s="347">
        <v>1</v>
      </c>
      <c r="N1106" s="470">
        <f t="shared" si="527"/>
        <v>-0.8</v>
      </c>
      <c r="R1106" s="439"/>
      <c r="S1106" s="76"/>
    </row>
    <row r="1107" spans="2:19" x14ac:dyDescent="0.25">
      <c r="B1107" s="472"/>
      <c r="C1107" s="472"/>
      <c r="D1107" s="472"/>
      <c r="E1107" s="1027" t="s">
        <v>286</v>
      </c>
      <c r="F1107" s="1028">
        <v>1</v>
      </c>
      <c r="G1107" s="1028">
        <v>6</v>
      </c>
      <c r="H1107" s="1028">
        <v>1</v>
      </c>
      <c r="I1107" s="1028">
        <v>1</v>
      </c>
      <c r="J1107" s="1029">
        <v>0</v>
      </c>
      <c r="K1107" s="1029">
        <v>2</v>
      </c>
      <c r="L1107" s="1029">
        <v>1</v>
      </c>
      <c r="M1107" s="1029">
        <v>2</v>
      </c>
      <c r="N1107" s="1031">
        <f>IFERROR((M1107-L1107)/L1107,"-")</f>
        <v>1</v>
      </c>
      <c r="R1107" s="439"/>
      <c r="S1107" s="76"/>
    </row>
    <row r="1108" spans="2:19" x14ac:dyDescent="0.25">
      <c r="B1108" s="472"/>
      <c r="C1108" s="472"/>
      <c r="D1108" s="472"/>
      <c r="E1108" s="348" t="s">
        <v>279</v>
      </c>
      <c r="F1108" s="347">
        <v>0</v>
      </c>
      <c r="G1108" s="347">
        <v>1</v>
      </c>
      <c r="H1108" s="347">
        <v>0</v>
      </c>
      <c r="I1108" s="467">
        <v>1</v>
      </c>
      <c r="J1108" s="347">
        <v>0</v>
      </c>
      <c r="K1108" s="347">
        <v>0</v>
      </c>
      <c r="L1108" s="347">
        <v>0</v>
      </c>
      <c r="M1108" s="347">
        <v>0</v>
      </c>
      <c r="N1108" s="470" t="str">
        <f t="shared" si="527"/>
        <v>-</v>
      </c>
      <c r="R1108" s="439"/>
      <c r="S1108" s="76"/>
    </row>
    <row r="1109" spans="2:19" x14ac:dyDescent="0.25">
      <c r="B1109" s="472"/>
      <c r="C1109" s="472"/>
      <c r="D1109" s="472"/>
      <c r="E1109" s="1027" t="s">
        <v>280</v>
      </c>
      <c r="F1109" s="1028">
        <v>10</v>
      </c>
      <c r="G1109" s="1028">
        <v>8</v>
      </c>
      <c r="H1109" s="1028">
        <v>14</v>
      </c>
      <c r="I1109" s="1028">
        <v>8</v>
      </c>
      <c r="J1109" s="1029">
        <v>10</v>
      </c>
      <c r="K1109" s="1029">
        <v>8</v>
      </c>
      <c r="L1109" s="1029">
        <v>5</v>
      </c>
      <c r="M1109" s="1029">
        <v>5</v>
      </c>
      <c r="N1109" s="1031">
        <f t="shared" si="527"/>
        <v>0</v>
      </c>
      <c r="R1109" s="439"/>
      <c r="S1109" s="76"/>
    </row>
    <row r="1110" spans="2:19" x14ac:dyDescent="0.25">
      <c r="B1110" s="472"/>
      <c r="C1110" s="472"/>
      <c r="D1110" s="472"/>
      <c r="E1110" s="348" t="s">
        <v>281</v>
      </c>
      <c r="F1110" s="347">
        <v>5</v>
      </c>
      <c r="G1110" s="347">
        <v>6</v>
      </c>
      <c r="H1110" s="347">
        <v>5</v>
      </c>
      <c r="I1110" s="467">
        <v>7</v>
      </c>
      <c r="J1110" s="347">
        <v>7</v>
      </c>
      <c r="K1110" s="347">
        <v>1</v>
      </c>
      <c r="L1110" s="347">
        <v>5</v>
      </c>
      <c r="M1110" s="347">
        <v>3</v>
      </c>
      <c r="N1110" s="470">
        <f t="shared" si="527"/>
        <v>-0.4</v>
      </c>
      <c r="R1110" s="439"/>
      <c r="S1110" s="76"/>
    </row>
    <row r="1111" spans="2:19" x14ac:dyDescent="0.25">
      <c r="B1111" s="472"/>
      <c r="C1111" s="472"/>
      <c r="D1111" s="472"/>
      <c r="E1111" s="1027" t="s">
        <v>390</v>
      </c>
      <c r="F1111" s="1028">
        <v>3</v>
      </c>
      <c r="G1111" s="1028">
        <v>7</v>
      </c>
      <c r="H1111" s="1028">
        <v>3</v>
      </c>
      <c r="I1111" s="1028">
        <v>4</v>
      </c>
      <c r="J1111" s="1029">
        <v>0</v>
      </c>
      <c r="K1111" s="1029">
        <v>0</v>
      </c>
      <c r="L1111" s="1029">
        <v>2</v>
      </c>
      <c r="M1111" s="1029">
        <v>0</v>
      </c>
      <c r="N1111" s="1031">
        <f t="shared" si="527"/>
        <v>-1</v>
      </c>
      <c r="R1111" s="439"/>
      <c r="S1111" s="76"/>
    </row>
    <row r="1112" spans="2:19" ht="15.75" thickBot="1" x14ac:dyDescent="0.3">
      <c r="B1112" s="472"/>
      <c r="C1112" s="472"/>
      <c r="D1112" s="472"/>
      <c r="E1112" s="344" t="s">
        <v>175</v>
      </c>
      <c r="F1112" s="340">
        <v>2</v>
      </c>
      <c r="G1112" s="340">
        <v>1</v>
      </c>
      <c r="H1112" s="340">
        <v>1</v>
      </c>
      <c r="I1112" s="340">
        <v>0</v>
      </c>
      <c r="J1112" s="340">
        <v>0</v>
      </c>
      <c r="K1112" s="340">
        <v>0</v>
      </c>
      <c r="L1112" s="340">
        <v>0</v>
      </c>
      <c r="M1112" s="340">
        <v>0</v>
      </c>
      <c r="N1112" s="390" t="str">
        <f t="shared" si="527"/>
        <v>-</v>
      </c>
      <c r="R1112" s="439"/>
      <c r="S1112" s="76"/>
    </row>
    <row r="1113" spans="2:19" ht="15.75" thickBot="1" x14ac:dyDescent="0.3">
      <c r="B1113" s="472"/>
      <c r="C1113" s="472"/>
      <c r="D1113" s="472"/>
      <c r="E1113" s="959" t="s">
        <v>7</v>
      </c>
      <c r="F1113" s="960">
        <f t="shared" ref="F1113:K1113" si="528">SUM(F1100:F1112)</f>
        <v>67</v>
      </c>
      <c r="G1113" s="960">
        <f t="shared" si="528"/>
        <v>77</v>
      </c>
      <c r="H1113" s="960">
        <f t="shared" si="528"/>
        <v>71</v>
      </c>
      <c r="I1113" s="960">
        <f t="shared" si="528"/>
        <v>79</v>
      </c>
      <c r="J1113" s="960">
        <f t="shared" si="528"/>
        <v>60</v>
      </c>
      <c r="K1113" s="960">
        <f t="shared" si="528"/>
        <v>57</v>
      </c>
      <c r="L1113" s="960">
        <v>60</v>
      </c>
      <c r="M1113" s="1093">
        <v>51</v>
      </c>
      <c r="N1113" s="967">
        <f>IFERROR((M1113-L1113)/L1113,"-")</f>
        <v>-0.15</v>
      </c>
      <c r="R1113" s="439"/>
      <c r="S1113" s="76"/>
    </row>
    <row r="1114" spans="2:19" ht="15.75" thickTop="1" x14ac:dyDescent="0.25">
      <c r="B1114" s="472"/>
      <c r="C1114" s="472"/>
      <c r="D1114" s="472"/>
      <c r="E1114" s="34" t="s">
        <v>288</v>
      </c>
      <c r="F1114" s="439"/>
      <c r="H1114" s="439"/>
      <c r="I1114" s="439"/>
      <c r="J1114" s="439"/>
      <c r="R1114" s="439"/>
      <c r="S1114" s="76"/>
    </row>
    <row r="1115" spans="2:19" ht="15.75" thickBot="1" x14ac:dyDescent="0.3">
      <c r="B1115" s="472"/>
      <c r="C1115" s="472"/>
      <c r="D1115" s="472"/>
      <c r="E1115" s="439"/>
      <c r="F1115" s="439"/>
      <c r="H1115" s="439"/>
      <c r="I1115" s="439"/>
      <c r="J1115" s="439"/>
      <c r="R1115" s="439"/>
      <c r="S1115" s="76"/>
    </row>
    <row r="1116" spans="2:19" ht="23.25" customHeight="1" thickTop="1" thickBot="1" x14ac:dyDescent="0.3">
      <c r="B1116" s="472"/>
      <c r="C1116" s="472"/>
      <c r="D1116" s="472" t="s">
        <v>239</v>
      </c>
      <c r="E1116" s="1694" t="s">
        <v>239</v>
      </c>
      <c r="F1116" s="1695"/>
      <c r="G1116" s="1695"/>
      <c r="H1116" s="1695"/>
      <c r="I1116" s="1695"/>
      <c r="J1116" s="1695"/>
      <c r="K1116" s="1695"/>
      <c r="L1116" s="1695"/>
      <c r="M1116" s="1695"/>
      <c r="N1116" s="1696"/>
      <c r="R1116" s="439"/>
      <c r="S1116" s="76"/>
    </row>
    <row r="1117" spans="2:19" ht="15.75" customHeight="1" x14ac:dyDescent="0.25">
      <c r="B1117" s="472"/>
      <c r="C1117" s="472"/>
      <c r="D1117" s="472"/>
      <c r="E1117" s="1693" t="s">
        <v>42</v>
      </c>
      <c r="F1117" s="963" t="s">
        <v>43</v>
      </c>
      <c r="G1117" s="963" t="s">
        <v>43</v>
      </c>
      <c r="H1117" s="963" t="s">
        <v>43</v>
      </c>
      <c r="I1117" s="963" t="s">
        <v>43</v>
      </c>
      <c r="J1117" s="963" t="s">
        <v>43</v>
      </c>
      <c r="K1117" s="963" t="s">
        <v>43</v>
      </c>
      <c r="L1117" s="963" t="s">
        <v>43</v>
      </c>
      <c r="M1117" s="968" t="s">
        <v>43</v>
      </c>
      <c r="N1117" s="1697" t="s">
        <v>302</v>
      </c>
      <c r="R1117" s="439"/>
      <c r="S1117" s="76"/>
    </row>
    <row r="1118" spans="2:19" ht="15.75" customHeight="1" thickBot="1" x14ac:dyDescent="0.3">
      <c r="B1118" s="472"/>
      <c r="C1118" s="472"/>
      <c r="D1118" s="472"/>
      <c r="E1118" s="1523"/>
      <c r="F1118" s="871">
        <v>2009</v>
      </c>
      <c r="G1118" s="871">
        <v>2010</v>
      </c>
      <c r="H1118" s="871">
        <v>2011</v>
      </c>
      <c r="I1118" s="871">
        <v>2012</v>
      </c>
      <c r="J1118" s="871">
        <v>2013</v>
      </c>
      <c r="K1118" s="871">
        <v>2014</v>
      </c>
      <c r="L1118" s="871">
        <v>2015</v>
      </c>
      <c r="M1118" s="969">
        <v>2016</v>
      </c>
      <c r="N1118" s="1692"/>
      <c r="R1118" s="439"/>
      <c r="S1118" s="76"/>
    </row>
    <row r="1119" spans="2:19" x14ac:dyDescent="0.25">
      <c r="B1119" s="472"/>
      <c r="C1119" s="472"/>
      <c r="D1119" s="472"/>
      <c r="E1119" s="381" t="s">
        <v>278</v>
      </c>
      <c r="F1119" s="379">
        <v>7</v>
      </c>
      <c r="G1119" s="379">
        <v>6</v>
      </c>
      <c r="H1119" s="379">
        <v>2</v>
      </c>
      <c r="I1119" s="379">
        <v>12</v>
      </c>
      <c r="J1119" s="379">
        <v>3</v>
      </c>
      <c r="K1119" s="525">
        <v>5</v>
      </c>
      <c r="L1119" s="525">
        <v>3</v>
      </c>
      <c r="M1119" s="525">
        <v>3</v>
      </c>
      <c r="N1119" s="388">
        <f>IFERROR((M1119-L1119)/L1119,"-")</f>
        <v>0</v>
      </c>
      <c r="R1119" s="439"/>
      <c r="S1119" s="76"/>
    </row>
    <row r="1120" spans="2:19" x14ac:dyDescent="0.25">
      <c r="B1120" s="472"/>
      <c r="C1120" s="472"/>
      <c r="D1120" s="472"/>
      <c r="E1120" s="1027" t="s">
        <v>53</v>
      </c>
      <c r="F1120" s="1028">
        <v>6</v>
      </c>
      <c r="G1120" s="1028">
        <v>9</v>
      </c>
      <c r="H1120" s="1028">
        <v>12</v>
      </c>
      <c r="I1120" s="1028">
        <v>11</v>
      </c>
      <c r="J1120" s="1029">
        <v>9</v>
      </c>
      <c r="K1120" s="1029">
        <v>5</v>
      </c>
      <c r="L1120" s="1029">
        <v>9</v>
      </c>
      <c r="M1120" s="1029">
        <v>4</v>
      </c>
      <c r="N1120" s="1031">
        <f t="shared" ref="N1120:N1122" si="529">IFERROR((M1120-L1120)/L1120,"-")</f>
        <v>-0.55555555555555558</v>
      </c>
      <c r="R1120" s="439"/>
      <c r="S1120" s="76"/>
    </row>
    <row r="1121" spans="2:19" ht="15.75" thickBot="1" x14ac:dyDescent="0.3">
      <c r="B1121" s="472"/>
      <c r="C1121" s="472"/>
      <c r="D1121" s="472"/>
      <c r="E1121" s="382" t="s">
        <v>69</v>
      </c>
      <c r="F1121" s="380">
        <v>1</v>
      </c>
      <c r="G1121" s="380">
        <v>0</v>
      </c>
      <c r="H1121" s="380">
        <v>0</v>
      </c>
      <c r="I1121" s="340">
        <v>0</v>
      </c>
      <c r="J1121" s="340">
        <v>0</v>
      </c>
      <c r="K1121" s="340">
        <v>0</v>
      </c>
      <c r="L1121" s="340">
        <v>0</v>
      </c>
      <c r="M1121" s="467">
        <v>0</v>
      </c>
      <c r="N1121" s="388" t="str">
        <f t="shared" si="529"/>
        <v>-</v>
      </c>
      <c r="R1121" s="439"/>
      <c r="S1121" s="76"/>
    </row>
    <row r="1122" spans="2:19" ht="15.75" thickBot="1" x14ac:dyDescent="0.3">
      <c r="B1122" s="472"/>
      <c r="C1122" s="472"/>
      <c r="D1122" s="472"/>
      <c r="E1122" s="959" t="s">
        <v>7</v>
      </c>
      <c r="F1122" s="960">
        <f>SUM(F1119:F1121)</f>
        <v>14</v>
      </c>
      <c r="G1122" s="960">
        <f t="shared" ref="G1122" si="530">SUM(G1119:G1121)</f>
        <v>15</v>
      </c>
      <c r="H1122" s="960">
        <f t="shared" ref="H1122" si="531">SUM(H1119:H1121)</f>
        <v>14</v>
      </c>
      <c r="I1122" s="960">
        <f t="shared" ref="I1122" si="532">SUM(I1119:I1121)</f>
        <v>23</v>
      </c>
      <c r="J1122" s="960">
        <f t="shared" ref="J1122" si="533">SUM(J1119:J1121)</f>
        <v>12</v>
      </c>
      <c r="K1122" s="960">
        <f t="shared" ref="K1122" si="534">SUM(K1119:K1121)</f>
        <v>10</v>
      </c>
      <c r="L1122" s="960">
        <v>12</v>
      </c>
      <c r="M1122" s="960">
        <v>7</v>
      </c>
      <c r="N1122" s="964">
        <f t="shared" si="529"/>
        <v>-0.41666666666666669</v>
      </c>
      <c r="R1122" s="439"/>
      <c r="S1122" s="76"/>
    </row>
    <row r="1123" spans="2:19" ht="7.5" customHeight="1" thickTop="1" thickBot="1" x14ac:dyDescent="0.3">
      <c r="B1123" s="472"/>
      <c r="C1123" s="472"/>
      <c r="D1123" s="472"/>
      <c r="E1123" s="203"/>
      <c r="F1123" s="204"/>
      <c r="G1123" s="204"/>
      <c r="H1123" s="204"/>
      <c r="I1123" s="387"/>
      <c r="J1123" s="387"/>
      <c r="K1123" s="387"/>
      <c r="L1123" s="387"/>
      <c r="M1123" s="387"/>
      <c r="N1123" s="391"/>
      <c r="R1123" s="439"/>
      <c r="S1123" s="76"/>
    </row>
    <row r="1124" spans="2:19" ht="15.75" thickTop="1" x14ac:dyDescent="0.25">
      <c r="B1124" s="472"/>
      <c r="C1124" s="472"/>
      <c r="D1124" s="472"/>
      <c r="E1124" s="341" t="s">
        <v>50</v>
      </c>
      <c r="F1124" s="342">
        <v>8</v>
      </c>
      <c r="G1124" s="342">
        <v>3</v>
      </c>
      <c r="H1124" s="342">
        <v>12</v>
      </c>
      <c r="I1124" s="342">
        <v>12</v>
      </c>
      <c r="J1124" s="342">
        <v>7</v>
      </c>
      <c r="K1124" s="342">
        <v>8</v>
      </c>
      <c r="L1124" s="342">
        <v>6</v>
      </c>
      <c r="M1124" s="342">
        <v>5</v>
      </c>
      <c r="N1124" s="388">
        <f t="shared" ref="N1124:N1127" si="535">IFERROR((M1124-L1124)/L1124,"-")</f>
        <v>-0.16666666666666666</v>
      </c>
      <c r="R1124" s="439"/>
      <c r="S1124" s="76"/>
    </row>
    <row r="1125" spans="2:19" x14ac:dyDescent="0.25">
      <c r="B1125" s="472"/>
      <c r="C1125" s="472"/>
      <c r="D1125" s="472"/>
      <c r="E1125" s="1027" t="s">
        <v>51</v>
      </c>
      <c r="F1125" s="1028">
        <v>6</v>
      </c>
      <c r="G1125" s="1028">
        <v>12</v>
      </c>
      <c r="H1125" s="1028">
        <v>2</v>
      </c>
      <c r="I1125" s="1028">
        <v>11</v>
      </c>
      <c r="J1125" s="1029">
        <v>5</v>
      </c>
      <c r="K1125" s="1029">
        <v>2</v>
      </c>
      <c r="L1125" s="1029">
        <v>6</v>
      </c>
      <c r="M1125" s="1029">
        <v>2</v>
      </c>
      <c r="N1125" s="1031">
        <f t="shared" si="535"/>
        <v>-0.66666666666666663</v>
      </c>
      <c r="R1125" s="439"/>
      <c r="S1125" s="76"/>
    </row>
    <row r="1126" spans="2:19" ht="15.75" thickBot="1" x14ac:dyDescent="0.3">
      <c r="B1126" s="472"/>
      <c r="C1126" s="472"/>
      <c r="D1126" s="472"/>
      <c r="E1126" s="343" t="s">
        <v>69</v>
      </c>
      <c r="F1126" s="345">
        <v>0</v>
      </c>
      <c r="G1126" s="345">
        <v>0</v>
      </c>
      <c r="H1126" s="346">
        <v>0</v>
      </c>
      <c r="I1126" s="379">
        <v>0</v>
      </c>
      <c r="J1126" s="467">
        <v>0</v>
      </c>
      <c r="K1126" s="467">
        <v>0</v>
      </c>
      <c r="L1126" s="467">
        <v>0</v>
      </c>
      <c r="M1126" s="467">
        <v>0</v>
      </c>
      <c r="N1126" s="388" t="str">
        <f t="shared" si="535"/>
        <v>-</v>
      </c>
      <c r="R1126" s="439"/>
      <c r="S1126" s="76"/>
    </row>
    <row r="1127" spans="2:19" ht="15.75" thickBot="1" x14ac:dyDescent="0.3">
      <c r="B1127" s="472"/>
      <c r="C1127" s="472"/>
      <c r="D1127" s="472"/>
      <c r="E1127" s="966" t="s">
        <v>7</v>
      </c>
      <c r="F1127" s="960">
        <f>SUM(F1124:F1126)</f>
        <v>14</v>
      </c>
      <c r="G1127" s="960">
        <f t="shared" ref="G1127" si="536">SUM(G1124:G1126)</f>
        <v>15</v>
      </c>
      <c r="H1127" s="960">
        <f t="shared" ref="H1127" si="537">SUM(H1124:H1126)</f>
        <v>14</v>
      </c>
      <c r="I1127" s="960">
        <f t="shared" ref="I1127" si="538">SUM(I1124:I1126)</f>
        <v>23</v>
      </c>
      <c r="J1127" s="960">
        <f t="shared" ref="J1127" si="539">SUM(J1124:J1126)</f>
        <v>12</v>
      </c>
      <c r="K1127" s="960">
        <f t="shared" ref="K1127" si="540">SUM(K1124:K1126)</f>
        <v>10</v>
      </c>
      <c r="L1127" s="960">
        <v>12</v>
      </c>
      <c r="M1127" s="960">
        <v>7</v>
      </c>
      <c r="N1127" s="964">
        <f t="shared" si="535"/>
        <v>-0.41666666666666669</v>
      </c>
      <c r="R1127" s="439"/>
      <c r="S1127" s="76"/>
    </row>
    <row r="1128" spans="2:19" ht="7.5" customHeight="1" thickTop="1" thickBot="1" x14ac:dyDescent="0.3">
      <c r="B1128" s="472"/>
      <c r="C1128" s="472"/>
      <c r="D1128" s="472"/>
      <c r="E1128" s="244"/>
      <c r="F1128" s="204"/>
      <c r="G1128" s="204"/>
      <c r="H1128" s="204"/>
      <c r="I1128" s="204"/>
      <c r="J1128" s="204"/>
      <c r="K1128" s="204"/>
      <c r="L1128" s="204"/>
      <c r="M1128" s="204"/>
      <c r="N1128" s="392"/>
      <c r="R1128" s="439"/>
      <c r="S1128" s="76"/>
    </row>
    <row r="1129" spans="2:19" ht="15.75" thickTop="1" x14ac:dyDescent="0.25">
      <c r="B1129" s="472"/>
      <c r="C1129" s="472"/>
      <c r="D1129" s="472"/>
      <c r="E1129" s="245" t="s">
        <v>69</v>
      </c>
      <c r="F1129" s="342">
        <v>0</v>
      </c>
      <c r="G1129" s="342">
        <v>0</v>
      </c>
      <c r="H1129" s="342">
        <v>0</v>
      </c>
      <c r="I1129" s="468">
        <v>0</v>
      </c>
      <c r="J1129" s="342">
        <v>0</v>
      </c>
      <c r="K1129" s="342">
        <v>0</v>
      </c>
      <c r="L1129" s="342">
        <v>0</v>
      </c>
      <c r="M1129" s="342">
        <v>0</v>
      </c>
      <c r="N1129" s="469" t="str">
        <f t="shared" ref="N1129:N1141" si="541">IFERROR((M1129-L1129)/L1129,"-")</f>
        <v>-</v>
      </c>
      <c r="R1129" s="439"/>
      <c r="S1129" s="76"/>
    </row>
    <row r="1130" spans="2:19" x14ac:dyDescent="0.25">
      <c r="B1130" s="472"/>
      <c r="C1130" s="472"/>
      <c r="D1130" s="472"/>
      <c r="E1130" s="1027" t="s">
        <v>282</v>
      </c>
      <c r="F1130" s="1028">
        <v>2</v>
      </c>
      <c r="G1130" s="1028">
        <v>3</v>
      </c>
      <c r="H1130" s="1028">
        <v>3</v>
      </c>
      <c r="I1130" s="1028">
        <v>3</v>
      </c>
      <c r="J1130" s="1029">
        <v>1</v>
      </c>
      <c r="K1130" s="1029">
        <v>0</v>
      </c>
      <c r="L1130" s="1029">
        <v>1</v>
      </c>
      <c r="M1130" s="1029">
        <v>0</v>
      </c>
      <c r="N1130" s="1031">
        <f t="shared" si="541"/>
        <v>-1</v>
      </c>
      <c r="R1130" s="439"/>
      <c r="S1130" s="76"/>
    </row>
    <row r="1131" spans="2:19" x14ac:dyDescent="0.25">
      <c r="B1131" s="472"/>
      <c r="C1131" s="472"/>
      <c r="D1131" s="472"/>
      <c r="E1131" s="348" t="s">
        <v>439</v>
      </c>
      <c r="F1131" s="347">
        <v>0</v>
      </c>
      <c r="G1131" s="347">
        <v>1</v>
      </c>
      <c r="H1131" s="347">
        <v>6</v>
      </c>
      <c r="I1131" s="347">
        <v>2</v>
      </c>
      <c r="J1131" s="347">
        <v>1</v>
      </c>
      <c r="K1131" s="347">
        <v>0</v>
      </c>
      <c r="L1131" s="347">
        <v>1</v>
      </c>
      <c r="M1131" s="347">
        <v>1</v>
      </c>
      <c r="N1131" s="470">
        <f t="shared" si="541"/>
        <v>0</v>
      </c>
      <c r="R1131" s="439"/>
      <c r="S1131" s="76"/>
    </row>
    <row r="1132" spans="2:19" x14ac:dyDescent="0.25">
      <c r="B1132" s="472"/>
      <c r="C1132" s="472"/>
      <c r="D1132" s="472"/>
      <c r="E1132" s="1027" t="s">
        <v>283</v>
      </c>
      <c r="F1132" s="1028">
        <v>1</v>
      </c>
      <c r="G1132" s="1028">
        <v>0</v>
      </c>
      <c r="H1132" s="1028">
        <v>0</v>
      </c>
      <c r="I1132" s="1028">
        <v>4</v>
      </c>
      <c r="J1132" s="1029">
        <v>2</v>
      </c>
      <c r="K1132" s="1029">
        <v>1</v>
      </c>
      <c r="L1132" s="1029">
        <v>0</v>
      </c>
      <c r="M1132" s="1029">
        <v>1</v>
      </c>
      <c r="N1132" s="1031" t="str">
        <f t="shared" si="541"/>
        <v>-</v>
      </c>
      <c r="R1132" s="439"/>
      <c r="S1132" s="76"/>
    </row>
    <row r="1133" spans="2:19" x14ac:dyDescent="0.25">
      <c r="B1133" s="472"/>
      <c r="C1133" s="472"/>
      <c r="D1133" s="472"/>
      <c r="E1133" s="348" t="s">
        <v>284</v>
      </c>
      <c r="F1133" s="347">
        <v>1</v>
      </c>
      <c r="G1133" s="347">
        <v>0</v>
      </c>
      <c r="H1133" s="347">
        <v>1</v>
      </c>
      <c r="I1133" s="347">
        <v>1</v>
      </c>
      <c r="J1133" s="347">
        <v>0</v>
      </c>
      <c r="K1133" s="347">
        <v>0</v>
      </c>
      <c r="L1133" s="347">
        <v>0</v>
      </c>
      <c r="M1133" s="347">
        <v>0</v>
      </c>
      <c r="N1133" s="470" t="str">
        <f t="shared" si="541"/>
        <v>-</v>
      </c>
      <c r="R1133" s="439"/>
      <c r="S1133" s="76"/>
    </row>
    <row r="1134" spans="2:19" x14ac:dyDescent="0.25">
      <c r="B1134" s="715" t="s">
        <v>36</v>
      </c>
      <c r="C1134" s="670"/>
      <c r="D1134" s="472"/>
      <c r="E1134" s="1027" t="s">
        <v>285</v>
      </c>
      <c r="F1134" s="1028">
        <v>1</v>
      </c>
      <c r="G1134" s="1028">
        <v>0</v>
      </c>
      <c r="H1134" s="1028">
        <v>0</v>
      </c>
      <c r="I1134" s="1028">
        <v>0</v>
      </c>
      <c r="J1134" s="1029">
        <v>0</v>
      </c>
      <c r="K1134" s="1029">
        <v>0</v>
      </c>
      <c r="L1134" s="1029">
        <v>0</v>
      </c>
      <c r="M1134" s="1029">
        <v>0</v>
      </c>
      <c r="N1134" s="1031" t="str">
        <f t="shared" si="541"/>
        <v>-</v>
      </c>
      <c r="R1134" s="439"/>
      <c r="S1134" s="76"/>
    </row>
    <row r="1135" spans="2:19" x14ac:dyDescent="0.25">
      <c r="B1135" s="715" t="s">
        <v>38</v>
      </c>
      <c r="C1135" s="670"/>
      <c r="D1135" s="472"/>
      <c r="E1135" s="348" t="s">
        <v>389</v>
      </c>
      <c r="F1135" s="347">
        <v>1</v>
      </c>
      <c r="G1135" s="347">
        <v>1</v>
      </c>
      <c r="H1135" s="347">
        <v>0</v>
      </c>
      <c r="I1135" s="347">
        <v>1</v>
      </c>
      <c r="J1135" s="347">
        <v>0</v>
      </c>
      <c r="K1135" s="347">
        <v>0</v>
      </c>
      <c r="L1135" s="347">
        <v>2</v>
      </c>
      <c r="M1135" s="347">
        <v>1</v>
      </c>
      <c r="N1135" s="470">
        <f t="shared" si="541"/>
        <v>-0.5</v>
      </c>
      <c r="R1135" s="439"/>
      <c r="S1135" s="76"/>
    </row>
    <row r="1136" spans="2:19" x14ac:dyDescent="0.25">
      <c r="B1136" s="715" t="s">
        <v>81</v>
      </c>
      <c r="C1136" s="670"/>
      <c r="D1136" s="472"/>
      <c r="E1136" s="1027" t="s">
        <v>286</v>
      </c>
      <c r="F1136" s="1028">
        <v>2</v>
      </c>
      <c r="G1136" s="1028">
        <v>1</v>
      </c>
      <c r="H1136" s="1028">
        <v>0</v>
      </c>
      <c r="I1136" s="1028">
        <v>4</v>
      </c>
      <c r="J1136" s="1029">
        <v>1</v>
      </c>
      <c r="K1136" s="1029">
        <v>0</v>
      </c>
      <c r="L1136" s="1029">
        <v>0</v>
      </c>
      <c r="M1136" s="1029">
        <v>0</v>
      </c>
      <c r="N1136" s="1031" t="str">
        <f>IFERROR((M1136-L1136)/L1136,"-")</f>
        <v>-</v>
      </c>
      <c r="R1136" s="439"/>
      <c r="S1136" s="76"/>
    </row>
    <row r="1137" spans="2:19" x14ac:dyDescent="0.25">
      <c r="B1137" s="472"/>
      <c r="C1137" s="472"/>
      <c r="D1137" s="472"/>
      <c r="E1137" s="348" t="s">
        <v>279</v>
      </c>
      <c r="F1137" s="347">
        <v>0</v>
      </c>
      <c r="G1137" s="347">
        <v>0</v>
      </c>
      <c r="H1137" s="347">
        <v>0</v>
      </c>
      <c r="I1137" s="467">
        <v>0</v>
      </c>
      <c r="J1137" s="347">
        <v>0</v>
      </c>
      <c r="K1137" s="347">
        <v>0</v>
      </c>
      <c r="L1137" s="347">
        <v>0</v>
      </c>
      <c r="M1137" s="347">
        <v>0</v>
      </c>
      <c r="N1137" s="470" t="str">
        <f t="shared" si="541"/>
        <v>-</v>
      </c>
      <c r="R1137" s="439"/>
      <c r="S1137" s="76"/>
    </row>
    <row r="1138" spans="2:19" x14ac:dyDescent="0.25">
      <c r="B1138" s="472"/>
      <c r="C1138" s="472"/>
      <c r="D1138" s="472"/>
      <c r="E1138" s="1027" t="s">
        <v>280</v>
      </c>
      <c r="F1138" s="1028">
        <v>4</v>
      </c>
      <c r="G1138" s="1028">
        <v>2</v>
      </c>
      <c r="H1138" s="1028">
        <v>3</v>
      </c>
      <c r="I1138" s="1028">
        <v>8</v>
      </c>
      <c r="J1138" s="1029">
        <v>5</v>
      </c>
      <c r="K1138" s="1029">
        <v>6</v>
      </c>
      <c r="L1138" s="1029">
        <v>6</v>
      </c>
      <c r="M1138" s="1029">
        <v>3</v>
      </c>
      <c r="N1138" s="1031">
        <f t="shared" si="541"/>
        <v>-0.5</v>
      </c>
      <c r="R1138" s="439"/>
      <c r="S1138" s="76"/>
    </row>
    <row r="1139" spans="2:19" x14ac:dyDescent="0.25">
      <c r="B1139" s="472"/>
      <c r="C1139" s="472"/>
      <c r="D1139" s="472"/>
      <c r="E1139" s="348" t="s">
        <v>281</v>
      </c>
      <c r="F1139" s="347">
        <v>1</v>
      </c>
      <c r="G1139" s="347">
        <v>3</v>
      </c>
      <c r="H1139" s="347">
        <v>1</v>
      </c>
      <c r="I1139" s="467">
        <v>0</v>
      </c>
      <c r="J1139" s="347">
        <v>1</v>
      </c>
      <c r="K1139" s="347">
        <v>0</v>
      </c>
      <c r="L1139" s="347">
        <v>0</v>
      </c>
      <c r="M1139" s="347">
        <v>0</v>
      </c>
      <c r="N1139" s="470" t="str">
        <f t="shared" si="541"/>
        <v>-</v>
      </c>
      <c r="R1139" s="439"/>
      <c r="S1139" s="76"/>
    </row>
    <row r="1140" spans="2:19" x14ac:dyDescent="0.25">
      <c r="B1140" s="472"/>
      <c r="C1140" s="472"/>
      <c r="D1140" s="472"/>
      <c r="E1140" s="1027" t="s">
        <v>390</v>
      </c>
      <c r="F1140" s="1028">
        <v>1</v>
      </c>
      <c r="G1140" s="1028">
        <v>4</v>
      </c>
      <c r="H1140" s="1028">
        <v>0</v>
      </c>
      <c r="I1140" s="1028">
        <v>0</v>
      </c>
      <c r="J1140" s="1029">
        <v>1</v>
      </c>
      <c r="K1140" s="1029">
        <v>3</v>
      </c>
      <c r="L1140" s="1029">
        <v>2</v>
      </c>
      <c r="M1140" s="1029">
        <v>1</v>
      </c>
      <c r="N1140" s="1031">
        <f t="shared" si="541"/>
        <v>-0.5</v>
      </c>
      <c r="R1140" s="439"/>
      <c r="S1140" s="76"/>
    </row>
    <row r="1141" spans="2:19" ht="15.75" thickBot="1" x14ac:dyDescent="0.3">
      <c r="B1141" s="472"/>
      <c r="C1141" s="472"/>
      <c r="D1141" s="472"/>
      <c r="E1141" s="344" t="s">
        <v>175</v>
      </c>
      <c r="F1141" s="340">
        <v>0</v>
      </c>
      <c r="G1141" s="340">
        <v>0</v>
      </c>
      <c r="H1141" s="340">
        <v>0</v>
      </c>
      <c r="I1141" s="340">
        <v>0</v>
      </c>
      <c r="J1141" s="340">
        <v>0</v>
      </c>
      <c r="K1141" s="340">
        <v>0</v>
      </c>
      <c r="L1141" s="340">
        <v>0</v>
      </c>
      <c r="M1141" s="340">
        <v>0</v>
      </c>
      <c r="N1141" s="390" t="str">
        <f t="shared" si="541"/>
        <v>-</v>
      </c>
      <c r="R1141" s="439"/>
      <c r="S1141" s="76"/>
    </row>
    <row r="1142" spans="2:19" ht="15.75" thickBot="1" x14ac:dyDescent="0.3">
      <c r="B1142" s="472"/>
      <c r="C1142" s="472"/>
      <c r="D1142" s="472"/>
      <c r="E1142" s="959" t="s">
        <v>7</v>
      </c>
      <c r="F1142" s="960">
        <f t="shared" ref="F1142:K1142" si="542">SUM(F1129:F1141)</f>
        <v>14</v>
      </c>
      <c r="G1142" s="960">
        <f t="shared" si="542"/>
        <v>15</v>
      </c>
      <c r="H1142" s="960">
        <f t="shared" si="542"/>
        <v>14</v>
      </c>
      <c r="I1142" s="960">
        <f t="shared" si="542"/>
        <v>23</v>
      </c>
      <c r="J1142" s="960">
        <f t="shared" si="542"/>
        <v>12</v>
      </c>
      <c r="K1142" s="960">
        <f t="shared" si="542"/>
        <v>10</v>
      </c>
      <c r="L1142" s="960">
        <v>12</v>
      </c>
      <c r="M1142" s="1093">
        <v>7</v>
      </c>
      <c r="N1142" s="967">
        <f>IFERROR((M1142-L1142)/L1142,"-")</f>
        <v>-0.41666666666666669</v>
      </c>
      <c r="R1142" s="439"/>
      <c r="S1142" s="76"/>
    </row>
    <row r="1143" spans="2:19" ht="15.75" thickTop="1" x14ac:dyDescent="0.25">
      <c r="B1143" s="472"/>
      <c r="C1143" s="472"/>
      <c r="D1143" s="472"/>
      <c r="E1143" s="34" t="s">
        <v>288</v>
      </c>
      <c r="F1143" s="439"/>
      <c r="H1143" s="439"/>
      <c r="I1143" s="439"/>
      <c r="J1143" s="439"/>
      <c r="R1143" s="439"/>
      <c r="S1143" s="76"/>
    </row>
    <row r="1144" spans="2:19" ht="15.75" thickBot="1" x14ac:dyDescent="0.3">
      <c r="B1144" s="472"/>
      <c r="C1144" s="472"/>
      <c r="D1144" s="472"/>
      <c r="E1144" s="439"/>
      <c r="F1144" s="439"/>
      <c r="H1144" s="439"/>
      <c r="I1144" s="439"/>
      <c r="J1144" s="439"/>
      <c r="R1144" s="439"/>
      <c r="S1144" s="76"/>
    </row>
    <row r="1145" spans="2:19" ht="23.25" customHeight="1" thickTop="1" thickBot="1" x14ac:dyDescent="0.3">
      <c r="B1145" s="472"/>
      <c r="C1145" s="472"/>
      <c r="D1145" s="472" t="s">
        <v>240</v>
      </c>
      <c r="E1145" s="1694" t="s">
        <v>240</v>
      </c>
      <c r="F1145" s="1695"/>
      <c r="G1145" s="1695"/>
      <c r="H1145" s="1695"/>
      <c r="I1145" s="1695"/>
      <c r="J1145" s="1695"/>
      <c r="K1145" s="1695"/>
      <c r="L1145" s="1695"/>
      <c r="M1145" s="1695"/>
      <c r="N1145" s="1696"/>
      <c r="R1145" s="439"/>
      <c r="S1145" s="76"/>
    </row>
    <row r="1146" spans="2:19" ht="15.75" customHeight="1" x14ac:dyDescent="0.25">
      <c r="B1146" s="472"/>
      <c r="C1146" s="472"/>
      <c r="D1146" s="472"/>
      <c r="E1146" s="1693" t="s">
        <v>42</v>
      </c>
      <c r="F1146" s="963" t="s">
        <v>43</v>
      </c>
      <c r="G1146" s="963" t="s">
        <v>43</v>
      </c>
      <c r="H1146" s="963" t="s">
        <v>43</v>
      </c>
      <c r="I1146" s="963" t="s">
        <v>43</v>
      </c>
      <c r="J1146" s="963" t="s">
        <v>43</v>
      </c>
      <c r="K1146" s="963" t="s">
        <v>43</v>
      </c>
      <c r="L1146" s="963" t="s">
        <v>43</v>
      </c>
      <c r="M1146" s="968" t="s">
        <v>43</v>
      </c>
      <c r="N1146" s="1697" t="s">
        <v>302</v>
      </c>
      <c r="R1146" s="439"/>
      <c r="S1146" s="76"/>
    </row>
    <row r="1147" spans="2:19" ht="15.75" customHeight="1" thickBot="1" x14ac:dyDescent="0.3">
      <c r="B1147" s="472"/>
      <c r="C1147" s="472"/>
      <c r="D1147" s="472"/>
      <c r="E1147" s="1523"/>
      <c r="F1147" s="871">
        <v>2009</v>
      </c>
      <c r="G1147" s="871">
        <v>2010</v>
      </c>
      <c r="H1147" s="871">
        <v>2011</v>
      </c>
      <c r="I1147" s="871">
        <v>2012</v>
      </c>
      <c r="J1147" s="871">
        <v>2013</v>
      </c>
      <c r="K1147" s="871">
        <v>2014</v>
      </c>
      <c r="L1147" s="871">
        <v>2015</v>
      </c>
      <c r="M1147" s="969">
        <v>2016</v>
      </c>
      <c r="N1147" s="1692"/>
      <c r="R1147" s="439"/>
      <c r="S1147" s="76"/>
    </row>
    <row r="1148" spans="2:19" x14ac:dyDescent="0.25">
      <c r="B1148" s="472"/>
      <c r="C1148" s="472"/>
      <c r="D1148" s="472"/>
      <c r="E1148" s="381" t="s">
        <v>278</v>
      </c>
      <c r="F1148" s="379">
        <v>0</v>
      </c>
      <c r="G1148" s="379">
        <v>4</v>
      </c>
      <c r="H1148" s="379">
        <v>0</v>
      </c>
      <c r="I1148" s="379">
        <v>2</v>
      </c>
      <c r="J1148" s="379">
        <v>5</v>
      </c>
      <c r="K1148" s="525">
        <v>2</v>
      </c>
      <c r="L1148" s="525">
        <v>5</v>
      </c>
      <c r="M1148" s="830">
        <v>2</v>
      </c>
      <c r="N1148" s="1097">
        <f>IFERROR((M1148-L1148)/L1148,"-")</f>
        <v>-0.6</v>
      </c>
      <c r="R1148" s="439"/>
      <c r="S1148" s="76"/>
    </row>
    <row r="1149" spans="2:19" x14ac:dyDescent="0.25">
      <c r="B1149" s="472"/>
      <c r="C1149" s="472"/>
      <c r="D1149" s="472"/>
      <c r="E1149" s="1027" t="s">
        <v>53</v>
      </c>
      <c r="F1149" s="1028">
        <v>7</v>
      </c>
      <c r="G1149" s="1028">
        <v>6</v>
      </c>
      <c r="H1149" s="1028">
        <v>5</v>
      </c>
      <c r="I1149" s="1028">
        <v>2</v>
      </c>
      <c r="J1149" s="1029">
        <v>14</v>
      </c>
      <c r="K1149" s="1029">
        <v>11</v>
      </c>
      <c r="L1149" s="1029">
        <v>10</v>
      </c>
      <c r="M1149" s="1028">
        <v>8</v>
      </c>
      <c r="N1149" s="1031">
        <f t="shared" ref="N1149:N1151" si="543">IFERROR((M1149-L1149)/L1149,"-")</f>
        <v>-0.2</v>
      </c>
      <c r="R1149" s="439"/>
      <c r="S1149" s="76"/>
    </row>
    <row r="1150" spans="2:19" ht="15.75" thickBot="1" x14ac:dyDescent="0.3">
      <c r="B1150" s="472"/>
      <c r="C1150" s="472"/>
      <c r="D1150" s="472"/>
      <c r="E1150" s="382" t="s">
        <v>69</v>
      </c>
      <c r="F1150" s="380">
        <v>0</v>
      </c>
      <c r="G1150" s="380">
        <v>0</v>
      </c>
      <c r="H1150" s="380">
        <v>0</v>
      </c>
      <c r="I1150" s="340">
        <v>0</v>
      </c>
      <c r="J1150" s="340">
        <v>1</v>
      </c>
      <c r="K1150" s="340">
        <v>0</v>
      </c>
      <c r="L1150" s="340">
        <v>0</v>
      </c>
      <c r="M1150" s="467">
        <v>0</v>
      </c>
      <c r="N1150" s="388" t="str">
        <f t="shared" si="543"/>
        <v>-</v>
      </c>
      <c r="R1150" s="439"/>
      <c r="S1150" s="76"/>
    </row>
    <row r="1151" spans="2:19" ht="15.75" thickBot="1" x14ac:dyDescent="0.3">
      <c r="B1151" s="472"/>
      <c r="C1151" s="472"/>
      <c r="D1151" s="472"/>
      <c r="E1151" s="959" t="s">
        <v>7</v>
      </c>
      <c r="F1151" s="960">
        <f>SUM(F1148:F1150)</f>
        <v>7</v>
      </c>
      <c r="G1151" s="960">
        <f t="shared" ref="G1151" si="544">SUM(G1148:G1150)</f>
        <v>10</v>
      </c>
      <c r="H1151" s="960">
        <f t="shared" ref="H1151" si="545">SUM(H1148:H1150)</f>
        <v>5</v>
      </c>
      <c r="I1151" s="960">
        <f t="shared" ref="I1151" si="546">SUM(I1148:I1150)</f>
        <v>4</v>
      </c>
      <c r="J1151" s="960">
        <f t="shared" ref="J1151" si="547">SUM(J1148:J1150)</f>
        <v>20</v>
      </c>
      <c r="K1151" s="960">
        <f t="shared" ref="K1151" si="548">SUM(K1148:K1150)</f>
        <v>13</v>
      </c>
      <c r="L1151" s="960">
        <v>15</v>
      </c>
      <c r="M1151" s="960">
        <v>10</v>
      </c>
      <c r="N1151" s="964">
        <f t="shared" si="543"/>
        <v>-0.33333333333333331</v>
      </c>
      <c r="R1151" s="439"/>
      <c r="S1151" s="76"/>
    </row>
    <row r="1152" spans="2:19" ht="7.5" customHeight="1" thickTop="1" thickBot="1" x14ac:dyDescent="0.3">
      <c r="B1152" s="472"/>
      <c r="C1152" s="472"/>
      <c r="D1152" s="472"/>
      <c r="E1152" s="203"/>
      <c r="F1152" s="204"/>
      <c r="G1152" s="204"/>
      <c r="H1152" s="204"/>
      <c r="I1152" s="387"/>
      <c r="J1152" s="387"/>
      <c r="K1152" s="387"/>
      <c r="L1152" s="387"/>
      <c r="M1152" s="387"/>
      <c r="N1152" s="391"/>
      <c r="R1152" s="439"/>
      <c r="S1152" s="76"/>
    </row>
    <row r="1153" spans="2:19" ht="15.75" thickTop="1" x14ac:dyDescent="0.25">
      <c r="B1153" s="472"/>
      <c r="C1153" s="472"/>
      <c r="D1153" s="472"/>
      <c r="E1153" s="341" t="s">
        <v>50</v>
      </c>
      <c r="F1153" s="342">
        <v>2</v>
      </c>
      <c r="G1153" s="342">
        <v>7</v>
      </c>
      <c r="H1153" s="342">
        <v>2</v>
      </c>
      <c r="I1153" s="342">
        <v>2</v>
      </c>
      <c r="J1153" s="342">
        <v>11</v>
      </c>
      <c r="K1153" s="342">
        <v>7</v>
      </c>
      <c r="L1153" s="342">
        <v>8</v>
      </c>
      <c r="M1153" s="830">
        <v>3</v>
      </c>
      <c r="N1153" s="1096">
        <f t="shared" ref="N1153:N1156" si="549">IFERROR((M1153-L1153)/L1153,"-")</f>
        <v>-0.625</v>
      </c>
      <c r="R1153" s="439"/>
      <c r="S1153" s="76"/>
    </row>
    <row r="1154" spans="2:19" x14ac:dyDescent="0.25">
      <c r="B1154" s="472"/>
      <c r="C1154" s="472"/>
      <c r="D1154" s="472"/>
      <c r="E1154" s="1027" t="s">
        <v>51</v>
      </c>
      <c r="F1154" s="1028">
        <v>5</v>
      </c>
      <c r="G1154" s="1028">
        <v>3</v>
      </c>
      <c r="H1154" s="1028">
        <v>3</v>
      </c>
      <c r="I1154" s="1028">
        <v>2</v>
      </c>
      <c r="J1154" s="1029">
        <v>9</v>
      </c>
      <c r="K1154" s="1029">
        <v>6</v>
      </c>
      <c r="L1154" s="1029">
        <v>7</v>
      </c>
      <c r="M1154" s="1028">
        <v>7</v>
      </c>
      <c r="N1154" s="1031">
        <f t="shared" si="549"/>
        <v>0</v>
      </c>
      <c r="R1154" s="439"/>
      <c r="S1154" s="76"/>
    </row>
    <row r="1155" spans="2:19" ht="15.75" thickBot="1" x14ac:dyDescent="0.3">
      <c r="B1155" s="472"/>
      <c r="C1155" s="472"/>
      <c r="D1155" s="472"/>
      <c r="E1155" s="343" t="s">
        <v>69</v>
      </c>
      <c r="F1155" s="345">
        <v>0</v>
      </c>
      <c r="G1155" s="345">
        <v>0</v>
      </c>
      <c r="H1155" s="346">
        <v>0</v>
      </c>
      <c r="I1155" s="379">
        <v>0</v>
      </c>
      <c r="J1155" s="467">
        <v>0</v>
      </c>
      <c r="K1155" s="467">
        <v>0</v>
      </c>
      <c r="L1155" s="467">
        <v>0</v>
      </c>
      <c r="M1155" s="467">
        <v>0</v>
      </c>
      <c r="N1155" s="388" t="str">
        <f t="shared" si="549"/>
        <v>-</v>
      </c>
      <c r="R1155" s="439"/>
      <c r="S1155" s="76"/>
    </row>
    <row r="1156" spans="2:19" ht="15.75" thickBot="1" x14ac:dyDescent="0.3">
      <c r="B1156" s="472"/>
      <c r="C1156" s="472"/>
      <c r="D1156" s="472"/>
      <c r="E1156" s="966" t="s">
        <v>7</v>
      </c>
      <c r="F1156" s="960">
        <f>SUM(F1153:F1155)</f>
        <v>7</v>
      </c>
      <c r="G1156" s="960">
        <f t="shared" ref="G1156" si="550">SUM(G1153:G1155)</f>
        <v>10</v>
      </c>
      <c r="H1156" s="960">
        <f t="shared" ref="H1156" si="551">SUM(H1153:H1155)</f>
        <v>5</v>
      </c>
      <c r="I1156" s="960">
        <f t="shared" ref="I1156" si="552">SUM(I1153:I1155)</f>
        <v>4</v>
      </c>
      <c r="J1156" s="960">
        <f t="shared" ref="J1156" si="553">SUM(J1153:J1155)</f>
        <v>20</v>
      </c>
      <c r="K1156" s="960">
        <f t="shared" ref="K1156" si="554">SUM(K1153:K1155)</f>
        <v>13</v>
      </c>
      <c r="L1156" s="960">
        <v>15</v>
      </c>
      <c r="M1156" s="960">
        <v>10</v>
      </c>
      <c r="N1156" s="964">
        <f t="shared" si="549"/>
        <v>-0.33333333333333331</v>
      </c>
      <c r="R1156" s="439"/>
      <c r="S1156" s="76"/>
    </row>
    <row r="1157" spans="2:19" ht="7.5" customHeight="1" thickTop="1" thickBot="1" x14ac:dyDescent="0.3">
      <c r="B1157" s="472"/>
      <c r="C1157" s="472"/>
      <c r="D1157" s="472"/>
      <c r="E1157" s="244"/>
      <c r="F1157" s="204"/>
      <c r="G1157" s="204"/>
      <c r="H1157" s="204"/>
      <c r="I1157" s="204"/>
      <c r="J1157" s="204"/>
      <c r="K1157" s="204"/>
      <c r="L1157" s="204"/>
      <c r="M1157" s="204"/>
      <c r="N1157" s="392"/>
      <c r="R1157" s="439"/>
      <c r="S1157" s="76"/>
    </row>
    <row r="1158" spans="2:19" ht="15.75" thickTop="1" x14ac:dyDescent="0.25">
      <c r="B1158" s="472"/>
      <c r="C1158" s="472"/>
      <c r="D1158" s="472"/>
      <c r="E1158" s="245" t="s">
        <v>69</v>
      </c>
      <c r="F1158" s="342">
        <v>0</v>
      </c>
      <c r="G1158" s="342">
        <v>0</v>
      </c>
      <c r="H1158" s="342">
        <v>0</v>
      </c>
      <c r="I1158" s="468">
        <v>0</v>
      </c>
      <c r="J1158" s="342">
        <v>0</v>
      </c>
      <c r="K1158" s="342">
        <v>0</v>
      </c>
      <c r="L1158" s="342">
        <v>0</v>
      </c>
      <c r="M1158" s="831">
        <v>0</v>
      </c>
      <c r="N1158" s="1096" t="str">
        <f t="shared" ref="N1158:N1170" si="555">IFERROR((M1158-L1158)/L1158,"-")</f>
        <v>-</v>
      </c>
      <c r="R1158" s="439"/>
      <c r="S1158" s="76"/>
    </row>
    <row r="1159" spans="2:19" x14ac:dyDescent="0.25">
      <c r="B1159" s="472"/>
      <c r="C1159" s="472"/>
      <c r="D1159" s="472"/>
      <c r="E1159" s="1027" t="s">
        <v>282</v>
      </c>
      <c r="F1159" s="1028">
        <v>1</v>
      </c>
      <c r="G1159" s="1028">
        <v>1</v>
      </c>
      <c r="H1159" s="1028">
        <v>0</v>
      </c>
      <c r="I1159" s="1028">
        <v>0</v>
      </c>
      <c r="J1159" s="1029">
        <v>3</v>
      </c>
      <c r="K1159" s="1029">
        <v>1</v>
      </c>
      <c r="L1159" s="1029">
        <v>1</v>
      </c>
      <c r="M1159" s="1028">
        <v>1</v>
      </c>
      <c r="N1159" s="1031">
        <f t="shared" si="555"/>
        <v>0</v>
      </c>
      <c r="R1159" s="439"/>
      <c r="S1159" s="76"/>
    </row>
    <row r="1160" spans="2:19" x14ac:dyDescent="0.25">
      <c r="B1160" s="472"/>
      <c r="C1160" s="472"/>
      <c r="D1160" s="472"/>
      <c r="E1160" s="348" t="s">
        <v>439</v>
      </c>
      <c r="F1160" s="347">
        <v>0</v>
      </c>
      <c r="G1160" s="347">
        <v>1</v>
      </c>
      <c r="H1160" s="347">
        <v>1</v>
      </c>
      <c r="I1160" s="347">
        <v>0</v>
      </c>
      <c r="J1160" s="347">
        <v>2</v>
      </c>
      <c r="K1160" s="347">
        <v>1</v>
      </c>
      <c r="L1160" s="347">
        <v>1</v>
      </c>
      <c r="M1160" s="347">
        <v>1</v>
      </c>
      <c r="N1160" s="470">
        <f t="shared" si="555"/>
        <v>0</v>
      </c>
      <c r="R1160" s="439"/>
      <c r="S1160" s="76"/>
    </row>
    <row r="1161" spans="2:19" x14ac:dyDescent="0.25">
      <c r="B1161" s="472"/>
      <c r="C1161" s="472"/>
      <c r="D1161" s="472"/>
      <c r="E1161" s="1027" t="s">
        <v>283</v>
      </c>
      <c r="F1161" s="1028">
        <v>0</v>
      </c>
      <c r="G1161" s="1028">
        <v>1</v>
      </c>
      <c r="H1161" s="1028">
        <v>0</v>
      </c>
      <c r="I1161" s="1028">
        <v>0</v>
      </c>
      <c r="J1161" s="1029">
        <v>3</v>
      </c>
      <c r="K1161" s="1029">
        <v>1</v>
      </c>
      <c r="L1161" s="1029">
        <v>1</v>
      </c>
      <c r="M1161" s="1029">
        <v>0</v>
      </c>
      <c r="N1161" s="1031">
        <f t="shared" si="555"/>
        <v>-1</v>
      </c>
      <c r="R1161" s="439"/>
      <c r="S1161" s="76"/>
    </row>
    <row r="1162" spans="2:19" x14ac:dyDescent="0.25">
      <c r="B1162" s="472"/>
      <c r="C1162" s="472"/>
      <c r="D1162" s="472"/>
      <c r="E1162" s="348" t="s">
        <v>284</v>
      </c>
      <c r="F1162" s="347">
        <v>0</v>
      </c>
      <c r="G1162" s="347">
        <v>1</v>
      </c>
      <c r="H1162" s="347">
        <v>0</v>
      </c>
      <c r="I1162" s="347">
        <v>0</v>
      </c>
      <c r="J1162" s="347">
        <v>1</v>
      </c>
      <c r="K1162" s="347">
        <v>1</v>
      </c>
      <c r="L1162" s="347">
        <v>0</v>
      </c>
      <c r="M1162" s="347">
        <v>0</v>
      </c>
      <c r="N1162" s="470" t="str">
        <f t="shared" si="555"/>
        <v>-</v>
      </c>
      <c r="R1162" s="439"/>
      <c r="S1162" s="76"/>
    </row>
    <row r="1163" spans="2:19" x14ac:dyDescent="0.25">
      <c r="B1163" s="472"/>
      <c r="C1163" s="472"/>
      <c r="D1163" s="472"/>
      <c r="E1163" s="1027" t="s">
        <v>285</v>
      </c>
      <c r="F1163" s="1028">
        <v>0</v>
      </c>
      <c r="G1163" s="1028">
        <v>0</v>
      </c>
      <c r="H1163" s="1028">
        <v>0</v>
      </c>
      <c r="I1163" s="1028">
        <v>0</v>
      </c>
      <c r="J1163" s="1029">
        <v>0</v>
      </c>
      <c r="K1163" s="1029">
        <v>0</v>
      </c>
      <c r="L1163" s="1029">
        <v>0</v>
      </c>
      <c r="M1163" s="1029">
        <v>0</v>
      </c>
      <c r="N1163" s="1031" t="str">
        <f t="shared" si="555"/>
        <v>-</v>
      </c>
      <c r="R1163" s="439"/>
      <c r="S1163" s="76"/>
    </row>
    <row r="1164" spans="2:19" x14ac:dyDescent="0.25">
      <c r="B1164" s="472"/>
      <c r="C1164" s="472"/>
      <c r="D1164" s="472"/>
      <c r="E1164" s="348" t="s">
        <v>389</v>
      </c>
      <c r="F1164" s="347">
        <v>0</v>
      </c>
      <c r="G1164" s="347">
        <v>1</v>
      </c>
      <c r="H1164" s="347">
        <v>1</v>
      </c>
      <c r="I1164" s="347">
        <v>0</v>
      </c>
      <c r="J1164" s="347">
        <v>0</v>
      </c>
      <c r="K1164" s="347">
        <v>1</v>
      </c>
      <c r="L1164" s="347">
        <v>1</v>
      </c>
      <c r="M1164" s="347">
        <v>2</v>
      </c>
      <c r="N1164" s="470">
        <f t="shared" si="555"/>
        <v>1</v>
      </c>
      <c r="R1164" s="439"/>
      <c r="S1164" s="76"/>
    </row>
    <row r="1165" spans="2:19" x14ac:dyDescent="0.25">
      <c r="B1165" s="472"/>
      <c r="C1165" s="472"/>
      <c r="D1165" s="472"/>
      <c r="E1165" s="1027" t="s">
        <v>286</v>
      </c>
      <c r="F1165" s="1028">
        <v>0</v>
      </c>
      <c r="G1165" s="1028">
        <v>0</v>
      </c>
      <c r="H1165" s="1028">
        <v>1</v>
      </c>
      <c r="I1165" s="1028">
        <v>1</v>
      </c>
      <c r="J1165" s="1029">
        <v>0</v>
      </c>
      <c r="K1165" s="1029">
        <v>2</v>
      </c>
      <c r="L1165" s="1029">
        <v>0</v>
      </c>
      <c r="M1165" s="1029">
        <v>2</v>
      </c>
      <c r="N1165" s="1031" t="str">
        <f>IFERROR((M1165-L1165)/L1165,"-")</f>
        <v>-</v>
      </c>
      <c r="R1165" s="439"/>
      <c r="S1165" s="76"/>
    </row>
    <row r="1166" spans="2:19" x14ac:dyDescent="0.25">
      <c r="B1166" s="472"/>
      <c r="C1166" s="472"/>
      <c r="D1166" s="472"/>
      <c r="E1166" s="348" t="s">
        <v>279</v>
      </c>
      <c r="F1166" s="347">
        <v>0</v>
      </c>
      <c r="G1166" s="347">
        <v>0</v>
      </c>
      <c r="H1166" s="347">
        <v>0</v>
      </c>
      <c r="I1166" s="467">
        <v>0</v>
      </c>
      <c r="J1166" s="347">
        <v>1</v>
      </c>
      <c r="K1166" s="347">
        <v>2</v>
      </c>
      <c r="L1166" s="347">
        <v>0</v>
      </c>
      <c r="M1166" s="347">
        <v>0</v>
      </c>
      <c r="N1166" s="470" t="str">
        <f t="shared" si="555"/>
        <v>-</v>
      </c>
      <c r="R1166" s="439"/>
      <c r="S1166" s="76"/>
    </row>
    <row r="1167" spans="2:19" x14ac:dyDescent="0.25">
      <c r="B1167" s="472"/>
      <c r="C1167" s="472"/>
      <c r="D1167" s="472"/>
      <c r="E1167" s="1027" t="s">
        <v>280</v>
      </c>
      <c r="F1167" s="1028">
        <v>4</v>
      </c>
      <c r="G1167" s="1028">
        <v>4</v>
      </c>
      <c r="H1167" s="1028">
        <v>2</v>
      </c>
      <c r="I1167" s="1028">
        <v>1</v>
      </c>
      <c r="J1167" s="1029">
        <v>6</v>
      </c>
      <c r="K1167" s="1029">
        <v>2</v>
      </c>
      <c r="L1167" s="1029">
        <v>6</v>
      </c>
      <c r="M1167" s="1029">
        <v>3</v>
      </c>
      <c r="N1167" s="1031">
        <f t="shared" si="555"/>
        <v>-0.5</v>
      </c>
      <c r="R1167" s="439"/>
      <c r="S1167" s="76"/>
    </row>
    <row r="1168" spans="2:19" x14ac:dyDescent="0.25">
      <c r="B1168" s="472"/>
      <c r="C1168" s="472"/>
      <c r="D1168" s="472"/>
      <c r="E1168" s="348" t="s">
        <v>281</v>
      </c>
      <c r="F1168" s="347">
        <v>1</v>
      </c>
      <c r="G1168" s="347">
        <v>1</v>
      </c>
      <c r="H1168" s="347">
        <v>0</v>
      </c>
      <c r="I1168" s="467">
        <v>1</v>
      </c>
      <c r="J1168" s="347">
        <v>2</v>
      </c>
      <c r="K1168" s="347">
        <v>1</v>
      </c>
      <c r="L1168" s="347">
        <v>1</v>
      </c>
      <c r="M1168" s="347">
        <v>1</v>
      </c>
      <c r="N1168" s="470">
        <f t="shared" si="555"/>
        <v>0</v>
      </c>
      <c r="R1168" s="439"/>
      <c r="S1168" s="76"/>
    </row>
    <row r="1169" spans="2:19" x14ac:dyDescent="0.25">
      <c r="B1169" s="472"/>
      <c r="C1169" s="472"/>
      <c r="D1169" s="472"/>
      <c r="E1169" s="1027" t="s">
        <v>390</v>
      </c>
      <c r="F1169" s="1028">
        <v>1</v>
      </c>
      <c r="G1169" s="1028">
        <v>0</v>
      </c>
      <c r="H1169" s="1028">
        <v>0</v>
      </c>
      <c r="I1169" s="1028">
        <v>0</v>
      </c>
      <c r="J1169" s="1029">
        <v>1</v>
      </c>
      <c r="K1169" s="1029">
        <v>0</v>
      </c>
      <c r="L1169" s="1029">
        <v>3</v>
      </c>
      <c r="M1169" s="1029">
        <v>0</v>
      </c>
      <c r="N1169" s="1031">
        <f t="shared" si="555"/>
        <v>-1</v>
      </c>
      <c r="R1169" s="439"/>
      <c r="S1169" s="76"/>
    </row>
    <row r="1170" spans="2:19" ht="15.75" thickBot="1" x14ac:dyDescent="0.3">
      <c r="B1170" s="472"/>
      <c r="C1170" s="472"/>
      <c r="D1170" s="472"/>
      <c r="E1170" s="344" t="s">
        <v>175</v>
      </c>
      <c r="F1170" s="340">
        <v>0</v>
      </c>
      <c r="G1170" s="340">
        <v>0</v>
      </c>
      <c r="H1170" s="340">
        <v>0</v>
      </c>
      <c r="I1170" s="340">
        <v>1</v>
      </c>
      <c r="J1170" s="340">
        <v>1</v>
      </c>
      <c r="K1170" s="340">
        <v>1</v>
      </c>
      <c r="L1170" s="340">
        <v>1</v>
      </c>
      <c r="M1170" s="340">
        <v>0</v>
      </c>
      <c r="N1170" s="390">
        <f t="shared" si="555"/>
        <v>-1</v>
      </c>
      <c r="R1170" s="439"/>
      <c r="S1170" s="76"/>
    </row>
    <row r="1171" spans="2:19" ht="15.75" thickBot="1" x14ac:dyDescent="0.3">
      <c r="B1171" s="472"/>
      <c r="C1171" s="472"/>
      <c r="D1171" s="472"/>
      <c r="E1171" s="959" t="s">
        <v>7</v>
      </c>
      <c r="F1171" s="960">
        <f t="shared" ref="F1171:K1171" si="556">SUM(F1158:F1170)</f>
        <v>7</v>
      </c>
      <c r="G1171" s="960">
        <f t="shared" si="556"/>
        <v>10</v>
      </c>
      <c r="H1171" s="960">
        <f t="shared" si="556"/>
        <v>5</v>
      </c>
      <c r="I1171" s="960">
        <f t="shared" si="556"/>
        <v>4</v>
      </c>
      <c r="J1171" s="960">
        <f t="shared" si="556"/>
        <v>20</v>
      </c>
      <c r="K1171" s="960">
        <f t="shared" si="556"/>
        <v>13</v>
      </c>
      <c r="L1171" s="960">
        <v>15</v>
      </c>
      <c r="M1171" s="1093">
        <v>10</v>
      </c>
      <c r="N1171" s="967">
        <f>IFERROR((M1171-L1171)/L1171,"-")</f>
        <v>-0.33333333333333331</v>
      </c>
      <c r="R1171" s="439"/>
      <c r="S1171" s="76"/>
    </row>
    <row r="1172" spans="2:19" ht="15.75" thickTop="1" x14ac:dyDescent="0.25">
      <c r="B1172" s="472"/>
      <c r="C1172" s="472"/>
      <c r="D1172" s="472"/>
      <c r="E1172" s="34" t="s">
        <v>288</v>
      </c>
      <c r="F1172" s="439"/>
      <c r="H1172" s="439"/>
      <c r="I1172" s="439"/>
      <c r="J1172" s="439"/>
      <c r="R1172" s="439"/>
      <c r="S1172" s="76"/>
    </row>
    <row r="1173" spans="2:19" ht="15.75" thickBot="1" x14ac:dyDescent="0.3">
      <c r="B1173" s="472"/>
      <c r="C1173" s="472"/>
      <c r="D1173" s="472"/>
      <c r="E1173" s="439"/>
      <c r="F1173" s="439"/>
      <c r="H1173" s="439"/>
      <c r="I1173" s="439"/>
      <c r="J1173" s="439"/>
      <c r="R1173" s="439"/>
      <c r="S1173" s="76"/>
    </row>
    <row r="1174" spans="2:19" ht="23.25" customHeight="1" thickTop="1" thickBot="1" x14ac:dyDescent="0.3">
      <c r="B1174" s="472"/>
      <c r="C1174" s="472"/>
      <c r="D1174" s="472" t="s">
        <v>241</v>
      </c>
      <c r="E1174" s="1694" t="s">
        <v>241</v>
      </c>
      <c r="F1174" s="1695"/>
      <c r="G1174" s="1695"/>
      <c r="H1174" s="1695"/>
      <c r="I1174" s="1695"/>
      <c r="J1174" s="1695"/>
      <c r="K1174" s="1695"/>
      <c r="L1174" s="1695"/>
      <c r="M1174" s="1695"/>
      <c r="N1174" s="1696"/>
      <c r="R1174" s="439"/>
      <c r="S1174" s="76"/>
    </row>
    <row r="1175" spans="2:19" ht="15.75" customHeight="1" x14ac:dyDescent="0.25">
      <c r="B1175" s="472"/>
      <c r="C1175" s="472"/>
      <c r="D1175" s="472"/>
      <c r="E1175" s="1693" t="s">
        <v>42</v>
      </c>
      <c r="F1175" s="963" t="s">
        <v>43</v>
      </c>
      <c r="G1175" s="963" t="s">
        <v>43</v>
      </c>
      <c r="H1175" s="963" t="s">
        <v>43</v>
      </c>
      <c r="I1175" s="963" t="s">
        <v>43</v>
      </c>
      <c r="J1175" s="963" t="s">
        <v>43</v>
      </c>
      <c r="K1175" s="963" t="s">
        <v>43</v>
      </c>
      <c r="L1175" s="963" t="s">
        <v>43</v>
      </c>
      <c r="M1175" s="968" t="s">
        <v>43</v>
      </c>
      <c r="N1175" s="1697" t="s">
        <v>302</v>
      </c>
      <c r="R1175" s="439"/>
      <c r="S1175" s="76"/>
    </row>
    <row r="1176" spans="2:19" ht="15.75" customHeight="1" thickBot="1" x14ac:dyDescent="0.3">
      <c r="B1176" s="472"/>
      <c r="C1176" s="472"/>
      <c r="D1176" s="472"/>
      <c r="E1176" s="1523"/>
      <c r="F1176" s="871">
        <v>2009</v>
      </c>
      <c r="G1176" s="871">
        <v>2010</v>
      </c>
      <c r="H1176" s="871">
        <v>2011</v>
      </c>
      <c r="I1176" s="871">
        <v>2012</v>
      </c>
      <c r="J1176" s="871">
        <v>2013</v>
      </c>
      <c r="K1176" s="871">
        <v>2014</v>
      </c>
      <c r="L1176" s="871">
        <v>2015</v>
      </c>
      <c r="M1176" s="969">
        <v>2016</v>
      </c>
      <c r="N1176" s="1692"/>
      <c r="R1176" s="439"/>
      <c r="S1176" s="76"/>
    </row>
    <row r="1177" spans="2:19" x14ac:dyDescent="0.25">
      <c r="B1177" s="472"/>
      <c r="C1177" s="472"/>
      <c r="D1177" s="472"/>
      <c r="E1177" s="381" t="s">
        <v>278</v>
      </c>
      <c r="F1177" s="379">
        <v>464</v>
      </c>
      <c r="G1177" s="379">
        <v>492</v>
      </c>
      <c r="H1177" s="379">
        <v>604</v>
      </c>
      <c r="I1177" s="379">
        <v>578</v>
      </c>
      <c r="J1177" s="379">
        <v>541</v>
      </c>
      <c r="K1177" s="525">
        <v>527</v>
      </c>
      <c r="L1177" s="525">
        <v>479</v>
      </c>
      <c r="M1177" s="525">
        <v>312</v>
      </c>
      <c r="N1177" s="388">
        <f>IFERROR((M1177-L1177)/L1177,"-")</f>
        <v>-0.34864300626304801</v>
      </c>
      <c r="R1177" s="439"/>
      <c r="S1177" s="76"/>
    </row>
    <row r="1178" spans="2:19" x14ac:dyDescent="0.25">
      <c r="B1178" s="472"/>
      <c r="C1178" s="472"/>
      <c r="D1178" s="472"/>
      <c r="E1178" s="1027" t="s">
        <v>53</v>
      </c>
      <c r="F1178" s="1028">
        <v>66</v>
      </c>
      <c r="G1178" s="1028">
        <v>101</v>
      </c>
      <c r="H1178" s="1028">
        <v>72</v>
      </c>
      <c r="I1178" s="1028">
        <v>56</v>
      </c>
      <c r="J1178" s="1029">
        <v>46</v>
      </c>
      <c r="K1178" s="1029">
        <v>70</v>
      </c>
      <c r="L1178" s="1029">
        <v>41</v>
      </c>
      <c r="M1178" s="1029">
        <v>39</v>
      </c>
      <c r="N1178" s="1031">
        <f t="shared" ref="N1178:N1180" si="557">IFERROR((M1178-L1178)/L1178,"-")</f>
        <v>-4.878048780487805E-2</v>
      </c>
      <c r="R1178" s="439"/>
      <c r="S1178" s="76"/>
    </row>
    <row r="1179" spans="2:19" ht="15.75" thickBot="1" x14ac:dyDescent="0.3">
      <c r="B1179" s="472"/>
      <c r="C1179" s="472"/>
      <c r="D1179" s="472"/>
      <c r="E1179" s="382" t="s">
        <v>69</v>
      </c>
      <c r="F1179" s="380">
        <v>0</v>
      </c>
      <c r="G1179" s="380">
        <v>0</v>
      </c>
      <c r="H1179" s="380">
        <v>0</v>
      </c>
      <c r="I1179" s="340">
        <v>1</v>
      </c>
      <c r="J1179" s="340">
        <v>1</v>
      </c>
      <c r="K1179" s="340">
        <v>0</v>
      </c>
      <c r="L1179" s="340">
        <v>1</v>
      </c>
      <c r="M1179" s="467">
        <v>24</v>
      </c>
      <c r="N1179" s="388">
        <f t="shared" si="557"/>
        <v>23</v>
      </c>
      <c r="R1179" s="439"/>
      <c r="S1179" s="76"/>
    </row>
    <row r="1180" spans="2:19" ht="15.75" thickBot="1" x14ac:dyDescent="0.3">
      <c r="B1180" s="472"/>
      <c r="C1180" s="472"/>
      <c r="D1180" s="472"/>
      <c r="E1180" s="959" t="s">
        <v>7</v>
      </c>
      <c r="F1180" s="960">
        <f>SUM(F1177:F1179)</f>
        <v>530</v>
      </c>
      <c r="G1180" s="960">
        <f t="shared" ref="G1180" si="558">SUM(G1177:G1179)</f>
        <v>593</v>
      </c>
      <c r="H1180" s="960">
        <f t="shared" ref="H1180" si="559">SUM(H1177:H1179)</f>
        <v>676</v>
      </c>
      <c r="I1180" s="960">
        <f t="shared" ref="I1180" si="560">SUM(I1177:I1179)</f>
        <v>635</v>
      </c>
      <c r="J1180" s="960">
        <f t="shared" ref="J1180" si="561">SUM(J1177:J1179)</f>
        <v>588</v>
      </c>
      <c r="K1180" s="960">
        <f t="shared" ref="K1180" si="562">SUM(K1177:K1179)</f>
        <v>597</v>
      </c>
      <c r="L1180" s="960">
        <v>521</v>
      </c>
      <c r="M1180" s="960">
        <v>375</v>
      </c>
      <c r="N1180" s="964">
        <f t="shared" si="557"/>
        <v>-0.28023032629558542</v>
      </c>
      <c r="R1180" s="439"/>
      <c r="S1180" s="76"/>
    </row>
    <row r="1181" spans="2:19" ht="7.5" customHeight="1" thickTop="1" thickBot="1" x14ac:dyDescent="0.3">
      <c r="B1181" s="472"/>
      <c r="C1181" s="472"/>
      <c r="D1181" s="472"/>
      <c r="E1181" s="203"/>
      <c r="F1181" s="204"/>
      <c r="G1181" s="204"/>
      <c r="H1181" s="204"/>
      <c r="I1181" s="387"/>
      <c r="J1181" s="387"/>
      <c r="K1181" s="387"/>
      <c r="L1181" s="387"/>
      <c r="M1181" s="387"/>
      <c r="N1181" s="391"/>
      <c r="R1181" s="439"/>
      <c r="S1181" s="76"/>
    </row>
    <row r="1182" spans="2:19" ht="15.75" thickTop="1" x14ac:dyDescent="0.25">
      <c r="B1182" s="472"/>
      <c r="C1182" s="472"/>
      <c r="D1182" s="472"/>
      <c r="E1182" s="341" t="s">
        <v>50</v>
      </c>
      <c r="F1182" s="342">
        <v>344</v>
      </c>
      <c r="G1182" s="342">
        <v>421</v>
      </c>
      <c r="H1182" s="342">
        <v>439</v>
      </c>
      <c r="I1182" s="342">
        <v>400</v>
      </c>
      <c r="J1182" s="342">
        <v>384</v>
      </c>
      <c r="K1182" s="342">
        <v>413</v>
      </c>
      <c r="L1182" s="342">
        <v>341</v>
      </c>
      <c r="M1182" s="342">
        <v>249</v>
      </c>
      <c r="N1182" s="388">
        <f t="shared" ref="N1182:N1185" si="563">IFERROR((M1182-L1182)/L1182,"-")</f>
        <v>-0.26979472140762462</v>
      </c>
      <c r="R1182" s="439"/>
      <c r="S1182" s="76"/>
    </row>
    <row r="1183" spans="2:19" x14ac:dyDescent="0.25">
      <c r="B1183" s="472"/>
      <c r="C1183" s="472"/>
      <c r="D1183" s="472"/>
      <c r="E1183" s="1027" t="s">
        <v>51</v>
      </c>
      <c r="F1183" s="1028">
        <v>185</v>
      </c>
      <c r="G1183" s="1028">
        <v>172</v>
      </c>
      <c r="H1183" s="1028">
        <v>235</v>
      </c>
      <c r="I1183" s="1028">
        <v>232</v>
      </c>
      <c r="J1183" s="1029">
        <v>201</v>
      </c>
      <c r="K1183" s="1029">
        <v>178</v>
      </c>
      <c r="L1183" s="1029">
        <v>177</v>
      </c>
      <c r="M1183" s="1029">
        <v>117</v>
      </c>
      <c r="N1183" s="1031">
        <f t="shared" si="563"/>
        <v>-0.33898305084745761</v>
      </c>
      <c r="R1183" s="439"/>
      <c r="S1183" s="76"/>
    </row>
    <row r="1184" spans="2:19" ht="15.75" thickBot="1" x14ac:dyDescent="0.3">
      <c r="B1184" s="472"/>
      <c r="C1184" s="472"/>
      <c r="D1184" s="472"/>
      <c r="E1184" s="343" t="s">
        <v>69</v>
      </c>
      <c r="F1184" s="345">
        <v>1</v>
      </c>
      <c r="G1184" s="345">
        <v>0</v>
      </c>
      <c r="H1184" s="346">
        <v>2</v>
      </c>
      <c r="I1184" s="379">
        <v>3</v>
      </c>
      <c r="J1184" s="467">
        <v>3</v>
      </c>
      <c r="K1184" s="467">
        <v>6</v>
      </c>
      <c r="L1184" s="467">
        <v>3</v>
      </c>
      <c r="M1184" s="467">
        <v>9</v>
      </c>
      <c r="N1184" s="388">
        <f t="shared" si="563"/>
        <v>2</v>
      </c>
      <c r="R1184" s="439"/>
      <c r="S1184" s="76"/>
    </row>
    <row r="1185" spans="2:19" ht="15.75" thickBot="1" x14ac:dyDescent="0.3">
      <c r="B1185" s="472"/>
      <c r="C1185" s="472"/>
      <c r="D1185" s="472"/>
      <c r="E1185" s="966" t="s">
        <v>7</v>
      </c>
      <c r="F1185" s="960">
        <f>SUM(F1182:F1184)</f>
        <v>530</v>
      </c>
      <c r="G1185" s="960">
        <f t="shared" ref="G1185" si="564">SUM(G1182:G1184)</f>
        <v>593</v>
      </c>
      <c r="H1185" s="960">
        <f t="shared" ref="H1185" si="565">SUM(H1182:H1184)</f>
        <v>676</v>
      </c>
      <c r="I1185" s="960">
        <f t="shared" ref="I1185" si="566">SUM(I1182:I1184)</f>
        <v>635</v>
      </c>
      <c r="J1185" s="960">
        <f t="shared" ref="J1185" si="567">SUM(J1182:J1184)</f>
        <v>588</v>
      </c>
      <c r="K1185" s="960">
        <f t="shared" ref="K1185" si="568">SUM(K1182:K1184)</f>
        <v>597</v>
      </c>
      <c r="L1185" s="960">
        <v>521</v>
      </c>
      <c r="M1185" s="960">
        <v>375</v>
      </c>
      <c r="N1185" s="964">
        <f t="shared" si="563"/>
        <v>-0.28023032629558542</v>
      </c>
      <c r="R1185" s="439"/>
      <c r="S1185" s="76"/>
    </row>
    <row r="1186" spans="2:19" ht="7.5" customHeight="1" thickTop="1" thickBot="1" x14ac:dyDescent="0.3">
      <c r="B1186" s="472"/>
      <c r="C1186" s="472"/>
      <c r="D1186" s="472"/>
      <c r="E1186" s="244"/>
      <c r="F1186" s="204"/>
      <c r="G1186" s="204"/>
      <c r="H1186" s="204"/>
      <c r="I1186" s="204"/>
      <c r="J1186" s="204"/>
      <c r="K1186" s="204"/>
      <c r="L1186" s="204"/>
      <c r="M1186" s="204"/>
      <c r="N1186" s="392"/>
      <c r="R1186" s="439"/>
      <c r="S1186" s="76"/>
    </row>
    <row r="1187" spans="2:19" ht="15.75" thickTop="1" x14ac:dyDescent="0.25">
      <c r="B1187" s="472"/>
      <c r="C1187" s="472"/>
      <c r="D1187" s="472"/>
      <c r="E1187" s="245" t="s">
        <v>69</v>
      </c>
      <c r="F1187" s="342">
        <v>0</v>
      </c>
      <c r="G1187" s="342">
        <v>0</v>
      </c>
      <c r="H1187" s="342">
        <v>2</v>
      </c>
      <c r="I1187" s="468">
        <v>0</v>
      </c>
      <c r="J1187" s="342">
        <v>2</v>
      </c>
      <c r="K1187" s="342">
        <v>2</v>
      </c>
      <c r="L1187" s="342">
        <v>1</v>
      </c>
      <c r="M1187" s="831">
        <v>1</v>
      </c>
      <c r="N1187" s="1096">
        <f t="shared" ref="N1187:N1199" si="569">IFERROR((M1187-L1187)/L1187,"-")</f>
        <v>0</v>
      </c>
      <c r="R1187" s="439"/>
      <c r="S1187" s="76"/>
    </row>
    <row r="1188" spans="2:19" x14ac:dyDescent="0.25">
      <c r="B1188" s="472"/>
      <c r="C1188" s="472"/>
      <c r="D1188" s="472"/>
      <c r="E1188" s="1027" t="s">
        <v>282</v>
      </c>
      <c r="F1188" s="1028">
        <v>109</v>
      </c>
      <c r="G1188" s="1028">
        <v>98</v>
      </c>
      <c r="H1188" s="1028">
        <v>101</v>
      </c>
      <c r="I1188" s="1028">
        <v>112</v>
      </c>
      <c r="J1188" s="1029">
        <v>82</v>
      </c>
      <c r="K1188" s="1029">
        <v>81</v>
      </c>
      <c r="L1188" s="1029">
        <v>62</v>
      </c>
      <c r="M1188" s="1028">
        <v>38</v>
      </c>
      <c r="N1188" s="1031">
        <f t="shared" si="569"/>
        <v>-0.38709677419354838</v>
      </c>
      <c r="R1188" s="439"/>
      <c r="S1188" s="76"/>
    </row>
    <row r="1189" spans="2:19" x14ac:dyDescent="0.25">
      <c r="B1189" s="472"/>
      <c r="C1189" s="472"/>
      <c r="D1189" s="472"/>
      <c r="E1189" s="348" t="s">
        <v>439</v>
      </c>
      <c r="F1189" s="347">
        <v>15</v>
      </c>
      <c r="G1189" s="347">
        <v>22</v>
      </c>
      <c r="H1189" s="347">
        <v>27</v>
      </c>
      <c r="I1189" s="347">
        <v>23</v>
      </c>
      <c r="J1189" s="347">
        <v>25</v>
      </c>
      <c r="K1189" s="347">
        <v>18</v>
      </c>
      <c r="L1189" s="347">
        <v>27</v>
      </c>
      <c r="M1189" s="347">
        <v>11</v>
      </c>
      <c r="N1189" s="470">
        <f t="shared" si="569"/>
        <v>-0.59259259259259256</v>
      </c>
      <c r="R1189" s="439"/>
      <c r="S1189" s="76"/>
    </row>
    <row r="1190" spans="2:19" x14ac:dyDescent="0.25">
      <c r="B1190" s="472"/>
      <c r="C1190" s="472"/>
      <c r="D1190" s="472"/>
      <c r="E1190" s="1027" t="s">
        <v>283</v>
      </c>
      <c r="F1190" s="1028">
        <v>183</v>
      </c>
      <c r="G1190" s="1028">
        <v>237</v>
      </c>
      <c r="H1190" s="1028">
        <v>260</v>
      </c>
      <c r="I1190" s="1028">
        <v>248</v>
      </c>
      <c r="J1190" s="1029">
        <v>250</v>
      </c>
      <c r="K1190" s="1029">
        <v>288</v>
      </c>
      <c r="L1190" s="1029">
        <v>256</v>
      </c>
      <c r="M1190" s="1029">
        <v>193</v>
      </c>
      <c r="N1190" s="1031">
        <f t="shared" si="569"/>
        <v>-0.24609375</v>
      </c>
      <c r="R1190" s="439"/>
      <c r="S1190" s="76"/>
    </row>
    <row r="1191" spans="2:19" x14ac:dyDescent="0.25">
      <c r="B1191" s="472"/>
      <c r="C1191" s="472"/>
      <c r="D1191" s="472"/>
      <c r="E1191" s="348" t="s">
        <v>284</v>
      </c>
      <c r="F1191" s="347">
        <v>45</v>
      </c>
      <c r="G1191" s="347">
        <v>63</v>
      </c>
      <c r="H1191" s="347">
        <v>62</v>
      </c>
      <c r="I1191" s="347">
        <v>63</v>
      </c>
      <c r="J1191" s="347">
        <v>50</v>
      </c>
      <c r="K1191" s="347">
        <v>40</v>
      </c>
      <c r="L1191" s="347">
        <v>39</v>
      </c>
      <c r="M1191" s="347">
        <v>43</v>
      </c>
      <c r="N1191" s="470">
        <f t="shared" si="569"/>
        <v>0.10256410256410256</v>
      </c>
      <c r="R1191" s="439"/>
      <c r="S1191" s="76"/>
    </row>
    <row r="1192" spans="2:19" x14ac:dyDescent="0.25">
      <c r="B1192" s="472"/>
      <c r="C1192" s="472"/>
      <c r="D1192" s="472"/>
      <c r="E1192" s="1027" t="s">
        <v>285</v>
      </c>
      <c r="F1192" s="1028">
        <v>2</v>
      </c>
      <c r="G1192" s="1028">
        <v>0</v>
      </c>
      <c r="H1192" s="1028">
        <v>0</v>
      </c>
      <c r="I1192" s="1028">
        <v>1</v>
      </c>
      <c r="J1192" s="1029">
        <v>3</v>
      </c>
      <c r="K1192" s="1029">
        <v>0</v>
      </c>
      <c r="L1192" s="1029">
        <v>1</v>
      </c>
      <c r="M1192" s="1029">
        <v>0</v>
      </c>
      <c r="N1192" s="1031">
        <f t="shared" si="569"/>
        <v>-1</v>
      </c>
      <c r="R1192" s="439"/>
      <c r="S1192" s="76"/>
    </row>
    <row r="1193" spans="2:19" x14ac:dyDescent="0.25">
      <c r="B1193" s="472"/>
      <c r="C1193" s="472"/>
      <c r="D1193" s="472"/>
      <c r="E1193" s="348" t="s">
        <v>389</v>
      </c>
      <c r="F1193" s="347">
        <v>31</v>
      </c>
      <c r="G1193" s="347">
        <v>19</v>
      </c>
      <c r="H1193" s="347">
        <v>21</v>
      </c>
      <c r="I1193" s="347">
        <v>36</v>
      </c>
      <c r="J1193" s="347">
        <v>20</v>
      </c>
      <c r="K1193" s="347">
        <v>22</v>
      </c>
      <c r="L1193" s="347">
        <v>24</v>
      </c>
      <c r="M1193" s="347">
        <v>9</v>
      </c>
      <c r="N1193" s="470">
        <f t="shared" si="569"/>
        <v>-0.625</v>
      </c>
      <c r="R1193" s="439"/>
      <c r="S1193" s="76"/>
    </row>
    <row r="1194" spans="2:19" x14ac:dyDescent="0.25">
      <c r="B1194" s="472"/>
      <c r="C1194" s="472"/>
      <c r="D1194" s="472"/>
      <c r="E1194" s="1027" t="s">
        <v>286</v>
      </c>
      <c r="F1194" s="1028">
        <v>17</v>
      </c>
      <c r="G1194" s="1028">
        <v>16</v>
      </c>
      <c r="H1194" s="1028">
        <v>15</v>
      </c>
      <c r="I1194" s="1028">
        <v>15</v>
      </c>
      <c r="J1194" s="1029">
        <v>8</v>
      </c>
      <c r="K1194" s="1029">
        <v>10</v>
      </c>
      <c r="L1194" s="1029">
        <v>9</v>
      </c>
      <c r="M1194" s="1029">
        <v>3</v>
      </c>
      <c r="N1194" s="1031">
        <f>IFERROR((M1194-L1194)/L1194,"-")</f>
        <v>-0.66666666666666663</v>
      </c>
      <c r="R1194" s="439"/>
      <c r="S1194" s="76"/>
    </row>
    <row r="1195" spans="2:19" x14ac:dyDescent="0.25">
      <c r="B1195" s="472"/>
      <c r="C1195" s="472"/>
      <c r="D1195" s="472"/>
      <c r="E1195" s="348" t="s">
        <v>279</v>
      </c>
      <c r="F1195" s="347">
        <v>5</v>
      </c>
      <c r="G1195" s="347">
        <v>10</v>
      </c>
      <c r="H1195" s="347">
        <v>17</v>
      </c>
      <c r="I1195" s="467">
        <v>2</v>
      </c>
      <c r="J1195" s="347">
        <v>2</v>
      </c>
      <c r="K1195" s="347">
        <v>3</v>
      </c>
      <c r="L1195" s="347">
        <v>2</v>
      </c>
      <c r="M1195" s="347">
        <v>0</v>
      </c>
      <c r="N1195" s="470">
        <f t="shared" si="569"/>
        <v>-1</v>
      </c>
      <c r="R1195" s="439"/>
      <c r="S1195" s="76"/>
    </row>
    <row r="1196" spans="2:19" x14ac:dyDescent="0.25">
      <c r="B1196" s="472"/>
      <c r="C1196" s="472"/>
      <c r="D1196" s="472"/>
      <c r="E1196" s="1027" t="s">
        <v>280</v>
      </c>
      <c r="F1196" s="1028">
        <v>70</v>
      </c>
      <c r="G1196" s="1028">
        <v>79</v>
      </c>
      <c r="H1196" s="1028">
        <v>90</v>
      </c>
      <c r="I1196" s="1028">
        <v>82</v>
      </c>
      <c r="J1196" s="1029">
        <v>88</v>
      </c>
      <c r="K1196" s="1029">
        <v>100</v>
      </c>
      <c r="L1196" s="1029">
        <v>60</v>
      </c>
      <c r="M1196" s="1029">
        <v>51</v>
      </c>
      <c r="N1196" s="1031">
        <f t="shared" si="569"/>
        <v>-0.15</v>
      </c>
      <c r="R1196" s="439"/>
      <c r="S1196" s="76"/>
    </row>
    <row r="1197" spans="2:19" x14ac:dyDescent="0.25">
      <c r="B1197" s="472"/>
      <c r="C1197" s="472"/>
      <c r="D1197" s="472"/>
      <c r="E1197" s="348" t="s">
        <v>281</v>
      </c>
      <c r="F1197" s="347">
        <v>43</v>
      </c>
      <c r="G1197" s="347">
        <v>34</v>
      </c>
      <c r="H1197" s="347">
        <v>50</v>
      </c>
      <c r="I1197" s="467">
        <v>40</v>
      </c>
      <c r="J1197" s="347">
        <v>34</v>
      </c>
      <c r="K1197" s="347">
        <v>18</v>
      </c>
      <c r="L1197" s="347">
        <v>26</v>
      </c>
      <c r="M1197" s="347">
        <v>16</v>
      </c>
      <c r="N1197" s="470">
        <f t="shared" si="569"/>
        <v>-0.38461538461538464</v>
      </c>
      <c r="R1197" s="439"/>
      <c r="S1197" s="76"/>
    </row>
    <row r="1198" spans="2:19" x14ac:dyDescent="0.25">
      <c r="B1198" s="472"/>
      <c r="C1198" s="472"/>
      <c r="D1198" s="472"/>
      <c r="E1198" s="1027" t="s">
        <v>390</v>
      </c>
      <c r="F1198" s="1028">
        <v>9</v>
      </c>
      <c r="G1198" s="1028">
        <v>13</v>
      </c>
      <c r="H1198" s="1028">
        <v>26</v>
      </c>
      <c r="I1198" s="1028">
        <v>10</v>
      </c>
      <c r="J1198" s="1029">
        <v>16</v>
      </c>
      <c r="K1198" s="1029">
        <v>12</v>
      </c>
      <c r="L1198" s="1029">
        <v>9</v>
      </c>
      <c r="M1198" s="1029">
        <v>7</v>
      </c>
      <c r="N1198" s="1031">
        <f t="shared" si="569"/>
        <v>-0.22222222222222221</v>
      </c>
      <c r="R1198" s="439"/>
      <c r="S1198" s="76"/>
    </row>
    <row r="1199" spans="2:19" ht="15.75" thickBot="1" x14ac:dyDescent="0.3">
      <c r="B1199" s="472"/>
      <c r="C1199" s="472"/>
      <c r="D1199" s="472"/>
      <c r="E1199" s="344" t="s">
        <v>175</v>
      </c>
      <c r="F1199" s="340">
        <v>1</v>
      </c>
      <c r="G1199" s="340">
        <v>2</v>
      </c>
      <c r="H1199" s="340">
        <v>5</v>
      </c>
      <c r="I1199" s="340">
        <v>3</v>
      </c>
      <c r="J1199" s="340">
        <v>8</v>
      </c>
      <c r="K1199" s="340">
        <v>3</v>
      </c>
      <c r="L1199" s="340">
        <v>5</v>
      </c>
      <c r="M1199" s="340">
        <v>3</v>
      </c>
      <c r="N1199" s="390">
        <f t="shared" si="569"/>
        <v>-0.4</v>
      </c>
      <c r="R1199" s="439"/>
      <c r="S1199" s="76"/>
    </row>
    <row r="1200" spans="2:19" ht="15.75" thickBot="1" x14ac:dyDescent="0.3">
      <c r="B1200" s="472"/>
      <c r="C1200" s="472"/>
      <c r="D1200" s="472"/>
      <c r="E1200" s="959" t="s">
        <v>7</v>
      </c>
      <c r="F1200" s="960">
        <f t="shared" ref="F1200:K1200" si="570">SUM(F1187:F1199)</f>
        <v>530</v>
      </c>
      <c r="G1200" s="960">
        <f t="shared" si="570"/>
        <v>593</v>
      </c>
      <c r="H1200" s="960">
        <f t="shared" si="570"/>
        <v>676</v>
      </c>
      <c r="I1200" s="960">
        <f t="shared" si="570"/>
        <v>635</v>
      </c>
      <c r="J1200" s="960">
        <f t="shared" si="570"/>
        <v>588</v>
      </c>
      <c r="K1200" s="960">
        <f t="shared" si="570"/>
        <v>597</v>
      </c>
      <c r="L1200" s="960">
        <v>521</v>
      </c>
      <c r="M1200" s="1093">
        <v>375</v>
      </c>
      <c r="N1200" s="967">
        <f>IFERROR((M1200-L1200)/L1200,"-")</f>
        <v>-0.28023032629558542</v>
      </c>
      <c r="R1200" s="439"/>
      <c r="S1200" s="76"/>
    </row>
    <row r="1201" spans="2:19" ht="15.75" thickTop="1" x14ac:dyDescent="0.25">
      <c r="B1201" s="472"/>
      <c r="C1201" s="472"/>
      <c r="D1201" s="472"/>
      <c r="E1201" s="34" t="s">
        <v>288</v>
      </c>
      <c r="F1201" s="439"/>
      <c r="H1201" s="439"/>
      <c r="I1201" s="439"/>
      <c r="J1201" s="439"/>
      <c r="R1201" s="439"/>
      <c r="S1201" s="76"/>
    </row>
    <row r="1202" spans="2:19" ht="15.75" thickBot="1" x14ac:dyDescent="0.3">
      <c r="B1202" s="472"/>
      <c r="C1202" s="472"/>
      <c r="D1202" s="472"/>
      <c r="E1202" s="439"/>
      <c r="F1202" s="439"/>
      <c r="H1202" s="439"/>
      <c r="I1202" s="439"/>
      <c r="J1202" s="439"/>
      <c r="R1202" s="439"/>
      <c r="S1202" s="76"/>
    </row>
    <row r="1203" spans="2:19" ht="23.25" customHeight="1" thickTop="1" thickBot="1" x14ac:dyDescent="0.3">
      <c r="B1203" s="472"/>
      <c r="C1203" s="472"/>
      <c r="D1203" s="472" t="s">
        <v>242</v>
      </c>
      <c r="E1203" s="1694" t="s">
        <v>242</v>
      </c>
      <c r="F1203" s="1695"/>
      <c r="G1203" s="1695"/>
      <c r="H1203" s="1695"/>
      <c r="I1203" s="1695"/>
      <c r="J1203" s="1695"/>
      <c r="K1203" s="1695"/>
      <c r="L1203" s="1695"/>
      <c r="M1203" s="1695"/>
      <c r="N1203" s="1696"/>
      <c r="R1203" s="439"/>
      <c r="S1203" s="76"/>
    </row>
    <row r="1204" spans="2:19" ht="15.75" customHeight="1" x14ac:dyDescent="0.25">
      <c r="B1204" s="472"/>
      <c r="C1204" s="472"/>
      <c r="D1204" s="472"/>
      <c r="E1204" s="1693" t="s">
        <v>42</v>
      </c>
      <c r="F1204" s="963" t="s">
        <v>43</v>
      </c>
      <c r="G1204" s="963" t="s">
        <v>43</v>
      </c>
      <c r="H1204" s="963" t="s">
        <v>43</v>
      </c>
      <c r="I1204" s="963" t="s">
        <v>43</v>
      </c>
      <c r="J1204" s="963" t="s">
        <v>43</v>
      </c>
      <c r="K1204" s="963" t="s">
        <v>43</v>
      </c>
      <c r="L1204" s="963" t="s">
        <v>43</v>
      </c>
      <c r="M1204" s="968" t="s">
        <v>43</v>
      </c>
      <c r="N1204" s="1697" t="s">
        <v>302</v>
      </c>
      <c r="R1204" s="439"/>
      <c r="S1204" s="76"/>
    </row>
    <row r="1205" spans="2:19" ht="15.75" customHeight="1" thickBot="1" x14ac:dyDescent="0.3">
      <c r="B1205" s="472"/>
      <c r="C1205" s="472"/>
      <c r="D1205" s="472"/>
      <c r="E1205" s="1523"/>
      <c r="F1205" s="871">
        <v>2009</v>
      </c>
      <c r="G1205" s="871">
        <v>2010</v>
      </c>
      <c r="H1205" s="871">
        <v>2011</v>
      </c>
      <c r="I1205" s="871">
        <v>2012</v>
      </c>
      <c r="J1205" s="871">
        <v>2013</v>
      </c>
      <c r="K1205" s="871">
        <v>2014</v>
      </c>
      <c r="L1205" s="871">
        <v>2015</v>
      </c>
      <c r="M1205" s="969">
        <v>2016</v>
      </c>
      <c r="N1205" s="1692"/>
      <c r="R1205" s="439"/>
      <c r="S1205" s="76"/>
    </row>
    <row r="1206" spans="2:19" x14ac:dyDescent="0.25">
      <c r="B1206" s="472"/>
      <c r="C1206" s="472"/>
      <c r="D1206" s="472"/>
      <c r="E1206" s="381" t="s">
        <v>278</v>
      </c>
      <c r="F1206" s="379">
        <v>28</v>
      </c>
      <c r="G1206" s="379">
        <v>19</v>
      </c>
      <c r="H1206" s="379">
        <v>35</v>
      </c>
      <c r="I1206" s="379">
        <v>37</v>
      </c>
      <c r="J1206" s="379">
        <v>20</v>
      </c>
      <c r="K1206" s="525">
        <v>31</v>
      </c>
      <c r="L1206" s="525">
        <v>23</v>
      </c>
      <c r="M1206" s="525">
        <v>17</v>
      </c>
      <c r="N1206" s="388">
        <f>IFERROR((M1206-L1206)/L1206,"-")</f>
        <v>-0.2608695652173913</v>
      </c>
      <c r="R1206" s="439"/>
      <c r="S1206" s="76"/>
    </row>
    <row r="1207" spans="2:19" x14ac:dyDescent="0.25">
      <c r="B1207" s="472"/>
      <c r="C1207" s="472"/>
      <c r="D1207" s="472"/>
      <c r="E1207" s="1027" t="s">
        <v>53</v>
      </c>
      <c r="F1207" s="1028">
        <v>32</v>
      </c>
      <c r="G1207" s="1028">
        <v>42</v>
      </c>
      <c r="H1207" s="1028">
        <v>24</v>
      </c>
      <c r="I1207" s="1028">
        <v>29</v>
      </c>
      <c r="J1207" s="1029">
        <v>29</v>
      </c>
      <c r="K1207" s="1029">
        <v>40</v>
      </c>
      <c r="L1207" s="1029">
        <v>23</v>
      </c>
      <c r="M1207" s="1029">
        <v>13</v>
      </c>
      <c r="N1207" s="1031">
        <f t="shared" ref="N1207:N1209" si="571">IFERROR((M1207-L1207)/L1207,"-")</f>
        <v>-0.43478260869565216</v>
      </c>
      <c r="R1207" s="439"/>
      <c r="S1207" s="76"/>
    </row>
    <row r="1208" spans="2:19" ht="15.75" thickBot="1" x14ac:dyDescent="0.3">
      <c r="B1208" s="472"/>
      <c r="C1208" s="472"/>
      <c r="D1208" s="472"/>
      <c r="E1208" s="382" t="s">
        <v>69</v>
      </c>
      <c r="F1208" s="380">
        <v>1</v>
      </c>
      <c r="G1208" s="380">
        <v>0</v>
      </c>
      <c r="H1208" s="380">
        <v>0</v>
      </c>
      <c r="I1208" s="340">
        <v>0</v>
      </c>
      <c r="J1208" s="340">
        <v>1</v>
      </c>
      <c r="K1208" s="340">
        <v>0</v>
      </c>
      <c r="L1208" s="340">
        <v>0</v>
      </c>
      <c r="M1208" s="467">
        <v>0</v>
      </c>
      <c r="N1208" s="388" t="str">
        <f t="shared" si="571"/>
        <v>-</v>
      </c>
      <c r="R1208" s="439"/>
      <c r="S1208" s="76"/>
    </row>
    <row r="1209" spans="2:19" ht="15.75" thickBot="1" x14ac:dyDescent="0.3">
      <c r="B1209" s="472"/>
      <c r="C1209" s="472"/>
      <c r="D1209" s="472"/>
      <c r="E1209" s="959" t="s">
        <v>7</v>
      </c>
      <c r="F1209" s="960">
        <f>SUM(F1206:F1208)</f>
        <v>61</v>
      </c>
      <c r="G1209" s="960">
        <f t="shared" ref="G1209" si="572">SUM(G1206:G1208)</f>
        <v>61</v>
      </c>
      <c r="H1209" s="960">
        <f t="shared" ref="H1209" si="573">SUM(H1206:H1208)</f>
        <v>59</v>
      </c>
      <c r="I1209" s="960">
        <f t="shared" ref="I1209" si="574">SUM(I1206:I1208)</f>
        <v>66</v>
      </c>
      <c r="J1209" s="960">
        <f t="shared" ref="J1209" si="575">SUM(J1206:J1208)</f>
        <v>50</v>
      </c>
      <c r="K1209" s="960">
        <f t="shared" ref="K1209" si="576">SUM(K1206:K1208)</f>
        <v>71</v>
      </c>
      <c r="L1209" s="960">
        <v>46</v>
      </c>
      <c r="M1209" s="960">
        <v>30</v>
      </c>
      <c r="N1209" s="964">
        <f t="shared" si="571"/>
        <v>-0.34782608695652173</v>
      </c>
      <c r="R1209" s="439"/>
      <c r="S1209" s="76"/>
    </row>
    <row r="1210" spans="2:19" ht="7.5" customHeight="1" thickTop="1" thickBot="1" x14ac:dyDescent="0.3">
      <c r="B1210" s="472"/>
      <c r="C1210" s="472"/>
      <c r="D1210" s="472"/>
      <c r="E1210" s="203"/>
      <c r="F1210" s="204"/>
      <c r="G1210" s="204"/>
      <c r="H1210" s="204"/>
      <c r="I1210" s="387"/>
      <c r="J1210" s="387"/>
      <c r="K1210" s="387"/>
      <c r="L1210" s="387"/>
      <c r="M1210" s="387"/>
      <c r="N1210" s="391"/>
      <c r="R1210" s="439"/>
      <c r="S1210" s="76"/>
    </row>
    <row r="1211" spans="2:19" ht="15.75" thickTop="1" x14ac:dyDescent="0.25">
      <c r="B1211" s="472"/>
      <c r="C1211" s="472"/>
      <c r="D1211" s="472"/>
      <c r="E1211" s="341" t="s">
        <v>50</v>
      </c>
      <c r="F1211" s="342">
        <v>30</v>
      </c>
      <c r="G1211" s="342">
        <v>42</v>
      </c>
      <c r="H1211" s="342">
        <v>32</v>
      </c>
      <c r="I1211" s="342">
        <v>41</v>
      </c>
      <c r="J1211" s="342">
        <v>32</v>
      </c>
      <c r="K1211" s="342">
        <v>38</v>
      </c>
      <c r="L1211" s="342">
        <v>27</v>
      </c>
      <c r="M1211" s="342">
        <v>21</v>
      </c>
      <c r="N1211" s="388">
        <f t="shared" ref="N1211:N1214" si="577">IFERROR((M1211-L1211)/L1211,"-")</f>
        <v>-0.22222222222222221</v>
      </c>
      <c r="R1211" s="439"/>
      <c r="S1211" s="76"/>
    </row>
    <row r="1212" spans="2:19" x14ac:dyDescent="0.25">
      <c r="B1212" s="472"/>
      <c r="C1212" s="472"/>
      <c r="D1212" s="472"/>
      <c r="E1212" s="1027" t="s">
        <v>51</v>
      </c>
      <c r="F1212" s="1028">
        <v>31</v>
      </c>
      <c r="G1212" s="1028">
        <v>19</v>
      </c>
      <c r="H1212" s="1028">
        <v>27</v>
      </c>
      <c r="I1212" s="1028">
        <v>25</v>
      </c>
      <c r="J1212" s="1029">
        <v>18</v>
      </c>
      <c r="K1212" s="1029">
        <v>33</v>
      </c>
      <c r="L1212" s="1029">
        <v>19</v>
      </c>
      <c r="M1212" s="1029">
        <v>9</v>
      </c>
      <c r="N1212" s="1031">
        <f t="shared" si="577"/>
        <v>-0.52631578947368418</v>
      </c>
      <c r="R1212" s="439"/>
      <c r="S1212" s="76"/>
    </row>
    <row r="1213" spans="2:19" ht="15.75" thickBot="1" x14ac:dyDescent="0.3">
      <c r="B1213" s="472"/>
      <c r="C1213" s="472"/>
      <c r="D1213" s="472"/>
      <c r="E1213" s="343" t="s">
        <v>69</v>
      </c>
      <c r="F1213" s="345">
        <v>0</v>
      </c>
      <c r="G1213" s="345">
        <v>0</v>
      </c>
      <c r="H1213" s="346">
        <v>0</v>
      </c>
      <c r="I1213" s="379">
        <v>0</v>
      </c>
      <c r="J1213" s="467">
        <v>0</v>
      </c>
      <c r="K1213" s="467">
        <v>0</v>
      </c>
      <c r="L1213" s="467">
        <v>0</v>
      </c>
      <c r="M1213" s="467">
        <v>0</v>
      </c>
      <c r="N1213" s="388" t="str">
        <f t="shared" si="577"/>
        <v>-</v>
      </c>
      <c r="R1213" s="439"/>
      <c r="S1213" s="76"/>
    </row>
    <row r="1214" spans="2:19" ht="15.75" thickBot="1" x14ac:dyDescent="0.3">
      <c r="B1214" s="472"/>
      <c r="C1214" s="472"/>
      <c r="D1214" s="472"/>
      <c r="E1214" s="966" t="s">
        <v>7</v>
      </c>
      <c r="F1214" s="960">
        <f>SUM(F1211:F1213)</f>
        <v>61</v>
      </c>
      <c r="G1214" s="960">
        <f t="shared" ref="G1214" si="578">SUM(G1211:G1213)</f>
        <v>61</v>
      </c>
      <c r="H1214" s="960">
        <f t="shared" ref="H1214" si="579">SUM(H1211:H1213)</f>
        <v>59</v>
      </c>
      <c r="I1214" s="960">
        <f t="shared" ref="I1214" si="580">SUM(I1211:I1213)</f>
        <v>66</v>
      </c>
      <c r="J1214" s="960">
        <f t="shared" ref="J1214" si="581">SUM(J1211:J1213)</f>
        <v>50</v>
      </c>
      <c r="K1214" s="960">
        <f t="shared" ref="K1214" si="582">SUM(K1211:K1213)</f>
        <v>71</v>
      </c>
      <c r="L1214" s="960">
        <v>46</v>
      </c>
      <c r="M1214" s="960">
        <v>30</v>
      </c>
      <c r="N1214" s="964">
        <f t="shared" si="577"/>
        <v>-0.34782608695652173</v>
      </c>
      <c r="R1214" s="439"/>
      <c r="S1214" s="76"/>
    </row>
    <row r="1215" spans="2:19" ht="7.5" customHeight="1" thickTop="1" thickBot="1" x14ac:dyDescent="0.3">
      <c r="B1215" s="472"/>
      <c r="C1215" s="472"/>
      <c r="D1215" s="472"/>
      <c r="E1215" s="244"/>
      <c r="F1215" s="204"/>
      <c r="G1215" s="204"/>
      <c r="H1215" s="204"/>
      <c r="I1215" s="204"/>
      <c r="J1215" s="204"/>
      <c r="K1215" s="204"/>
      <c r="L1215" s="204"/>
      <c r="M1215" s="204"/>
      <c r="N1215" s="392"/>
      <c r="R1215" s="439"/>
      <c r="S1215" s="76"/>
    </row>
    <row r="1216" spans="2:19" ht="15.75" thickTop="1" x14ac:dyDescent="0.25">
      <c r="B1216" s="472"/>
      <c r="C1216" s="472"/>
      <c r="D1216" s="472"/>
      <c r="E1216" s="245" t="s">
        <v>69</v>
      </c>
      <c r="F1216" s="342">
        <v>1</v>
      </c>
      <c r="G1216" s="342">
        <v>0</v>
      </c>
      <c r="H1216" s="342">
        <v>0</v>
      </c>
      <c r="I1216" s="468">
        <v>0</v>
      </c>
      <c r="J1216" s="342">
        <v>0</v>
      </c>
      <c r="K1216" s="342">
        <v>0</v>
      </c>
      <c r="L1216" s="342">
        <v>0</v>
      </c>
      <c r="M1216" s="342">
        <v>1</v>
      </c>
      <c r="N1216" s="469" t="str">
        <f t="shared" ref="N1216:N1228" si="583">IFERROR((M1216-L1216)/L1216,"-")</f>
        <v>-</v>
      </c>
      <c r="R1216" s="439"/>
      <c r="S1216" s="76"/>
    </row>
    <row r="1217" spans="2:19" x14ac:dyDescent="0.25">
      <c r="B1217" s="472"/>
      <c r="C1217" s="472"/>
      <c r="D1217" s="472"/>
      <c r="E1217" s="1027" t="s">
        <v>282</v>
      </c>
      <c r="F1217" s="1028">
        <v>11</v>
      </c>
      <c r="G1217" s="1028">
        <v>9</v>
      </c>
      <c r="H1217" s="1028">
        <v>10</v>
      </c>
      <c r="I1217" s="1028">
        <v>8</v>
      </c>
      <c r="J1217" s="1029">
        <v>6</v>
      </c>
      <c r="K1217" s="1029">
        <v>9</v>
      </c>
      <c r="L1217" s="1029">
        <v>3</v>
      </c>
      <c r="M1217" s="1029">
        <v>7</v>
      </c>
      <c r="N1217" s="1031">
        <f t="shared" si="583"/>
        <v>1.3333333333333333</v>
      </c>
      <c r="R1217" s="439"/>
      <c r="S1217" s="76"/>
    </row>
    <row r="1218" spans="2:19" x14ac:dyDescent="0.25">
      <c r="B1218" s="472"/>
      <c r="C1218" s="472"/>
      <c r="D1218" s="472"/>
      <c r="E1218" s="348" t="s">
        <v>439</v>
      </c>
      <c r="F1218" s="347">
        <v>4</v>
      </c>
      <c r="G1218" s="347">
        <v>7</v>
      </c>
      <c r="H1218" s="347">
        <v>1</v>
      </c>
      <c r="I1218" s="347">
        <v>4</v>
      </c>
      <c r="J1218" s="347">
        <v>3</v>
      </c>
      <c r="K1218" s="347">
        <v>6</v>
      </c>
      <c r="L1218" s="347">
        <v>5</v>
      </c>
      <c r="M1218" s="347">
        <v>2</v>
      </c>
      <c r="N1218" s="470">
        <f t="shared" si="583"/>
        <v>-0.6</v>
      </c>
      <c r="R1218" s="439"/>
      <c r="S1218" s="76"/>
    </row>
    <row r="1219" spans="2:19" x14ac:dyDescent="0.25">
      <c r="B1219" s="472"/>
      <c r="C1219" s="472"/>
      <c r="D1219" s="472"/>
      <c r="E1219" s="1027" t="s">
        <v>283</v>
      </c>
      <c r="F1219" s="1028">
        <v>2</v>
      </c>
      <c r="G1219" s="1028">
        <v>3</v>
      </c>
      <c r="H1219" s="1028">
        <v>5</v>
      </c>
      <c r="I1219" s="1028">
        <v>4</v>
      </c>
      <c r="J1219" s="1029">
        <v>5</v>
      </c>
      <c r="K1219" s="1029">
        <v>6</v>
      </c>
      <c r="L1219" s="1029">
        <v>4</v>
      </c>
      <c r="M1219" s="1029">
        <v>5</v>
      </c>
      <c r="N1219" s="1031">
        <f t="shared" si="583"/>
        <v>0.25</v>
      </c>
      <c r="R1219" s="439"/>
      <c r="S1219" s="76"/>
    </row>
    <row r="1220" spans="2:19" x14ac:dyDescent="0.25">
      <c r="B1220" s="472"/>
      <c r="C1220" s="472"/>
      <c r="D1220" s="472"/>
      <c r="E1220" s="348" t="s">
        <v>284</v>
      </c>
      <c r="F1220" s="347">
        <v>7</v>
      </c>
      <c r="G1220" s="347">
        <v>4</v>
      </c>
      <c r="H1220" s="347">
        <v>3</v>
      </c>
      <c r="I1220" s="347">
        <v>5</v>
      </c>
      <c r="J1220" s="347">
        <v>3</v>
      </c>
      <c r="K1220" s="347">
        <v>3</v>
      </c>
      <c r="L1220" s="347">
        <v>4</v>
      </c>
      <c r="M1220" s="347">
        <v>3</v>
      </c>
      <c r="N1220" s="470">
        <f t="shared" si="583"/>
        <v>-0.25</v>
      </c>
      <c r="R1220" s="439"/>
      <c r="S1220" s="76"/>
    </row>
    <row r="1221" spans="2:19" x14ac:dyDescent="0.25">
      <c r="B1221" s="715" t="s">
        <v>36</v>
      </c>
      <c r="C1221" s="670"/>
      <c r="D1221" s="472"/>
      <c r="E1221" s="1027" t="s">
        <v>285</v>
      </c>
      <c r="F1221" s="1028">
        <v>0</v>
      </c>
      <c r="G1221" s="1028">
        <v>0</v>
      </c>
      <c r="H1221" s="1028">
        <v>0</v>
      </c>
      <c r="I1221" s="1028">
        <v>0</v>
      </c>
      <c r="J1221" s="1029">
        <v>0</v>
      </c>
      <c r="K1221" s="1029">
        <v>0</v>
      </c>
      <c r="L1221" s="1029">
        <v>0</v>
      </c>
      <c r="M1221" s="1029">
        <v>0</v>
      </c>
      <c r="N1221" s="1031" t="str">
        <f t="shared" si="583"/>
        <v>-</v>
      </c>
      <c r="R1221" s="439"/>
      <c r="S1221" s="76"/>
    </row>
    <row r="1222" spans="2:19" x14ac:dyDescent="0.25">
      <c r="B1222" s="715" t="s">
        <v>38</v>
      </c>
      <c r="C1222" s="670"/>
      <c r="D1222" s="472"/>
      <c r="E1222" s="348" t="s">
        <v>389</v>
      </c>
      <c r="F1222" s="347">
        <v>6</v>
      </c>
      <c r="G1222" s="347">
        <v>4</v>
      </c>
      <c r="H1222" s="347">
        <v>5</v>
      </c>
      <c r="I1222" s="347">
        <v>0</v>
      </c>
      <c r="J1222" s="347">
        <v>0</v>
      </c>
      <c r="K1222" s="347">
        <v>2</v>
      </c>
      <c r="L1222" s="347">
        <v>3</v>
      </c>
      <c r="M1222" s="347">
        <v>1</v>
      </c>
      <c r="N1222" s="470">
        <f t="shared" si="583"/>
        <v>-0.66666666666666663</v>
      </c>
      <c r="R1222" s="439"/>
      <c r="S1222" s="76"/>
    </row>
    <row r="1223" spans="2:19" x14ac:dyDescent="0.25">
      <c r="B1223" s="715" t="s">
        <v>81</v>
      </c>
      <c r="C1223" s="670"/>
      <c r="D1223" s="472"/>
      <c r="E1223" s="1027" t="s">
        <v>286</v>
      </c>
      <c r="F1223" s="1028">
        <v>1</v>
      </c>
      <c r="G1223" s="1028">
        <v>4</v>
      </c>
      <c r="H1223" s="1028">
        <v>7</v>
      </c>
      <c r="I1223" s="1028">
        <v>6</v>
      </c>
      <c r="J1223" s="1029">
        <v>2</v>
      </c>
      <c r="K1223" s="1029">
        <v>5</v>
      </c>
      <c r="L1223" s="1029">
        <v>4</v>
      </c>
      <c r="M1223" s="1029">
        <v>2</v>
      </c>
      <c r="N1223" s="1031">
        <f>IFERROR((M1223-L1223)/L1223,"-")</f>
        <v>-0.5</v>
      </c>
      <c r="R1223" s="439"/>
      <c r="S1223" s="76"/>
    </row>
    <row r="1224" spans="2:19" x14ac:dyDescent="0.25">
      <c r="B1224" s="472"/>
      <c r="C1224" s="472"/>
      <c r="D1224" s="472"/>
      <c r="E1224" s="348" t="s">
        <v>279</v>
      </c>
      <c r="F1224" s="347">
        <v>3</v>
      </c>
      <c r="G1224" s="347">
        <v>3</v>
      </c>
      <c r="H1224" s="347">
        <v>2</v>
      </c>
      <c r="I1224" s="467">
        <v>4</v>
      </c>
      <c r="J1224" s="347">
        <v>3</v>
      </c>
      <c r="K1224" s="347">
        <v>2</v>
      </c>
      <c r="L1224" s="347">
        <v>3</v>
      </c>
      <c r="M1224" s="347">
        <v>0</v>
      </c>
      <c r="N1224" s="470">
        <f t="shared" si="583"/>
        <v>-1</v>
      </c>
      <c r="R1224" s="439"/>
      <c r="S1224" s="76"/>
    </row>
    <row r="1225" spans="2:19" x14ac:dyDescent="0.25">
      <c r="B1225" s="472"/>
      <c r="C1225" s="472"/>
      <c r="D1225" s="472"/>
      <c r="E1225" s="1027" t="s">
        <v>280</v>
      </c>
      <c r="F1225" s="1028">
        <v>19</v>
      </c>
      <c r="G1225" s="1028">
        <v>18</v>
      </c>
      <c r="H1225" s="1028">
        <v>17</v>
      </c>
      <c r="I1225" s="1028">
        <v>28</v>
      </c>
      <c r="J1225" s="1029">
        <v>21</v>
      </c>
      <c r="K1225" s="1029">
        <v>25</v>
      </c>
      <c r="L1225" s="1029">
        <v>13</v>
      </c>
      <c r="M1225" s="1029">
        <v>6</v>
      </c>
      <c r="N1225" s="1031">
        <f t="shared" si="583"/>
        <v>-0.53846153846153844</v>
      </c>
      <c r="R1225" s="439"/>
      <c r="S1225" s="76"/>
    </row>
    <row r="1226" spans="2:19" x14ac:dyDescent="0.25">
      <c r="B1226" s="472"/>
      <c r="C1226" s="472"/>
      <c r="D1226" s="472"/>
      <c r="E1226" s="348" t="s">
        <v>281</v>
      </c>
      <c r="F1226" s="347">
        <v>7</v>
      </c>
      <c r="G1226" s="347">
        <v>3</v>
      </c>
      <c r="H1226" s="347">
        <v>5</v>
      </c>
      <c r="I1226" s="467">
        <v>4</v>
      </c>
      <c r="J1226" s="347">
        <v>2</v>
      </c>
      <c r="K1226" s="347">
        <v>6</v>
      </c>
      <c r="L1226" s="347">
        <v>1</v>
      </c>
      <c r="M1226" s="347">
        <v>1</v>
      </c>
      <c r="N1226" s="470">
        <f t="shared" si="583"/>
        <v>0</v>
      </c>
      <c r="R1226" s="439"/>
      <c r="S1226" s="76"/>
    </row>
    <row r="1227" spans="2:19" x14ac:dyDescent="0.25">
      <c r="B1227" s="472"/>
      <c r="C1227" s="472"/>
      <c r="D1227" s="472"/>
      <c r="E1227" s="1027" t="s">
        <v>390</v>
      </c>
      <c r="F1227" s="1028">
        <v>0</v>
      </c>
      <c r="G1227" s="1028">
        <v>6</v>
      </c>
      <c r="H1227" s="1028">
        <v>3</v>
      </c>
      <c r="I1227" s="1028">
        <v>3</v>
      </c>
      <c r="J1227" s="1029">
        <v>5</v>
      </c>
      <c r="K1227" s="1029">
        <v>5</v>
      </c>
      <c r="L1227" s="1029">
        <v>6</v>
      </c>
      <c r="M1227" s="1029">
        <v>2</v>
      </c>
      <c r="N1227" s="1031">
        <f t="shared" si="583"/>
        <v>-0.66666666666666663</v>
      </c>
      <c r="R1227" s="439"/>
      <c r="S1227" s="76"/>
    </row>
    <row r="1228" spans="2:19" ht="15.75" thickBot="1" x14ac:dyDescent="0.3">
      <c r="B1228" s="472"/>
      <c r="C1228" s="472"/>
      <c r="D1228" s="472"/>
      <c r="E1228" s="344" t="s">
        <v>175</v>
      </c>
      <c r="F1228" s="340">
        <v>0</v>
      </c>
      <c r="G1228" s="340">
        <v>0</v>
      </c>
      <c r="H1228" s="340">
        <v>1</v>
      </c>
      <c r="I1228" s="340">
        <v>0</v>
      </c>
      <c r="J1228" s="340">
        <v>0</v>
      </c>
      <c r="K1228" s="340">
        <v>2</v>
      </c>
      <c r="L1228" s="340">
        <v>0</v>
      </c>
      <c r="M1228" s="340">
        <v>0</v>
      </c>
      <c r="N1228" s="390" t="str">
        <f t="shared" si="583"/>
        <v>-</v>
      </c>
      <c r="R1228" s="439"/>
      <c r="S1228" s="76"/>
    </row>
    <row r="1229" spans="2:19" ht="15.75" thickBot="1" x14ac:dyDescent="0.3">
      <c r="B1229" s="472"/>
      <c r="C1229" s="472"/>
      <c r="D1229" s="472"/>
      <c r="E1229" s="959" t="s">
        <v>7</v>
      </c>
      <c r="F1229" s="960">
        <f t="shared" ref="F1229:K1229" si="584">SUM(F1216:F1228)</f>
        <v>61</v>
      </c>
      <c r="G1229" s="960">
        <f t="shared" si="584"/>
        <v>61</v>
      </c>
      <c r="H1229" s="960">
        <f t="shared" si="584"/>
        <v>59</v>
      </c>
      <c r="I1229" s="960">
        <f t="shared" si="584"/>
        <v>66</v>
      </c>
      <c r="J1229" s="960">
        <f t="shared" si="584"/>
        <v>50</v>
      </c>
      <c r="K1229" s="960">
        <f t="shared" si="584"/>
        <v>71</v>
      </c>
      <c r="L1229" s="960">
        <v>46</v>
      </c>
      <c r="M1229" s="1093">
        <v>30</v>
      </c>
      <c r="N1229" s="967">
        <f>IFERROR((M1229-L1229)/L1229,"-")</f>
        <v>-0.34782608695652173</v>
      </c>
      <c r="R1229" s="439"/>
      <c r="S1229" s="76"/>
    </row>
    <row r="1230" spans="2:19" ht="15.75" thickTop="1" x14ac:dyDescent="0.25">
      <c r="B1230" s="472"/>
      <c r="C1230" s="472"/>
      <c r="D1230" s="472"/>
      <c r="E1230" s="34" t="s">
        <v>288</v>
      </c>
      <c r="F1230" s="439"/>
      <c r="H1230" s="439"/>
      <c r="I1230" s="439"/>
      <c r="J1230" s="439"/>
      <c r="R1230" s="439"/>
      <c r="S1230" s="76"/>
    </row>
    <row r="1231" spans="2:19" ht="15.75" thickBot="1" x14ac:dyDescent="0.3">
      <c r="B1231" s="472"/>
      <c r="C1231" s="472"/>
      <c r="D1231" s="472"/>
      <c r="E1231" s="439"/>
      <c r="F1231" s="439"/>
      <c r="H1231" s="439"/>
      <c r="I1231" s="439"/>
      <c r="J1231" s="439"/>
      <c r="R1231" s="439"/>
      <c r="S1231" s="76"/>
    </row>
    <row r="1232" spans="2:19" ht="23.25" customHeight="1" thickTop="1" thickBot="1" x14ac:dyDescent="0.3">
      <c r="B1232" s="472"/>
      <c r="C1232" s="472"/>
      <c r="D1232" s="472" t="s">
        <v>265</v>
      </c>
      <c r="E1232" s="1694" t="s">
        <v>265</v>
      </c>
      <c r="F1232" s="1695"/>
      <c r="G1232" s="1695"/>
      <c r="H1232" s="1695"/>
      <c r="I1232" s="1695"/>
      <c r="J1232" s="1695"/>
      <c r="K1232" s="1695"/>
      <c r="L1232" s="1695"/>
      <c r="M1232" s="1695"/>
      <c r="N1232" s="1696"/>
      <c r="R1232" s="439"/>
      <c r="S1232" s="76"/>
    </row>
    <row r="1233" spans="2:19" ht="15.75" customHeight="1" x14ac:dyDescent="0.25">
      <c r="B1233" s="472"/>
      <c r="C1233" s="472"/>
      <c r="D1233" s="472"/>
      <c r="E1233" s="1693" t="s">
        <v>42</v>
      </c>
      <c r="F1233" s="963" t="s">
        <v>43</v>
      </c>
      <c r="G1233" s="963" t="s">
        <v>43</v>
      </c>
      <c r="H1233" s="963" t="s">
        <v>43</v>
      </c>
      <c r="I1233" s="963" t="s">
        <v>43</v>
      </c>
      <c r="J1233" s="963" t="s">
        <v>43</v>
      </c>
      <c r="K1233" s="963" t="s">
        <v>43</v>
      </c>
      <c r="L1233" s="963" t="s">
        <v>43</v>
      </c>
      <c r="M1233" s="968" t="s">
        <v>43</v>
      </c>
      <c r="N1233" s="1697" t="s">
        <v>302</v>
      </c>
      <c r="R1233" s="439"/>
      <c r="S1233" s="76"/>
    </row>
    <row r="1234" spans="2:19" ht="15.75" customHeight="1" thickBot="1" x14ac:dyDescent="0.3">
      <c r="B1234" s="472"/>
      <c r="C1234" s="472"/>
      <c r="D1234" s="472"/>
      <c r="E1234" s="1523"/>
      <c r="F1234" s="871">
        <v>2009</v>
      </c>
      <c r="G1234" s="871">
        <v>2010</v>
      </c>
      <c r="H1234" s="871">
        <v>2011</v>
      </c>
      <c r="I1234" s="871">
        <v>2012</v>
      </c>
      <c r="J1234" s="871">
        <v>2013</v>
      </c>
      <c r="K1234" s="871">
        <v>2014</v>
      </c>
      <c r="L1234" s="871">
        <v>2015</v>
      </c>
      <c r="M1234" s="969">
        <v>2016</v>
      </c>
      <c r="N1234" s="1692"/>
      <c r="R1234" s="439"/>
      <c r="S1234" s="76"/>
    </row>
    <row r="1235" spans="2:19" x14ac:dyDescent="0.25">
      <c r="B1235" s="472"/>
      <c r="C1235" s="472"/>
      <c r="D1235" s="472"/>
      <c r="E1235" s="381" t="s">
        <v>278</v>
      </c>
      <c r="F1235" s="379">
        <v>8</v>
      </c>
      <c r="G1235" s="379">
        <v>4</v>
      </c>
      <c r="H1235" s="379">
        <v>10</v>
      </c>
      <c r="I1235" s="379">
        <v>9</v>
      </c>
      <c r="J1235" s="379">
        <v>8</v>
      </c>
      <c r="K1235" s="525">
        <v>20</v>
      </c>
      <c r="L1235" s="525">
        <v>18</v>
      </c>
      <c r="M1235" s="525">
        <v>23</v>
      </c>
      <c r="N1235" s="388">
        <f>IFERROR((M1235-L1235)/L1235,"-")</f>
        <v>0.27777777777777779</v>
      </c>
      <c r="R1235" s="439"/>
      <c r="S1235" s="76"/>
    </row>
    <row r="1236" spans="2:19" x14ac:dyDescent="0.25">
      <c r="B1236" s="472"/>
      <c r="C1236" s="472"/>
      <c r="D1236" s="472"/>
      <c r="E1236" s="1027" t="s">
        <v>53</v>
      </c>
      <c r="F1236" s="1028">
        <v>20</v>
      </c>
      <c r="G1236" s="1028">
        <v>11</v>
      </c>
      <c r="H1236" s="1028">
        <v>28</v>
      </c>
      <c r="I1236" s="1028">
        <v>23</v>
      </c>
      <c r="J1236" s="1029">
        <v>25</v>
      </c>
      <c r="K1236" s="1029">
        <v>40</v>
      </c>
      <c r="L1236" s="1029">
        <v>28</v>
      </c>
      <c r="M1236" s="1029">
        <v>24</v>
      </c>
      <c r="N1236" s="1031">
        <f t="shared" ref="N1236:N1238" si="585">IFERROR((M1236-L1236)/L1236,"-")</f>
        <v>-0.14285714285714285</v>
      </c>
      <c r="R1236" s="439"/>
      <c r="S1236" s="76"/>
    </row>
    <row r="1237" spans="2:19" ht="15.75" thickBot="1" x14ac:dyDescent="0.3">
      <c r="B1237" s="472"/>
      <c r="C1237" s="472"/>
      <c r="D1237" s="472"/>
      <c r="E1237" s="382" t="s">
        <v>69</v>
      </c>
      <c r="F1237" s="380">
        <v>0</v>
      </c>
      <c r="G1237" s="380">
        <v>0</v>
      </c>
      <c r="H1237" s="380">
        <v>0</v>
      </c>
      <c r="I1237" s="340">
        <v>0</v>
      </c>
      <c r="J1237" s="340">
        <v>0</v>
      </c>
      <c r="K1237" s="340">
        <v>0</v>
      </c>
      <c r="L1237" s="340">
        <v>0</v>
      </c>
      <c r="M1237" s="467">
        <v>0</v>
      </c>
      <c r="N1237" s="388" t="str">
        <f t="shared" si="585"/>
        <v>-</v>
      </c>
      <c r="R1237" s="439"/>
      <c r="S1237" s="76"/>
    </row>
    <row r="1238" spans="2:19" ht="15.75" thickBot="1" x14ac:dyDescent="0.3">
      <c r="B1238" s="472"/>
      <c r="C1238" s="472"/>
      <c r="D1238" s="472"/>
      <c r="E1238" s="959" t="s">
        <v>7</v>
      </c>
      <c r="F1238" s="960">
        <f>SUM(F1235:F1237)</f>
        <v>28</v>
      </c>
      <c r="G1238" s="960">
        <f t="shared" ref="G1238" si="586">SUM(G1235:G1237)</f>
        <v>15</v>
      </c>
      <c r="H1238" s="960">
        <f t="shared" ref="H1238" si="587">SUM(H1235:H1237)</f>
        <v>38</v>
      </c>
      <c r="I1238" s="960">
        <f t="shared" ref="I1238" si="588">SUM(I1235:I1237)</f>
        <v>32</v>
      </c>
      <c r="J1238" s="960">
        <f t="shared" ref="J1238" si="589">SUM(J1235:J1237)</f>
        <v>33</v>
      </c>
      <c r="K1238" s="960">
        <f t="shared" ref="K1238" si="590">SUM(K1235:K1237)</f>
        <v>60</v>
      </c>
      <c r="L1238" s="960">
        <v>46</v>
      </c>
      <c r="M1238" s="960">
        <v>47</v>
      </c>
      <c r="N1238" s="964">
        <f t="shared" si="585"/>
        <v>2.1739130434782608E-2</v>
      </c>
      <c r="R1238" s="439"/>
      <c r="S1238" s="76"/>
    </row>
    <row r="1239" spans="2:19" ht="7.5" customHeight="1" thickTop="1" thickBot="1" x14ac:dyDescent="0.3">
      <c r="B1239" s="472"/>
      <c r="C1239" s="472"/>
      <c r="D1239" s="472"/>
      <c r="E1239" s="203"/>
      <c r="F1239" s="204"/>
      <c r="G1239" s="204"/>
      <c r="H1239" s="204"/>
      <c r="I1239" s="387"/>
      <c r="J1239" s="387"/>
      <c r="K1239" s="387"/>
      <c r="L1239" s="387"/>
      <c r="M1239" s="387"/>
      <c r="N1239" s="391"/>
      <c r="R1239" s="439"/>
      <c r="S1239" s="76"/>
    </row>
    <row r="1240" spans="2:19" ht="15.75" thickTop="1" x14ac:dyDescent="0.25">
      <c r="B1240" s="472"/>
      <c r="C1240" s="472"/>
      <c r="D1240" s="472"/>
      <c r="E1240" s="341" t="s">
        <v>50</v>
      </c>
      <c r="F1240" s="342">
        <v>17</v>
      </c>
      <c r="G1240" s="342">
        <v>6</v>
      </c>
      <c r="H1240" s="342">
        <v>22</v>
      </c>
      <c r="I1240" s="342">
        <v>18</v>
      </c>
      <c r="J1240" s="342">
        <v>21</v>
      </c>
      <c r="K1240" s="342">
        <v>33</v>
      </c>
      <c r="L1240" s="342">
        <v>27</v>
      </c>
      <c r="M1240" s="342">
        <v>27</v>
      </c>
      <c r="N1240" s="388">
        <f t="shared" ref="N1240:N1243" si="591">IFERROR((M1240-L1240)/L1240,"-")</f>
        <v>0</v>
      </c>
      <c r="R1240" s="439"/>
      <c r="S1240" s="76"/>
    </row>
    <row r="1241" spans="2:19" x14ac:dyDescent="0.25">
      <c r="B1241" s="472"/>
      <c r="C1241" s="472"/>
      <c r="D1241" s="472"/>
      <c r="E1241" s="1027" t="s">
        <v>51</v>
      </c>
      <c r="F1241" s="1028">
        <v>11</v>
      </c>
      <c r="G1241" s="1028">
        <v>9</v>
      </c>
      <c r="H1241" s="1028">
        <v>16</v>
      </c>
      <c r="I1241" s="1028">
        <v>14</v>
      </c>
      <c r="J1241" s="1029">
        <v>12</v>
      </c>
      <c r="K1241" s="1029">
        <v>27</v>
      </c>
      <c r="L1241" s="1029">
        <v>19</v>
      </c>
      <c r="M1241" s="1029">
        <v>20</v>
      </c>
      <c r="N1241" s="1031">
        <f t="shared" si="591"/>
        <v>5.2631578947368418E-2</v>
      </c>
      <c r="R1241" s="439"/>
      <c r="S1241" s="76"/>
    </row>
    <row r="1242" spans="2:19" ht="15.75" thickBot="1" x14ac:dyDescent="0.3">
      <c r="B1242" s="472"/>
      <c r="C1242" s="472"/>
      <c r="D1242" s="472"/>
      <c r="E1242" s="343" t="s">
        <v>69</v>
      </c>
      <c r="F1242" s="345">
        <v>0</v>
      </c>
      <c r="G1242" s="345">
        <v>0</v>
      </c>
      <c r="H1242" s="346">
        <v>0</v>
      </c>
      <c r="I1242" s="379">
        <v>0</v>
      </c>
      <c r="J1242" s="467">
        <v>0</v>
      </c>
      <c r="K1242" s="467">
        <v>0</v>
      </c>
      <c r="L1242" s="467">
        <v>0</v>
      </c>
      <c r="M1242" s="467">
        <v>0</v>
      </c>
      <c r="N1242" s="388" t="str">
        <f t="shared" si="591"/>
        <v>-</v>
      </c>
      <c r="R1242" s="439"/>
      <c r="S1242" s="76"/>
    </row>
    <row r="1243" spans="2:19" ht="15.75" thickBot="1" x14ac:dyDescent="0.3">
      <c r="B1243" s="472"/>
      <c r="C1243" s="472"/>
      <c r="D1243" s="472"/>
      <c r="E1243" s="966" t="s">
        <v>7</v>
      </c>
      <c r="F1243" s="960">
        <f>SUM(F1240:F1242)</f>
        <v>28</v>
      </c>
      <c r="G1243" s="960">
        <f t="shared" ref="G1243" si="592">SUM(G1240:G1242)</f>
        <v>15</v>
      </c>
      <c r="H1243" s="960">
        <f t="shared" ref="H1243" si="593">SUM(H1240:H1242)</f>
        <v>38</v>
      </c>
      <c r="I1243" s="960">
        <f t="shared" ref="I1243" si="594">SUM(I1240:I1242)</f>
        <v>32</v>
      </c>
      <c r="J1243" s="960">
        <f t="shared" ref="J1243" si="595">SUM(J1240:J1242)</f>
        <v>33</v>
      </c>
      <c r="K1243" s="960">
        <f t="shared" ref="K1243" si="596">SUM(K1240:K1242)</f>
        <v>60</v>
      </c>
      <c r="L1243" s="960">
        <v>46</v>
      </c>
      <c r="M1243" s="960">
        <v>47</v>
      </c>
      <c r="N1243" s="964">
        <f t="shared" si="591"/>
        <v>2.1739130434782608E-2</v>
      </c>
      <c r="R1243" s="439"/>
      <c r="S1243" s="76"/>
    </row>
    <row r="1244" spans="2:19" ht="7.5" customHeight="1" thickTop="1" thickBot="1" x14ac:dyDescent="0.3">
      <c r="B1244" s="472"/>
      <c r="C1244" s="472"/>
      <c r="D1244" s="472"/>
      <c r="E1244" s="244"/>
      <c r="F1244" s="204"/>
      <c r="G1244" s="204"/>
      <c r="H1244" s="204"/>
      <c r="I1244" s="204"/>
      <c r="J1244" s="204"/>
      <c r="K1244" s="204"/>
      <c r="L1244" s="204"/>
      <c r="M1244" s="204"/>
      <c r="N1244" s="392"/>
      <c r="R1244" s="439"/>
      <c r="S1244" s="76"/>
    </row>
    <row r="1245" spans="2:19" ht="15.75" thickTop="1" x14ac:dyDescent="0.25">
      <c r="B1245" s="472"/>
      <c r="C1245" s="472"/>
      <c r="D1245" s="472"/>
      <c r="E1245" s="245" t="s">
        <v>69</v>
      </c>
      <c r="F1245" s="342">
        <v>0</v>
      </c>
      <c r="G1245" s="342">
        <v>0</v>
      </c>
      <c r="H1245" s="342">
        <v>0</v>
      </c>
      <c r="I1245" s="468">
        <v>0</v>
      </c>
      <c r="J1245" s="342">
        <v>0</v>
      </c>
      <c r="K1245" s="342">
        <v>0</v>
      </c>
      <c r="L1245" s="342">
        <v>0</v>
      </c>
      <c r="M1245" s="342">
        <v>0</v>
      </c>
      <c r="N1245" s="469" t="str">
        <f t="shared" ref="N1245:N1257" si="597">IFERROR((M1245-L1245)/L1245,"-")</f>
        <v>-</v>
      </c>
      <c r="R1245" s="439"/>
      <c r="S1245" s="76"/>
    </row>
    <row r="1246" spans="2:19" x14ac:dyDescent="0.25">
      <c r="B1246" s="472"/>
      <c r="C1246" s="472"/>
      <c r="D1246" s="472"/>
      <c r="E1246" s="1027" t="s">
        <v>282</v>
      </c>
      <c r="F1246" s="1028">
        <v>2</v>
      </c>
      <c r="G1246" s="1028">
        <v>1</v>
      </c>
      <c r="H1246" s="1028">
        <v>4</v>
      </c>
      <c r="I1246" s="1028">
        <v>2</v>
      </c>
      <c r="J1246" s="1029">
        <v>4</v>
      </c>
      <c r="K1246" s="1029">
        <v>2</v>
      </c>
      <c r="L1246" s="1029">
        <v>2</v>
      </c>
      <c r="M1246" s="1029">
        <v>5</v>
      </c>
      <c r="N1246" s="1031">
        <f t="shared" si="597"/>
        <v>1.5</v>
      </c>
      <c r="R1246" s="439"/>
      <c r="S1246" s="76"/>
    </row>
    <row r="1247" spans="2:19" x14ac:dyDescent="0.25">
      <c r="B1247" s="472"/>
      <c r="C1247" s="472"/>
      <c r="D1247" s="472"/>
      <c r="E1247" s="348" t="s">
        <v>439</v>
      </c>
      <c r="F1247" s="347">
        <v>5</v>
      </c>
      <c r="G1247" s="347">
        <v>1</v>
      </c>
      <c r="H1247" s="347">
        <v>1</v>
      </c>
      <c r="I1247" s="347">
        <v>2</v>
      </c>
      <c r="J1247" s="347">
        <v>0</v>
      </c>
      <c r="K1247" s="347">
        <v>3</v>
      </c>
      <c r="L1247" s="347">
        <v>2</v>
      </c>
      <c r="M1247" s="347">
        <v>0</v>
      </c>
      <c r="N1247" s="470">
        <f t="shared" si="597"/>
        <v>-1</v>
      </c>
      <c r="R1247" s="439"/>
      <c r="S1247" s="76"/>
    </row>
    <row r="1248" spans="2:19" x14ac:dyDescent="0.25">
      <c r="B1248" s="472"/>
      <c r="C1248" s="472"/>
      <c r="D1248" s="472"/>
      <c r="E1248" s="1027" t="s">
        <v>283</v>
      </c>
      <c r="F1248" s="1028">
        <v>1</v>
      </c>
      <c r="G1248" s="1028">
        <v>0</v>
      </c>
      <c r="H1248" s="1028">
        <v>0</v>
      </c>
      <c r="I1248" s="1028">
        <v>2</v>
      </c>
      <c r="J1248" s="1029">
        <v>1</v>
      </c>
      <c r="K1248" s="1029">
        <v>3</v>
      </c>
      <c r="L1248" s="1029">
        <v>4</v>
      </c>
      <c r="M1248" s="1029">
        <v>1</v>
      </c>
      <c r="N1248" s="1031">
        <f t="shared" si="597"/>
        <v>-0.75</v>
      </c>
      <c r="R1248" s="439"/>
      <c r="S1248" s="76"/>
    </row>
    <row r="1249" spans="2:19" x14ac:dyDescent="0.25">
      <c r="B1249" s="472"/>
      <c r="C1249" s="472"/>
      <c r="D1249" s="472"/>
      <c r="E1249" s="348" t="s">
        <v>284</v>
      </c>
      <c r="F1249" s="347">
        <v>1</v>
      </c>
      <c r="G1249" s="347">
        <v>1</v>
      </c>
      <c r="H1249" s="347">
        <v>4</v>
      </c>
      <c r="I1249" s="347">
        <v>0</v>
      </c>
      <c r="J1249" s="347">
        <v>0</v>
      </c>
      <c r="K1249" s="347">
        <v>4</v>
      </c>
      <c r="L1249" s="347">
        <v>2</v>
      </c>
      <c r="M1249" s="347">
        <v>2</v>
      </c>
      <c r="N1249" s="470">
        <f t="shared" si="597"/>
        <v>0</v>
      </c>
      <c r="R1249" s="439"/>
      <c r="S1249" s="76"/>
    </row>
    <row r="1250" spans="2:19" x14ac:dyDescent="0.25">
      <c r="B1250" s="472"/>
      <c r="C1250" s="472"/>
      <c r="D1250" s="472"/>
      <c r="E1250" s="1027" t="s">
        <v>285</v>
      </c>
      <c r="F1250" s="1028">
        <v>0</v>
      </c>
      <c r="G1250" s="1028">
        <v>0</v>
      </c>
      <c r="H1250" s="1028">
        <v>0</v>
      </c>
      <c r="I1250" s="1028">
        <v>0</v>
      </c>
      <c r="J1250" s="1029">
        <v>0</v>
      </c>
      <c r="K1250" s="1029">
        <v>0</v>
      </c>
      <c r="L1250" s="1029">
        <v>0</v>
      </c>
      <c r="M1250" s="1029">
        <v>0</v>
      </c>
      <c r="N1250" s="1031" t="str">
        <f t="shared" si="597"/>
        <v>-</v>
      </c>
      <c r="R1250" s="439"/>
      <c r="S1250" s="76"/>
    </row>
    <row r="1251" spans="2:19" x14ac:dyDescent="0.25">
      <c r="B1251" s="472"/>
      <c r="C1251" s="472"/>
      <c r="D1251" s="472"/>
      <c r="E1251" s="348" t="s">
        <v>389</v>
      </c>
      <c r="F1251" s="347">
        <v>1</v>
      </c>
      <c r="G1251" s="347">
        <v>1</v>
      </c>
      <c r="H1251" s="347">
        <v>1</v>
      </c>
      <c r="I1251" s="347">
        <v>2</v>
      </c>
      <c r="J1251" s="347">
        <v>0</v>
      </c>
      <c r="K1251" s="347">
        <v>0</v>
      </c>
      <c r="L1251" s="347">
        <v>1</v>
      </c>
      <c r="M1251" s="347">
        <v>2</v>
      </c>
      <c r="N1251" s="470">
        <f t="shared" si="597"/>
        <v>1</v>
      </c>
      <c r="R1251" s="439"/>
      <c r="S1251" s="76"/>
    </row>
    <row r="1252" spans="2:19" x14ac:dyDescent="0.25">
      <c r="B1252" s="472"/>
      <c r="C1252" s="472"/>
      <c r="D1252" s="472"/>
      <c r="E1252" s="1027" t="s">
        <v>286</v>
      </c>
      <c r="F1252" s="1028">
        <v>2</v>
      </c>
      <c r="G1252" s="1028">
        <v>1</v>
      </c>
      <c r="H1252" s="1028">
        <v>4</v>
      </c>
      <c r="I1252" s="1028">
        <v>2</v>
      </c>
      <c r="J1252" s="1029">
        <v>6</v>
      </c>
      <c r="K1252" s="1029">
        <v>1</v>
      </c>
      <c r="L1252" s="1029">
        <v>3</v>
      </c>
      <c r="M1252" s="1029">
        <v>1</v>
      </c>
      <c r="N1252" s="1031">
        <f>IFERROR((M1252-L1252)/L1252,"-")</f>
        <v>-0.66666666666666663</v>
      </c>
      <c r="R1252" s="439"/>
      <c r="S1252" s="76"/>
    </row>
    <row r="1253" spans="2:19" x14ac:dyDescent="0.25">
      <c r="B1253" s="472"/>
      <c r="C1253" s="472"/>
      <c r="D1253" s="472"/>
      <c r="E1253" s="348" t="s">
        <v>279</v>
      </c>
      <c r="F1253" s="347">
        <v>0</v>
      </c>
      <c r="G1253" s="347">
        <v>0</v>
      </c>
      <c r="H1253" s="347">
        <v>0</v>
      </c>
      <c r="I1253" s="467">
        <v>1</v>
      </c>
      <c r="J1253" s="347">
        <v>1</v>
      </c>
      <c r="K1253" s="347">
        <v>0</v>
      </c>
      <c r="L1253" s="347">
        <v>1</v>
      </c>
      <c r="M1253" s="347">
        <v>1</v>
      </c>
      <c r="N1253" s="470">
        <f t="shared" si="597"/>
        <v>0</v>
      </c>
      <c r="R1253" s="439"/>
      <c r="S1253" s="76"/>
    </row>
    <row r="1254" spans="2:19" x14ac:dyDescent="0.25">
      <c r="B1254" s="472"/>
      <c r="C1254" s="472"/>
      <c r="D1254" s="472"/>
      <c r="E1254" s="1027" t="s">
        <v>280</v>
      </c>
      <c r="F1254" s="1028">
        <v>11</v>
      </c>
      <c r="G1254" s="1028">
        <v>7</v>
      </c>
      <c r="H1254" s="1028">
        <v>16</v>
      </c>
      <c r="I1254" s="1028">
        <v>14</v>
      </c>
      <c r="J1254" s="1029">
        <v>15</v>
      </c>
      <c r="K1254" s="1029">
        <v>35</v>
      </c>
      <c r="L1254" s="1029">
        <v>21</v>
      </c>
      <c r="M1254" s="1029">
        <v>30</v>
      </c>
      <c r="N1254" s="1031">
        <f t="shared" si="597"/>
        <v>0.42857142857142855</v>
      </c>
      <c r="R1254" s="439"/>
      <c r="S1254" s="76"/>
    </row>
    <row r="1255" spans="2:19" x14ac:dyDescent="0.25">
      <c r="B1255" s="472"/>
      <c r="C1255" s="472"/>
      <c r="D1255" s="472"/>
      <c r="E1255" s="348" t="s">
        <v>281</v>
      </c>
      <c r="F1255" s="347">
        <v>3</v>
      </c>
      <c r="G1255" s="347">
        <v>2</v>
      </c>
      <c r="H1255" s="347">
        <v>4</v>
      </c>
      <c r="I1255" s="467">
        <v>1</v>
      </c>
      <c r="J1255" s="347">
        <v>2</v>
      </c>
      <c r="K1255" s="347">
        <v>0</v>
      </c>
      <c r="L1255" s="347">
        <v>0</v>
      </c>
      <c r="M1255" s="347">
        <v>1</v>
      </c>
      <c r="N1255" s="470" t="str">
        <f t="shared" si="597"/>
        <v>-</v>
      </c>
      <c r="R1255" s="439"/>
      <c r="S1255" s="76"/>
    </row>
    <row r="1256" spans="2:19" x14ac:dyDescent="0.25">
      <c r="B1256" s="472"/>
      <c r="C1256" s="472"/>
      <c r="D1256" s="472"/>
      <c r="E1256" s="1027" t="s">
        <v>390</v>
      </c>
      <c r="F1256" s="1028">
        <v>2</v>
      </c>
      <c r="G1256" s="1028">
        <v>1</v>
      </c>
      <c r="H1256" s="1028">
        <v>4</v>
      </c>
      <c r="I1256" s="1028">
        <v>6</v>
      </c>
      <c r="J1256" s="1029">
        <v>4</v>
      </c>
      <c r="K1256" s="1029">
        <v>8</v>
      </c>
      <c r="L1256" s="1029">
        <v>9</v>
      </c>
      <c r="M1256" s="1029">
        <v>2</v>
      </c>
      <c r="N1256" s="1031">
        <f t="shared" si="597"/>
        <v>-0.77777777777777779</v>
      </c>
      <c r="R1256" s="439"/>
      <c r="S1256" s="76"/>
    </row>
    <row r="1257" spans="2:19" ht="15.75" thickBot="1" x14ac:dyDescent="0.3">
      <c r="B1257" s="472"/>
      <c r="C1257" s="472"/>
      <c r="D1257" s="472"/>
      <c r="E1257" s="344" t="s">
        <v>175</v>
      </c>
      <c r="F1257" s="340">
        <v>0</v>
      </c>
      <c r="G1257" s="340">
        <v>0</v>
      </c>
      <c r="H1257" s="340">
        <v>0</v>
      </c>
      <c r="I1257" s="340">
        <v>0</v>
      </c>
      <c r="J1257" s="340">
        <v>0</v>
      </c>
      <c r="K1257" s="340">
        <v>4</v>
      </c>
      <c r="L1257" s="340">
        <v>1</v>
      </c>
      <c r="M1257" s="340">
        <v>2</v>
      </c>
      <c r="N1257" s="390">
        <f t="shared" si="597"/>
        <v>1</v>
      </c>
      <c r="R1257" s="439"/>
      <c r="S1257" s="76"/>
    </row>
    <row r="1258" spans="2:19" ht="15.75" thickBot="1" x14ac:dyDescent="0.3">
      <c r="B1258" s="472"/>
      <c r="C1258" s="472"/>
      <c r="D1258" s="472"/>
      <c r="E1258" s="959" t="s">
        <v>7</v>
      </c>
      <c r="F1258" s="960">
        <f t="shared" ref="F1258:K1258" si="598">SUM(F1245:F1257)</f>
        <v>28</v>
      </c>
      <c r="G1258" s="960">
        <f t="shared" si="598"/>
        <v>15</v>
      </c>
      <c r="H1258" s="960">
        <f t="shared" si="598"/>
        <v>38</v>
      </c>
      <c r="I1258" s="960">
        <f t="shared" si="598"/>
        <v>32</v>
      </c>
      <c r="J1258" s="960">
        <f t="shared" si="598"/>
        <v>33</v>
      </c>
      <c r="K1258" s="960">
        <f t="shared" si="598"/>
        <v>60</v>
      </c>
      <c r="L1258" s="960">
        <v>46</v>
      </c>
      <c r="M1258" s="1093">
        <v>47</v>
      </c>
      <c r="N1258" s="967">
        <f>IFERROR((M1258-L1258)/L1258,"-")</f>
        <v>2.1739130434782608E-2</v>
      </c>
      <c r="R1258" s="439"/>
      <c r="S1258" s="76"/>
    </row>
    <row r="1259" spans="2:19" ht="15.75" thickTop="1" x14ac:dyDescent="0.25">
      <c r="B1259" s="472"/>
      <c r="C1259" s="472"/>
      <c r="D1259" s="472"/>
      <c r="E1259" s="34" t="s">
        <v>288</v>
      </c>
      <c r="F1259" s="439"/>
      <c r="H1259" s="439"/>
      <c r="I1259" s="439"/>
      <c r="J1259" s="439"/>
      <c r="R1259" s="439"/>
      <c r="S1259" s="76"/>
    </row>
    <row r="1260" spans="2:19" ht="15.75" thickBot="1" x14ac:dyDescent="0.3">
      <c r="B1260" s="472"/>
      <c r="C1260" s="472"/>
      <c r="D1260" s="472"/>
      <c r="E1260" s="439"/>
      <c r="F1260" s="439"/>
      <c r="H1260" s="439"/>
      <c r="I1260" s="439"/>
      <c r="J1260" s="439"/>
      <c r="R1260" s="439"/>
      <c r="S1260" s="76"/>
    </row>
    <row r="1261" spans="2:19" ht="24" customHeight="1" thickTop="1" thickBot="1" x14ac:dyDescent="0.3">
      <c r="B1261" s="472"/>
      <c r="C1261" s="472"/>
      <c r="D1261" s="472" t="s">
        <v>244</v>
      </c>
      <c r="E1261" s="1694" t="s">
        <v>244</v>
      </c>
      <c r="F1261" s="1695"/>
      <c r="G1261" s="1695"/>
      <c r="H1261" s="1695"/>
      <c r="I1261" s="1695"/>
      <c r="J1261" s="1695"/>
      <c r="K1261" s="1695"/>
      <c r="L1261" s="1695"/>
      <c r="M1261" s="1695"/>
      <c r="N1261" s="1696"/>
      <c r="R1261" s="439"/>
      <c r="S1261" s="76"/>
    </row>
    <row r="1262" spans="2:19" ht="15.75" customHeight="1" x14ac:dyDescent="0.25">
      <c r="B1262" s="472"/>
      <c r="C1262" s="472"/>
      <c r="D1262" s="472"/>
      <c r="E1262" s="1693" t="s">
        <v>42</v>
      </c>
      <c r="F1262" s="963" t="s">
        <v>43</v>
      </c>
      <c r="G1262" s="963" t="s">
        <v>43</v>
      </c>
      <c r="H1262" s="963" t="s">
        <v>43</v>
      </c>
      <c r="I1262" s="963" t="s">
        <v>43</v>
      </c>
      <c r="J1262" s="963" t="s">
        <v>43</v>
      </c>
      <c r="K1262" s="963" t="s">
        <v>43</v>
      </c>
      <c r="L1262" s="963" t="s">
        <v>43</v>
      </c>
      <c r="M1262" s="968" t="s">
        <v>43</v>
      </c>
      <c r="N1262" s="1697" t="s">
        <v>302</v>
      </c>
      <c r="R1262" s="439"/>
      <c r="S1262" s="76"/>
    </row>
    <row r="1263" spans="2:19" ht="15.75" customHeight="1" thickBot="1" x14ac:dyDescent="0.3">
      <c r="B1263" s="472"/>
      <c r="C1263" s="472"/>
      <c r="D1263" s="472"/>
      <c r="E1263" s="1523"/>
      <c r="F1263" s="871">
        <v>2009</v>
      </c>
      <c r="G1263" s="871">
        <v>2010</v>
      </c>
      <c r="H1263" s="871">
        <v>2011</v>
      </c>
      <c r="I1263" s="871">
        <v>2012</v>
      </c>
      <c r="J1263" s="871">
        <v>2013</v>
      </c>
      <c r="K1263" s="871">
        <v>2014</v>
      </c>
      <c r="L1263" s="871">
        <v>2015</v>
      </c>
      <c r="M1263" s="969">
        <v>2016</v>
      </c>
      <c r="N1263" s="1692"/>
      <c r="R1263" s="439"/>
      <c r="S1263" s="76"/>
    </row>
    <row r="1264" spans="2:19" x14ac:dyDescent="0.25">
      <c r="B1264" s="472"/>
      <c r="C1264" s="472"/>
      <c r="D1264" s="472"/>
      <c r="E1264" s="381" t="s">
        <v>278</v>
      </c>
      <c r="F1264" s="379">
        <v>35</v>
      </c>
      <c r="G1264" s="379">
        <v>32</v>
      </c>
      <c r="H1264" s="379">
        <v>60</v>
      </c>
      <c r="I1264" s="379">
        <v>47</v>
      </c>
      <c r="J1264" s="379">
        <v>32</v>
      </c>
      <c r="K1264" s="525">
        <v>47</v>
      </c>
      <c r="L1264" s="525">
        <v>69</v>
      </c>
      <c r="M1264" s="525">
        <v>38</v>
      </c>
      <c r="N1264" s="388">
        <f>IFERROR((M1264-L1264)/L1264,"-")</f>
        <v>-0.44927536231884058</v>
      </c>
      <c r="R1264" s="439"/>
      <c r="S1264" s="76"/>
    </row>
    <row r="1265" spans="2:19" x14ac:dyDescent="0.25">
      <c r="B1265" s="472"/>
      <c r="C1265" s="472"/>
      <c r="D1265" s="472"/>
      <c r="E1265" s="1027" t="s">
        <v>53</v>
      </c>
      <c r="F1265" s="1028">
        <v>20</v>
      </c>
      <c r="G1265" s="1028">
        <v>25</v>
      </c>
      <c r="H1265" s="1028">
        <v>24</v>
      </c>
      <c r="I1265" s="1028">
        <v>20</v>
      </c>
      <c r="J1265" s="1029">
        <v>19</v>
      </c>
      <c r="K1265" s="1029">
        <v>26</v>
      </c>
      <c r="L1265" s="1029">
        <v>22</v>
      </c>
      <c r="M1265" s="1029">
        <v>23</v>
      </c>
      <c r="N1265" s="1031">
        <f t="shared" ref="N1265:N1267" si="599">IFERROR((M1265-L1265)/L1265,"-")</f>
        <v>4.5454545454545456E-2</v>
      </c>
      <c r="R1265" s="439"/>
      <c r="S1265" s="76"/>
    </row>
    <row r="1266" spans="2:19" ht="15.75" thickBot="1" x14ac:dyDescent="0.3">
      <c r="B1266" s="472"/>
      <c r="C1266" s="472"/>
      <c r="D1266" s="472"/>
      <c r="E1266" s="382" t="s">
        <v>69</v>
      </c>
      <c r="F1266" s="380">
        <v>0</v>
      </c>
      <c r="G1266" s="380">
        <v>0</v>
      </c>
      <c r="H1266" s="380">
        <v>1</v>
      </c>
      <c r="I1266" s="340">
        <v>0</v>
      </c>
      <c r="J1266" s="340">
        <v>0</v>
      </c>
      <c r="K1266" s="340">
        <v>1</v>
      </c>
      <c r="L1266" s="340">
        <v>0</v>
      </c>
      <c r="M1266" s="467">
        <v>5</v>
      </c>
      <c r="N1266" s="388" t="str">
        <f t="shared" si="599"/>
        <v>-</v>
      </c>
      <c r="R1266" s="439"/>
      <c r="S1266" s="76"/>
    </row>
    <row r="1267" spans="2:19" ht="15.75" thickBot="1" x14ac:dyDescent="0.3">
      <c r="B1267" s="472"/>
      <c r="C1267" s="472"/>
      <c r="D1267" s="472"/>
      <c r="E1267" s="959" t="s">
        <v>7</v>
      </c>
      <c r="F1267" s="960">
        <f>SUM(F1264:F1266)</f>
        <v>55</v>
      </c>
      <c r="G1267" s="960">
        <f t="shared" ref="G1267" si="600">SUM(G1264:G1266)</f>
        <v>57</v>
      </c>
      <c r="H1267" s="960">
        <f t="shared" ref="H1267" si="601">SUM(H1264:H1266)</f>
        <v>85</v>
      </c>
      <c r="I1267" s="960">
        <f t="shared" ref="I1267" si="602">SUM(I1264:I1266)</f>
        <v>67</v>
      </c>
      <c r="J1267" s="960">
        <f t="shared" ref="J1267" si="603">SUM(J1264:J1266)</f>
        <v>51</v>
      </c>
      <c r="K1267" s="960">
        <f t="shared" ref="K1267" si="604">SUM(K1264:K1266)</f>
        <v>74</v>
      </c>
      <c r="L1267" s="960">
        <v>91</v>
      </c>
      <c r="M1267" s="960">
        <v>66</v>
      </c>
      <c r="N1267" s="964">
        <f t="shared" si="599"/>
        <v>-0.27472527472527475</v>
      </c>
      <c r="R1267" s="439"/>
      <c r="S1267" s="76"/>
    </row>
    <row r="1268" spans="2:19" ht="7.5" customHeight="1" thickTop="1" thickBot="1" x14ac:dyDescent="0.3">
      <c r="B1268" s="472"/>
      <c r="C1268" s="472"/>
      <c r="D1268" s="472"/>
      <c r="E1268" s="203"/>
      <c r="F1268" s="204"/>
      <c r="G1268" s="204"/>
      <c r="H1268" s="204"/>
      <c r="I1268" s="387"/>
      <c r="J1268" s="387"/>
      <c r="K1268" s="387"/>
      <c r="L1268" s="387"/>
      <c r="M1268" s="387"/>
      <c r="N1268" s="391"/>
      <c r="R1268" s="439"/>
      <c r="S1268" s="76"/>
    </row>
    <row r="1269" spans="2:19" ht="15.75" thickTop="1" x14ac:dyDescent="0.25">
      <c r="B1269" s="472"/>
      <c r="C1269" s="472"/>
      <c r="D1269" s="472"/>
      <c r="E1269" s="341" t="s">
        <v>50</v>
      </c>
      <c r="F1269" s="342">
        <v>37</v>
      </c>
      <c r="G1269" s="342">
        <v>33</v>
      </c>
      <c r="H1269" s="342">
        <v>54</v>
      </c>
      <c r="I1269" s="342">
        <v>40</v>
      </c>
      <c r="J1269" s="342">
        <v>36</v>
      </c>
      <c r="K1269" s="342">
        <v>49</v>
      </c>
      <c r="L1269" s="342">
        <v>53</v>
      </c>
      <c r="M1269" s="342">
        <v>34</v>
      </c>
      <c r="N1269" s="388">
        <f t="shared" ref="N1269:N1272" si="605">IFERROR((M1269-L1269)/L1269,"-")</f>
        <v>-0.35849056603773582</v>
      </c>
      <c r="R1269" s="439"/>
      <c r="S1269" s="76"/>
    </row>
    <row r="1270" spans="2:19" x14ac:dyDescent="0.25">
      <c r="B1270" s="472"/>
      <c r="C1270" s="472"/>
      <c r="D1270" s="472"/>
      <c r="E1270" s="1027" t="s">
        <v>51</v>
      </c>
      <c r="F1270" s="1028">
        <v>18</v>
      </c>
      <c r="G1270" s="1028">
        <v>24</v>
      </c>
      <c r="H1270" s="1028">
        <v>30</v>
      </c>
      <c r="I1270" s="1028">
        <v>26</v>
      </c>
      <c r="J1270" s="1029">
        <v>15</v>
      </c>
      <c r="K1270" s="1029">
        <v>25</v>
      </c>
      <c r="L1270" s="1029">
        <v>36</v>
      </c>
      <c r="M1270" s="1029">
        <v>28</v>
      </c>
      <c r="N1270" s="1031">
        <f t="shared" si="605"/>
        <v>-0.22222222222222221</v>
      </c>
      <c r="R1270" s="439"/>
      <c r="S1270" s="76"/>
    </row>
    <row r="1271" spans="2:19" ht="15.75" thickBot="1" x14ac:dyDescent="0.3">
      <c r="B1271" s="472"/>
      <c r="C1271" s="472"/>
      <c r="D1271" s="472"/>
      <c r="E1271" s="343" t="s">
        <v>69</v>
      </c>
      <c r="F1271" s="345">
        <v>0</v>
      </c>
      <c r="G1271" s="345">
        <v>0</v>
      </c>
      <c r="H1271" s="346">
        <v>1</v>
      </c>
      <c r="I1271" s="379">
        <v>1</v>
      </c>
      <c r="J1271" s="467">
        <v>0</v>
      </c>
      <c r="K1271" s="467">
        <v>0</v>
      </c>
      <c r="L1271" s="467">
        <v>2</v>
      </c>
      <c r="M1271" s="467">
        <v>4</v>
      </c>
      <c r="N1271" s="388">
        <f t="shared" si="605"/>
        <v>1</v>
      </c>
      <c r="R1271" s="439"/>
      <c r="S1271" s="76"/>
    </row>
    <row r="1272" spans="2:19" ht="15.75" thickBot="1" x14ac:dyDescent="0.3">
      <c r="B1272" s="472"/>
      <c r="C1272" s="472"/>
      <c r="D1272" s="472"/>
      <c r="E1272" s="966" t="s">
        <v>7</v>
      </c>
      <c r="F1272" s="960">
        <f>SUM(F1269:F1271)</f>
        <v>55</v>
      </c>
      <c r="G1272" s="960">
        <f t="shared" ref="G1272" si="606">SUM(G1269:G1271)</f>
        <v>57</v>
      </c>
      <c r="H1272" s="960">
        <f t="shared" ref="H1272" si="607">SUM(H1269:H1271)</f>
        <v>85</v>
      </c>
      <c r="I1272" s="960">
        <f t="shared" ref="I1272" si="608">SUM(I1269:I1271)</f>
        <v>67</v>
      </c>
      <c r="J1272" s="960">
        <f t="shared" ref="J1272" si="609">SUM(J1269:J1271)</f>
        <v>51</v>
      </c>
      <c r="K1272" s="960">
        <f t="shared" ref="K1272" si="610">SUM(K1269:K1271)</f>
        <v>74</v>
      </c>
      <c r="L1272" s="960">
        <v>91</v>
      </c>
      <c r="M1272" s="960">
        <v>66</v>
      </c>
      <c r="N1272" s="964">
        <f t="shared" si="605"/>
        <v>-0.27472527472527475</v>
      </c>
      <c r="R1272" s="439"/>
      <c r="S1272" s="76"/>
    </row>
    <row r="1273" spans="2:19" ht="7.5" customHeight="1" thickTop="1" thickBot="1" x14ac:dyDescent="0.3">
      <c r="B1273" s="472"/>
      <c r="C1273" s="472"/>
      <c r="D1273" s="472"/>
      <c r="E1273" s="244"/>
      <c r="F1273" s="204"/>
      <c r="G1273" s="204"/>
      <c r="H1273" s="204"/>
      <c r="I1273" s="204"/>
      <c r="J1273" s="204"/>
      <c r="K1273" s="204"/>
      <c r="L1273" s="204"/>
      <c r="M1273" s="204"/>
      <c r="N1273" s="392"/>
      <c r="R1273" s="439"/>
      <c r="S1273" s="76"/>
    </row>
    <row r="1274" spans="2:19" ht="15.75" thickTop="1" x14ac:dyDescent="0.25">
      <c r="B1274" s="472"/>
      <c r="C1274" s="472"/>
      <c r="D1274" s="472"/>
      <c r="E1274" s="245" t="s">
        <v>69</v>
      </c>
      <c r="F1274" s="342">
        <v>2</v>
      </c>
      <c r="G1274" s="342">
        <v>0</v>
      </c>
      <c r="H1274" s="342">
        <v>0</v>
      </c>
      <c r="I1274" s="468">
        <v>0</v>
      </c>
      <c r="J1274" s="342">
        <v>0</v>
      </c>
      <c r="K1274" s="342">
        <v>1</v>
      </c>
      <c r="L1274" s="342">
        <v>0</v>
      </c>
      <c r="M1274" s="342">
        <v>1</v>
      </c>
      <c r="N1274" s="469" t="str">
        <f t="shared" ref="N1274:N1286" si="611">IFERROR((M1274-L1274)/L1274,"-")</f>
        <v>-</v>
      </c>
      <c r="R1274" s="439"/>
      <c r="S1274" s="76"/>
    </row>
    <row r="1275" spans="2:19" x14ac:dyDescent="0.25">
      <c r="B1275" s="472"/>
      <c r="C1275" s="472"/>
      <c r="D1275" s="472"/>
      <c r="E1275" s="1027" t="s">
        <v>282</v>
      </c>
      <c r="F1275" s="1028">
        <v>14</v>
      </c>
      <c r="G1275" s="1028">
        <v>17</v>
      </c>
      <c r="H1275" s="1028">
        <v>21</v>
      </c>
      <c r="I1275" s="1028">
        <v>18</v>
      </c>
      <c r="J1275" s="1029">
        <v>12</v>
      </c>
      <c r="K1275" s="1029">
        <v>25</v>
      </c>
      <c r="L1275" s="1029">
        <v>31</v>
      </c>
      <c r="M1275" s="1029">
        <v>17</v>
      </c>
      <c r="N1275" s="1031">
        <f t="shared" si="611"/>
        <v>-0.45161290322580644</v>
      </c>
      <c r="R1275" s="439"/>
      <c r="S1275" s="76"/>
    </row>
    <row r="1276" spans="2:19" x14ac:dyDescent="0.25">
      <c r="B1276" s="472"/>
      <c r="C1276" s="472"/>
      <c r="D1276" s="472"/>
      <c r="E1276" s="348" t="s">
        <v>439</v>
      </c>
      <c r="F1276" s="347">
        <v>10</v>
      </c>
      <c r="G1276" s="347">
        <v>6</v>
      </c>
      <c r="H1276" s="347">
        <v>9</v>
      </c>
      <c r="I1276" s="347">
        <v>10</v>
      </c>
      <c r="J1276" s="347">
        <v>8</v>
      </c>
      <c r="K1276" s="347">
        <v>8</v>
      </c>
      <c r="L1276" s="347">
        <v>5</v>
      </c>
      <c r="M1276" s="347">
        <v>11</v>
      </c>
      <c r="N1276" s="470">
        <f t="shared" si="611"/>
        <v>1.2</v>
      </c>
      <c r="R1276" s="439"/>
      <c r="S1276" s="76"/>
    </row>
    <row r="1277" spans="2:19" x14ac:dyDescent="0.25">
      <c r="B1277" s="472"/>
      <c r="C1277" s="472"/>
      <c r="D1277" s="472"/>
      <c r="E1277" s="1027" t="s">
        <v>283</v>
      </c>
      <c r="F1277" s="1028">
        <v>4</v>
      </c>
      <c r="G1277" s="1028">
        <v>2</v>
      </c>
      <c r="H1277" s="1028">
        <v>9</v>
      </c>
      <c r="I1277" s="1028">
        <v>5</v>
      </c>
      <c r="J1277" s="1029">
        <v>6</v>
      </c>
      <c r="K1277" s="1029">
        <v>6</v>
      </c>
      <c r="L1277" s="1029">
        <v>9</v>
      </c>
      <c r="M1277" s="1029">
        <v>9</v>
      </c>
      <c r="N1277" s="1031">
        <f t="shared" si="611"/>
        <v>0</v>
      </c>
      <c r="R1277" s="439"/>
      <c r="S1277" s="76"/>
    </row>
    <row r="1278" spans="2:19" x14ac:dyDescent="0.25">
      <c r="B1278" s="472"/>
      <c r="C1278" s="472"/>
      <c r="D1278" s="472"/>
      <c r="E1278" s="348" t="s">
        <v>284</v>
      </c>
      <c r="F1278" s="347">
        <v>5</v>
      </c>
      <c r="G1278" s="347">
        <v>4</v>
      </c>
      <c r="H1278" s="347">
        <v>5</v>
      </c>
      <c r="I1278" s="347">
        <v>6</v>
      </c>
      <c r="J1278" s="347">
        <v>8</v>
      </c>
      <c r="K1278" s="347">
        <v>6</v>
      </c>
      <c r="L1278" s="347">
        <v>7</v>
      </c>
      <c r="M1278" s="347">
        <v>1</v>
      </c>
      <c r="N1278" s="470">
        <f t="shared" si="611"/>
        <v>-0.8571428571428571</v>
      </c>
      <c r="R1278" s="439"/>
      <c r="S1278" s="76"/>
    </row>
    <row r="1279" spans="2:19" x14ac:dyDescent="0.25">
      <c r="B1279" s="472"/>
      <c r="C1279" s="472"/>
      <c r="D1279" s="472"/>
      <c r="E1279" s="1027" t="s">
        <v>285</v>
      </c>
      <c r="F1279" s="1028">
        <v>0</v>
      </c>
      <c r="G1279" s="1028">
        <v>0</v>
      </c>
      <c r="H1279" s="1028">
        <v>0</v>
      </c>
      <c r="I1279" s="1028">
        <v>0</v>
      </c>
      <c r="J1279" s="1029">
        <v>0</v>
      </c>
      <c r="K1279" s="1029">
        <v>0</v>
      </c>
      <c r="L1279" s="1029">
        <v>0</v>
      </c>
      <c r="M1279" s="1029">
        <v>0</v>
      </c>
      <c r="N1279" s="1031" t="str">
        <f t="shared" si="611"/>
        <v>-</v>
      </c>
      <c r="R1279" s="439"/>
      <c r="S1279" s="76"/>
    </row>
    <row r="1280" spans="2:19" x14ac:dyDescent="0.25">
      <c r="B1280" s="472"/>
      <c r="C1280" s="472"/>
      <c r="D1280" s="472"/>
      <c r="E1280" s="348" t="s">
        <v>389</v>
      </c>
      <c r="F1280" s="347">
        <v>3</v>
      </c>
      <c r="G1280" s="347">
        <v>3</v>
      </c>
      <c r="H1280" s="347">
        <v>4</v>
      </c>
      <c r="I1280" s="347">
        <v>2</v>
      </c>
      <c r="J1280" s="347">
        <v>1</v>
      </c>
      <c r="K1280" s="347">
        <v>1</v>
      </c>
      <c r="L1280" s="347">
        <v>6</v>
      </c>
      <c r="M1280" s="347">
        <v>8</v>
      </c>
      <c r="N1280" s="470">
        <f t="shared" si="611"/>
        <v>0.33333333333333331</v>
      </c>
      <c r="R1280" s="439"/>
      <c r="S1280" s="76"/>
    </row>
    <row r="1281" spans="2:19" x14ac:dyDescent="0.25">
      <c r="B1281" s="472"/>
      <c r="C1281" s="472"/>
      <c r="D1281" s="472"/>
      <c r="E1281" s="1027" t="s">
        <v>286</v>
      </c>
      <c r="F1281" s="1028">
        <v>4</v>
      </c>
      <c r="G1281" s="1028">
        <v>2</v>
      </c>
      <c r="H1281" s="1028">
        <v>8</v>
      </c>
      <c r="I1281" s="1028">
        <v>8</v>
      </c>
      <c r="J1281" s="1029">
        <v>4</v>
      </c>
      <c r="K1281" s="1029">
        <v>7</v>
      </c>
      <c r="L1281" s="1029">
        <v>8</v>
      </c>
      <c r="M1281" s="1029">
        <v>3</v>
      </c>
      <c r="N1281" s="1031">
        <f>IFERROR((M1281-L1281)/L1281,"-")</f>
        <v>-0.625</v>
      </c>
      <c r="R1281" s="439"/>
      <c r="S1281" s="76"/>
    </row>
    <row r="1282" spans="2:19" x14ac:dyDescent="0.25">
      <c r="B1282" s="472"/>
      <c r="C1282" s="472"/>
      <c r="D1282" s="472"/>
      <c r="E1282" s="348" t="s">
        <v>279</v>
      </c>
      <c r="F1282" s="347">
        <v>1</v>
      </c>
      <c r="G1282" s="347">
        <v>2</v>
      </c>
      <c r="H1282" s="347">
        <v>3</v>
      </c>
      <c r="I1282" s="467">
        <v>2</v>
      </c>
      <c r="J1282" s="347">
        <v>0</v>
      </c>
      <c r="K1282" s="347">
        <v>1</v>
      </c>
      <c r="L1282" s="347">
        <v>2</v>
      </c>
      <c r="M1282" s="347">
        <v>1</v>
      </c>
      <c r="N1282" s="470">
        <f t="shared" si="611"/>
        <v>-0.5</v>
      </c>
      <c r="R1282" s="439"/>
      <c r="S1282" s="76"/>
    </row>
    <row r="1283" spans="2:19" x14ac:dyDescent="0.25">
      <c r="B1283" s="472"/>
      <c r="C1283" s="472"/>
      <c r="D1283" s="472"/>
      <c r="E1283" s="1027" t="s">
        <v>280</v>
      </c>
      <c r="F1283" s="1028">
        <v>6</v>
      </c>
      <c r="G1283" s="1028">
        <v>15</v>
      </c>
      <c r="H1283" s="1028">
        <v>19</v>
      </c>
      <c r="I1283" s="1028">
        <v>6</v>
      </c>
      <c r="J1283" s="1029">
        <v>8</v>
      </c>
      <c r="K1283" s="1029">
        <v>13</v>
      </c>
      <c r="L1283" s="1029">
        <v>10</v>
      </c>
      <c r="M1283" s="1029">
        <v>9</v>
      </c>
      <c r="N1283" s="1031">
        <f t="shared" si="611"/>
        <v>-0.1</v>
      </c>
      <c r="R1283" s="439"/>
      <c r="S1283" s="76"/>
    </row>
    <row r="1284" spans="2:19" x14ac:dyDescent="0.25">
      <c r="B1284" s="472"/>
      <c r="C1284" s="472"/>
      <c r="D1284" s="472"/>
      <c r="E1284" s="348" t="s">
        <v>281</v>
      </c>
      <c r="F1284" s="347">
        <v>4</v>
      </c>
      <c r="G1284" s="347">
        <v>3</v>
      </c>
      <c r="H1284" s="347">
        <v>2</v>
      </c>
      <c r="I1284" s="467">
        <v>6</v>
      </c>
      <c r="J1284" s="347">
        <v>2</v>
      </c>
      <c r="K1284" s="347">
        <v>4</v>
      </c>
      <c r="L1284" s="347">
        <v>5</v>
      </c>
      <c r="M1284" s="347">
        <v>4</v>
      </c>
      <c r="N1284" s="470">
        <f t="shared" si="611"/>
        <v>-0.2</v>
      </c>
      <c r="R1284" s="439"/>
      <c r="S1284" s="76"/>
    </row>
    <row r="1285" spans="2:19" x14ac:dyDescent="0.25">
      <c r="B1285" s="472"/>
      <c r="C1285" s="472"/>
      <c r="D1285" s="472"/>
      <c r="E1285" s="1027" t="s">
        <v>390</v>
      </c>
      <c r="F1285" s="1028">
        <v>2</v>
      </c>
      <c r="G1285" s="1028">
        <v>2</v>
      </c>
      <c r="H1285" s="1028">
        <v>4</v>
      </c>
      <c r="I1285" s="1028">
        <v>4</v>
      </c>
      <c r="J1285" s="1029">
        <v>2</v>
      </c>
      <c r="K1285" s="1029">
        <v>2</v>
      </c>
      <c r="L1285" s="1029">
        <v>4</v>
      </c>
      <c r="M1285" s="1029">
        <v>2</v>
      </c>
      <c r="N1285" s="1031">
        <f t="shared" si="611"/>
        <v>-0.5</v>
      </c>
      <c r="R1285" s="439"/>
      <c r="S1285" s="76"/>
    </row>
    <row r="1286" spans="2:19" ht="15.75" thickBot="1" x14ac:dyDescent="0.3">
      <c r="B1286" s="472"/>
      <c r="C1286" s="472"/>
      <c r="D1286" s="472"/>
      <c r="E1286" s="344" t="s">
        <v>175</v>
      </c>
      <c r="F1286" s="340">
        <v>0</v>
      </c>
      <c r="G1286" s="340">
        <v>1</v>
      </c>
      <c r="H1286" s="340">
        <v>1</v>
      </c>
      <c r="I1286" s="340">
        <v>0</v>
      </c>
      <c r="J1286" s="340">
        <v>0</v>
      </c>
      <c r="K1286" s="340">
        <v>0</v>
      </c>
      <c r="L1286" s="340">
        <v>4</v>
      </c>
      <c r="M1286" s="340">
        <v>0</v>
      </c>
      <c r="N1286" s="390">
        <f t="shared" si="611"/>
        <v>-1</v>
      </c>
      <c r="R1286" s="439"/>
      <c r="S1286" s="76"/>
    </row>
    <row r="1287" spans="2:19" ht="15.75" thickBot="1" x14ac:dyDescent="0.3">
      <c r="B1287" s="472"/>
      <c r="C1287" s="472"/>
      <c r="D1287" s="472"/>
      <c r="E1287" s="959" t="s">
        <v>7</v>
      </c>
      <c r="F1287" s="960">
        <f t="shared" ref="F1287:K1287" si="612">SUM(F1274:F1286)</f>
        <v>55</v>
      </c>
      <c r="G1287" s="960">
        <f t="shared" si="612"/>
        <v>57</v>
      </c>
      <c r="H1287" s="960">
        <f t="shared" si="612"/>
        <v>85</v>
      </c>
      <c r="I1287" s="960">
        <f t="shared" si="612"/>
        <v>67</v>
      </c>
      <c r="J1287" s="960">
        <f t="shared" si="612"/>
        <v>51</v>
      </c>
      <c r="K1287" s="960">
        <f t="shared" si="612"/>
        <v>74</v>
      </c>
      <c r="L1287" s="960">
        <v>91</v>
      </c>
      <c r="M1287" s="1093">
        <v>66</v>
      </c>
      <c r="N1287" s="967">
        <f>IFERROR((M1287-L1287)/L1287,"-")</f>
        <v>-0.27472527472527475</v>
      </c>
      <c r="R1287" s="439"/>
      <c r="S1287" s="76"/>
    </row>
    <row r="1288" spans="2:19" ht="15.75" thickTop="1" x14ac:dyDescent="0.25">
      <c r="B1288" s="472"/>
      <c r="C1288" s="472"/>
      <c r="D1288" s="472"/>
      <c r="E1288" s="34" t="s">
        <v>288</v>
      </c>
      <c r="F1288" s="439"/>
      <c r="H1288" s="439"/>
      <c r="I1288" s="439"/>
      <c r="J1288" s="439"/>
      <c r="R1288" s="439"/>
      <c r="S1288" s="76"/>
    </row>
    <row r="1289" spans="2:19" ht="15.75" thickBot="1" x14ac:dyDescent="0.3">
      <c r="B1289" s="472"/>
      <c r="C1289" s="472"/>
      <c r="D1289" s="472"/>
      <c r="E1289" s="439"/>
      <c r="F1289" s="439"/>
      <c r="H1289" s="439"/>
      <c r="I1289" s="439"/>
      <c r="J1289" s="439"/>
      <c r="R1289" s="439"/>
      <c r="S1289" s="76"/>
    </row>
    <row r="1290" spans="2:19" ht="23.25" customHeight="1" thickTop="1" thickBot="1" x14ac:dyDescent="0.3">
      <c r="B1290" s="472"/>
      <c r="C1290" s="472"/>
      <c r="D1290" s="472" t="s">
        <v>245</v>
      </c>
      <c r="E1290" s="1694" t="s">
        <v>245</v>
      </c>
      <c r="F1290" s="1695"/>
      <c r="G1290" s="1695"/>
      <c r="H1290" s="1695"/>
      <c r="I1290" s="1695"/>
      <c r="J1290" s="1695"/>
      <c r="K1290" s="1695"/>
      <c r="L1290" s="1695"/>
      <c r="M1290" s="1695"/>
      <c r="N1290" s="1696"/>
      <c r="R1290" s="439"/>
      <c r="S1290" s="76"/>
    </row>
    <row r="1291" spans="2:19" ht="15.75" customHeight="1" x14ac:dyDescent="0.25">
      <c r="B1291" s="472"/>
      <c r="C1291" s="472"/>
      <c r="D1291" s="472"/>
      <c r="E1291" s="1693" t="s">
        <v>42</v>
      </c>
      <c r="F1291" s="963" t="s">
        <v>43</v>
      </c>
      <c r="G1291" s="963" t="s">
        <v>43</v>
      </c>
      <c r="H1291" s="963" t="s">
        <v>43</v>
      </c>
      <c r="I1291" s="963" t="s">
        <v>43</v>
      </c>
      <c r="J1291" s="963" t="s">
        <v>43</v>
      </c>
      <c r="K1291" s="963" t="s">
        <v>43</v>
      </c>
      <c r="L1291" s="963" t="s">
        <v>43</v>
      </c>
      <c r="M1291" s="968" t="s">
        <v>43</v>
      </c>
      <c r="N1291" s="1697" t="s">
        <v>302</v>
      </c>
      <c r="R1291" s="439"/>
      <c r="S1291" s="76"/>
    </row>
    <row r="1292" spans="2:19" ht="15.75" customHeight="1" thickBot="1" x14ac:dyDescent="0.3">
      <c r="B1292" s="472"/>
      <c r="C1292" s="472"/>
      <c r="D1292" s="472"/>
      <c r="E1292" s="1523"/>
      <c r="F1292" s="871">
        <v>2009</v>
      </c>
      <c r="G1292" s="871">
        <v>2010</v>
      </c>
      <c r="H1292" s="871">
        <v>2011</v>
      </c>
      <c r="I1292" s="871">
        <v>2012</v>
      </c>
      <c r="J1292" s="871">
        <v>2013</v>
      </c>
      <c r="K1292" s="871">
        <v>2014</v>
      </c>
      <c r="L1292" s="871">
        <v>2015</v>
      </c>
      <c r="M1292" s="969">
        <v>2016</v>
      </c>
      <c r="N1292" s="1692"/>
      <c r="R1292" s="439"/>
      <c r="S1292" s="76"/>
    </row>
    <row r="1293" spans="2:19" x14ac:dyDescent="0.25">
      <c r="B1293" s="472"/>
      <c r="C1293" s="472"/>
      <c r="D1293" s="472"/>
      <c r="E1293" s="381" t="s">
        <v>278</v>
      </c>
      <c r="F1293" s="379">
        <v>40</v>
      </c>
      <c r="G1293" s="379">
        <v>60</v>
      </c>
      <c r="H1293" s="379">
        <v>80</v>
      </c>
      <c r="I1293" s="379">
        <v>89</v>
      </c>
      <c r="J1293" s="379">
        <v>92</v>
      </c>
      <c r="K1293" s="525">
        <v>89</v>
      </c>
      <c r="L1293" s="525">
        <v>81</v>
      </c>
      <c r="M1293" s="525">
        <v>63</v>
      </c>
      <c r="N1293" s="388">
        <f>IFERROR((M1293-L1293)/L1293,"-")</f>
        <v>-0.22222222222222221</v>
      </c>
      <c r="R1293" s="439"/>
      <c r="S1293" s="76"/>
    </row>
    <row r="1294" spans="2:19" x14ac:dyDescent="0.25">
      <c r="B1294" s="472"/>
      <c r="C1294" s="472"/>
      <c r="D1294" s="472"/>
      <c r="E1294" s="1027" t="s">
        <v>53</v>
      </c>
      <c r="F1294" s="1028">
        <v>36</v>
      </c>
      <c r="G1294" s="1028">
        <v>47</v>
      </c>
      <c r="H1294" s="1028">
        <v>46</v>
      </c>
      <c r="I1294" s="1028">
        <v>60</v>
      </c>
      <c r="J1294" s="1029">
        <v>65</v>
      </c>
      <c r="K1294" s="1029">
        <v>50</v>
      </c>
      <c r="L1294" s="1029">
        <v>44</v>
      </c>
      <c r="M1294" s="1029">
        <v>33</v>
      </c>
      <c r="N1294" s="1031">
        <f t="shared" ref="N1294:N1296" si="613">IFERROR((M1294-L1294)/L1294,"-")</f>
        <v>-0.25</v>
      </c>
      <c r="R1294" s="439"/>
      <c r="S1294" s="76"/>
    </row>
    <row r="1295" spans="2:19" ht="15.75" thickBot="1" x14ac:dyDescent="0.3">
      <c r="B1295" s="472"/>
      <c r="C1295" s="472"/>
      <c r="D1295" s="472"/>
      <c r="E1295" s="382" t="s">
        <v>69</v>
      </c>
      <c r="F1295" s="380">
        <v>0</v>
      </c>
      <c r="G1295" s="380">
        <v>0</v>
      </c>
      <c r="H1295" s="380">
        <v>1</v>
      </c>
      <c r="I1295" s="340">
        <v>0</v>
      </c>
      <c r="J1295" s="340">
        <v>3</v>
      </c>
      <c r="K1295" s="340">
        <v>2</v>
      </c>
      <c r="L1295" s="340">
        <v>1</v>
      </c>
      <c r="M1295" s="467">
        <v>7</v>
      </c>
      <c r="N1295" s="388">
        <f t="shared" si="613"/>
        <v>6</v>
      </c>
      <c r="R1295" s="439"/>
      <c r="S1295" s="76"/>
    </row>
    <row r="1296" spans="2:19" ht="15.75" thickBot="1" x14ac:dyDescent="0.3">
      <c r="B1296" s="472"/>
      <c r="C1296" s="472"/>
      <c r="D1296" s="472"/>
      <c r="E1296" s="959" t="s">
        <v>7</v>
      </c>
      <c r="F1296" s="960">
        <f>SUM(F1293:F1295)</f>
        <v>76</v>
      </c>
      <c r="G1296" s="960">
        <f t="shared" ref="G1296" si="614">SUM(G1293:G1295)</f>
        <v>107</v>
      </c>
      <c r="H1296" s="960">
        <f t="shared" ref="H1296" si="615">SUM(H1293:H1295)</f>
        <v>127</v>
      </c>
      <c r="I1296" s="960">
        <f t="shared" ref="I1296" si="616">SUM(I1293:I1295)</f>
        <v>149</v>
      </c>
      <c r="J1296" s="960">
        <f t="shared" ref="J1296" si="617">SUM(J1293:J1295)</f>
        <v>160</v>
      </c>
      <c r="K1296" s="960">
        <f t="shared" ref="K1296" si="618">SUM(K1293:K1295)</f>
        <v>141</v>
      </c>
      <c r="L1296" s="960">
        <v>126</v>
      </c>
      <c r="M1296" s="960">
        <v>103</v>
      </c>
      <c r="N1296" s="964">
        <f t="shared" si="613"/>
        <v>-0.18253968253968253</v>
      </c>
      <c r="R1296" s="439"/>
      <c r="S1296" s="76"/>
    </row>
    <row r="1297" spans="2:19" ht="7.5" customHeight="1" thickTop="1" thickBot="1" x14ac:dyDescent="0.3">
      <c r="B1297" s="472"/>
      <c r="C1297" s="472"/>
      <c r="D1297" s="472"/>
      <c r="E1297" s="203"/>
      <c r="F1297" s="204"/>
      <c r="G1297" s="204"/>
      <c r="H1297" s="204"/>
      <c r="I1297" s="387"/>
      <c r="J1297" s="387"/>
      <c r="K1297" s="387"/>
      <c r="L1297" s="387"/>
      <c r="M1297" s="387"/>
      <c r="N1297" s="391"/>
      <c r="R1297" s="439"/>
      <c r="S1297" s="76"/>
    </row>
    <row r="1298" spans="2:19" ht="15.75" thickTop="1" x14ac:dyDescent="0.25">
      <c r="B1298" s="472"/>
      <c r="C1298" s="472"/>
      <c r="D1298" s="472"/>
      <c r="E1298" s="341" t="s">
        <v>50</v>
      </c>
      <c r="F1298" s="342">
        <v>40</v>
      </c>
      <c r="G1298" s="342">
        <v>64</v>
      </c>
      <c r="H1298" s="342">
        <v>75</v>
      </c>
      <c r="I1298" s="342">
        <v>90</v>
      </c>
      <c r="J1298" s="342">
        <v>99</v>
      </c>
      <c r="K1298" s="342">
        <v>88</v>
      </c>
      <c r="L1298" s="342">
        <v>75</v>
      </c>
      <c r="M1298" s="342">
        <v>52</v>
      </c>
      <c r="N1298" s="388">
        <f t="shared" ref="N1298:N1301" si="619">IFERROR((M1298-L1298)/L1298,"-")</f>
        <v>-0.30666666666666664</v>
      </c>
      <c r="R1298" s="439"/>
      <c r="S1298" s="76"/>
    </row>
    <row r="1299" spans="2:19" x14ac:dyDescent="0.25">
      <c r="B1299" s="472"/>
      <c r="C1299" s="472"/>
      <c r="D1299" s="472"/>
      <c r="E1299" s="1027" t="s">
        <v>51</v>
      </c>
      <c r="F1299" s="1028">
        <v>35</v>
      </c>
      <c r="G1299" s="1028">
        <v>43</v>
      </c>
      <c r="H1299" s="1028">
        <v>51</v>
      </c>
      <c r="I1299" s="1028">
        <v>58</v>
      </c>
      <c r="J1299" s="1029">
        <v>60</v>
      </c>
      <c r="K1299" s="1029">
        <v>51</v>
      </c>
      <c r="L1299" s="1029">
        <v>51</v>
      </c>
      <c r="M1299" s="1029">
        <v>47</v>
      </c>
      <c r="N1299" s="1031">
        <f t="shared" si="619"/>
        <v>-7.8431372549019607E-2</v>
      </c>
      <c r="R1299" s="439"/>
      <c r="S1299" s="76"/>
    </row>
    <row r="1300" spans="2:19" ht="15.75" thickBot="1" x14ac:dyDescent="0.3">
      <c r="B1300" s="472"/>
      <c r="C1300" s="472"/>
      <c r="D1300" s="472"/>
      <c r="E1300" s="343" t="s">
        <v>69</v>
      </c>
      <c r="F1300" s="345">
        <v>1</v>
      </c>
      <c r="G1300" s="345">
        <v>0</v>
      </c>
      <c r="H1300" s="346">
        <v>1</v>
      </c>
      <c r="I1300" s="379">
        <v>1</v>
      </c>
      <c r="J1300" s="467">
        <v>1</v>
      </c>
      <c r="K1300" s="467">
        <v>2</v>
      </c>
      <c r="L1300" s="467">
        <v>0</v>
      </c>
      <c r="M1300" s="1094">
        <v>4</v>
      </c>
      <c r="N1300" s="388" t="str">
        <f t="shared" si="619"/>
        <v>-</v>
      </c>
      <c r="R1300" s="439"/>
      <c r="S1300" s="76"/>
    </row>
    <row r="1301" spans="2:19" ht="15.75" thickBot="1" x14ac:dyDescent="0.3">
      <c r="B1301" s="472"/>
      <c r="C1301" s="472"/>
      <c r="D1301" s="472"/>
      <c r="E1301" s="966" t="s">
        <v>7</v>
      </c>
      <c r="F1301" s="960">
        <f>SUM(F1298:F1300)</f>
        <v>76</v>
      </c>
      <c r="G1301" s="960">
        <f t="shared" ref="G1301" si="620">SUM(G1298:G1300)</f>
        <v>107</v>
      </c>
      <c r="H1301" s="960">
        <f t="shared" ref="H1301" si="621">SUM(H1298:H1300)</f>
        <v>127</v>
      </c>
      <c r="I1301" s="960">
        <f t="shared" ref="I1301" si="622">SUM(I1298:I1300)</f>
        <v>149</v>
      </c>
      <c r="J1301" s="960">
        <f t="shared" ref="J1301" si="623">SUM(J1298:J1300)</f>
        <v>160</v>
      </c>
      <c r="K1301" s="960">
        <f t="shared" ref="K1301" si="624">SUM(K1298:K1300)</f>
        <v>141</v>
      </c>
      <c r="L1301" s="960">
        <v>126</v>
      </c>
      <c r="M1301" s="965">
        <v>103</v>
      </c>
      <c r="N1301" s="1095">
        <f t="shared" si="619"/>
        <v>-0.18253968253968253</v>
      </c>
      <c r="R1301" s="439"/>
      <c r="S1301" s="76"/>
    </row>
    <row r="1302" spans="2:19" ht="7.5" customHeight="1" thickTop="1" thickBot="1" x14ac:dyDescent="0.3">
      <c r="B1302" s="472"/>
      <c r="C1302" s="472"/>
      <c r="D1302" s="472"/>
      <c r="E1302" s="244"/>
      <c r="F1302" s="204"/>
      <c r="G1302" s="204"/>
      <c r="H1302" s="204"/>
      <c r="I1302" s="204"/>
      <c r="J1302" s="204"/>
      <c r="K1302" s="204"/>
      <c r="L1302" s="204"/>
      <c r="M1302" s="204"/>
      <c r="N1302" s="392"/>
      <c r="R1302" s="439"/>
      <c r="S1302" s="76"/>
    </row>
    <row r="1303" spans="2:19" ht="15.75" thickTop="1" x14ac:dyDescent="0.25">
      <c r="B1303" s="472"/>
      <c r="C1303" s="472"/>
      <c r="D1303" s="472"/>
      <c r="E1303" s="245" t="s">
        <v>69</v>
      </c>
      <c r="F1303" s="342">
        <v>1</v>
      </c>
      <c r="G1303" s="342">
        <v>1</v>
      </c>
      <c r="H1303" s="342">
        <v>2</v>
      </c>
      <c r="I1303" s="468">
        <v>1</v>
      </c>
      <c r="J1303" s="342">
        <v>1</v>
      </c>
      <c r="K1303" s="342">
        <v>0</v>
      </c>
      <c r="L1303" s="342">
        <v>0</v>
      </c>
      <c r="M1303" s="342">
        <v>0</v>
      </c>
      <c r="N1303" s="469" t="str">
        <f t="shared" ref="N1303:N1315" si="625">IFERROR((M1303-L1303)/L1303,"-")</f>
        <v>-</v>
      </c>
      <c r="R1303" s="439"/>
      <c r="S1303" s="76"/>
    </row>
    <row r="1304" spans="2:19" x14ac:dyDescent="0.25">
      <c r="B1304" s="472"/>
      <c r="C1304" s="472"/>
      <c r="D1304" s="472"/>
      <c r="E1304" s="1027" t="s">
        <v>282</v>
      </c>
      <c r="F1304" s="1028">
        <v>18</v>
      </c>
      <c r="G1304" s="1028">
        <v>29</v>
      </c>
      <c r="H1304" s="1028">
        <v>36</v>
      </c>
      <c r="I1304" s="1028">
        <v>33</v>
      </c>
      <c r="J1304" s="1029">
        <v>45</v>
      </c>
      <c r="K1304" s="1029">
        <v>34</v>
      </c>
      <c r="L1304" s="1029">
        <v>27</v>
      </c>
      <c r="M1304" s="1029">
        <v>21</v>
      </c>
      <c r="N1304" s="1031">
        <f t="shared" si="625"/>
        <v>-0.22222222222222221</v>
      </c>
      <c r="R1304" s="439"/>
      <c r="S1304" s="76"/>
    </row>
    <row r="1305" spans="2:19" x14ac:dyDescent="0.25">
      <c r="B1305" s="472"/>
      <c r="C1305" s="472"/>
      <c r="D1305" s="472"/>
      <c r="E1305" s="348" t="s">
        <v>439</v>
      </c>
      <c r="F1305" s="347">
        <v>14</v>
      </c>
      <c r="G1305" s="347">
        <v>12</v>
      </c>
      <c r="H1305" s="347">
        <v>14</v>
      </c>
      <c r="I1305" s="347">
        <v>14</v>
      </c>
      <c r="J1305" s="347">
        <v>14</v>
      </c>
      <c r="K1305" s="347">
        <v>11</v>
      </c>
      <c r="L1305" s="347">
        <v>14</v>
      </c>
      <c r="M1305" s="347">
        <v>4</v>
      </c>
      <c r="N1305" s="470">
        <f t="shared" si="625"/>
        <v>-0.7142857142857143</v>
      </c>
      <c r="R1305" s="439"/>
      <c r="S1305" s="76"/>
    </row>
    <row r="1306" spans="2:19" x14ac:dyDescent="0.25">
      <c r="B1306" s="472"/>
      <c r="C1306" s="472"/>
      <c r="D1306" s="472"/>
      <c r="E1306" s="1027" t="s">
        <v>283</v>
      </c>
      <c r="F1306" s="1028">
        <v>4</v>
      </c>
      <c r="G1306" s="1028">
        <v>13</v>
      </c>
      <c r="H1306" s="1028">
        <v>13</v>
      </c>
      <c r="I1306" s="1028">
        <v>22</v>
      </c>
      <c r="J1306" s="1029">
        <v>27</v>
      </c>
      <c r="K1306" s="1029">
        <v>36</v>
      </c>
      <c r="L1306" s="1029">
        <v>24</v>
      </c>
      <c r="M1306" s="1029">
        <v>24</v>
      </c>
      <c r="N1306" s="1031">
        <f t="shared" si="625"/>
        <v>0</v>
      </c>
      <c r="R1306" s="439"/>
      <c r="S1306" s="76"/>
    </row>
    <row r="1307" spans="2:19" x14ac:dyDescent="0.25">
      <c r="B1307" s="472"/>
      <c r="C1307" s="472"/>
      <c r="D1307" s="472"/>
      <c r="E1307" s="348" t="s">
        <v>284</v>
      </c>
      <c r="F1307" s="347">
        <v>8</v>
      </c>
      <c r="G1307" s="347">
        <v>13</v>
      </c>
      <c r="H1307" s="347">
        <v>16</v>
      </c>
      <c r="I1307" s="347">
        <v>17</v>
      </c>
      <c r="J1307" s="347">
        <v>18</v>
      </c>
      <c r="K1307" s="347">
        <v>11</v>
      </c>
      <c r="L1307" s="347">
        <v>11</v>
      </c>
      <c r="M1307" s="347">
        <v>19</v>
      </c>
      <c r="N1307" s="470">
        <f t="shared" si="625"/>
        <v>0.72727272727272729</v>
      </c>
      <c r="R1307" s="439"/>
      <c r="S1307" s="76"/>
    </row>
    <row r="1308" spans="2:19" x14ac:dyDescent="0.25">
      <c r="B1308" s="715" t="s">
        <v>36</v>
      </c>
      <c r="C1308" s="670"/>
      <c r="D1308" s="472"/>
      <c r="E1308" s="1027" t="s">
        <v>285</v>
      </c>
      <c r="F1308" s="1028">
        <v>0</v>
      </c>
      <c r="G1308" s="1028">
        <v>0</v>
      </c>
      <c r="H1308" s="1028">
        <v>0</v>
      </c>
      <c r="I1308" s="1028">
        <v>0</v>
      </c>
      <c r="J1308" s="1029">
        <v>0</v>
      </c>
      <c r="K1308" s="1029">
        <v>0</v>
      </c>
      <c r="L1308" s="1029">
        <v>0</v>
      </c>
      <c r="M1308" s="1029">
        <v>0</v>
      </c>
      <c r="N1308" s="1031" t="str">
        <f t="shared" si="625"/>
        <v>-</v>
      </c>
      <c r="R1308" s="439"/>
      <c r="S1308" s="76"/>
    </row>
    <row r="1309" spans="2:19" x14ac:dyDescent="0.25">
      <c r="B1309" s="715" t="s">
        <v>38</v>
      </c>
      <c r="C1309" s="670"/>
      <c r="D1309" s="472"/>
      <c r="E1309" s="348" t="s">
        <v>389</v>
      </c>
      <c r="F1309" s="347">
        <v>1</v>
      </c>
      <c r="G1309" s="347">
        <v>3</v>
      </c>
      <c r="H1309" s="347">
        <v>3</v>
      </c>
      <c r="I1309" s="347">
        <v>5</v>
      </c>
      <c r="J1309" s="347">
        <v>1</v>
      </c>
      <c r="K1309" s="347">
        <v>2</v>
      </c>
      <c r="L1309" s="347">
        <v>2</v>
      </c>
      <c r="M1309" s="347">
        <v>4</v>
      </c>
      <c r="N1309" s="470">
        <f t="shared" si="625"/>
        <v>1</v>
      </c>
      <c r="R1309" s="439"/>
      <c r="S1309" s="76"/>
    </row>
    <row r="1310" spans="2:19" x14ac:dyDescent="0.25">
      <c r="B1310" s="715" t="s">
        <v>81</v>
      </c>
      <c r="C1310" s="670"/>
      <c r="D1310" s="472"/>
      <c r="E1310" s="1027" t="s">
        <v>286</v>
      </c>
      <c r="F1310" s="1028">
        <v>4</v>
      </c>
      <c r="G1310" s="1028">
        <v>2</v>
      </c>
      <c r="H1310" s="1028">
        <v>8</v>
      </c>
      <c r="I1310" s="1028">
        <v>7</v>
      </c>
      <c r="J1310" s="1029">
        <v>5</v>
      </c>
      <c r="K1310" s="1029">
        <v>7</v>
      </c>
      <c r="L1310" s="1029">
        <v>10</v>
      </c>
      <c r="M1310" s="1029">
        <v>3</v>
      </c>
      <c r="N1310" s="1031">
        <f>IFERROR((M1310-L1310)/L1310,"-")</f>
        <v>-0.7</v>
      </c>
      <c r="R1310" s="439"/>
      <c r="S1310" s="76"/>
    </row>
    <row r="1311" spans="2:19" x14ac:dyDescent="0.25">
      <c r="B1311" s="472"/>
      <c r="C1311" s="472"/>
      <c r="D1311" s="472"/>
      <c r="E1311" s="348" t="s">
        <v>279</v>
      </c>
      <c r="F1311" s="347">
        <v>1</v>
      </c>
      <c r="G1311" s="347">
        <v>1</v>
      </c>
      <c r="H1311" s="347">
        <v>0</v>
      </c>
      <c r="I1311" s="467">
        <v>3</v>
      </c>
      <c r="J1311" s="347">
        <v>1</v>
      </c>
      <c r="K1311" s="347">
        <v>1</v>
      </c>
      <c r="L1311" s="347">
        <v>2</v>
      </c>
      <c r="M1311" s="347">
        <v>0</v>
      </c>
      <c r="N1311" s="470">
        <f t="shared" si="625"/>
        <v>-1</v>
      </c>
      <c r="R1311" s="439"/>
      <c r="S1311" s="76"/>
    </row>
    <row r="1312" spans="2:19" x14ac:dyDescent="0.25">
      <c r="B1312" s="472"/>
      <c r="C1312" s="472"/>
      <c r="D1312" s="472"/>
      <c r="E1312" s="1027" t="s">
        <v>280</v>
      </c>
      <c r="F1312" s="1028">
        <v>13</v>
      </c>
      <c r="G1312" s="1028">
        <v>18</v>
      </c>
      <c r="H1312" s="1028">
        <v>19</v>
      </c>
      <c r="I1312" s="1028">
        <v>28</v>
      </c>
      <c r="J1312" s="1029">
        <v>22</v>
      </c>
      <c r="K1312" s="1029">
        <v>25</v>
      </c>
      <c r="L1312" s="1029">
        <v>23</v>
      </c>
      <c r="M1312" s="1029">
        <v>16</v>
      </c>
      <c r="N1312" s="1031">
        <f t="shared" si="625"/>
        <v>-0.30434782608695654</v>
      </c>
      <c r="R1312" s="439"/>
      <c r="S1312" s="76"/>
    </row>
    <row r="1313" spans="2:19" x14ac:dyDescent="0.25">
      <c r="B1313" s="472"/>
      <c r="C1313" s="472"/>
      <c r="D1313" s="472"/>
      <c r="E1313" s="348" t="s">
        <v>281</v>
      </c>
      <c r="F1313" s="347">
        <v>10</v>
      </c>
      <c r="G1313" s="347">
        <v>8</v>
      </c>
      <c r="H1313" s="347">
        <v>6</v>
      </c>
      <c r="I1313" s="467">
        <v>7</v>
      </c>
      <c r="J1313" s="347">
        <v>12</v>
      </c>
      <c r="K1313" s="347">
        <v>4</v>
      </c>
      <c r="L1313" s="347">
        <v>7</v>
      </c>
      <c r="M1313" s="347">
        <v>6</v>
      </c>
      <c r="N1313" s="470">
        <f t="shared" si="625"/>
        <v>-0.14285714285714285</v>
      </c>
      <c r="R1313" s="439"/>
      <c r="S1313" s="76"/>
    </row>
    <row r="1314" spans="2:19" x14ac:dyDescent="0.25">
      <c r="B1314" s="472"/>
      <c r="C1314" s="472"/>
      <c r="D1314" s="472"/>
      <c r="E1314" s="1027" t="s">
        <v>390</v>
      </c>
      <c r="F1314" s="1028">
        <v>2</v>
      </c>
      <c r="G1314" s="1028">
        <v>4</v>
      </c>
      <c r="H1314" s="1028">
        <v>9</v>
      </c>
      <c r="I1314" s="1028">
        <v>10</v>
      </c>
      <c r="J1314" s="1029">
        <v>11</v>
      </c>
      <c r="K1314" s="1029">
        <v>9</v>
      </c>
      <c r="L1314" s="1029">
        <v>4</v>
      </c>
      <c r="M1314" s="1029">
        <v>4</v>
      </c>
      <c r="N1314" s="1031">
        <f t="shared" si="625"/>
        <v>0</v>
      </c>
      <c r="R1314" s="439"/>
      <c r="S1314" s="76"/>
    </row>
    <row r="1315" spans="2:19" ht="15.75" thickBot="1" x14ac:dyDescent="0.3">
      <c r="B1315" s="472"/>
      <c r="C1315" s="472"/>
      <c r="D1315" s="472"/>
      <c r="E1315" s="344" t="s">
        <v>175</v>
      </c>
      <c r="F1315" s="340">
        <v>0</v>
      </c>
      <c r="G1315" s="340">
        <v>3</v>
      </c>
      <c r="H1315" s="340">
        <v>1</v>
      </c>
      <c r="I1315" s="340">
        <v>2</v>
      </c>
      <c r="J1315" s="340">
        <v>3</v>
      </c>
      <c r="K1315" s="340">
        <v>1</v>
      </c>
      <c r="L1315" s="340">
        <v>2</v>
      </c>
      <c r="M1315" s="340">
        <v>2</v>
      </c>
      <c r="N1315" s="390">
        <f t="shared" si="625"/>
        <v>0</v>
      </c>
      <c r="R1315" s="439"/>
      <c r="S1315" s="76"/>
    </row>
    <row r="1316" spans="2:19" ht="15.75" thickBot="1" x14ac:dyDescent="0.3">
      <c r="B1316" s="472"/>
      <c r="C1316" s="472"/>
      <c r="D1316" s="472"/>
      <c r="E1316" s="959" t="s">
        <v>7</v>
      </c>
      <c r="F1316" s="960">
        <f t="shared" ref="F1316:K1316" si="626">SUM(F1303:F1315)</f>
        <v>76</v>
      </c>
      <c r="G1316" s="960">
        <f t="shared" si="626"/>
        <v>107</v>
      </c>
      <c r="H1316" s="960">
        <f t="shared" si="626"/>
        <v>127</v>
      </c>
      <c r="I1316" s="960">
        <f t="shared" si="626"/>
        <v>149</v>
      </c>
      <c r="J1316" s="960">
        <f t="shared" si="626"/>
        <v>160</v>
      </c>
      <c r="K1316" s="960">
        <f t="shared" si="626"/>
        <v>141</v>
      </c>
      <c r="L1316" s="960">
        <v>126</v>
      </c>
      <c r="M1316" s="1093">
        <v>103</v>
      </c>
      <c r="N1316" s="967">
        <f>IFERROR((M1316-L1316)/L1316,"-")</f>
        <v>-0.18253968253968253</v>
      </c>
      <c r="R1316" s="439"/>
      <c r="S1316" s="76"/>
    </row>
    <row r="1317" spans="2:19" ht="15.75" thickTop="1" x14ac:dyDescent="0.25">
      <c r="B1317" s="472"/>
      <c r="C1317" s="472"/>
      <c r="D1317" s="472"/>
      <c r="E1317" s="34" t="s">
        <v>288</v>
      </c>
      <c r="F1317" s="439"/>
      <c r="H1317" s="439"/>
      <c r="I1317" s="439"/>
      <c r="J1317" s="439"/>
      <c r="R1317" s="439"/>
      <c r="S1317" s="76"/>
    </row>
    <row r="1318" spans="2:19" ht="15.75" thickBot="1" x14ac:dyDescent="0.3">
      <c r="B1318" s="472"/>
      <c r="C1318" s="472"/>
      <c r="D1318" s="472"/>
      <c r="E1318" s="439"/>
      <c r="F1318" s="439"/>
      <c r="H1318" s="439"/>
      <c r="I1318" s="439"/>
      <c r="J1318" s="439"/>
      <c r="R1318" s="439"/>
      <c r="S1318" s="76"/>
    </row>
    <row r="1319" spans="2:19" ht="23.25" customHeight="1" thickTop="1" thickBot="1" x14ac:dyDescent="0.3">
      <c r="B1319" s="472"/>
      <c r="C1319" s="472"/>
      <c r="D1319" s="472" t="s">
        <v>246</v>
      </c>
      <c r="E1319" s="1694" t="s">
        <v>246</v>
      </c>
      <c r="F1319" s="1695"/>
      <c r="G1319" s="1695"/>
      <c r="H1319" s="1695"/>
      <c r="I1319" s="1695"/>
      <c r="J1319" s="1695"/>
      <c r="K1319" s="1695"/>
      <c r="L1319" s="1695"/>
      <c r="M1319" s="1695"/>
      <c r="N1319" s="1696"/>
      <c r="R1319" s="439"/>
      <c r="S1319" s="76"/>
    </row>
    <row r="1320" spans="2:19" ht="15.75" customHeight="1" x14ac:dyDescent="0.25">
      <c r="B1320" s="472"/>
      <c r="C1320" s="472"/>
      <c r="D1320" s="472"/>
      <c r="E1320" s="1693" t="s">
        <v>42</v>
      </c>
      <c r="F1320" s="963" t="s">
        <v>43</v>
      </c>
      <c r="G1320" s="963" t="s">
        <v>43</v>
      </c>
      <c r="H1320" s="963" t="s">
        <v>43</v>
      </c>
      <c r="I1320" s="963" t="s">
        <v>43</v>
      </c>
      <c r="J1320" s="963" t="s">
        <v>43</v>
      </c>
      <c r="K1320" s="963" t="s">
        <v>43</v>
      </c>
      <c r="L1320" s="963" t="s">
        <v>43</v>
      </c>
      <c r="M1320" s="968" t="s">
        <v>43</v>
      </c>
      <c r="N1320" s="1697" t="s">
        <v>302</v>
      </c>
      <c r="R1320" s="439"/>
      <c r="S1320" s="76"/>
    </row>
    <row r="1321" spans="2:19" ht="15.75" customHeight="1" thickBot="1" x14ac:dyDescent="0.3">
      <c r="B1321" s="472"/>
      <c r="C1321" s="472"/>
      <c r="D1321" s="472"/>
      <c r="E1321" s="1523"/>
      <c r="F1321" s="871">
        <v>2009</v>
      </c>
      <c r="G1321" s="871">
        <v>2010</v>
      </c>
      <c r="H1321" s="871">
        <v>2011</v>
      </c>
      <c r="I1321" s="871">
        <v>2012</v>
      </c>
      <c r="J1321" s="871">
        <v>2013</v>
      </c>
      <c r="K1321" s="871">
        <v>2014</v>
      </c>
      <c r="L1321" s="871">
        <v>2015</v>
      </c>
      <c r="M1321" s="969">
        <v>2016</v>
      </c>
      <c r="N1321" s="1692"/>
      <c r="R1321" s="439"/>
      <c r="S1321" s="76"/>
    </row>
    <row r="1322" spans="2:19" x14ac:dyDescent="0.25">
      <c r="B1322" s="472"/>
      <c r="C1322" s="472"/>
      <c r="D1322" s="472"/>
      <c r="E1322" s="381" t="s">
        <v>278</v>
      </c>
      <c r="F1322" s="379">
        <v>12</v>
      </c>
      <c r="G1322" s="379">
        <v>20</v>
      </c>
      <c r="H1322" s="379">
        <v>22</v>
      </c>
      <c r="I1322" s="379">
        <v>13</v>
      </c>
      <c r="J1322" s="379">
        <v>16</v>
      </c>
      <c r="K1322" s="525">
        <v>31</v>
      </c>
      <c r="L1322" s="525">
        <v>15</v>
      </c>
      <c r="M1322" s="525">
        <v>24</v>
      </c>
      <c r="N1322" s="388">
        <f>IFERROR((M1322-L1322)/L1322,"-")</f>
        <v>0.6</v>
      </c>
      <c r="R1322" s="439"/>
      <c r="S1322" s="76"/>
    </row>
    <row r="1323" spans="2:19" x14ac:dyDescent="0.25">
      <c r="B1323" s="472"/>
      <c r="C1323" s="472"/>
      <c r="D1323" s="472"/>
      <c r="E1323" s="1027" t="s">
        <v>53</v>
      </c>
      <c r="F1323" s="1028">
        <v>27</v>
      </c>
      <c r="G1323" s="1028">
        <v>27</v>
      </c>
      <c r="H1323" s="1028">
        <v>38</v>
      </c>
      <c r="I1323" s="1028">
        <v>26</v>
      </c>
      <c r="J1323" s="1029">
        <v>21</v>
      </c>
      <c r="K1323" s="1029">
        <v>16</v>
      </c>
      <c r="L1323" s="1029">
        <v>20</v>
      </c>
      <c r="M1323" s="1029">
        <v>20</v>
      </c>
      <c r="N1323" s="1031">
        <f t="shared" ref="N1323:N1325" si="627">IFERROR((M1323-L1323)/L1323,"-")</f>
        <v>0</v>
      </c>
      <c r="R1323" s="439"/>
      <c r="S1323" s="76"/>
    </row>
    <row r="1324" spans="2:19" ht="15.75" thickBot="1" x14ac:dyDescent="0.3">
      <c r="B1324" s="472"/>
      <c r="C1324" s="472"/>
      <c r="D1324" s="472"/>
      <c r="E1324" s="382" t="s">
        <v>69</v>
      </c>
      <c r="F1324" s="380">
        <v>0</v>
      </c>
      <c r="G1324" s="380">
        <v>0</v>
      </c>
      <c r="H1324" s="380">
        <v>1</v>
      </c>
      <c r="I1324" s="340">
        <v>0</v>
      </c>
      <c r="J1324" s="340">
        <v>0</v>
      </c>
      <c r="K1324" s="340">
        <v>0</v>
      </c>
      <c r="L1324" s="340">
        <v>0</v>
      </c>
      <c r="M1324" s="467">
        <v>0</v>
      </c>
      <c r="N1324" s="388" t="str">
        <f t="shared" si="627"/>
        <v>-</v>
      </c>
      <c r="R1324" s="439"/>
      <c r="S1324" s="76"/>
    </row>
    <row r="1325" spans="2:19" ht="15.75" thickBot="1" x14ac:dyDescent="0.3">
      <c r="B1325" s="472"/>
      <c r="C1325" s="472"/>
      <c r="D1325" s="472"/>
      <c r="E1325" s="959" t="s">
        <v>7</v>
      </c>
      <c r="F1325" s="960">
        <f>SUM(F1322:F1324)</f>
        <v>39</v>
      </c>
      <c r="G1325" s="960">
        <f t="shared" ref="G1325" si="628">SUM(G1322:G1324)</f>
        <v>47</v>
      </c>
      <c r="H1325" s="960">
        <f t="shared" ref="H1325" si="629">SUM(H1322:H1324)</f>
        <v>61</v>
      </c>
      <c r="I1325" s="960">
        <f t="shared" ref="I1325" si="630">SUM(I1322:I1324)</f>
        <v>39</v>
      </c>
      <c r="J1325" s="960">
        <f t="shared" ref="J1325" si="631">SUM(J1322:J1324)</f>
        <v>37</v>
      </c>
      <c r="K1325" s="960">
        <f t="shared" ref="K1325" si="632">SUM(K1322:K1324)</f>
        <v>47</v>
      </c>
      <c r="L1325" s="960">
        <v>35</v>
      </c>
      <c r="M1325" s="960">
        <v>44</v>
      </c>
      <c r="N1325" s="964">
        <f t="shared" si="627"/>
        <v>0.25714285714285712</v>
      </c>
      <c r="R1325" s="439"/>
      <c r="S1325" s="76"/>
    </row>
    <row r="1326" spans="2:19" ht="7.5" customHeight="1" thickTop="1" thickBot="1" x14ac:dyDescent="0.3">
      <c r="B1326" s="472"/>
      <c r="C1326" s="472"/>
      <c r="D1326" s="472"/>
      <c r="E1326" s="203"/>
      <c r="F1326" s="204"/>
      <c r="G1326" s="204"/>
      <c r="H1326" s="204"/>
      <c r="I1326" s="387"/>
      <c r="J1326" s="387"/>
      <c r="K1326" s="387"/>
      <c r="L1326" s="387"/>
      <c r="M1326" s="387"/>
      <c r="N1326" s="391"/>
      <c r="R1326" s="439"/>
      <c r="S1326" s="76"/>
    </row>
    <row r="1327" spans="2:19" ht="15.75" thickTop="1" x14ac:dyDescent="0.25">
      <c r="B1327" s="472"/>
      <c r="C1327" s="472"/>
      <c r="D1327" s="472"/>
      <c r="E1327" s="341" t="s">
        <v>50</v>
      </c>
      <c r="F1327" s="342">
        <v>32</v>
      </c>
      <c r="G1327" s="342">
        <v>27</v>
      </c>
      <c r="H1327" s="342">
        <v>37</v>
      </c>
      <c r="I1327" s="342">
        <v>26</v>
      </c>
      <c r="J1327" s="342">
        <v>22</v>
      </c>
      <c r="K1327" s="342">
        <v>24</v>
      </c>
      <c r="L1327" s="342">
        <v>21</v>
      </c>
      <c r="M1327" s="342">
        <v>25</v>
      </c>
      <c r="N1327" s="388">
        <f t="shared" ref="N1327:N1330" si="633">IFERROR((M1327-L1327)/L1327,"-")</f>
        <v>0.19047619047619047</v>
      </c>
      <c r="R1327" s="439"/>
      <c r="S1327" s="76"/>
    </row>
    <row r="1328" spans="2:19" x14ac:dyDescent="0.25">
      <c r="B1328" s="472"/>
      <c r="C1328" s="472"/>
      <c r="D1328" s="472"/>
      <c r="E1328" s="1027" t="s">
        <v>51</v>
      </c>
      <c r="F1328" s="1028">
        <v>5</v>
      </c>
      <c r="G1328" s="1028">
        <v>20</v>
      </c>
      <c r="H1328" s="1028">
        <v>22</v>
      </c>
      <c r="I1328" s="1028">
        <v>13</v>
      </c>
      <c r="J1328" s="1029">
        <v>15</v>
      </c>
      <c r="K1328" s="1029">
        <v>23</v>
      </c>
      <c r="L1328" s="1029">
        <v>13</v>
      </c>
      <c r="M1328" s="1029">
        <v>16</v>
      </c>
      <c r="N1328" s="1031">
        <f t="shared" si="633"/>
        <v>0.23076923076923078</v>
      </c>
      <c r="R1328" s="439"/>
      <c r="S1328" s="76"/>
    </row>
    <row r="1329" spans="2:19" ht="15.75" thickBot="1" x14ac:dyDescent="0.3">
      <c r="B1329" s="472"/>
      <c r="C1329" s="472"/>
      <c r="D1329" s="472"/>
      <c r="E1329" s="343" t="s">
        <v>69</v>
      </c>
      <c r="F1329" s="345">
        <v>2</v>
      </c>
      <c r="G1329" s="345">
        <v>0</v>
      </c>
      <c r="H1329" s="346">
        <v>2</v>
      </c>
      <c r="I1329" s="379">
        <v>0</v>
      </c>
      <c r="J1329" s="467">
        <v>0</v>
      </c>
      <c r="K1329" s="467">
        <v>0</v>
      </c>
      <c r="L1329" s="467">
        <v>1</v>
      </c>
      <c r="M1329" s="467">
        <v>3</v>
      </c>
      <c r="N1329" s="388">
        <f t="shared" si="633"/>
        <v>2</v>
      </c>
      <c r="R1329" s="439"/>
      <c r="S1329" s="76"/>
    </row>
    <row r="1330" spans="2:19" ht="15.75" thickBot="1" x14ac:dyDescent="0.3">
      <c r="B1330" s="472"/>
      <c r="C1330" s="472"/>
      <c r="D1330" s="472"/>
      <c r="E1330" s="966" t="s">
        <v>7</v>
      </c>
      <c r="F1330" s="960">
        <f>SUM(F1327:F1329)</f>
        <v>39</v>
      </c>
      <c r="G1330" s="960">
        <f t="shared" ref="G1330" si="634">SUM(G1327:G1329)</f>
        <v>47</v>
      </c>
      <c r="H1330" s="960">
        <f t="shared" ref="H1330" si="635">SUM(H1327:H1329)</f>
        <v>61</v>
      </c>
      <c r="I1330" s="960">
        <f t="shared" ref="I1330" si="636">SUM(I1327:I1329)</f>
        <v>39</v>
      </c>
      <c r="J1330" s="960">
        <f t="shared" ref="J1330" si="637">SUM(J1327:J1329)</f>
        <v>37</v>
      </c>
      <c r="K1330" s="960">
        <f t="shared" ref="K1330" si="638">SUM(K1327:K1329)</f>
        <v>47</v>
      </c>
      <c r="L1330" s="960">
        <v>35</v>
      </c>
      <c r="M1330" s="960">
        <v>44</v>
      </c>
      <c r="N1330" s="964">
        <f t="shared" si="633"/>
        <v>0.25714285714285712</v>
      </c>
      <c r="R1330" s="439"/>
      <c r="S1330" s="76"/>
    </row>
    <row r="1331" spans="2:19" ht="7.5" customHeight="1" thickTop="1" thickBot="1" x14ac:dyDescent="0.3">
      <c r="B1331" s="472"/>
      <c r="C1331" s="472"/>
      <c r="D1331" s="472"/>
      <c r="E1331" s="244"/>
      <c r="F1331" s="204"/>
      <c r="G1331" s="204"/>
      <c r="H1331" s="204"/>
      <c r="I1331" s="204"/>
      <c r="J1331" s="204"/>
      <c r="K1331" s="204"/>
      <c r="L1331" s="204"/>
      <c r="M1331" s="204"/>
      <c r="N1331" s="392"/>
      <c r="R1331" s="439"/>
      <c r="S1331" s="76"/>
    </row>
    <row r="1332" spans="2:19" ht="15.75" thickTop="1" x14ac:dyDescent="0.25">
      <c r="B1332" s="472"/>
      <c r="C1332" s="472"/>
      <c r="D1332" s="472"/>
      <c r="E1332" s="245" t="s">
        <v>69</v>
      </c>
      <c r="F1332" s="342">
        <v>1</v>
      </c>
      <c r="G1332" s="342">
        <v>0</v>
      </c>
      <c r="H1332" s="342">
        <v>0</v>
      </c>
      <c r="I1332" s="468">
        <v>0</v>
      </c>
      <c r="J1332" s="342">
        <v>0</v>
      </c>
      <c r="K1332" s="342">
        <v>0</v>
      </c>
      <c r="L1332" s="342">
        <v>1</v>
      </c>
      <c r="M1332" s="342">
        <v>1</v>
      </c>
      <c r="N1332" s="469">
        <f t="shared" ref="N1332:N1344" si="639">IFERROR((M1332-L1332)/L1332,"-")</f>
        <v>0</v>
      </c>
      <c r="R1332" s="439"/>
      <c r="S1332" s="76"/>
    </row>
    <row r="1333" spans="2:19" x14ac:dyDescent="0.25">
      <c r="B1333" s="472"/>
      <c r="C1333" s="472"/>
      <c r="D1333" s="472"/>
      <c r="E1333" s="1027" t="s">
        <v>282</v>
      </c>
      <c r="F1333" s="1028">
        <v>6</v>
      </c>
      <c r="G1333" s="1028">
        <v>8</v>
      </c>
      <c r="H1333" s="1028">
        <v>10</v>
      </c>
      <c r="I1333" s="1028">
        <v>7</v>
      </c>
      <c r="J1333" s="1029">
        <v>4</v>
      </c>
      <c r="K1333" s="1029">
        <v>14</v>
      </c>
      <c r="L1333" s="1029">
        <v>7</v>
      </c>
      <c r="M1333" s="1029">
        <v>11</v>
      </c>
      <c r="N1333" s="1031">
        <f t="shared" si="639"/>
        <v>0.5714285714285714</v>
      </c>
      <c r="R1333" s="439"/>
      <c r="S1333" s="76"/>
    </row>
    <row r="1334" spans="2:19" x14ac:dyDescent="0.25">
      <c r="B1334" s="472"/>
      <c r="C1334" s="472"/>
      <c r="D1334" s="472"/>
      <c r="E1334" s="348" t="s">
        <v>439</v>
      </c>
      <c r="F1334" s="347">
        <v>4</v>
      </c>
      <c r="G1334" s="347">
        <v>5</v>
      </c>
      <c r="H1334" s="347">
        <v>9</v>
      </c>
      <c r="I1334" s="347">
        <v>2</v>
      </c>
      <c r="J1334" s="347">
        <v>4</v>
      </c>
      <c r="K1334" s="347">
        <v>4</v>
      </c>
      <c r="L1334" s="347">
        <v>7</v>
      </c>
      <c r="M1334" s="347">
        <v>7</v>
      </c>
      <c r="N1334" s="470">
        <f t="shared" si="639"/>
        <v>0</v>
      </c>
      <c r="R1334" s="439"/>
      <c r="S1334" s="76"/>
    </row>
    <row r="1335" spans="2:19" x14ac:dyDescent="0.25">
      <c r="B1335" s="472"/>
      <c r="C1335" s="472"/>
      <c r="D1335" s="472"/>
      <c r="E1335" s="1027" t="s">
        <v>283</v>
      </c>
      <c r="F1335" s="1028">
        <v>2</v>
      </c>
      <c r="G1335" s="1028">
        <v>4</v>
      </c>
      <c r="H1335" s="1028">
        <v>2</v>
      </c>
      <c r="I1335" s="1028">
        <v>4</v>
      </c>
      <c r="J1335" s="1029">
        <v>8</v>
      </c>
      <c r="K1335" s="1029">
        <v>2</v>
      </c>
      <c r="L1335" s="1029">
        <v>3</v>
      </c>
      <c r="M1335" s="1029">
        <v>3</v>
      </c>
      <c r="N1335" s="1031">
        <f t="shared" si="639"/>
        <v>0</v>
      </c>
      <c r="R1335" s="439"/>
      <c r="S1335" s="76"/>
    </row>
    <row r="1336" spans="2:19" x14ac:dyDescent="0.25">
      <c r="B1336" s="472"/>
      <c r="C1336" s="472"/>
      <c r="D1336" s="472"/>
      <c r="E1336" s="348" t="s">
        <v>284</v>
      </c>
      <c r="F1336" s="347">
        <v>3</v>
      </c>
      <c r="G1336" s="347">
        <v>4</v>
      </c>
      <c r="H1336" s="347">
        <v>9</v>
      </c>
      <c r="I1336" s="347">
        <v>5</v>
      </c>
      <c r="J1336" s="347">
        <v>5</v>
      </c>
      <c r="K1336" s="347">
        <v>3</v>
      </c>
      <c r="L1336" s="347">
        <v>3</v>
      </c>
      <c r="M1336" s="347">
        <v>3</v>
      </c>
      <c r="N1336" s="470">
        <f t="shared" si="639"/>
        <v>0</v>
      </c>
      <c r="R1336" s="439"/>
      <c r="S1336" s="76"/>
    </row>
    <row r="1337" spans="2:19" x14ac:dyDescent="0.25">
      <c r="B1337" s="472"/>
      <c r="C1337" s="472"/>
      <c r="D1337" s="472"/>
      <c r="E1337" s="1027" t="s">
        <v>285</v>
      </c>
      <c r="F1337" s="1028">
        <v>0</v>
      </c>
      <c r="G1337" s="1028">
        <v>0</v>
      </c>
      <c r="H1337" s="1028">
        <v>0</v>
      </c>
      <c r="I1337" s="1028">
        <v>0</v>
      </c>
      <c r="J1337" s="1029">
        <v>0</v>
      </c>
      <c r="K1337" s="1029">
        <v>0</v>
      </c>
      <c r="L1337" s="1029">
        <v>0</v>
      </c>
      <c r="M1337" s="1029">
        <v>0</v>
      </c>
      <c r="N1337" s="1031" t="str">
        <f t="shared" si="639"/>
        <v>-</v>
      </c>
      <c r="R1337" s="439"/>
      <c r="S1337" s="76"/>
    </row>
    <row r="1338" spans="2:19" x14ac:dyDescent="0.25">
      <c r="B1338" s="472"/>
      <c r="C1338" s="472"/>
      <c r="D1338" s="472"/>
      <c r="E1338" s="348" t="s">
        <v>389</v>
      </c>
      <c r="F1338" s="347">
        <v>2</v>
      </c>
      <c r="G1338" s="347">
        <v>2</v>
      </c>
      <c r="H1338" s="347">
        <v>4</v>
      </c>
      <c r="I1338" s="347">
        <v>0</v>
      </c>
      <c r="J1338" s="347">
        <v>1</v>
      </c>
      <c r="K1338" s="347">
        <v>0</v>
      </c>
      <c r="L1338" s="347">
        <v>0</v>
      </c>
      <c r="M1338" s="347">
        <v>1</v>
      </c>
      <c r="N1338" s="470" t="str">
        <f t="shared" si="639"/>
        <v>-</v>
      </c>
      <c r="R1338" s="439"/>
      <c r="S1338" s="76"/>
    </row>
    <row r="1339" spans="2:19" x14ac:dyDescent="0.25">
      <c r="B1339" s="472"/>
      <c r="C1339" s="472"/>
      <c r="D1339" s="472"/>
      <c r="E1339" s="1027" t="s">
        <v>286</v>
      </c>
      <c r="F1339" s="1028">
        <v>5</v>
      </c>
      <c r="G1339" s="1028">
        <v>2</v>
      </c>
      <c r="H1339" s="1028">
        <v>6</v>
      </c>
      <c r="I1339" s="1028">
        <v>7</v>
      </c>
      <c r="J1339" s="1029">
        <v>1</v>
      </c>
      <c r="K1339" s="1029">
        <v>1</v>
      </c>
      <c r="L1339" s="1029">
        <v>4</v>
      </c>
      <c r="M1339" s="1029">
        <v>4</v>
      </c>
      <c r="N1339" s="1031">
        <f>IFERROR((M1339-L1339)/L1339,"-")</f>
        <v>0</v>
      </c>
      <c r="R1339" s="439"/>
      <c r="S1339" s="76"/>
    </row>
    <row r="1340" spans="2:19" x14ac:dyDescent="0.25">
      <c r="B1340" s="472"/>
      <c r="C1340" s="472"/>
      <c r="D1340" s="472"/>
      <c r="E1340" s="348" t="s">
        <v>279</v>
      </c>
      <c r="F1340" s="347">
        <v>1</v>
      </c>
      <c r="G1340" s="347">
        <v>1</v>
      </c>
      <c r="H1340" s="347">
        <v>1</v>
      </c>
      <c r="I1340" s="467">
        <v>3</v>
      </c>
      <c r="J1340" s="347">
        <v>0</v>
      </c>
      <c r="K1340" s="347">
        <v>1</v>
      </c>
      <c r="L1340" s="347">
        <v>1</v>
      </c>
      <c r="M1340" s="347">
        <v>0</v>
      </c>
      <c r="N1340" s="470">
        <f t="shared" si="639"/>
        <v>-1</v>
      </c>
      <c r="R1340" s="439"/>
      <c r="S1340" s="76"/>
    </row>
    <row r="1341" spans="2:19" ht="15" customHeight="1" x14ac:dyDescent="0.25">
      <c r="B1341" s="472"/>
      <c r="C1341" s="472"/>
      <c r="D1341" s="472"/>
      <c r="E1341" s="1027" t="s">
        <v>280</v>
      </c>
      <c r="F1341" s="1028">
        <v>12</v>
      </c>
      <c r="G1341" s="1028">
        <v>14</v>
      </c>
      <c r="H1341" s="1028">
        <v>12</v>
      </c>
      <c r="I1341" s="1028">
        <v>6</v>
      </c>
      <c r="J1341" s="1029">
        <v>10</v>
      </c>
      <c r="K1341" s="1029">
        <v>13</v>
      </c>
      <c r="L1341" s="1029">
        <v>7</v>
      </c>
      <c r="M1341" s="1029">
        <v>9</v>
      </c>
      <c r="N1341" s="1031">
        <f t="shared" si="639"/>
        <v>0.2857142857142857</v>
      </c>
      <c r="R1341" s="439"/>
      <c r="S1341" s="76"/>
    </row>
    <row r="1342" spans="2:19" ht="15.75" customHeight="1" x14ac:dyDescent="0.25">
      <c r="B1342" s="472"/>
      <c r="C1342" s="472"/>
      <c r="D1342" s="472"/>
      <c r="E1342" s="348" t="s">
        <v>281</v>
      </c>
      <c r="F1342" s="347">
        <v>2</v>
      </c>
      <c r="G1342" s="347">
        <v>2</v>
      </c>
      <c r="H1342" s="347">
        <v>6</v>
      </c>
      <c r="I1342" s="467">
        <v>3</v>
      </c>
      <c r="J1342" s="347">
        <v>2</v>
      </c>
      <c r="K1342" s="347">
        <v>1</v>
      </c>
      <c r="L1342" s="347">
        <v>1</v>
      </c>
      <c r="M1342" s="347">
        <v>1</v>
      </c>
      <c r="N1342" s="470">
        <f t="shared" si="639"/>
        <v>0</v>
      </c>
      <c r="R1342" s="439"/>
      <c r="S1342" s="76"/>
    </row>
    <row r="1343" spans="2:19" x14ac:dyDescent="0.25">
      <c r="B1343" s="472"/>
      <c r="C1343" s="472"/>
      <c r="D1343" s="472"/>
      <c r="E1343" s="1027" t="s">
        <v>390</v>
      </c>
      <c r="F1343" s="1028">
        <v>0</v>
      </c>
      <c r="G1343" s="1028">
        <v>3</v>
      </c>
      <c r="H1343" s="1028">
        <v>2</v>
      </c>
      <c r="I1343" s="1028">
        <v>2</v>
      </c>
      <c r="J1343" s="1029">
        <v>2</v>
      </c>
      <c r="K1343" s="1029">
        <v>4</v>
      </c>
      <c r="L1343" s="1029">
        <v>0</v>
      </c>
      <c r="M1343" s="1029">
        <v>3</v>
      </c>
      <c r="N1343" s="1031" t="str">
        <f t="shared" si="639"/>
        <v>-</v>
      </c>
      <c r="R1343" s="439"/>
      <c r="S1343" s="76"/>
    </row>
    <row r="1344" spans="2:19" ht="15.75" thickBot="1" x14ac:dyDescent="0.3">
      <c r="B1344" s="472"/>
      <c r="C1344" s="472"/>
      <c r="D1344" s="472"/>
      <c r="E1344" s="344" t="s">
        <v>175</v>
      </c>
      <c r="F1344" s="340">
        <v>1</v>
      </c>
      <c r="G1344" s="340">
        <v>2</v>
      </c>
      <c r="H1344" s="340">
        <v>0</v>
      </c>
      <c r="I1344" s="340">
        <v>0</v>
      </c>
      <c r="J1344" s="340">
        <v>0</v>
      </c>
      <c r="K1344" s="340">
        <v>4</v>
      </c>
      <c r="L1344" s="340">
        <v>1</v>
      </c>
      <c r="M1344" s="340">
        <v>1</v>
      </c>
      <c r="N1344" s="390">
        <f t="shared" si="639"/>
        <v>0</v>
      </c>
      <c r="R1344" s="439"/>
      <c r="S1344" s="76"/>
    </row>
    <row r="1345" spans="2:19" ht="15.75" thickBot="1" x14ac:dyDescent="0.3">
      <c r="B1345" s="472"/>
      <c r="C1345" s="472"/>
      <c r="D1345" s="472"/>
      <c r="E1345" s="959" t="s">
        <v>7</v>
      </c>
      <c r="F1345" s="960">
        <f t="shared" ref="F1345:K1345" si="640">SUM(F1332:F1344)</f>
        <v>39</v>
      </c>
      <c r="G1345" s="960">
        <f t="shared" si="640"/>
        <v>47</v>
      </c>
      <c r="H1345" s="960">
        <f t="shared" si="640"/>
        <v>61</v>
      </c>
      <c r="I1345" s="960">
        <f t="shared" si="640"/>
        <v>39</v>
      </c>
      <c r="J1345" s="960">
        <f t="shared" si="640"/>
        <v>37</v>
      </c>
      <c r="K1345" s="960">
        <f t="shared" si="640"/>
        <v>47</v>
      </c>
      <c r="L1345" s="960">
        <v>35</v>
      </c>
      <c r="M1345" s="1093">
        <v>44</v>
      </c>
      <c r="N1345" s="967">
        <f>IFERROR((M1345-L1345)/L1345,"-")</f>
        <v>0.25714285714285712</v>
      </c>
      <c r="R1345" s="439"/>
      <c r="S1345" s="76"/>
    </row>
    <row r="1346" spans="2:19" ht="15.75" thickTop="1" x14ac:dyDescent="0.25">
      <c r="B1346" s="472"/>
      <c r="C1346" s="472"/>
      <c r="D1346" s="472"/>
      <c r="E1346" s="34" t="s">
        <v>288</v>
      </c>
      <c r="F1346" s="439"/>
      <c r="H1346" s="439"/>
      <c r="I1346" s="439"/>
      <c r="J1346" s="439"/>
      <c r="R1346" s="439"/>
      <c r="S1346" s="76"/>
    </row>
    <row r="1347" spans="2:19" ht="15.75" thickBot="1" x14ac:dyDescent="0.3">
      <c r="B1347" s="472"/>
      <c r="C1347" s="472"/>
      <c r="D1347" s="472"/>
      <c r="E1347" s="439"/>
      <c r="F1347" s="439"/>
      <c r="H1347" s="439"/>
      <c r="I1347" s="439"/>
      <c r="J1347" s="439"/>
      <c r="R1347" s="439"/>
      <c r="S1347" s="76"/>
    </row>
    <row r="1348" spans="2:19" ht="23.25" customHeight="1" thickTop="1" thickBot="1" x14ac:dyDescent="0.3">
      <c r="B1348" s="472"/>
      <c r="C1348" s="472"/>
      <c r="D1348" s="472" t="s">
        <v>247</v>
      </c>
      <c r="E1348" s="1694" t="s">
        <v>563</v>
      </c>
      <c r="F1348" s="1695"/>
      <c r="G1348" s="1695"/>
      <c r="H1348" s="1695"/>
      <c r="I1348" s="1695"/>
      <c r="J1348" s="1695"/>
      <c r="K1348" s="1695"/>
      <c r="L1348" s="1695"/>
      <c r="M1348" s="1695"/>
      <c r="N1348" s="1696"/>
      <c r="R1348" s="439"/>
      <c r="S1348" s="76"/>
    </row>
    <row r="1349" spans="2:19" ht="15.75" customHeight="1" x14ac:dyDescent="0.25">
      <c r="B1349" s="472"/>
      <c r="C1349" s="472"/>
      <c r="D1349" s="472"/>
      <c r="E1349" s="1693" t="s">
        <v>42</v>
      </c>
      <c r="F1349" s="963" t="s">
        <v>43</v>
      </c>
      <c r="G1349" s="963" t="s">
        <v>43</v>
      </c>
      <c r="H1349" s="963" t="s">
        <v>43</v>
      </c>
      <c r="I1349" s="963" t="s">
        <v>43</v>
      </c>
      <c r="J1349" s="963" t="s">
        <v>43</v>
      </c>
      <c r="K1349" s="963" t="s">
        <v>43</v>
      </c>
      <c r="L1349" s="963" t="s">
        <v>43</v>
      </c>
      <c r="M1349" s="968" t="s">
        <v>43</v>
      </c>
      <c r="N1349" s="1697" t="s">
        <v>302</v>
      </c>
      <c r="R1349" s="439"/>
      <c r="S1349" s="76"/>
    </row>
    <row r="1350" spans="2:19" ht="15.75" customHeight="1" thickBot="1" x14ac:dyDescent="0.3">
      <c r="B1350" s="472"/>
      <c r="C1350" s="472"/>
      <c r="D1350" s="472"/>
      <c r="E1350" s="1523"/>
      <c r="F1350" s="871">
        <v>2009</v>
      </c>
      <c r="G1350" s="871">
        <v>2010</v>
      </c>
      <c r="H1350" s="871">
        <v>2011</v>
      </c>
      <c r="I1350" s="871">
        <v>2012</v>
      </c>
      <c r="J1350" s="871">
        <v>2013</v>
      </c>
      <c r="K1350" s="871">
        <v>2014</v>
      </c>
      <c r="L1350" s="871">
        <v>2015</v>
      </c>
      <c r="M1350" s="969">
        <v>2016</v>
      </c>
      <c r="N1350" s="1692"/>
      <c r="R1350" s="439"/>
      <c r="S1350" s="76"/>
    </row>
    <row r="1351" spans="2:19" x14ac:dyDescent="0.25">
      <c r="B1351" s="472"/>
      <c r="C1351" s="472"/>
      <c r="D1351" s="472"/>
      <c r="E1351" s="381" t="s">
        <v>278</v>
      </c>
      <c r="F1351" s="379">
        <v>8</v>
      </c>
      <c r="G1351" s="379">
        <v>8</v>
      </c>
      <c r="H1351" s="379">
        <v>11</v>
      </c>
      <c r="I1351" s="379">
        <v>11</v>
      </c>
      <c r="J1351" s="379">
        <v>12</v>
      </c>
      <c r="K1351" s="525">
        <v>4</v>
      </c>
      <c r="L1351" s="525">
        <v>20</v>
      </c>
      <c r="M1351" s="525">
        <v>6</v>
      </c>
      <c r="N1351" s="388">
        <f>IFERROR((M1351-L1351)/L1351,"-")</f>
        <v>-0.7</v>
      </c>
      <c r="R1351" s="439"/>
      <c r="S1351" s="76"/>
    </row>
    <row r="1352" spans="2:19" x14ac:dyDescent="0.25">
      <c r="B1352" s="472"/>
      <c r="C1352" s="472"/>
      <c r="D1352" s="472"/>
      <c r="E1352" s="1027" t="s">
        <v>53</v>
      </c>
      <c r="F1352" s="1028">
        <v>8</v>
      </c>
      <c r="G1352" s="1028">
        <v>14</v>
      </c>
      <c r="H1352" s="1028">
        <v>21</v>
      </c>
      <c r="I1352" s="1028">
        <v>12</v>
      </c>
      <c r="J1352" s="1029">
        <v>11</v>
      </c>
      <c r="K1352" s="1029">
        <v>13</v>
      </c>
      <c r="L1352" s="1029">
        <v>3</v>
      </c>
      <c r="M1352" s="1029">
        <v>13</v>
      </c>
      <c r="N1352" s="1031">
        <f t="shared" ref="N1352:N1354" si="641">IFERROR((M1352-L1352)/L1352,"-")</f>
        <v>3.3333333333333335</v>
      </c>
      <c r="R1352" s="439"/>
      <c r="S1352" s="76"/>
    </row>
    <row r="1353" spans="2:19" ht="15.75" thickBot="1" x14ac:dyDescent="0.3">
      <c r="B1353" s="472"/>
      <c r="C1353" s="472"/>
      <c r="D1353" s="472"/>
      <c r="E1353" s="382" t="s">
        <v>69</v>
      </c>
      <c r="F1353" s="380">
        <v>0</v>
      </c>
      <c r="G1353" s="380">
        <v>0</v>
      </c>
      <c r="H1353" s="380">
        <v>0</v>
      </c>
      <c r="I1353" s="340">
        <v>0</v>
      </c>
      <c r="J1353" s="340">
        <v>0</v>
      </c>
      <c r="K1353" s="340">
        <v>0</v>
      </c>
      <c r="L1353" s="340">
        <v>1</v>
      </c>
      <c r="M1353" s="467">
        <v>0</v>
      </c>
      <c r="N1353" s="388">
        <f t="shared" si="641"/>
        <v>-1</v>
      </c>
      <c r="R1353" s="439"/>
      <c r="S1353" s="76"/>
    </row>
    <row r="1354" spans="2:19" ht="15.75" thickBot="1" x14ac:dyDescent="0.3">
      <c r="B1354" s="472"/>
      <c r="C1354" s="472"/>
      <c r="D1354" s="472"/>
      <c r="E1354" s="959" t="s">
        <v>7</v>
      </c>
      <c r="F1354" s="960">
        <f>SUM(F1351:F1353)</f>
        <v>16</v>
      </c>
      <c r="G1354" s="960">
        <f t="shared" ref="G1354" si="642">SUM(G1351:G1353)</f>
        <v>22</v>
      </c>
      <c r="H1354" s="960">
        <f t="shared" ref="H1354" si="643">SUM(H1351:H1353)</f>
        <v>32</v>
      </c>
      <c r="I1354" s="960">
        <f t="shared" ref="I1354" si="644">SUM(I1351:I1353)</f>
        <v>23</v>
      </c>
      <c r="J1354" s="960">
        <f t="shared" ref="J1354" si="645">SUM(J1351:J1353)</f>
        <v>23</v>
      </c>
      <c r="K1354" s="960">
        <f t="shared" ref="K1354" si="646">SUM(K1351:K1353)</f>
        <v>17</v>
      </c>
      <c r="L1354" s="960">
        <v>24</v>
      </c>
      <c r="M1354" s="960">
        <v>19</v>
      </c>
      <c r="N1354" s="964">
        <f t="shared" si="641"/>
        <v>-0.20833333333333334</v>
      </c>
      <c r="R1354" s="439"/>
      <c r="S1354" s="76"/>
    </row>
    <row r="1355" spans="2:19" ht="7.5" customHeight="1" thickTop="1" thickBot="1" x14ac:dyDescent="0.3">
      <c r="B1355" s="472"/>
      <c r="C1355" s="472"/>
      <c r="D1355" s="472"/>
      <c r="E1355" s="203"/>
      <c r="F1355" s="204"/>
      <c r="G1355" s="204"/>
      <c r="H1355" s="204"/>
      <c r="I1355" s="387"/>
      <c r="J1355" s="387"/>
      <c r="K1355" s="387"/>
      <c r="L1355" s="387"/>
      <c r="M1355" s="387"/>
      <c r="N1355" s="391"/>
      <c r="R1355" s="439"/>
      <c r="S1355" s="76"/>
    </row>
    <row r="1356" spans="2:19" ht="15.75" thickTop="1" x14ac:dyDescent="0.25">
      <c r="B1356" s="472"/>
      <c r="C1356" s="472"/>
      <c r="D1356" s="472"/>
      <c r="E1356" s="341" t="s">
        <v>50</v>
      </c>
      <c r="F1356" s="342">
        <v>11</v>
      </c>
      <c r="G1356" s="342">
        <v>9</v>
      </c>
      <c r="H1356" s="342">
        <v>15</v>
      </c>
      <c r="I1356" s="342">
        <v>9</v>
      </c>
      <c r="J1356" s="342">
        <v>14</v>
      </c>
      <c r="K1356" s="342">
        <v>10</v>
      </c>
      <c r="L1356" s="342">
        <v>14</v>
      </c>
      <c r="M1356" s="342">
        <v>10</v>
      </c>
      <c r="N1356" s="388">
        <f t="shared" ref="N1356:N1359" si="647">IFERROR((M1356-L1356)/L1356,"-")</f>
        <v>-0.2857142857142857</v>
      </c>
      <c r="R1356" s="439"/>
      <c r="S1356" s="76"/>
    </row>
    <row r="1357" spans="2:19" x14ac:dyDescent="0.25">
      <c r="B1357" s="472"/>
      <c r="C1357" s="472"/>
      <c r="D1357" s="472"/>
      <c r="E1357" s="1027" t="s">
        <v>51</v>
      </c>
      <c r="F1357" s="1028">
        <v>5</v>
      </c>
      <c r="G1357" s="1028">
        <v>13</v>
      </c>
      <c r="H1357" s="1028">
        <v>17</v>
      </c>
      <c r="I1357" s="1028">
        <v>14</v>
      </c>
      <c r="J1357" s="1029">
        <v>9</v>
      </c>
      <c r="K1357" s="1029">
        <v>7</v>
      </c>
      <c r="L1357" s="1029">
        <v>10</v>
      </c>
      <c r="M1357" s="1029">
        <v>9</v>
      </c>
      <c r="N1357" s="1031">
        <f t="shared" si="647"/>
        <v>-0.1</v>
      </c>
      <c r="R1357" s="439"/>
      <c r="S1357" s="76"/>
    </row>
    <row r="1358" spans="2:19" ht="15.75" thickBot="1" x14ac:dyDescent="0.3">
      <c r="B1358" s="472"/>
      <c r="C1358" s="472"/>
      <c r="D1358" s="472"/>
      <c r="E1358" s="343" t="s">
        <v>69</v>
      </c>
      <c r="F1358" s="345">
        <v>0</v>
      </c>
      <c r="G1358" s="345">
        <v>0</v>
      </c>
      <c r="H1358" s="346">
        <v>0</v>
      </c>
      <c r="I1358" s="379">
        <v>0</v>
      </c>
      <c r="J1358" s="467">
        <v>0</v>
      </c>
      <c r="K1358" s="467">
        <v>0</v>
      </c>
      <c r="L1358" s="467">
        <v>0</v>
      </c>
      <c r="M1358" s="467">
        <v>0</v>
      </c>
      <c r="N1358" s="388" t="str">
        <f t="shared" si="647"/>
        <v>-</v>
      </c>
      <c r="R1358" s="439"/>
      <c r="S1358" s="76"/>
    </row>
    <row r="1359" spans="2:19" ht="15.75" thickBot="1" x14ac:dyDescent="0.3">
      <c r="B1359" s="472"/>
      <c r="C1359" s="472"/>
      <c r="D1359" s="472"/>
      <c r="E1359" s="966" t="s">
        <v>7</v>
      </c>
      <c r="F1359" s="960">
        <f>SUM(F1356:F1358)</f>
        <v>16</v>
      </c>
      <c r="G1359" s="960">
        <f t="shared" ref="G1359" si="648">SUM(G1356:G1358)</f>
        <v>22</v>
      </c>
      <c r="H1359" s="960">
        <f t="shared" ref="H1359" si="649">SUM(H1356:H1358)</f>
        <v>32</v>
      </c>
      <c r="I1359" s="960">
        <f t="shared" ref="I1359" si="650">SUM(I1356:I1358)</f>
        <v>23</v>
      </c>
      <c r="J1359" s="960">
        <f t="shared" ref="J1359" si="651">SUM(J1356:J1358)</f>
        <v>23</v>
      </c>
      <c r="K1359" s="960">
        <f t="shared" ref="K1359" si="652">SUM(K1356:K1358)</f>
        <v>17</v>
      </c>
      <c r="L1359" s="960">
        <v>24</v>
      </c>
      <c r="M1359" s="960">
        <v>19</v>
      </c>
      <c r="N1359" s="964">
        <f t="shared" si="647"/>
        <v>-0.20833333333333334</v>
      </c>
      <c r="R1359" s="439"/>
      <c r="S1359" s="76"/>
    </row>
    <row r="1360" spans="2:19" ht="7.5" customHeight="1" thickTop="1" thickBot="1" x14ac:dyDescent="0.3">
      <c r="B1360" s="472"/>
      <c r="C1360" s="472"/>
      <c r="D1360" s="472"/>
      <c r="E1360" s="244"/>
      <c r="F1360" s="204"/>
      <c r="G1360" s="204"/>
      <c r="H1360" s="204"/>
      <c r="I1360" s="204"/>
      <c r="J1360" s="204"/>
      <c r="K1360" s="204"/>
      <c r="L1360" s="204"/>
      <c r="M1360" s="204"/>
      <c r="N1360" s="392"/>
      <c r="R1360" s="439"/>
      <c r="S1360" s="76"/>
    </row>
    <row r="1361" spans="2:19" ht="15.75" thickTop="1" x14ac:dyDescent="0.25">
      <c r="B1361" s="472"/>
      <c r="C1361" s="472"/>
      <c r="D1361" s="472"/>
      <c r="E1361" s="245" t="s">
        <v>69</v>
      </c>
      <c r="F1361" s="342">
        <v>0</v>
      </c>
      <c r="G1361" s="342">
        <v>0</v>
      </c>
      <c r="H1361" s="342">
        <v>0</v>
      </c>
      <c r="I1361" s="468">
        <v>0</v>
      </c>
      <c r="J1361" s="342">
        <v>1</v>
      </c>
      <c r="K1361" s="342">
        <v>0</v>
      </c>
      <c r="L1361" s="342">
        <v>0</v>
      </c>
      <c r="M1361" s="342">
        <v>0</v>
      </c>
      <c r="N1361" s="469" t="str">
        <f t="shared" ref="N1361:N1373" si="653">IFERROR((M1361-L1361)/L1361,"-")</f>
        <v>-</v>
      </c>
      <c r="R1361" s="439"/>
      <c r="S1361" s="76"/>
    </row>
    <row r="1362" spans="2:19" x14ac:dyDescent="0.25">
      <c r="B1362" s="472"/>
      <c r="C1362" s="472"/>
      <c r="D1362" s="472"/>
      <c r="E1362" s="1027" t="s">
        <v>282</v>
      </c>
      <c r="F1362" s="1028">
        <v>1</v>
      </c>
      <c r="G1362" s="1028">
        <v>2</v>
      </c>
      <c r="H1362" s="1028">
        <v>4</v>
      </c>
      <c r="I1362" s="1028">
        <v>3</v>
      </c>
      <c r="J1362" s="1029">
        <v>6</v>
      </c>
      <c r="K1362" s="1029">
        <v>4</v>
      </c>
      <c r="L1362" s="1029">
        <v>7</v>
      </c>
      <c r="M1362" s="1029">
        <v>5</v>
      </c>
      <c r="N1362" s="1031">
        <f t="shared" si="653"/>
        <v>-0.2857142857142857</v>
      </c>
      <c r="R1362" s="439"/>
      <c r="S1362" s="76"/>
    </row>
    <row r="1363" spans="2:19" x14ac:dyDescent="0.25">
      <c r="B1363" s="472"/>
      <c r="C1363" s="472"/>
      <c r="D1363" s="472"/>
      <c r="E1363" s="348" t="s">
        <v>439</v>
      </c>
      <c r="F1363" s="347">
        <v>1</v>
      </c>
      <c r="G1363" s="347">
        <v>2</v>
      </c>
      <c r="H1363" s="347">
        <v>1</v>
      </c>
      <c r="I1363" s="347">
        <v>1</v>
      </c>
      <c r="J1363" s="347">
        <v>2</v>
      </c>
      <c r="K1363" s="347">
        <v>0</v>
      </c>
      <c r="L1363" s="347">
        <v>1</v>
      </c>
      <c r="M1363" s="347">
        <v>2</v>
      </c>
      <c r="N1363" s="470">
        <f t="shared" si="653"/>
        <v>1</v>
      </c>
      <c r="R1363" s="439"/>
      <c r="S1363" s="76"/>
    </row>
    <row r="1364" spans="2:19" x14ac:dyDescent="0.25">
      <c r="B1364" s="472"/>
      <c r="C1364" s="472"/>
      <c r="D1364" s="472"/>
      <c r="E1364" s="1027" t="s">
        <v>283</v>
      </c>
      <c r="F1364" s="1028">
        <v>1</v>
      </c>
      <c r="G1364" s="1028">
        <v>3</v>
      </c>
      <c r="H1364" s="1028">
        <v>3</v>
      </c>
      <c r="I1364" s="1028">
        <v>5</v>
      </c>
      <c r="J1364" s="1029">
        <v>1</v>
      </c>
      <c r="K1364" s="1029">
        <v>1</v>
      </c>
      <c r="L1364" s="1029">
        <v>5</v>
      </c>
      <c r="M1364" s="1029">
        <v>0</v>
      </c>
      <c r="N1364" s="1031">
        <f t="shared" si="653"/>
        <v>-1</v>
      </c>
      <c r="R1364" s="439"/>
      <c r="S1364" s="76"/>
    </row>
    <row r="1365" spans="2:19" x14ac:dyDescent="0.25">
      <c r="B1365" s="472"/>
      <c r="C1365" s="472"/>
      <c r="D1365" s="472"/>
      <c r="E1365" s="348" t="s">
        <v>284</v>
      </c>
      <c r="F1365" s="347">
        <v>1</v>
      </c>
      <c r="G1365" s="347">
        <v>1</v>
      </c>
      <c r="H1365" s="347">
        <v>1</v>
      </c>
      <c r="I1365" s="347">
        <v>2</v>
      </c>
      <c r="J1365" s="347">
        <v>3</v>
      </c>
      <c r="K1365" s="347">
        <v>1</v>
      </c>
      <c r="L1365" s="347">
        <v>2</v>
      </c>
      <c r="M1365" s="347">
        <v>1</v>
      </c>
      <c r="N1365" s="470">
        <f t="shared" si="653"/>
        <v>-0.5</v>
      </c>
      <c r="R1365" s="439"/>
      <c r="S1365" s="76"/>
    </row>
    <row r="1366" spans="2:19" x14ac:dyDescent="0.25">
      <c r="B1366" s="472"/>
      <c r="C1366" s="472"/>
      <c r="D1366" s="472"/>
      <c r="E1366" s="1027" t="s">
        <v>285</v>
      </c>
      <c r="F1366" s="1028">
        <v>0</v>
      </c>
      <c r="G1366" s="1028">
        <v>0</v>
      </c>
      <c r="H1366" s="1028">
        <v>0</v>
      </c>
      <c r="I1366" s="1028">
        <v>0</v>
      </c>
      <c r="J1366" s="1029">
        <v>0</v>
      </c>
      <c r="K1366" s="1029">
        <v>0</v>
      </c>
      <c r="L1366" s="1029">
        <v>0</v>
      </c>
      <c r="M1366" s="1029">
        <v>0</v>
      </c>
      <c r="N1366" s="1031" t="str">
        <f t="shared" si="653"/>
        <v>-</v>
      </c>
      <c r="R1366" s="439"/>
      <c r="S1366" s="76"/>
    </row>
    <row r="1367" spans="2:19" x14ac:dyDescent="0.25">
      <c r="B1367" s="472"/>
      <c r="C1367" s="472"/>
      <c r="D1367" s="472"/>
      <c r="E1367" s="348" t="s">
        <v>389</v>
      </c>
      <c r="F1367" s="347">
        <v>4</v>
      </c>
      <c r="G1367" s="347">
        <v>1</v>
      </c>
      <c r="H1367" s="347">
        <v>2</v>
      </c>
      <c r="I1367" s="347">
        <v>1</v>
      </c>
      <c r="J1367" s="347">
        <v>2</v>
      </c>
      <c r="K1367" s="347">
        <v>0</v>
      </c>
      <c r="L1367" s="347">
        <v>2</v>
      </c>
      <c r="M1367" s="347">
        <v>1</v>
      </c>
      <c r="N1367" s="470">
        <f t="shared" si="653"/>
        <v>-0.5</v>
      </c>
      <c r="R1367" s="439"/>
      <c r="S1367" s="76"/>
    </row>
    <row r="1368" spans="2:19" x14ac:dyDescent="0.25">
      <c r="B1368" s="472"/>
      <c r="C1368" s="472"/>
      <c r="D1368" s="472"/>
      <c r="E1368" s="1027" t="s">
        <v>286</v>
      </c>
      <c r="F1368" s="1028">
        <v>0</v>
      </c>
      <c r="G1368" s="1028">
        <v>0</v>
      </c>
      <c r="H1368" s="1028">
        <v>0</v>
      </c>
      <c r="I1368" s="1028">
        <v>2</v>
      </c>
      <c r="J1368" s="1029">
        <v>3</v>
      </c>
      <c r="K1368" s="1029">
        <v>0</v>
      </c>
      <c r="L1368" s="1029">
        <v>0</v>
      </c>
      <c r="M1368" s="1029">
        <v>3</v>
      </c>
      <c r="N1368" s="1031" t="str">
        <f>IFERROR((M1368-L1368)/L1368,"-")</f>
        <v>-</v>
      </c>
      <c r="R1368" s="439"/>
      <c r="S1368" s="76"/>
    </row>
    <row r="1369" spans="2:19" x14ac:dyDescent="0.25">
      <c r="B1369" s="472"/>
      <c r="C1369" s="472"/>
      <c r="D1369" s="472"/>
      <c r="E1369" s="348" t="s">
        <v>279</v>
      </c>
      <c r="F1369" s="347">
        <v>0</v>
      </c>
      <c r="G1369" s="347">
        <v>0</v>
      </c>
      <c r="H1369" s="347">
        <v>1</v>
      </c>
      <c r="I1369" s="467">
        <v>0</v>
      </c>
      <c r="J1369" s="347">
        <v>0</v>
      </c>
      <c r="K1369" s="347">
        <v>0</v>
      </c>
      <c r="L1369" s="347">
        <v>0</v>
      </c>
      <c r="M1369" s="347">
        <v>0</v>
      </c>
      <c r="N1369" s="470" t="str">
        <f t="shared" si="653"/>
        <v>-</v>
      </c>
      <c r="R1369" s="439"/>
      <c r="S1369" s="76"/>
    </row>
    <row r="1370" spans="2:19" x14ac:dyDescent="0.25">
      <c r="B1370" s="472"/>
      <c r="C1370" s="472"/>
      <c r="D1370" s="472"/>
      <c r="E1370" s="1027" t="s">
        <v>280</v>
      </c>
      <c r="F1370" s="1028">
        <v>5</v>
      </c>
      <c r="G1370" s="1028">
        <v>7</v>
      </c>
      <c r="H1370" s="1028">
        <v>10</v>
      </c>
      <c r="I1370" s="1028">
        <v>4</v>
      </c>
      <c r="J1370" s="1029">
        <v>5</v>
      </c>
      <c r="K1370" s="1029">
        <v>9</v>
      </c>
      <c r="L1370" s="1029">
        <v>2</v>
      </c>
      <c r="M1370" s="1029">
        <v>5</v>
      </c>
      <c r="N1370" s="1031">
        <f t="shared" si="653"/>
        <v>1.5</v>
      </c>
      <c r="R1370" s="439"/>
      <c r="S1370" s="76"/>
    </row>
    <row r="1371" spans="2:19" x14ac:dyDescent="0.25">
      <c r="B1371" s="472"/>
      <c r="C1371" s="472"/>
      <c r="D1371" s="472"/>
      <c r="E1371" s="348" t="s">
        <v>281</v>
      </c>
      <c r="F1371" s="347">
        <v>2</v>
      </c>
      <c r="G1371" s="347">
        <v>4</v>
      </c>
      <c r="H1371" s="347">
        <v>5</v>
      </c>
      <c r="I1371" s="467">
        <v>1</v>
      </c>
      <c r="J1371" s="347">
        <v>0</v>
      </c>
      <c r="K1371" s="347">
        <v>1</v>
      </c>
      <c r="L1371" s="347">
        <v>2</v>
      </c>
      <c r="M1371" s="347">
        <v>1</v>
      </c>
      <c r="N1371" s="470">
        <f t="shared" si="653"/>
        <v>-0.5</v>
      </c>
      <c r="R1371" s="439"/>
      <c r="S1371" s="76"/>
    </row>
    <row r="1372" spans="2:19" x14ac:dyDescent="0.25">
      <c r="B1372" s="472"/>
      <c r="C1372" s="472"/>
      <c r="D1372" s="472"/>
      <c r="E1372" s="1027" t="s">
        <v>390</v>
      </c>
      <c r="F1372" s="1028">
        <v>1</v>
      </c>
      <c r="G1372" s="1028">
        <v>2</v>
      </c>
      <c r="H1372" s="1028">
        <v>4</v>
      </c>
      <c r="I1372" s="1028">
        <v>4</v>
      </c>
      <c r="J1372" s="1029">
        <v>0</v>
      </c>
      <c r="K1372" s="1029">
        <v>1</v>
      </c>
      <c r="L1372" s="1029">
        <v>3</v>
      </c>
      <c r="M1372" s="1029">
        <v>1</v>
      </c>
      <c r="N1372" s="1031">
        <f t="shared" si="653"/>
        <v>-0.66666666666666663</v>
      </c>
      <c r="R1372" s="439"/>
      <c r="S1372" s="76"/>
    </row>
    <row r="1373" spans="2:19" ht="15.75" thickBot="1" x14ac:dyDescent="0.3">
      <c r="B1373" s="472"/>
      <c r="C1373" s="472"/>
      <c r="D1373" s="472"/>
      <c r="E1373" s="344" t="s">
        <v>175</v>
      </c>
      <c r="F1373" s="340">
        <v>0</v>
      </c>
      <c r="G1373" s="340">
        <v>0</v>
      </c>
      <c r="H1373" s="340">
        <v>1</v>
      </c>
      <c r="I1373" s="340">
        <v>0</v>
      </c>
      <c r="J1373" s="340">
        <v>0</v>
      </c>
      <c r="K1373" s="340">
        <v>0</v>
      </c>
      <c r="L1373" s="340">
        <v>0</v>
      </c>
      <c r="M1373" s="340">
        <v>0</v>
      </c>
      <c r="N1373" s="390" t="str">
        <f t="shared" si="653"/>
        <v>-</v>
      </c>
      <c r="R1373" s="439"/>
      <c r="S1373" s="76"/>
    </row>
    <row r="1374" spans="2:19" ht="15.75" thickBot="1" x14ac:dyDescent="0.3">
      <c r="B1374" s="472"/>
      <c r="C1374" s="472"/>
      <c r="D1374" s="472"/>
      <c r="E1374" s="959" t="s">
        <v>7</v>
      </c>
      <c r="F1374" s="960">
        <f t="shared" ref="F1374:K1374" si="654">SUM(F1361:F1373)</f>
        <v>16</v>
      </c>
      <c r="G1374" s="960">
        <f t="shared" si="654"/>
        <v>22</v>
      </c>
      <c r="H1374" s="960">
        <f t="shared" si="654"/>
        <v>32</v>
      </c>
      <c r="I1374" s="960">
        <f t="shared" si="654"/>
        <v>23</v>
      </c>
      <c r="J1374" s="960">
        <f t="shared" si="654"/>
        <v>23</v>
      </c>
      <c r="K1374" s="960">
        <f t="shared" si="654"/>
        <v>17</v>
      </c>
      <c r="L1374" s="960">
        <v>24</v>
      </c>
      <c r="M1374" s="1093">
        <v>19</v>
      </c>
      <c r="N1374" s="967">
        <f>IFERROR((M1374-L1374)/L1374,"-")</f>
        <v>-0.20833333333333334</v>
      </c>
      <c r="R1374" s="439"/>
      <c r="S1374" s="76"/>
    </row>
    <row r="1375" spans="2:19" ht="15.75" thickTop="1" x14ac:dyDescent="0.25">
      <c r="B1375" s="472"/>
      <c r="C1375" s="472"/>
      <c r="D1375" s="472"/>
      <c r="E1375" s="34" t="s">
        <v>288</v>
      </c>
      <c r="F1375" s="439"/>
      <c r="H1375" s="439"/>
      <c r="I1375" s="439"/>
      <c r="J1375" s="439"/>
      <c r="R1375" s="439"/>
      <c r="S1375" s="76"/>
    </row>
    <row r="1376" spans="2:19" ht="15.75" thickBot="1" x14ac:dyDescent="0.3">
      <c r="B1376" s="472"/>
      <c r="C1376" s="472"/>
      <c r="D1376" s="472"/>
      <c r="E1376" s="439"/>
      <c r="F1376" s="439"/>
      <c r="H1376" s="439"/>
      <c r="I1376" s="439"/>
      <c r="J1376" s="439"/>
      <c r="R1376" s="439"/>
      <c r="S1376" s="76"/>
    </row>
    <row r="1377" spans="2:19" ht="23.25" customHeight="1" thickTop="1" thickBot="1" x14ac:dyDescent="0.3">
      <c r="B1377" s="472"/>
      <c r="C1377" s="472"/>
      <c r="D1377" s="472" t="s">
        <v>248</v>
      </c>
      <c r="E1377" s="1694" t="s">
        <v>248</v>
      </c>
      <c r="F1377" s="1695"/>
      <c r="G1377" s="1695"/>
      <c r="H1377" s="1695"/>
      <c r="I1377" s="1695"/>
      <c r="J1377" s="1695"/>
      <c r="K1377" s="1695"/>
      <c r="L1377" s="1695"/>
      <c r="M1377" s="1695"/>
      <c r="N1377" s="1696"/>
      <c r="R1377" s="439"/>
      <c r="S1377" s="76"/>
    </row>
    <row r="1378" spans="2:19" ht="15.75" customHeight="1" x14ac:dyDescent="0.25">
      <c r="B1378" s="472"/>
      <c r="C1378" s="472"/>
      <c r="D1378" s="472"/>
      <c r="E1378" s="1693" t="s">
        <v>42</v>
      </c>
      <c r="F1378" s="963" t="s">
        <v>43</v>
      </c>
      <c r="G1378" s="963" t="s">
        <v>43</v>
      </c>
      <c r="H1378" s="963" t="s">
        <v>43</v>
      </c>
      <c r="I1378" s="963" t="s">
        <v>43</v>
      </c>
      <c r="J1378" s="963" t="s">
        <v>43</v>
      </c>
      <c r="K1378" s="963" t="s">
        <v>43</v>
      </c>
      <c r="L1378" s="963" t="s">
        <v>43</v>
      </c>
      <c r="M1378" s="968" t="s">
        <v>43</v>
      </c>
      <c r="N1378" s="1697" t="s">
        <v>302</v>
      </c>
      <c r="R1378" s="439"/>
      <c r="S1378" s="76"/>
    </row>
    <row r="1379" spans="2:19" ht="15.75" customHeight="1" thickBot="1" x14ac:dyDescent="0.3">
      <c r="B1379" s="472"/>
      <c r="C1379" s="472"/>
      <c r="D1379" s="472"/>
      <c r="E1379" s="1523"/>
      <c r="F1379" s="871">
        <v>2009</v>
      </c>
      <c r="G1379" s="871">
        <v>2010</v>
      </c>
      <c r="H1379" s="871">
        <v>2011</v>
      </c>
      <c r="I1379" s="871">
        <v>2012</v>
      </c>
      <c r="J1379" s="871">
        <v>2013</v>
      </c>
      <c r="K1379" s="871">
        <v>2014</v>
      </c>
      <c r="L1379" s="871">
        <v>2015</v>
      </c>
      <c r="M1379" s="969">
        <v>2016</v>
      </c>
      <c r="N1379" s="1692"/>
      <c r="R1379" s="439"/>
      <c r="S1379" s="76"/>
    </row>
    <row r="1380" spans="2:19" x14ac:dyDescent="0.25">
      <c r="B1380" s="472"/>
      <c r="C1380" s="472"/>
      <c r="D1380" s="472"/>
      <c r="E1380" s="381" t="s">
        <v>278</v>
      </c>
      <c r="F1380" s="379">
        <v>13</v>
      </c>
      <c r="G1380" s="379">
        <v>5</v>
      </c>
      <c r="H1380" s="379">
        <v>24</v>
      </c>
      <c r="I1380" s="379">
        <v>27</v>
      </c>
      <c r="J1380" s="379">
        <v>22</v>
      </c>
      <c r="K1380" s="525">
        <v>22</v>
      </c>
      <c r="L1380" s="525">
        <v>33</v>
      </c>
      <c r="M1380" s="525">
        <v>14</v>
      </c>
      <c r="N1380" s="388">
        <f>IFERROR((M1380-L1380)/L1380,"-")</f>
        <v>-0.5757575757575758</v>
      </c>
      <c r="R1380" s="439"/>
      <c r="S1380" s="76"/>
    </row>
    <row r="1381" spans="2:19" x14ac:dyDescent="0.25">
      <c r="B1381" s="472"/>
      <c r="C1381" s="472"/>
      <c r="D1381" s="472"/>
      <c r="E1381" s="1027" t="s">
        <v>53</v>
      </c>
      <c r="F1381" s="1028">
        <v>30</v>
      </c>
      <c r="G1381" s="1028">
        <v>26</v>
      </c>
      <c r="H1381" s="1028">
        <v>40</v>
      </c>
      <c r="I1381" s="1028">
        <v>51</v>
      </c>
      <c r="J1381" s="1029">
        <v>56</v>
      </c>
      <c r="K1381" s="1029">
        <v>60</v>
      </c>
      <c r="L1381" s="1029">
        <v>22</v>
      </c>
      <c r="M1381" s="1029">
        <v>37</v>
      </c>
      <c r="N1381" s="1031">
        <f t="shared" ref="N1381:N1383" si="655">IFERROR((M1381-L1381)/L1381,"-")</f>
        <v>0.68181818181818177</v>
      </c>
      <c r="R1381" s="439"/>
      <c r="S1381" s="76"/>
    </row>
    <row r="1382" spans="2:19" ht="15.75" thickBot="1" x14ac:dyDescent="0.3">
      <c r="B1382" s="472"/>
      <c r="C1382" s="472"/>
      <c r="D1382" s="472"/>
      <c r="E1382" s="382" t="s">
        <v>69</v>
      </c>
      <c r="F1382" s="380">
        <v>0</v>
      </c>
      <c r="G1382" s="380">
        <v>0</v>
      </c>
      <c r="H1382" s="380">
        <v>1</v>
      </c>
      <c r="I1382" s="340">
        <v>0</v>
      </c>
      <c r="J1382" s="340">
        <v>0</v>
      </c>
      <c r="K1382" s="340">
        <v>0</v>
      </c>
      <c r="L1382" s="340">
        <v>1</v>
      </c>
      <c r="M1382" s="467">
        <v>0</v>
      </c>
      <c r="N1382" s="388">
        <f t="shared" si="655"/>
        <v>-1</v>
      </c>
      <c r="R1382" s="439"/>
      <c r="S1382" s="76"/>
    </row>
    <row r="1383" spans="2:19" ht="15.75" thickBot="1" x14ac:dyDescent="0.3">
      <c r="B1383" s="472"/>
      <c r="C1383" s="472"/>
      <c r="D1383" s="472"/>
      <c r="E1383" s="959" t="s">
        <v>7</v>
      </c>
      <c r="F1383" s="960">
        <f>SUM(F1380:F1382)</f>
        <v>43</v>
      </c>
      <c r="G1383" s="960">
        <f t="shared" ref="G1383" si="656">SUM(G1380:G1382)</f>
        <v>31</v>
      </c>
      <c r="H1383" s="960">
        <f t="shared" ref="H1383" si="657">SUM(H1380:H1382)</f>
        <v>65</v>
      </c>
      <c r="I1383" s="960">
        <f t="shared" ref="I1383" si="658">SUM(I1380:I1382)</f>
        <v>78</v>
      </c>
      <c r="J1383" s="960">
        <f t="shared" ref="J1383" si="659">SUM(J1380:J1382)</f>
        <v>78</v>
      </c>
      <c r="K1383" s="960">
        <f t="shared" ref="K1383" si="660">SUM(K1380:K1382)</f>
        <v>82</v>
      </c>
      <c r="L1383" s="960">
        <v>56</v>
      </c>
      <c r="M1383" s="960">
        <v>51</v>
      </c>
      <c r="N1383" s="964">
        <f t="shared" si="655"/>
        <v>-8.9285714285714288E-2</v>
      </c>
      <c r="R1383" s="439"/>
      <c r="S1383" s="76"/>
    </row>
    <row r="1384" spans="2:19" ht="7.5" customHeight="1" thickTop="1" thickBot="1" x14ac:dyDescent="0.3">
      <c r="B1384" s="472"/>
      <c r="C1384" s="472"/>
      <c r="D1384" s="472"/>
      <c r="E1384" s="203"/>
      <c r="F1384" s="204"/>
      <c r="G1384" s="204"/>
      <c r="H1384" s="204"/>
      <c r="I1384" s="387"/>
      <c r="J1384" s="387"/>
      <c r="K1384" s="387"/>
      <c r="L1384" s="387"/>
      <c r="M1384" s="387"/>
      <c r="N1384" s="391"/>
      <c r="R1384" s="439"/>
      <c r="S1384" s="76"/>
    </row>
    <row r="1385" spans="2:19" ht="15.75" thickTop="1" x14ac:dyDescent="0.25">
      <c r="B1385" s="472"/>
      <c r="C1385" s="472"/>
      <c r="D1385" s="472"/>
      <c r="E1385" s="341" t="s">
        <v>50</v>
      </c>
      <c r="F1385" s="342">
        <v>28</v>
      </c>
      <c r="G1385" s="342">
        <v>18</v>
      </c>
      <c r="H1385" s="342">
        <v>40</v>
      </c>
      <c r="I1385" s="342">
        <v>49</v>
      </c>
      <c r="J1385" s="342">
        <v>49</v>
      </c>
      <c r="K1385" s="342">
        <v>58</v>
      </c>
      <c r="L1385" s="342">
        <v>32</v>
      </c>
      <c r="M1385" s="342">
        <v>28</v>
      </c>
      <c r="N1385" s="388">
        <f t="shared" ref="N1385:N1388" si="661">IFERROR((M1385-L1385)/L1385,"-")</f>
        <v>-0.125</v>
      </c>
      <c r="R1385" s="439"/>
      <c r="S1385" s="76"/>
    </row>
    <row r="1386" spans="2:19" x14ac:dyDescent="0.25">
      <c r="B1386" s="472"/>
      <c r="C1386" s="472"/>
      <c r="D1386" s="472"/>
      <c r="E1386" s="1027" t="s">
        <v>51</v>
      </c>
      <c r="F1386" s="1028">
        <v>15</v>
      </c>
      <c r="G1386" s="1028">
        <v>13</v>
      </c>
      <c r="H1386" s="1028">
        <v>25</v>
      </c>
      <c r="I1386" s="1028">
        <v>29</v>
      </c>
      <c r="J1386" s="1029">
        <v>29</v>
      </c>
      <c r="K1386" s="1029">
        <v>24</v>
      </c>
      <c r="L1386" s="1029">
        <v>24</v>
      </c>
      <c r="M1386" s="1029">
        <v>23</v>
      </c>
      <c r="N1386" s="1031">
        <f t="shared" si="661"/>
        <v>-4.1666666666666664E-2</v>
      </c>
      <c r="R1386" s="439"/>
      <c r="S1386" s="76"/>
    </row>
    <row r="1387" spans="2:19" ht="15.75" thickBot="1" x14ac:dyDescent="0.3">
      <c r="B1387" s="472"/>
      <c r="C1387" s="472"/>
      <c r="D1387" s="472"/>
      <c r="E1387" s="343" t="s">
        <v>69</v>
      </c>
      <c r="F1387" s="345">
        <v>0</v>
      </c>
      <c r="G1387" s="345">
        <v>0</v>
      </c>
      <c r="H1387" s="346">
        <v>0</v>
      </c>
      <c r="I1387" s="379">
        <v>0</v>
      </c>
      <c r="J1387" s="467">
        <v>0</v>
      </c>
      <c r="K1387" s="467">
        <v>0</v>
      </c>
      <c r="L1387" s="467">
        <v>0</v>
      </c>
      <c r="M1387" s="467">
        <v>0</v>
      </c>
      <c r="N1387" s="388" t="str">
        <f t="shared" si="661"/>
        <v>-</v>
      </c>
      <c r="R1387" s="439"/>
      <c r="S1387" s="76"/>
    </row>
    <row r="1388" spans="2:19" ht="15.75" thickBot="1" x14ac:dyDescent="0.3">
      <c r="B1388" s="472"/>
      <c r="C1388" s="472"/>
      <c r="D1388" s="472"/>
      <c r="E1388" s="966" t="s">
        <v>7</v>
      </c>
      <c r="F1388" s="960">
        <f>SUM(F1385:F1387)</f>
        <v>43</v>
      </c>
      <c r="G1388" s="960">
        <f t="shared" ref="G1388" si="662">SUM(G1385:G1387)</f>
        <v>31</v>
      </c>
      <c r="H1388" s="960">
        <f t="shared" ref="H1388" si="663">SUM(H1385:H1387)</f>
        <v>65</v>
      </c>
      <c r="I1388" s="960">
        <f t="shared" ref="I1388" si="664">SUM(I1385:I1387)</f>
        <v>78</v>
      </c>
      <c r="J1388" s="960">
        <f t="shared" ref="J1388" si="665">SUM(J1385:J1387)</f>
        <v>78</v>
      </c>
      <c r="K1388" s="960">
        <f t="shared" ref="K1388" si="666">SUM(K1385:K1387)</f>
        <v>82</v>
      </c>
      <c r="L1388" s="960">
        <v>56</v>
      </c>
      <c r="M1388" s="960">
        <v>51</v>
      </c>
      <c r="N1388" s="964">
        <f t="shared" si="661"/>
        <v>-8.9285714285714288E-2</v>
      </c>
      <c r="R1388" s="439"/>
      <c r="S1388" s="76"/>
    </row>
    <row r="1389" spans="2:19" ht="7.5" customHeight="1" thickTop="1" thickBot="1" x14ac:dyDescent="0.3">
      <c r="B1389" s="472"/>
      <c r="C1389" s="472"/>
      <c r="D1389" s="472"/>
      <c r="E1389" s="244"/>
      <c r="F1389" s="204"/>
      <c r="G1389" s="204"/>
      <c r="H1389" s="204"/>
      <c r="I1389" s="204"/>
      <c r="J1389" s="204"/>
      <c r="K1389" s="204"/>
      <c r="L1389" s="204"/>
      <c r="M1389" s="204"/>
      <c r="N1389" s="392"/>
      <c r="R1389" s="439"/>
      <c r="S1389" s="76"/>
    </row>
    <row r="1390" spans="2:19" ht="15.75" thickTop="1" x14ac:dyDescent="0.25">
      <c r="B1390" s="472"/>
      <c r="C1390" s="472"/>
      <c r="D1390" s="472"/>
      <c r="E1390" s="245" t="s">
        <v>69</v>
      </c>
      <c r="F1390" s="342">
        <v>0</v>
      </c>
      <c r="G1390" s="342">
        <v>0</v>
      </c>
      <c r="H1390" s="342">
        <v>0</v>
      </c>
      <c r="I1390" s="468">
        <v>0</v>
      </c>
      <c r="J1390" s="342">
        <v>0</v>
      </c>
      <c r="K1390" s="342">
        <v>0</v>
      </c>
      <c r="L1390" s="342">
        <v>1</v>
      </c>
      <c r="M1390" s="342">
        <v>0</v>
      </c>
      <c r="N1390" s="469">
        <f t="shared" ref="N1390:N1402" si="667">IFERROR((M1390-L1390)/L1390,"-")</f>
        <v>-1</v>
      </c>
      <c r="R1390" s="439"/>
      <c r="S1390" s="76"/>
    </row>
    <row r="1391" spans="2:19" x14ac:dyDescent="0.25">
      <c r="B1391" s="472"/>
      <c r="C1391" s="472"/>
      <c r="D1391" s="472"/>
      <c r="E1391" s="1027" t="s">
        <v>282</v>
      </c>
      <c r="F1391" s="1028">
        <v>9</v>
      </c>
      <c r="G1391" s="1028">
        <v>3</v>
      </c>
      <c r="H1391" s="1028">
        <v>8</v>
      </c>
      <c r="I1391" s="1028">
        <v>7</v>
      </c>
      <c r="J1391" s="1029">
        <v>7</v>
      </c>
      <c r="K1391" s="1029">
        <v>10</v>
      </c>
      <c r="L1391" s="1029">
        <v>3</v>
      </c>
      <c r="M1391" s="1029">
        <v>2</v>
      </c>
      <c r="N1391" s="1031">
        <f t="shared" si="667"/>
        <v>-0.33333333333333331</v>
      </c>
      <c r="R1391" s="439"/>
      <c r="S1391" s="76"/>
    </row>
    <row r="1392" spans="2:19" x14ac:dyDescent="0.25">
      <c r="B1392" s="472"/>
      <c r="C1392" s="472"/>
      <c r="D1392" s="472"/>
      <c r="E1392" s="348" t="s">
        <v>439</v>
      </c>
      <c r="F1392" s="347">
        <v>7</v>
      </c>
      <c r="G1392" s="347">
        <v>4</v>
      </c>
      <c r="H1392" s="347">
        <v>2</v>
      </c>
      <c r="I1392" s="347">
        <v>12</v>
      </c>
      <c r="J1392" s="347">
        <v>3</v>
      </c>
      <c r="K1392" s="347">
        <v>6</v>
      </c>
      <c r="L1392" s="347">
        <v>3</v>
      </c>
      <c r="M1392" s="347">
        <v>5</v>
      </c>
      <c r="N1392" s="470">
        <f t="shared" si="667"/>
        <v>0.66666666666666663</v>
      </c>
      <c r="R1392" s="439"/>
      <c r="S1392" s="76"/>
    </row>
    <row r="1393" spans="2:19" x14ac:dyDescent="0.25">
      <c r="B1393" s="472"/>
      <c r="C1393" s="472"/>
      <c r="D1393" s="472"/>
      <c r="E1393" s="1027" t="s">
        <v>283</v>
      </c>
      <c r="F1393" s="1028">
        <v>1</v>
      </c>
      <c r="G1393" s="1028">
        <v>1</v>
      </c>
      <c r="H1393" s="1028">
        <v>3</v>
      </c>
      <c r="I1393" s="1028">
        <v>5</v>
      </c>
      <c r="J1393" s="1029">
        <v>1</v>
      </c>
      <c r="K1393" s="1029">
        <v>9</v>
      </c>
      <c r="L1393" s="1029">
        <v>7</v>
      </c>
      <c r="M1393" s="1029">
        <v>6</v>
      </c>
      <c r="N1393" s="1031">
        <f t="shared" si="667"/>
        <v>-0.14285714285714285</v>
      </c>
      <c r="R1393" s="439"/>
      <c r="S1393" s="76"/>
    </row>
    <row r="1394" spans="2:19" x14ac:dyDescent="0.25">
      <c r="B1394" s="472"/>
      <c r="C1394" s="472"/>
      <c r="D1394" s="472"/>
      <c r="E1394" s="348" t="s">
        <v>284</v>
      </c>
      <c r="F1394" s="347">
        <v>3</v>
      </c>
      <c r="G1394" s="347">
        <v>1</v>
      </c>
      <c r="H1394" s="347">
        <v>1</v>
      </c>
      <c r="I1394" s="347">
        <v>2</v>
      </c>
      <c r="J1394" s="347">
        <v>0</v>
      </c>
      <c r="K1394" s="347">
        <v>2</v>
      </c>
      <c r="L1394" s="347">
        <v>3</v>
      </c>
      <c r="M1394" s="347">
        <v>3</v>
      </c>
      <c r="N1394" s="470">
        <f t="shared" si="667"/>
        <v>0</v>
      </c>
      <c r="R1394" s="439"/>
      <c r="S1394" s="76"/>
    </row>
    <row r="1395" spans="2:19" x14ac:dyDescent="0.25">
      <c r="B1395" s="715" t="s">
        <v>36</v>
      </c>
      <c r="C1395" s="670"/>
      <c r="D1395" s="472"/>
      <c r="E1395" s="1027" t="s">
        <v>285</v>
      </c>
      <c r="F1395" s="1028">
        <v>0</v>
      </c>
      <c r="G1395" s="1028">
        <v>0</v>
      </c>
      <c r="H1395" s="1028">
        <v>0</v>
      </c>
      <c r="I1395" s="1028">
        <v>0</v>
      </c>
      <c r="J1395" s="1029">
        <v>0</v>
      </c>
      <c r="K1395" s="1029">
        <v>0</v>
      </c>
      <c r="L1395" s="1029">
        <v>0</v>
      </c>
      <c r="M1395" s="1029">
        <v>0</v>
      </c>
      <c r="N1395" s="1031" t="str">
        <f t="shared" si="667"/>
        <v>-</v>
      </c>
      <c r="R1395" s="439"/>
      <c r="S1395" s="76"/>
    </row>
    <row r="1396" spans="2:19" x14ac:dyDescent="0.25">
      <c r="B1396" s="715" t="s">
        <v>38</v>
      </c>
      <c r="C1396" s="670"/>
      <c r="D1396" s="472"/>
      <c r="E1396" s="348" t="s">
        <v>389</v>
      </c>
      <c r="F1396" s="347">
        <v>2</v>
      </c>
      <c r="G1396" s="347">
        <v>1</v>
      </c>
      <c r="H1396" s="347">
        <v>1</v>
      </c>
      <c r="I1396" s="347">
        <v>3</v>
      </c>
      <c r="J1396" s="347">
        <v>2</v>
      </c>
      <c r="K1396" s="347">
        <v>1</v>
      </c>
      <c r="L1396" s="347">
        <v>3</v>
      </c>
      <c r="M1396" s="347">
        <v>3</v>
      </c>
      <c r="N1396" s="470">
        <f t="shared" si="667"/>
        <v>0</v>
      </c>
      <c r="R1396" s="439"/>
      <c r="S1396" s="76"/>
    </row>
    <row r="1397" spans="2:19" x14ac:dyDescent="0.25">
      <c r="B1397" s="715" t="s">
        <v>81</v>
      </c>
      <c r="C1397" s="670"/>
      <c r="D1397" s="472"/>
      <c r="E1397" s="1027" t="s">
        <v>286</v>
      </c>
      <c r="F1397" s="1028">
        <v>2</v>
      </c>
      <c r="G1397" s="1028">
        <v>4</v>
      </c>
      <c r="H1397" s="1028">
        <v>8</v>
      </c>
      <c r="I1397" s="1028">
        <v>3</v>
      </c>
      <c r="J1397" s="1029">
        <v>3</v>
      </c>
      <c r="K1397" s="1029">
        <v>4</v>
      </c>
      <c r="L1397" s="1029">
        <v>6</v>
      </c>
      <c r="M1397" s="1029">
        <v>0</v>
      </c>
      <c r="N1397" s="1031">
        <f>IFERROR((M1397-L1397)/L1397,"-")</f>
        <v>-1</v>
      </c>
      <c r="R1397" s="439"/>
      <c r="S1397" s="76"/>
    </row>
    <row r="1398" spans="2:19" x14ac:dyDescent="0.25">
      <c r="B1398" s="472"/>
      <c r="C1398" s="472"/>
      <c r="D1398" s="472"/>
      <c r="E1398" s="348" t="s">
        <v>279</v>
      </c>
      <c r="F1398" s="347">
        <v>4</v>
      </c>
      <c r="G1398" s="347">
        <v>2</v>
      </c>
      <c r="H1398" s="347">
        <v>9</v>
      </c>
      <c r="I1398" s="467">
        <v>15</v>
      </c>
      <c r="J1398" s="347">
        <v>10</v>
      </c>
      <c r="K1398" s="347">
        <v>17</v>
      </c>
      <c r="L1398" s="347">
        <v>5</v>
      </c>
      <c r="M1398" s="347">
        <v>2</v>
      </c>
      <c r="N1398" s="470">
        <f t="shared" si="667"/>
        <v>-0.6</v>
      </c>
      <c r="R1398" s="439"/>
      <c r="S1398" s="76"/>
    </row>
    <row r="1399" spans="2:19" x14ac:dyDescent="0.25">
      <c r="B1399" s="472"/>
      <c r="C1399" s="472"/>
      <c r="D1399" s="472"/>
      <c r="E1399" s="1027" t="s">
        <v>280</v>
      </c>
      <c r="F1399" s="1028">
        <v>5</v>
      </c>
      <c r="G1399" s="1028">
        <v>6</v>
      </c>
      <c r="H1399" s="1028">
        <v>20</v>
      </c>
      <c r="I1399" s="1028">
        <v>18</v>
      </c>
      <c r="J1399" s="1029">
        <v>37</v>
      </c>
      <c r="K1399" s="1029">
        <v>24</v>
      </c>
      <c r="L1399" s="1029">
        <v>17</v>
      </c>
      <c r="M1399" s="1029">
        <v>21</v>
      </c>
      <c r="N1399" s="1031">
        <f t="shared" si="667"/>
        <v>0.23529411764705882</v>
      </c>
      <c r="R1399" s="439"/>
      <c r="S1399" s="76"/>
    </row>
    <row r="1400" spans="2:19" x14ac:dyDescent="0.25">
      <c r="B1400" s="472"/>
      <c r="C1400" s="472"/>
      <c r="D1400" s="472"/>
      <c r="E1400" s="348" t="s">
        <v>281</v>
      </c>
      <c r="F1400" s="347">
        <v>5</v>
      </c>
      <c r="G1400" s="347">
        <v>4</v>
      </c>
      <c r="H1400" s="347">
        <v>1</v>
      </c>
      <c r="I1400" s="467">
        <v>3</v>
      </c>
      <c r="J1400" s="347">
        <v>4</v>
      </c>
      <c r="K1400" s="347">
        <v>2</v>
      </c>
      <c r="L1400" s="347">
        <v>2</v>
      </c>
      <c r="M1400" s="347">
        <v>1</v>
      </c>
      <c r="N1400" s="470">
        <f t="shared" si="667"/>
        <v>-0.5</v>
      </c>
      <c r="R1400" s="439"/>
      <c r="S1400" s="76"/>
    </row>
    <row r="1401" spans="2:19" x14ac:dyDescent="0.25">
      <c r="B1401" s="472"/>
      <c r="C1401" s="472"/>
      <c r="D1401" s="472"/>
      <c r="E1401" s="1027" t="s">
        <v>390</v>
      </c>
      <c r="F1401" s="1028">
        <v>5</v>
      </c>
      <c r="G1401" s="1028">
        <v>5</v>
      </c>
      <c r="H1401" s="1028">
        <v>12</v>
      </c>
      <c r="I1401" s="1028">
        <v>7</v>
      </c>
      <c r="J1401" s="1029">
        <v>10</v>
      </c>
      <c r="K1401" s="1029">
        <v>6</v>
      </c>
      <c r="L1401" s="1029">
        <v>4</v>
      </c>
      <c r="M1401" s="1029">
        <v>7</v>
      </c>
      <c r="N1401" s="1031">
        <f t="shared" si="667"/>
        <v>0.75</v>
      </c>
      <c r="R1401" s="439"/>
      <c r="S1401" s="76"/>
    </row>
    <row r="1402" spans="2:19" ht="15.75" thickBot="1" x14ac:dyDescent="0.3">
      <c r="B1402" s="472"/>
      <c r="C1402" s="472"/>
      <c r="D1402" s="472"/>
      <c r="E1402" s="344" t="s">
        <v>175</v>
      </c>
      <c r="F1402" s="340">
        <v>0</v>
      </c>
      <c r="G1402" s="340">
        <v>0</v>
      </c>
      <c r="H1402" s="340">
        <v>0</v>
      </c>
      <c r="I1402" s="340">
        <v>3</v>
      </c>
      <c r="J1402" s="340">
        <v>1</v>
      </c>
      <c r="K1402" s="340">
        <v>1</v>
      </c>
      <c r="L1402" s="340">
        <v>2</v>
      </c>
      <c r="M1402" s="340">
        <v>1</v>
      </c>
      <c r="N1402" s="390">
        <f t="shared" si="667"/>
        <v>-0.5</v>
      </c>
      <c r="R1402" s="439"/>
      <c r="S1402" s="76"/>
    </row>
    <row r="1403" spans="2:19" ht="15.75" thickBot="1" x14ac:dyDescent="0.3">
      <c r="B1403" s="472"/>
      <c r="C1403" s="472"/>
      <c r="D1403" s="472"/>
      <c r="E1403" s="959" t="s">
        <v>7</v>
      </c>
      <c r="F1403" s="960">
        <f t="shared" ref="F1403:K1403" si="668">SUM(F1390:F1402)</f>
        <v>43</v>
      </c>
      <c r="G1403" s="960">
        <f t="shared" si="668"/>
        <v>31</v>
      </c>
      <c r="H1403" s="960">
        <f t="shared" si="668"/>
        <v>65</v>
      </c>
      <c r="I1403" s="960">
        <f t="shared" si="668"/>
        <v>78</v>
      </c>
      <c r="J1403" s="960">
        <f t="shared" si="668"/>
        <v>78</v>
      </c>
      <c r="K1403" s="960">
        <f t="shared" si="668"/>
        <v>82</v>
      </c>
      <c r="L1403" s="960">
        <v>56</v>
      </c>
      <c r="M1403" s="1093">
        <v>51</v>
      </c>
      <c r="N1403" s="967">
        <f>IFERROR((M1403-L1403)/L1403,"-")</f>
        <v>-8.9285714285714288E-2</v>
      </c>
      <c r="R1403" s="439"/>
      <c r="S1403" s="76"/>
    </row>
    <row r="1404" spans="2:19" ht="15.75" thickTop="1" x14ac:dyDescent="0.25">
      <c r="B1404" s="472"/>
      <c r="C1404" s="472"/>
      <c r="D1404" s="472"/>
      <c r="E1404" s="34" t="s">
        <v>288</v>
      </c>
      <c r="F1404" s="439"/>
      <c r="H1404" s="439"/>
      <c r="I1404" s="439"/>
      <c r="J1404" s="439"/>
      <c r="R1404" s="439"/>
      <c r="S1404" s="76"/>
    </row>
    <row r="1405" spans="2:19" ht="15.75" thickBot="1" x14ac:dyDescent="0.3">
      <c r="B1405" s="472"/>
      <c r="C1405" s="472"/>
      <c r="D1405" s="472"/>
      <c r="E1405" s="439"/>
      <c r="F1405" s="439"/>
      <c r="H1405" s="439"/>
      <c r="I1405" s="439"/>
      <c r="J1405" s="439"/>
      <c r="R1405" s="439"/>
      <c r="S1405" s="76"/>
    </row>
    <row r="1406" spans="2:19" ht="23.25" customHeight="1" thickTop="1" thickBot="1" x14ac:dyDescent="0.3">
      <c r="B1406" s="472"/>
      <c r="C1406" s="472"/>
      <c r="D1406" s="472" t="s">
        <v>249</v>
      </c>
      <c r="E1406" s="1694" t="s">
        <v>249</v>
      </c>
      <c r="F1406" s="1695"/>
      <c r="G1406" s="1695"/>
      <c r="H1406" s="1695"/>
      <c r="I1406" s="1695"/>
      <c r="J1406" s="1695"/>
      <c r="K1406" s="1695"/>
      <c r="L1406" s="1695"/>
      <c r="M1406" s="1695"/>
      <c r="N1406" s="1696"/>
      <c r="R1406" s="439"/>
      <c r="S1406" s="76"/>
    </row>
    <row r="1407" spans="2:19" ht="15.75" customHeight="1" x14ac:dyDescent="0.25">
      <c r="B1407" s="472"/>
      <c r="C1407" s="472"/>
      <c r="D1407" s="472"/>
      <c r="E1407" s="1693" t="s">
        <v>42</v>
      </c>
      <c r="F1407" s="963" t="s">
        <v>43</v>
      </c>
      <c r="G1407" s="963" t="s">
        <v>43</v>
      </c>
      <c r="H1407" s="963" t="s">
        <v>43</v>
      </c>
      <c r="I1407" s="963" t="s">
        <v>43</v>
      </c>
      <c r="J1407" s="963" t="s">
        <v>43</v>
      </c>
      <c r="K1407" s="963" t="s">
        <v>43</v>
      </c>
      <c r="L1407" s="963" t="s">
        <v>43</v>
      </c>
      <c r="M1407" s="968" t="s">
        <v>43</v>
      </c>
      <c r="N1407" s="1697" t="s">
        <v>302</v>
      </c>
      <c r="R1407" s="439"/>
      <c r="S1407" s="76"/>
    </row>
    <row r="1408" spans="2:19" ht="15.75" customHeight="1" thickBot="1" x14ac:dyDescent="0.3">
      <c r="B1408" s="472"/>
      <c r="C1408" s="472"/>
      <c r="D1408" s="472"/>
      <c r="E1408" s="1523"/>
      <c r="F1408" s="871">
        <v>2009</v>
      </c>
      <c r="G1408" s="871">
        <v>2010</v>
      </c>
      <c r="H1408" s="871">
        <v>2011</v>
      </c>
      <c r="I1408" s="871">
        <v>2012</v>
      </c>
      <c r="J1408" s="871">
        <v>2013</v>
      </c>
      <c r="K1408" s="871">
        <v>2014</v>
      </c>
      <c r="L1408" s="871">
        <v>2015</v>
      </c>
      <c r="M1408" s="969">
        <v>2016</v>
      </c>
      <c r="N1408" s="1692"/>
      <c r="R1408" s="439"/>
      <c r="S1408" s="76"/>
    </row>
    <row r="1409" spans="2:19" x14ac:dyDescent="0.25">
      <c r="B1409" s="472"/>
      <c r="C1409" s="472"/>
      <c r="D1409" s="472"/>
      <c r="E1409" s="381" t="s">
        <v>278</v>
      </c>
      <c r="F1409" s="379">
        <v>21</v>
      </c>
      <c r="G1409" s="379">
        <v>15</v>
      </c>
      <c r="H1409" s="379">
        <v>22</v>
      </c>
      <c r="I1409" s="379">
        <v>28</v>
      </c>
      <c r="J1409" s="379">
        <v>21</v>
      </c>
      <c r="K1409" s="525">
        <v>38</v>
      </c>
      <c r="L1409" s="525">
        <v>26</v>
      </c>
      <c r="M1409" s="525">
        <v>20</v>
      </c>
      <c r="N1409" s="388">
        <f>IFERROR((M1409-L1409)/L1409,"-")</f>
        <v>-0.23076923076923078</v>
      </c>
      <c r="R1409" s="439"/>
      <c r="S1409" s="76"/>
    </row>
    <row r="1410" spans="2:19" x14ac:dyDescent="0.25">
      <c r="B1410" s="472"/>
      <c r="C1410" s="472"/>
      <c r="D1410" s="472"/>
      <c r="E1410" s="1027" t="s">
        <v>53</v>
      </c>
      <c r="F1410" s="1028">
        <v>16</v>
      </c>
      <c r="G1410" s="1028">
        <v>20</v>
      </c>
      <c r="H1410" s="1028">
        <v>25</v>
      </c>
      <c r="I1410" s="1028">
        <v>39</v>
      </c>
      <c r="J1410" s="1029">
        <v>22</v>
      </c>
      <c r="K1410" s="1029">
        <v>19</v>
      </c>
      <c r="L1410" s="1029">
        <v>24</v>
      </c>
      <c r="M1410" s="1029">
        <v>11</v>
      </c>
      <c r="N1410" s="1031">
        <f t="shared" ref="N1410:N1412" si="669">IFERROR((M1410-L1410)/L1410,"-")</f>
        <v>-0.54166666666666663</v>
      </c>
      <c r="R1410" s="439"/>
      <c r="S1410" s="76"/>
    </row>
    <row r="1411" spans="2:19" ht="15.75" thickBot="1" x14ac:dyDescent="0.3">
      <c r="B1411" s="472"/>
      <c r="C1411" s="472"/>
      <c r="D1411" s="472"/>
      <c r="E1411" s="382" t="s">
        <v>69</v>
      </c>
      <c r="F1411" s="380">
        <v>1</v>
      </c>
      <c r="G1411" s="380">
        <v>0</v>
      </c>
      <c r="H1411" s="380">
        <v>0</v>
      </c>
      <c r="I1411" s="340">
        <v>0</v>
      </c>
      <c r="J1411" s="340">
        <v>1</v>
      </c>
      <c r="K1411" s="340">
        <v>0</v>
      </c>
      <c r="L1411" s="340">
        <v>0</v>
      </c>
      <c r="M1411" s="1094">
        <v>0</v>
      </c>
      <c r="N1411" s="388" t="str">
        <f t="shared" si="669"/>
        <v>-</v>
      </c>
      <c r="R1411" s="439"/>
      <c r="S1411" s="76"/>
    </row>
    <row r="1412" spans="2:19" ht="15.75" thickBot="1" x14ac:dyDescent="0.3">
      <c r="B1412" s="472"/>
      <c r="C1412" s="472"/>
      <c r="D1412" s="472"/>
      <c r="E1412" s="959" t="s">
        <v>7</v>
      </c>
      <c r="F1412" s="960">
        <f>SUM(F1409:F1411)</f>
        <v>38</v>
      </c>
      <c r="G1412" s="960">
        <f t="shared" ref="G1412" si="670">SUM(G1409:G1411)</f>
        <v>35</v>
      </c>
      <c r="H1412" s="960">
        <f t="shared" ref="H1412" si="671">SUM(H1409:H1411)</f>
        <v>47</v>
      </c>
      <c r="I1412" s="960">
        <f t="shared" ref="I1412" si="672">SUM(I1409:I1411)</f>
        <v>67</v>
      </c>
      <c r="J1412" s="960">
        <f t="shared" ref="J1412" si="673">SUM(J1409:J1411)</f>
        <v>44</v>
      </c>
      <c r="K1412" s="960">
        <f t="shared" ref="K1412" si="674">SUM(K1409:K1411)</f>
        <v>57</v>
      </c>
      <c r="L1412" s="960">
        <v>50</v>
      </c>
      <c r="M1412" s="965">
        <v>31</v>
      </c>
      <c r="N1412" s="1095">
        <f t="shared" si="669"/>
        <v>-0.38</v>
      </c>
      <c r="R1412" s="439"/>
      <c r="S1412" s="76"/>
    </row>
    <row r="1413" spans="2:19" ht="7.5" customHeight="1" thickTop="1" thickBot="1" x14ac:dyDescent="0.3">
      <c r="B1413" s="472"/>
      <c r="C1413" s="472"/>
      <c r="D1413" s="472"/>
      <c r="E1413" s="203"/>
      <c r="F1413" s="204"/>
      <c r="G1413" s="204"/>
      <c r="H1413" s="204"/>
      <c r="I1413" s="387"/>
      <c r="J1413" s="387"/>
      <c r="K1413" s="387"/>
      <c r="L1413" s="387"/>
      <c r="M1413" s="387"/>
      <c r="N1413" s="391"/>
      <c r="R1413" s="439"/>
      <c r="S1413" s="76"/>
    </row>
    <row r="1414" spans="2:19" ht="15.75" thickTop="1" x14ac:dyDescent="0.25">
      <c r="B1414" s="472"/>
      <c r="C1414" s="472"/>
      <c r="D1414" s="472"/>
      <c r="E1414" s="341" t="s">
        <v>50</v>
      </c>
      <c r="F1414" s="342">
        <v>24</v>
      </c>
      <c r="G1414" s="342">
        <v>21</v>
      </c>
      <c r="H1414" s="342">
        <v>26</v>
      </c>
      <c r="I1414" s="342">
        <v>38</v>
      </c>
      <c r="J1414" s="342">
        <v>24</v>
      </c>
      <c r="K1414" s="342">
        <v>37</v>
      </c>
      <c r="L1414" s="342">
        <v>28</v>
      </c>
      <c r="M1414" s="342">
        <v>20</v>
      </c>
      <c r="N1414" s="388">
        <f t="shared" ref="N1414:N1417" si="675">IFERROR((M1414-L1414)/L1414,"-")</f>
        <v>-0.2857142857142857</v>
      </c>
      <c r="R1414" s="439"/>
      <c r="S1414" s="76"/>
    </row>
    <row r="1415" spans="2:19" x14ac:dyDescent="0.25">
      <c r="B1415" s="472"/>
      <c r="C1415" s="472"/>
      <c r="D1415" s="472"/>
      <c r="E1415" s="1027" t="s">
        <v>51</v>
      </c>
      <c r="F1415" s="1028">
        <v>14</v>
      </c>
      <c r="G1415" s="1028">
        <v>13</v>
      </c>
      <c r="H1415" s="1028">
        <v>20</v>
      </c>
      <c r="I1415" s="1028">
        <v>27</v>
      </c>
      <c r="J1415" s="1029">
        <v>20</v>
      </c>
      <c r="K1415" s="1029">
        <v>20</v>
      </c>
      <c r="L1415" s="1029">
        <v>22</v>
      </c>
      <c r="M1415" s="1029">
        <v>11</v>
      </c>
      <c r="N1415" s="1031">
        <f t="shared" si="675"/>
        <v>-0.5</v>
      </c>
      <c r="R1415" s="439"/>
      <c r="S1415" s="76"/>
    </row>
    <row r="1416" spans="2:19" ht="15.75" thickBot="1" x14ac:dyDescent="0.3">
      <c r="B1416" s="472"/>
      <c r="C1416" s="472"/>
      <c r="D1416" s="472"/>
      <c r="E1416" s="343" t="s">
        <v>69</v>
      </c>
      <c r="F1416" s="345">
        <v>0</v>
      </c>
      <c r="G1416" s="345">
        <v>1</v>
      </c>
      <c r="H1416" s="346">
        <v>1</v>
      </c>
      <c r="I1416" s="379">
        <v>2</v>
      </c>
      <c r="J1416" s="467">
        <v>0</v>
      </c>
      <c r="K1416" s="467">
        <v>0</v>
      </c>
      <c r="L1416" s="467">
        <v>0</v>
      </c>
      <c r="M1416" s="467">
        <v>0</v>
      </c>
      <c r="N1416" s="388" t="str">
        <f t="shared" si="675"/>
        <v>-</v>
      </c>
      <c r="R1416" s="439"/>
      <c r="S1416" s="76"/>
    </row>
    <row r="1417" spans="2:19" ht="15.75" thickBot="1" x14ac:dyDescent="0.3">
      <c r="B1417" s="472"/>
      <c r="C1417" s="472"/>
      <c r="D1417" s="472"/>
      <c r="E1417" s="966" t="s">
        <v>7</v>
      </c>
      <c r="F1417" s="960">
        <f>SUM(F1414:F1416)</f>
        <v>38</v>
      </c>
      <c r="G1417" s="960">
        <f t="shared" ref="G1417" si="676">SUM(G1414:G1416)</f>
        <v>35</v>
      </c>
      <c r="H1417" s="960">
        <f t="shared" ref="H1417" si="677">SUM(H1414:H1416)</f>
        <v>47</v>
      </c>
      <c r="I1417" s="960">
        <f t="shared" ref="I1417" si="678">SUM(I1414:I1416)</f>
        <v>67</v>
      </c>
      <c r="J1417" s="960">
        <f t="shared" ref="J1417" si="679">SUM(J1414:J1416)</f>
        <v>44</v>
      </c>
      <c r="K1417" s="960">
        <f t="shared" ref="K1417" si="680">SUM(K1414:K1416)</f>
        <v>57</v>
      </c>
      <c r="L1417" s="960">
        <v>50</v>
      </c>
      <c r="M1417" s="960">
        <v>31</v>
      </c>
      <c r="N1417" s="964">
        <f t="shared" si="675"/>
        <v>-0.38</v>
      </c>
      <c r="R1417" s="439"/>
      <c r="S1417" s="76"/>
    </row>
    <row r="1418" spans="2:19" ht="7.5" customHeight="1" thickTop="1" thickBot="1" x14ac:dyDescent="0.3">
      <c r="B1418" s="472"/>
      <c r="C1418" s="472"/>
      <c r="D1418" s="472"/>
      <c r="E1418" s="244"/>
      <c r="F1418" s="204"/>
      <c r="G1418" s="204"/>
      <c r="H1418" s="204"/>
      <c r="I1418" s="204"/>
      <c r="J1418" s="204"/>
      <c r="K1418" s="204"/>
      <c r="L1418" s="204"/>
      <c r="M1418" s="204"/>
      <c r="N1418" s="392"/>
      <c r="R1418" s="439"/>
      <c r="S1418" s="76"/>
    </row>
    <row r="1419" spans="2:19" ht="15.75" thickTop="1" x14ac:dyDescent="0.25">
      <c r="B1419" s="472"/>
      <c r="C1419" s="472"/>
      <c r="D1419" s="472"/>
      <c r="E1419" s="245" t="s">
        <v>69</v>
      </c>
      <c r="F1419" s="342">
        <v>1</v>
      </c>
      <c r="G1419" s="342">
        <v>0</v>
      </c>
      <c r="H1419" s="342">
        <v>0</v>
      </c>
      <c r="I1419" s="468">
        <v>1</v>
      </c>
      <c r="J1419" s="342">
        <v>1</v>
      </c>
      <c r="K1419" s="342">
        <v>0</v>
      </c>
      <c r="L1419" s="342">
        <v>0</v>
      </c>
      <c r="M1419" s="342">
        <v>1</v>
      </c>
      <c r="N1419" s="469" t="str">
        <f t="shared" ref="N1419:N1431" si="681">IFERROR((M1419-L1419)/L1419,"-")</f>
        <v>-</v>
      </c>
      <c r="R1419" s="439"/>
      <c r="S1419" s="76"/>
    </row>
    <row r="1420" spans="2:19" x14ac:dyDescent="0.25">
      <c r="B1420" s="472"/>
      <c r="C1420" s="472"/>
      <c r="D1420" s="472"/>
      <c r="E1420" s="1027" t="s">
        <v>282</v>
      </c>
      <c r="F1420" s="1028">
        <v>9</v>
      </c>
      <c r="G1420" s="1028">
        <v>5</v>
      </c>
      <c r="H1420" s="1028">
        <v>2</v>
      </c>
      <c r="I1420" s="1028">
        <v>11</v>
      </c>
      <c r="J1420" s="1029">
        <v>13</v>
      </c>
      <c r="K1420" s="1029">
        <v>11</v>
      </c>
      <c r="L1420" s="1029">
        <v>11</v>
      </c>
      <c r="M1420" s="1029">
        <v>10</v>
      </c>
      <c r="N1420" s="1031">
        <f t="shared" si="681"/>
        <v>-9.0909090909090912E-2</v>
      </c>
      <c r="R1420" s="439"/>
      <c r="S1420" s="76"/>
    </row>
    <row r="1421" spans="2:19" x14ac:dyDescent="0.25">
      <c r="B1421" s="472"/>
      <c r="C1421" s="472"/>
      <c r="D1421" s="472"/>
      <c r="E1421" s="348" t="s">
        <v>439</v>
      </c>
      <c r="F1421" s="347">
        <v>3</v>
      </c>
      <c r="G1421" s="347">
        <v>6</v>
      </c>
      <c r="H1421" s="347">
        <v>4</v>
      </c>
      <c r="I1421" s="347">
        <v>7</v>
      </c>
      <c r="J1421" s="347">
        <v>3</v>
      </c>
      <c r="K1421" s="347">
        <v>7</v>
      </c>
      <c r="L1421" s="347">
        <v>8</v>
      </c>
      <c r="M1421" s="347">
        <v>5</v>
      </c>
      <c r="N1421" s="470">
        <f t="shared" si="681"/>
        <v>-0.375</v>
      </c>
      <c r="R1421" s="439"/>
      <c r="S1421" s="76"/>
    </row>
    <row r="1422" spans="2:19" x14ac:dyDescent="0.25">
      <c r="B1422" s="472"/>
      <c r="C1422" s="472"/>
      <c r="D1422" s="472"/>
      <c r="E1422" s="1027" t="s">
        <v>283</v>
      </c>
      <c r="F1422" s="1028">
        <v>2</v>
      </c>
      <c r="G1422" s="1028">
        <v>4</v>
      </c>
      <c r="H1422" s="1028">
        <v>6</v>
      </c>
      <c r="I1422" s="1028">
        <v>9</v>
      </c>
      <c r="J1422" s="1029">
        <v>3</v>
      </c>
      <c r="K1422" s="1029">
        <v>10</v>
      </c>
      <c r="L1422" s="1029">
        <v>7</v>
      </c>
      <c r="M1422" s="1029">
        <v>4</v>
      </c>
      <c r="N1422" s="1031">
        <f t="shared" si="681"/>
        <v>-0.42857142857142855</v>
      </c>
      <c r="R1422" s="439"/>
      <c r="S1422" s="76"/>
    </row>
    <row r="1423" spans="2:19" x14ac:dyDescent="0.25">
      <c r="B1423" s="472"/>
      <c r="C1423" s="472"/>
      <c r="D1423" s="472"/>
      <c r="E1423" s="348" t="s">
        <v>284</v>
      </c>
      <c r="F1423" s="347">
        <v>2</v>
      </c>
      <c r="G1423" s="347">
        <v>3</v>
      </c>
      <c r="H1423" s="347">
        <v>3</v>
      </c>
      <c r="I1423" s="347">
        <v>7</v>
      </c>
      <c r="J1423" s="347">
        <v>6</v>
      </c>
      <c r="K1423" s="347">
        <v>3</v>
      </c>
      <c r="L1423" s="347">
        <v>4</v>
      </c>
      <c r="M1423" s="347">
        <v>1</v>
      </c>
      <c r="N1423" s="470">
        <f t="shared" si="681"/>
        <v>-0.75</v>
      </c>
      <c r="R1423" s="439"/>
      <c r="S1423" s="76"/>
    </row>
    <row r="1424" spans="2:19" x14ac:dyDescent="0.25">
      <c r="B1424" s="472"/>
      <c r="C1424" s="472"/>
      <c r="D1424" s="472"/>
      <c r="E1424" s="1027" t="s">
        <v>285</v>
      </c>
      <c r="F1424" s="1028">
        <v>0</v>
      </c>
      <c r="G1424" s="1028">
        <v>0</v>
      </c>
      <c r="H1424" s="1028">
        <v>0</v>
      </c>
      <c r="I1424" s="1028">
        <v>0</v>
      </c>
      <c r="J1424" s="1029">
        <v>0</v>
      </c>
      <c r="K1424" s="1029">
        <v>0</v>
      </c>
      <c r="L1424" s="1029">
        <v>0</v>
      </c>
      <c r="M1424" s="1029">
        <v>0</v>
      </c>
      <c r="N1424" s="1031" t="str">
        <f t="shared" si="681"/>
        <v>-</v>
      </c>
      <c r="R1424" s="439"/>
      <c r="S1424" s="76"/>
    </row>
    <row r="1425" spans="2:19" x14ac:dyDescent="0.25">
      <c r="B1425" s="472"/>
      <c r="C1425" s="472"/>
      <c r="D1425" s="472"/>
      <c r="E1425" s="348" t="s">
        <v>389</v>
      </c>
      <c r="F1425" s="347">
        <v>1</v>
      </c>
      <c r="G1425" s="347">
        <v>0</v>
      </c>
      <c r="H1425" s="347">
        <v>1</v>
      </c>
      <c r="I1425" s="347">
        <v>4</v>
      </c>
      <c r="J1425" s="347">
        <v>2</v>
      </c>
      <c r="K1425" s="347">
        <v>3</v>
      </c>
      <c r="L1425" s="347">
        <v>1</v>
      </c>
      <c r="M1425" s="347">
        <v>1</v>
      </c>
      <c r="N1425" s="470">
        <f t="shared" si="681"/>
        <v>0</v>
      </c>
      <c r="R1425" s="439"/>
      <c r="S1425" s="76"/>
    </row>
    <row r="1426" spans="2:19" x14ac:dyDescent="0.25">
      <c r="B1426" s="472"/>
      <c r="C1426" s="472"/>
      <c r="D1426" s="472"/>
      <c r="E1426" s="1027" t="s">
        <v>286</v>
      </c>
      <c r="F1426" s="1028">
        <v>4</v>
      </c>
      <c r="G1426" s="1028">
        <v>1</v>
      </c>
      <c r="H1426" s="1028">
        <v>3</v>
      </c>
      <c r="I1426" s="1028">
        <v>0</v>
      </c>
      <c r="J1426" s="1029">
        <v>2</v>
      </c>
      <c r="K1426" s="1029">
        <v>6</v>
      </c>
      <c r="L1426" s="1029">
        <v>6</v>
      </c>
      <c r="M1426" s="1029">
        <v>2</v>
      </c>
      <c r="N1426" s="1031">
        <f>IFERROR((M1426-L1426)/L1426,"-")</f>
        <v>-0.66666666666666663</v>
      </c>
      <c r="R1426" s="439"/>
      <c r="S1426" s="76"/>
    </row>
    <row r="1427" spans="2:19" x14ac:dyDescent="0.25">
      <c r="B1427" s="472"/>
      <c r="C1427" s="472"/>
      <c r="D1427" s="472"/>
      <c r="E1427" s="348" t="s">
        <v>279</v>
      </c>
      <c r="F1427" s="347">
        <v>2</v>
      </c>
      <c r="G1427" s="347">
        <v>0</v>
      </c>
      <c r="H1427" s="347">
        <v>3</v>
      </c>
      <c r="I1427" s="467">
        <v>3</v>
      </c>
      <c r="J1427" s="347">
        <v>0</v>
      </c>
      <c r="K1427" s="347">
        <v>0</v>
      </c>
      <c r="L1427" s="347">
        <v>0</v>
      </c>
      <c r="M1427" s="347">
        <v>0</v>
      </c>
      <c r="N1427" s="470" t="str">
        <f t="shared" si="681"/>
        <v>-</v>
      </c>
      <c r="R1427" s="439"/>
      <c r="S1427" s="76"/>
    </row>
    <row r="1428" spans="2:19" x14ac:dyDescent="0.25">
      <c r="B1428" s="472"/>
      <c r="C1428" s="472"/>
      <c r="D1428" s="472"/>
      <c r="E1428" s="1027" t="s">
        <v>280</v>
      </c>
      <c r="F1428" s="1028">
        <v>5</v>
      </c>
      <c r="G1428" s="1028">
        <v>13</v>
      </c>
      <c r="H1428" s="1028">
        <v>13</v>
      </c>
      <c r="I1428" s="1028">
        <v>13</v>
      </c>
      <c r="J1428" s="1029">
        <v>10</v>
      </c>
      <c r="K1428" s="1029">
        <v>11</v>
      </c>
      <c r="L1428" s="1029">
        <v>8</v>
      </c>
      <c r="M1428" s="1029">
        <v>5</v>
      </c>
      <c r="N1428" s="1031">
        <f t="shared" si="681"/>
        <v>-0.375</v>
      </c>
      <c r="R1428" s="439"/>
      <c r="S1428" s="76"/>
    </row>
    <row r="1429" spans="2:19" x14ac:dyDescent="0.25">
      <c r="B1429" s="472"/>
      <c r="C1429" s="472"/>
      <c r="D1429" s="472"/>
      <c r="E1429" s="348" t="s">
        <v>281</v>
      </c>
      <c r="F1429" s="347">
        <v>2</v>
      </c>
      <c r="G1429" s="347">
        <v>2</v>
      </c>
      <c r="H1429" s="347">
        <v>6</v>
      </c>
      <c r="I1429" s="467">
        <v>3</v>
      </c>
      <c r="J1429" s="347">
        <v>2</v>
      </c>
      <c r="K1429" s="347">
        <v>3</v>
      </c>
      <c r="L1429" s="347">
        <v>1</v>
      </c>
      <c r="M1429" s="347">
        <v>2</v>
      </c>
      <c r="N1429" s="470">
        <f t="shared" si="681"/>
        <v>1</v>
      </c>
      <c r="R1429" s="439"/>
      <c r="S1429" s="76"/>
    </row>
    <row r="1430" spans="2:19" x14ac:dyDescent="0.25">
      <c r="B1430" s="472"/>
      <c r="C1430" s="472"/>
      <c r="D1430" s="472"/>
      <c r="E1430" s="1027" t="s">
        <v>390</v>
      </c>
      <c r="F1430" s="1028">
        <v>5</v>
      </c>
      <c r="G1430" s="1028">
        <v>1</v>
      </c>
      <c r="H1430" s="1028">
        <v>6</v>
      </c>
      <c r="I1430" s="1028">
        <v>9</v>
      </c>
      <c r="J1430" s="1029">
        <v>2</v>
      </c>
      <c r="K1430" s="1029">
        <v>3</v>
      </c>
      <c r="L1430" s="1029">
        <v>2</v>
      </c>
      <c r="M1430" s="1029">
        <v>0</v>
      </c>
      <c r="N1430" s="1031">
        <f t="shared" si="681"/>
        <v>-1</v>
      </c>
      <c r="R1430" s="439"/>
      <c r="S1430" s="76"/>
    </row>
    <row r="1431" spans="2:19" ht="15.75" thickBot="1" x14ac:dyDescent="0.3">
      <c r="B1431" s="472"/>
      <c r="C1431" s="472"/>
      <c r="D1431" s="472"/>
      <c r="E1431" s="344" t="s">
        <v>175</v>
      </c>
      <c r="F1431" s="340">
        <v>2</v>
      </c>
      <c r="G1431" s="340">
        <v>0</v>
      </c>
      <c r="H1431" s="340">
        <v>0</v>
      </c>
      <c r="I1431" s="340">
        <v>0</v>
      </c>
      <c r="J1431" s="340">
        <v>0</v>
      </c>
      <c r="K1431" s="340">
        <v>0</v>
      </c>
      <c r="L1431" s="340">
        <v>2</v>
      </c>
      <c r="M1431" s="340">
        <v>0</v>
      </c>
      <c r="N1431" s="390">
        <f t="shared" si="681"/>
        <v>-1</v>
      </c>
      <c r="R1431" s="439"/>
      <c r="S1431" s="76"/>
    </row>
    <row r="1432" spans="2:19" ht="15.75" thickBot="1" x14ac:dyDescent="0.3">
      <c r="B1432" s="472"/>
      <c r="C1432" s="472"/>
      <c r="D1432" s="472"/>
      <c r="E1432" s="959" t="s">
        <v>7</v>
      </c>
      <c r="F1432" s="960">
        <f t="shared" ref="F1432:K1432" si="682">SUM(F1419:F1431)</f>
        <v>38</v>
      </c>
      <c r="G1432" s="960">
        <f t="shared" si="682"/>
        <v>35</v>
      </c>
      <c r="H1432" s="960">
        <f t="shared" si="682"/>
        <v>47</v>
      </c>
      <c r="I1432" s="960">
        <f t="shared" si="682"/>
        <v>67</v>
      </c>
      <c r="J1432" s="960">
        <f t="shared" si="682"/>
        <v>44</v>
      </c>
      <c r="K1432" s="960">
        <f t="shared" si="682"/>
        <v>57</v>
      </c>
      <c r="L1432" s="960">
        <v>50</v>
      </c>
      <c r="M1432" s="1093">
        <v>31</v>
      </c>
      <c r="N1432" s="967">
        <f>IFERROR((M1432-L1432)/L1432,"-")</f>
        <v>-0.38</v>
      </c>
      <c r="R1432" s="119"/>
      <c r="S1432" s="76"/>
    </row>
    <row r="1433" spans="2:19" ht="15.75" thickTop="1" x14ac:dyDescent="0.25">
      <c r="B1433" s="472"/>
      <c r="C1433" s="472"/>
      <c r="D1433" s="472"/>
      <c r="E1433" s="34" t="s">
        <v>288</v>
      </c>
      <c r="F1433" s="439"/>
      <c r="H1433" s="439"/>
      <c r="I1433" s="439"/>
      <c r="J1433" s="439"/>
      <c r="R1433" s="439"/>
      <c r="S1433" s="76"/>
    </row>
    <row r="1434" spans="2:19" ht="15.75" thickBot="1" x14ac:dyDescent="0.3">
      <c r="B1434" s="472"/>
      <c r="C1434" s="472"/>
      <c r="D1434" s="472"/>
      <c r="E1434" s="439"/>
      <c r="F1434" s="439"/>
      <c r="H1434" s="439"/>
      <c r="I1434" s="439"/>
      <c r="J1434" s="439"/>
      <c r="R1434" s="439"/>
      <c r="S1434" s="76"/>
    </row>
    <row r="1435" spans="2:19" ht="23.25" customHeight="1" thickTop="1" thickBot="1" x14ac:dyDescent="0.3">
      <c r="B1435" s="472"/>
      <c r="C1435" s="472"/>
      <c r="D1435" s="472" t="s">
        <v>250</v>
      </c>
      <c r="E1435" s="1694" t="s">
        <v>250</v>
      </c>
      <c r="F1435" s="1695"/>
      <c r="G1435" s="1695"/>
      <c r="H1435" s="1695"/>
      <c r="I1435" s="1695"/>
      <c r="J1435" s="1695"/>
      <c r="K1435" s="1695"/>
      <c r="L1435" s="1695"/>
      <c r="M1435" s="1695"/>
      <c r="N1435" s="1696"/>
      <c r="R1435" s="439"/>
      <c r="S1435" s="76"/>
    </row>
    <row r="1436" spans="2:19" ht="15.75" customHeight="1" x14ac:dyDescent="0.25">
      <c r="B1436" s="472"/>
      <c r="C1436" s="472"/>
      <c r="D1436" s="472"/>
      <c r="E1436" s="1693" t="s">
        <v>42</v>
      </c>
      <c r="F1436" s="963" t="s">
        <v>43</v>
      </c>
      <c r="G1436" s="963" t="s">
        <v>43</v>
      </c>
      <c r="H1436" s="963" t="s">
        <v>43</v>
      </c>
      <c r="I1436" s="963" t="s">
        <v>43</v>
      </c>
      <c r="J1436" s="963" t="s">
        <v>43</v>
      </c>
      <c r="K1436" s="963" t="s">
        <v>43</v>
      </c>
      <c r="L1436" s="963" t="s">
        <v>43</v>
      </c>
      <c r="M1436" s="968" t="s">
        <v>43</v>
      </c>
      <c r="N1436" s="1697" t="s">
        <v>302</v>
      </c>
      <c r="R1436" s="439"/>
      <c r="S1436" s="76"/>
    </row>
    <row r="1437" spans="2:19" ht="15.75" customHeight="1" thickBot="1" x14ac:dyDescent="0.3">
      <c r="B1437" s="472"/>
      <c r="C1437" s="472"/>
      <c r="D1437" s="472"/>
      <c r="E1437" s="1523"/>
      <c r="F1437" s="871">
        <v>2009</v>
      </c>
      <c r="G1437" s="871">
        <v>2010</v>
      </c>
      <c r="H1437" s="871">
        <v>2011</v>
      </c>
      <c r="I1437" s="871">
        <v>2012</v>
      </c>
      <c r="J1437" s="871">
        <v>2013</v>
      </c>
      <c r="K1437" s="871">
        <v>2014</v>
      </c>
      <c r="L1437" s="871">
        <v>2015</v>
      </c>
      <c r="M1437" s="969">
        <v>2016</v>
      </c>
      <c r="N1437" s="1692"/>
      <c r="R1437" s="439"/>
      <c r="S1437" s="76"/>
    </row>
    <row r="1438" spans="2:19" x14ac:dyDescent="0.25">
      <c r="B1438" s="472"/>
      <c r="C1438" s="472"/>
      <c r="D1438" s="472"/>
      <c r="E1438" s="381" t="s">
        <v>278</v>
      </c>
      <c r="F1438" s="379">
        <v>24</v>
      </c>
      <c r="G1438" s="379">
        <v>20</v>
      </c>
      <c r="H1438" s="379">
        <v>21</v>
      </c>
      <c r="I1438" s="379">
        <v>17</v>
      </c>
      <c r="J1438" s="379">
        <v>19</v>
      </c>
      <c r="K1438" s="525">
        <v>31</v>
      </c>
      <c r="L1438" s="525">
        <v>18</v>
      </c>
      <c r="M1438" s="525">
        <v>26</v>
      </c>
      <c r="N1438" s="388">
        <f>IFERROR((M1438-L1438)/L1438,"-")</f>
        <v>0.44444444444444442</v>
      </c>
      <c r="R1438" s="439"/>
      <c r="S1438" s="76"/>
    </row>
    <row r="1439" spans="2:19" x14ac:dyDescent="0.25">
      <c r="B1439" s="472"/>
      <c r="C1439" s="472"/>
      <c r="D1439" s="472"/>
      <c r="E1439" s="1027" t="s">
        <v>53</v>
      </c>
      <c r="F1439" s="1028">
        <v>31</v>
      </c>
      <c r="G1439" s="1028">
        <v>38</v>
      </c>
      <c r="H1439" s="1028">
        <v>25</v>
      </c>
      <c r="I1439" s="1028">
        <v>31</v>
      </c>
      <c r="J1439" s="1029">
        <v>20</v>
      </c>
      <c r="K1439" s="1029">
        <v>26</v>
      </c>
      <c r="L1439" s="1029">
        <v>14</v>
      </c>
      <c r="M1439" s="1029">
        <v>22</v>
      </c>
      <c r="N1439" s="1031">
        <f t="shared" ref="N1439:N1441" si="683">IFERROR((M1439-L1439)/L1439,"-")</f>
        <v>0.5714285714285714</v>
      </c>
      <c r="R1439" s="439"/>
      <c r="S1439" s="76"/>
    </row>
    <row r="1440" spans="2:19" ht="15.75" thickBot="1" x14ac:dyDescent="0.3">
      <c r="B1440" s="472"/>
      <c r="C1440" s="472"/>
      <c r="D1440" s="472"/>
      <c r="E1440" s="382" t="s">
        <v>69</v>
      </c>
      <c r="F1440" s="380">
        <v>0</v>
      </c>
      <c r="G1440" s="380">
        <v>0</v>
      </c>
      <c r="H1440" s="380">
        <v>1</v>
      </c>
      <c r="I1440" s="340">
        <v>0</v>
      </c>
      <c r="J1440" s="340">
        <v>0</v>
      </c>
      <c r="K1440" s="340">
        <v>0</v>
      </c>
      <c r="L1440" s="340">
        <v>0</v>
      </c>
      <c r="M1440" s="467">
        <v>0</v>
      </c>
      <c r="N1440" s="388" t="str">
        <f t="shared" si="683"/>
        <v>-</v>
      </c>
      <c r="R1440" s="439"/>
      <c r="S1440" s="76"/>
    </row>
    <row r="1441" spans="2:26" ht="15.75" thickBot="1" x14ac:dyDescent="0.3">
      <c r="B1441" s="472"/>
      <c r="C1441" s="472"/>
      <c r="D1441" s="472"/>
      <c r="E1441" s="959" t="s">
        <v>7</v>
      </c>
      <c r="F1441" s="960">
        <f>SUM(F1438:F1440)</f>
        <v>55</v>
      </c>
      <c r="G1441" s="960">
        <f t="shared" ref="G1441" si="684">SUM(G1438:G1440)</f>
        <v>58</v>
      </c>
      <c r="H1441" s="960">
        <f t="shared" ref="H1441" si="685">SUM(H1438:H1440)</f>
        <v>47</v>
      </c>
      <c r="I1441" s="960">
        <f t="shared" ref="I1441" si="686">SUM(I1438:I1440)</f>
        <v>48</v>
      </c>
      <c r="J1441" s="960">
        <f t="shared" ref="J1441" si="687">SUM(J1438:J1440)</f>
        <v>39</v>
      </c>
      <c r="K1441" s="960">
        <f t="shared" ref="K1441" si="688">SUM(K1438:K1440)</f>
        <v>57</v>
      </c>
      <c r="L1441" s="960">
        <v>32</v>
      </c>
      <c r="M1441" s="960">
        <v>48</v>
      </c>
      <c r="N1441" s="964">
        <f t="shared" si="683"/>
        <v>0.5</v>
      </c>
      <c r="R1441" s="439"/>
      <c r="S1441" s="76"/>
    </row>
    <row r="1442" spans="2:26" ht="7.5" customHeight="1" thickTop="1" thickBot="1" x14ac:dyDescent="0.3">
      <c r="B1442" s="472"/>
      <c r="C1442" s="472"/>
      <c r="D1442" s="472"/>
      <c r="E1442" s="203"/>
      <c r="F1442" s="204"/>
      <c r="G1442" s="204"/>
      <c r="H1442" s="204"/>
      <c r="I1442" s="387"/>
      <c r="J1442" s="387"/>
      <c r="K1442" s="387"/>
      <c r="L1442" s="387"/>
      <c r="M1442" s="387"/>
      <c r="N1442" s="391"/>
      <c r="R1442" s="439"/>
      <c r="S1442" s="76"/>
    </row>
    <row r="1443" spans="2:26" ht="15.75" thickTop="1" x14ac:dyDescent="0.25">
      <c r="B1443" s="472"/>
      <c r="C1443" s="472"/>
      <c r="D1443" s="472"/>
      <c r="E1443" s="341" t="s">
        <v>50</v>
      </c>
      <c r="F1443" s="342">
        <v>39</v>
      </c>
      <c r="G1443" s="342">
        <v>37</v>
      </c>
      <c r="H1443" s="342">
        <v>24</v>
      </c>
      <c r="I1443" s="342">
        <v>26</v>
      </c>
      <c r="J1443" s="342">
        <v>20</v>
      </c>
      <c r="K1443" s="342">
        <v>40</v>
      </c>
      <c r="L1443" s="342">
        <v>19</v>
      </c>
      <c r="M1443" s="342">
        <v>27</v>
      </c>
      <c r="N1443" s="388">
        <f t="shared" ref="N1443:N1446" si="689">IFERROR((M1443-L1443)/L1443,"-")</f>
        <v>0.42105263157894735</v>
      </c>
      <c r="R1443" s="439"/>
      <c r="S1443" s="76"/>
    </row>
    <row r="1444" spans="2:26" x14ac:dyDescent="0.25">
      <c r="B1444" s="472"/>
      <c r="C1444" s="472"/>
      <c r="D1444" s="472"/>
      <c r="E1444" s="1027" t="s">
        <v>51</v>
      </c>
      <c r="F1444" s="1028">
        <v>16</v>
      </c>
      <c r="G1444" s="1028">
        <v>19</v>
      </c>
      <c r="H1444" s="1028">
        <v>23</v>
      </c>
      <c r="I1444" s="1028">
        <v>19</v>
      </c>
      <c r="J1444" s="1029">
        <v>17</v>
      </c>
      <c r="K1444" s="1029">
        <v>17</v>
      </c>
      <c r="L1444" s="1029">
        <v>11</v>
      </c>
      <c r="M1444" s="1029">
        <v>20</v>
      </c>
      <c r="N1444" s="1031">
        <f t="shared" si="689"/>
        <v>0.81818181818181823</v>
      </c>
      <c r="R1444" s="439"/>
      <c r="S1444" s="76"/>
    </row>
    <row r="1445" spans="2:26" ht="15.75" thickBot="1" x14ac:dyDescent="0.3">
      <c r="B1445" s="472"/>
      <c r="C1445" s="472"/>
      <c r="D1445" s="472"/>
      <c r="E1445" s="343" t="s">
        <v>69</v>
      </c>
      <c r="F1445" s="345">
        <v>0</v>
      </c>
      <c r="G1445" s="345">
        <v>2</v>
      </c>
      <c r="H1445" s="346">
        <v>0</v>
      </c>
      <c r="I1445" s="379">
        <v>3</v>
      </c>
      <c r="J1445" s="467">
        <v>2</v>
      </c>
      <c r="K1445" s="467">
        <v>0</v>
      </c>
      <c r="L1445" s="467">
        <v>2</v>
      </c>
      <c r="M1445" s="467">
        <v>1</v>
      </c>
      <c r="N1445" s="388">
        <f t="shared" si="689"/>
        <v>-0.5</v>
      </c>
      <c r="R1445" s="439"/>
      <c r="S1445" s="76"/>
    </row>
    <row r="1446" spans="2:26" ht="15.75" thickBot="1" x14ac:dyDescent="0.3">
      <c r="B1446" s="472"/>
      <c r="C1446" s="472"/>
      <c r="D1446" s="472"/>
      <c r="E1446" s="966" t="s">
        <v>7</v>
      </c>
      <c r="F1446" s="960">
        <f>SUM(F1443:F1445)</f>
        <v>55</v>
      </c>
      <c r="G1446" s="960">
        <f t="shared" ref="G1446" si="690">SUM(G1443:G1445)</f>
        <v>58</v>
      </c>
      <c r="H1446" s="960">
        <f t="shared" ref="H1446" si="691">SUM(H1443:H1445)</f>
        <v>47</v>
      </c>
      <c r="I1446" s="960">
        <f t="shared" ref="I1446" si="692">SUM(I1443:I1445)</f>
        <v>48</v>
      </c>
      <c r="J1446" s="960">
        <f t="shared" ref="J1446" si="693">SUM(J1443:J1445)</f>
        <v>39</v>
      </c>
      <c r="K1446" s="960">
        <f t="shared" ref="K1446" si="694">SUM(K1443:K1445)</f>
        <v>57</v>
      </c>
      <c r="L1446" s="960">
        <v>32</v>
      </c>
      <c r="M1446" s="960">
        <v>48</v>
      </c>
      <c r="N1446" s="964">
        <f t="shared" si="689"/>
        <v>0.5</v>
      </c>
      <c r="R1446" s="439"/>
      <c r="S1446" s="76"/>
    </row>
    <row r="1447" spans="2:26" ht="7.5" customHeight="1" thickTop="1" thickBot="1" x14ac:dyDescent="0.3">
      <c r="B1447" s="472"/>
      <c r="C1447" s="472"/>
      <c r="D1447" s="472"/>
      <c r="E1447" s="244"/>
      <c r="F1447" s="204"/>
      <c r="G1447" s="204"/>
      <c r="H1447" s="204"/>
      <c r="I1447" s="204"/>
      <c r="J1447" s="204"/>
      <c r="K1447" s="204"/>
      <c r="L1447" s="204"/>
      <c r="M1447" s="204"/>
      <c r="N1447" s="392"/>
      <c r="R1447" s="439"/>
      <c r="S1447" s="76"/>
    </row>
    <row r="1448" spans="2:26" ht="15.75" thickTop="1" x14ac:dyDescent="0.25">
      <c r="B1448" s="472"/>
      <c r="C1448" s="472"/>
      <c r="D1448" s="472"/>
      <c r="E1448" s="245" t="s">
        <v>69</v>
      </c>
      <c r="F1448" s="342">
        <v>0</v>
      </c>
      <c r="G1448" s="342">
        <v>0</v>
      </c>
      <c r="H1448" s="342">
        <v>0</v>
      </c>
      <c r="I1448" s="468">
        <v>0</v>
      </c>
      <c r="J1448" s="342">
        <v>0</v>
      </c>
      <c r="K1448" s="342">
        <v>0</v>
      </c>
      <c r="L1448" s="342">
        <v>0</v>
      </c>
      <c r="M1448" s="342">
        <v>0</v>
      </c>
      <c r="N1448" s="469" t="str">
        <f t="shared" ref="N1448:N1460" si="695">IFERROR((M1448-L1448)/L1448,"-")</f>
        <v>-</v>
      </c>
      <c r="R1448" s="441"/>
      <c r="S1448" s="441"/>
      <c r="T1448" s="441"/>
      <c r="U1448" s="441"/>
      <c r="V1448" s="441"/>
      <c r="W1448" s="441"/>
      <c r="X1448" s="441"/>
      <c r="Y1448" s="441"/>
      <c r="Z1448" s="1032"/>
    </row>
    <row r="1449" spans="2:26" x14ac:dyDescent="0.25">
      <c r="B1449" s="472"/>
      <c r="C1449" s="472"/>
      <c r="D1449" s="472"/>
      <c r="E1449" s="1027" t="s">
        <v>282</v>
      </c>
      <c r="F1449" s="1028">
        <v>14</v>
      </c>
      <c r="G1449" s="1028">
        <v>11</v>
      </c>
      <c r="H1449" s="1028">
        <v>6</v>
      </c>
      <c r="I1449" s="1028">
        <v>7</v>
      </c>
      <c r="J1449" s="1029">
        <v>6</v>
      </c>
      <c r="K1449" s="1029">
        <v>8</v>
      </c>
      <c r="L1449" s="1029">
        <v>6</v>
      </c>
      <c r="M1449" s="1029">
        <v>8</v>
      </c>
      <c r="N1449" s="1031">
        <f t="shared" si="695"/>
        <v>0.33333333333333331</v>
      </c>
      <c r="R1449" s="441"/>
      <c r="S1449" s="441"/>
      <c r="T1449" s="441"/>
      <c r="U1449" s="441"/>
      <c r="V1449" s="441"/>
      <c r="W1449" s="441"/>
      <c r="X1449" s="441"/>
      <c r="Y1449" s="441"/>
      <c r="Z1449" s="1032"/>
    </row>
    <row r="1450" spans="2:26" x14ac:dyDescent="0.25">
      <c r="B1450" s="472"/>
      <c r="C1450" s="472"/>
      <c r="D1450" s="472"/>
      <c r="E1450" s="348" t="s">
        <v>439</v>
      </c>
      <c r="F1450" s="347">
        <v>6</v>
      </c>
      <c r="G1450" s="347">
        <v>5</v>
      </c>
      <c r="H1450" s="347">
        <v>9</v>
      </c>
      <c r="I1450" s="347">
        <v>6</v>
      </c>
      <c r="J1450" s="347">
        <v>4</v>
      </c>
      <c r="K1450" s="347">
        <v>4</v>
      </c>
      <c r="L1450" s="347">
        <v>2</v>
      </c>
      <c r="M1450" s="347">
        <v>4</v>
      </c>
      <c r="N1450" s="470">
        <f t="shared" si="695"/>
        <v>1</v>
      </c>
      <c r="R1450" s="439"/>
      <c r="S1450" s="76"/>
    </row>
    <row r="1451" spans="2:26" x14ac:dyDescent="0.25">
      <c r="B1451" s="472"/>
      <c r="C1451" s="472"/>
      <c r="D1451" s="472"/>
      <c r="E1451" s="1027" t="s">
        <v>283</v>
      </c>
      <c r="F1451" s="1028">
        <v>3</v>
      </c>
      <c r="G1451" s="1028">
        <v>4</v>
      </c>
      <c r="H1451" s="1028">
        <v>2</v>
      </c>
      <c r="I1451" s="1028">
        <v>4</v>
      </c>
      <c r="J1451" s="1029">
        <v>3</v>
      </c>
      <c r="K1451" s="1029">
        <v>3</v>
      </c>
      <c r="L1451" s="1029">
        <v>2</v>
      </c>
      <c r="M1451" s="1029">
        <v>4</v>
      </c>
      <c r="N1451" s="1031">
        <f t="shared" si="695"/>
        <v>1</v>
      </c>
      <c r="R1451" s="439"/>
      <c r="S1451" s="76"/>
    </row>
    <row r="1452" spans="2:26" x14ac:dyDescent="0.25">
      <c r="B1452" s="472"/>
      <c r="C1452" s="472"/>
      <c r="D1452" s="472"/>
      <c r="E1452" s="348" t="s">
        <v>284</v>
      </c>
      <c r="F1452" s="347">
        <v>6</v>
      </c>
      <c r="G1452" s="347">
        <v>5</v>
      </c>
      <c r="H1452" s="347">
        <v>5</v>
      </c>
      <c r="I1452" s="347">
        <v>1</v>
      </c>
      <c r="J1452" s="347">
        <v>3</v>
      </c>
      <c r="K1452" s="347">
        <v>6</v>
      </c>
      <c r="L1452" s="347">
        <v>2</v>
      </c>
      <c r="M1452" s="347">
        <v>10</v>
      </c>
      <c r="N1452" s="470">
        <f t="shared" si="695"/>
        <v>4</v>
      </c>
      <c r="R1452" s="439"/>
      <c r="S1452" s="76"/>
    </row>
    <row r="1453" spans="2:26" x14ac:dyDescent="0.25">
      <c r="B1453" s="472"/>
      <c r="C1453" s="472"/>
      <c r="D1453" s="472"/>
      <c r="E1453" s="1027" t="s">
        <v>285</v>
      </c>
      <c r="F1453" s="1028">
        <v>0</v>
      </c>
      <c r="G1453" s="1028">
        <v>0</v>
      </c>
      <c r="H1453" s="1028">
        <v>0</v>
      </c>
      <c r="I1453" s="1028">
        <v>0</v>
      </c>
      <c r="J1453" s="1029">
        <v>0</v>
      </c>
      <c r="K1453" s="1029">
        <v>0</v>
      </c>
      <c r="L1453" s="1029">
        <v>0</v>
      </c>
      <c r="M1453" s="1029">
        <v>0</v>
      </c>
      <c r="N1453" s="1031" t="str">
        <f t="shared" si="695"/>
        <v>-</v>
      </c>
      <c r="R1453" s="439"/>
      <c r="S1453" s="76"/>
    </row>
    <row r="1454" spans="2:26" x14ac:dyDescent="0.25">
      <c r="B1454" s="472"/>
      <c r="C1454" s="472"/>
      <c r="D1454" s="472"/>
      <c r="E1454" s="348" t="s">
        <v>389</v>
      </c>
      <c r="F1454" s="347">
        <v>5</v>
      </c>
      <c r="G1454" s="347">
        <v>0</v>
      </c>
      <c r="H1454" s="347">
        <v>3</v>
      </c>
      <c r="I1454" s="347">
        <v>1</v>
      </c>
      <c r="J1454" s="347">
        <v>1</v>
      </c>
      <c r="K1454" s="347">
        <v>6</v>
      </c>
      <c r="L1454" s="347">
        <v>3</v>
      </c>
      <c r="M1454" s="347">
        <v>2</v>
      </c>
      <c r="N1454" s="470">
        <f t="shared" si="695"/>
        <v>-0.33333333333333331</v>
      </c>
      <c r="R1454" s="439"/>
      <c r="S1454" s="76"/>
    </row>
    <row r="1455" spans="2:26" x14ac:dyDescent="0.25">
      <c r="B1455" s="472"/>
      <c r="C1455" s="472"/>
      <c r="D1455" s="472"/>
      <c r="E1455" s="1027" t="s">
        <v>286</v>
      </c>
      <c r="F1455" s="1028">
        <v>2</v>
      </c>
      <c r="G1455" s="1028">
        <v>4</v>
      </c>
      <c r="H1455" s="1028">
        <v>4</v>
      </c>
      <c r="I1455" s="1028">
        <v>1</v>
      </c>
      <c r="J1455" s="1029">
        <v>2</v>
      </c>
      <c r="K1455" s="1029">
        <v>6</v>
      </c>
      <c r="L1455" s="1029">
        <v>1</v>
      </c>
      <c r="M1455" s="1029">
        <v>7</v>
      </c>
      <c r="N1455" s="1031">
        <f>IFERROR((M1455-L1455)/L1455,"-")</f>
        <v>6</v>
      </c>
      <c r="R1455" s="439"/>
      <c r="S1455" s="76"/>
    </row>
    <row r="1456" spans="2:26" x14ac:dyDescent="0.25">
      <c r="B1456" s="472"/>
      <c r="C1456" s="472"/>
      <c r="D1456" s="472"/>
      <c r="E1456" s="348" t="s">
        <v>279</v>
      </c>
      <c r="F1456" s="347">
        <v>1</v>
      </c>
      <c r="G1456" s="347">
        <v>1</v>
      </c>
      <c r="H1456" s="347">
        <v>1</v>
      </c>
      <c r="I1456" s="467">
        <v>1</v>
      </c>
      <c r="J1456" s="347">
        <v>1</v>
      </c>
      <c r="K1456" s="347">
        <v>1</v>
      </c>
      <c r="L1456" s="347">
        <v>2</v>
      </c>
      <c r="M1456" s="347">
        <v>0</v>
      </c>
      <c r="N1456" s="470">
        <f t="shared" si="695"/>
        <v>-1</v>
      </c>
      <c r="R1456" s="439"/>
      <c r="S1456" s="76"/>
    </row>
    <row r="1457" spans="2:19" ht="15" customHeight="1" x14ac:dyDescent="0.25">
      <c r="B1457" s="472"/>
      <c r="C1457" s="472"/>
      <c r="D1457" s="472"/>
      <c r="E1457" s="1027" t="s">
        <v>280</v>
      </c>
      <c r="F1457" s="1028">
        <v>10</v>
      </c>
      <c r="G1457" s="1028">
        <v>19</v>
      </c>
      <c r="H1457" s="1028">
        <v>10</v>
      </c>
      <c r="I1457" s="1028">
        <v>18</v>
      </c>
      <c r="J1457" s="1029">
        <v>16</v>
      </c>
      <c r="K1457" s="1029">
        <v>20</v>
      </c>
      <c r="L1457" s="1029">
        <v>9</v>
      </c>
      <c r="M1457" s="1029">
        <v>10</v>
      </c>
      <c r="N1457" s="1031">
        <f t="shared" si="695"/>
        <v>0.1111111111111111</v>
      </c>
      <c r="R1457" s="439"/>
      <c r="S1457" s="76"/>
    </row>
    <row r="1458" spans="2:19" ht="15.75" customHeight="1" x14ac:dyDescent="0.25">
      <c r="B1458" s="472"/>
      <c r="C1458" s="472"/>
      <c r="D1458" s="472"/>
      <c r="E1458" s="348" t="s">
        <v>281</v>
      </c>
      <c r="F1458" s="347">
        <v>4</v>
      </c>
      <c r="G1458" s="347">
        <v>8</v>
      </c>
      <c r="H1458" s="347">
        <v>2</v>
      </c>
      <c r="I1458" s="467">
        <v>7</v>
      </c>
      <c r="J1458" s="347">
        <v>1</v>
      </c>
      <c r="K1458" s="347">
        <v>0</v>
      </c>
      <c r="L1458" s="347">
        <v>1</v>
      </c>
      <c r="M1458" s="347">
        <v>2</v>
      </c>
      <c r="N1458" s="470">
        <f t="shared" si="695"/>
        <v>1</v>
      </c>
      <c r="R1458" s="439"/>
      <c r="S1458" s="76"/>
    </row>
    <row r="1459" spans="2:19" x14ac:dyDescent="0.25">
      <c r="B1459" s="472"/>
      <c r="C1459" s="472"/>
      <c r="D1459" s="472"/>
      <c r="E1459" s="1027" t="s">
        <v>390</v>
      </c>
      <c r="F1459" s="1028">
        <v>4</v>
      </c>
      <c r="G1459" s="1028">
        <v>1</v>
      </c>
      <c r="H1459" s="1028">
        <v>3</v>
      </c>
      <c r="I1459" s="1028">
        <v>2</v>
      </c>
      <c r="J1459" s="1029">
        <v>2</v>
      </c>
      <c r="K1459" s="1029">
        <v>2</v>
      </c>
      <c r="L1459" s="1029">
        <v>2</v>
      </c>
      <c r="M1459" s="1029">
        <v>0</v>
      </c>
      <c r="N1459" s="1031">
        <f t="shared" si="695"/>
        <v>-1</v>
      </c>
      <c r="R1459" s="439"/>
      <c r="S1459" s="76"/>
    </row>
    <row r="1460" spans="2:19" ht="15.75" thickBot="1" x14ac:dyDescent="0.3">
      <c r="B1460" s="472"/>
      <c r="C1460" s="472"/>
      <c r="D1460" s="472"/>
      <c r="E1460" s="344" t="s">
        <v>175</v>
      </c>
      <c r="F1460" s="340">
        <v>0</v>
      </c>
      <c r="G1460" s="340">
        <v>0</v>
      </c>
      <c r="H1460" s="340">
        <v>2</v>
      </c>
      <c r="I1460" s="340">
        <v>0</v>
      </c>
      <c r="J1460" s="340">
        <v>0</v>
      </c>
      <c r="K1460" s="340">
        <v>1</v>
      </c>
      <c r="L1460" s="340">
        <v>2</v>
      </c>
      <c r="M1460" s="340">
        <v>1</v>
      </c>
      <c r="N1460" s="390">
        <f t="shared" si="695"/>
        <v>-0.5</v>
      </c>
      <c r="R1460" s="439"/>
      <c r="S1460" s="76"/>
    </row>
    <row r="1461" spans="2:19" ht="15.75" thickBot="1" x14ac:dyDescent="0.3">
      <c r="B1461" s="472"/>
      <c r="C1461" s="472"/>
      <c r="D1461" s="472"/>
      <c r="E1461" s="959" t="s">
        <v>7</v>
      </c>
      <c r="F1461" s="960">
        <f t="shared" ref="F1461:K1461" si="696">SUM(F1448:F1460)</f>
        <v>55</v>
      </c>
      <c r="G1461" s="960">
        <f t="shared" si="696"/>
        <v>58</v>
      </c>
      <c r="H1461" s="960">
        <f t="shared" si="696"/>
        <v>47</v>
      </c>
      <c r="I1461" s="960">
        <f t="shared" si="696"/>
        <v>48</v>
      </c>
      <c r="J1461" s="960">
        <f t="shared" si="696"/>
        <v>39</v>
      </c>
      <c r="K1461" s="960">
        <f t="shared" si="696"/>
        <v>57</v>
      </c>
      <c r="L1461" s="960">
        <v>32</v>
      </c>
      <c r="M1461" s="1093">
        <v>48</v>
      </c>
      <c r="N1461" s="967">
        <f>IFERROR((M1461-L1461)/L1461,"-")</f>
        <v>0.5</v>
      </c>
      <c r="R1461" s="439"/>
      <c r="S1461" s="76"/>
    </row>
    <row r="1462" spans="2:19" ht="15.75" thickTop="1" x14ac:dyDescent="0.25">
      <c r="B1462" s="472"/>
      <c r="C1462" s="472"/>
      <c r="D1462" s="472"/>
      <c r="E1462" s="34" t="s">
        <v>288</v>
      </c>
      <c r="F1462" s="439"/>
      <c r="H1462" s="439"/>
      <c r="I1462" s="439"/>
      <c r="J1462" s="439"/>
      <c r="R1462" s="439"/>
      <c r="S1462" s="76"/>
    </row>
    <row r="1463" spans="2:19" ht="15.75" thickBot="1" x14ac:dyDescent="0.3">
      <c r="B1463" s="472"/>
      <c r="C1463" s="472"/>
      <c r="D1463" s="472"/>
      <c r="E1463" s="439"/>
      <c r="F1463" s="439"/>
      <c r="H1463" s="439"/>
      <c r="I1463" s="439"/>
      <c r="J1463" s="439"/>
      <c r="R1463" s="439"/>
      <c r="S1463" s="76"/>
    </row>
    <row r="1464" spans="2:19" ht="23.25" customHeight="1" thickTop="1" thickBot="1" x14ac:dyDescent="0.3">
      <c r="B1464" s="472"/>
      <c r="C1464" s="472"/>
      <c r="D1464" s="472" t="s">
        <v>266</v>
      </c>
      <c r="E1464" s="1694" t="s">
        <v>266</v>
      </c>
      <c r="F1464" s="1695"/>
      <c r="G1464" s="1695"/>
      <c r="H1464" s="1695"/>
      <c r="I1464" s="1695"/>
      <c r="J1464" s="1695"/>
      <c r="K1464" s="1695"/>
      <c r="L1464" s="1695"/>
      <c r="M1464" s="1695"/>
      <c r="N1464" s="1696"/>
      <c r="R1464" s="439"/>
      <c r="S1464" s="76"/>
    </row>
    <row r="1465" spans="2:19" ht="15.75" customHeight="1" x14ac:dyDescent="0.25">
      <c r="B1465" s="472"/>
      <c r="C1465" s="472"/>
      <c r="D1465" s="472"/>
      <c r="E1465" s="1693" t="s">
        <v>42</v>
      </c>
      <c r="F1465" s="963" t="s">
        <v>43</v>
      </c>
      <c r="G1465" s="963" t="s">
        <v>43</v>
      </c>
      <c r="H1465" s="963" t="s">
        <v>43</v>
      </c>
      <c r="I1465" s="963" t="s">
        <v>43</v>
      </c>
      <c r="J1465" s="963" t="s">
        <v>43</v>
      </c>
      <c r="K1465" s="963" t="s">
        <v>43</v>
      </c>
      <c r="L1465" s="963" t="s">
        <v>43</v>
      </c>
      <c r="M1465" s="968" t="s">
        <v>43</v>
      </c>
      <c r="N1465" s="1697" t="s">
        <v>302</v>
      </c>
      <c r="O1465" s="439"/>
      <c r="R1465" s="439"/>
      <c r="S1465" s="76"/>
    </row>
    <row r="1466" spans="2:19" ht="15.75" customHeight="1" thickBot="1" x14ac:dyDescent="0.3">
      <c r="B1466" s="472"/>
      <c r="C1466" s="472"/>
      <c r="D1466" s="472"/>
      <c r="E1466" s="1523"/>
      <c r="F1466" s="871">
        <v>2009</v>
      </c>
      <c r="G1466" s="871">
        <v>2010</v>
      </c>
      <c r="H1466" s="871">
        <v>2011</v>
      </c>
      <c r="I1466" s="871">
        <v>2012</v>
      </c>
      <c r="J1466" s="871">
        <v>2013</v>
      </c>
      <c r="K1466" s="871">
        <v>2014</v>
      </c>
      <c r="L1466" s="871">
        <v>2015</v>
      </c>
      <c r="M1466" s="969">
        <v>2016</v>
      </c>
      <c r="N1466" s="1692"/>
      <c r="O1466" s="439"/>
      <c r="R1466" s="439"/>
      <c r="S1466" s="76"/>
    </row>
    <row r="1467" spans="2:19" x14ac:dyDescent="0.25">
      <c r="B1467" s="472"/>
      <c r="C1467" s="472"/>
      <c r="D1467" s="472"/>
      <c r="E1467" s="381" t="s">
        <v>278</v>
      </c>
      <c r="F1467" s="379">
        <v>16</v>
      </c>
      <c r="G1467" s="379">
        <v>5</v>
      </c>
      <c r="H1467" s="379">
        <v>11</v>
      </c>
      <c r="I1467" s="379">
        <v>9</v>
      </c>
      <c r="J1467" s="379">
        <v>8</v>
      </c>
      <c r="K1467" s="525">
        <v>15</v>
      </c>
      <c r="L1467" s="525">
        <v>12</v>
      </c>
      <c r="M1467" s="525">
        <v>12</v>
      </c>
      <c r="N1467" s="388">
        <f>IFERROR((M1467-L1467)/L1467,"-")</f>
        <v>0</v>
      </c>
      <c r="R1467" s="439"/>
      <c r="S1467" s="76"/>
    </row>
    <row r="1468" spans="2:19" x14ac:dyDescent="0.25">
      <c r="B1468" s="472"/>
      <c r="C1468" s="472"/>
      <c r="D1468" s="472"/>
      <c r="E1468" s="1027" t="s">
        <v>53</v>
      </c>
      <c r="F1468" s="1028">
        <v>7</v>
      </c>
      <c r="G1468" s="1028">
        <v>14</v>
      </c>
      <c r="H1468" s="1028">
        <v>11</v>
      </c>
      <c r="I1468" s="1028">
        <v>13</v>
      </c>
      <c r="J1468" s="1029">
        <v>18</v>
      </c>
      <c r="K1468" s="1029">
        <v>23</v>
      </c>
      <c r="L1468" s="1029">
        <v>19</v>
      </c>
      <c r="M1468" s="1029">
        <v>15</v>
      </c>
      <c r="N1468" s="1031">
        <f t="shared" ref="N1468:N1470" si="697">IFERROR((M1468-L1468)/L1468,"-")</f>
        <v>-0.21052631578947367</v>
      </c>
      <c r="R1468" s="439"/>
      <c r="S1468" s="76"/>
    </row>
    <row r="1469" spans="2:19" ht="15.75" thickBot="1" x14ac:dyDescent="0.3">
      <c r="B1469" s="472"/>
      <c r="C1469" s="472"/>
      <c r="D1469" s="472"/>
      <c r="E1469" s="382" t="s">
        <v>69</v>
      </c>
      <c r="F1469" s="380">
        <v>0</v>
      </c>
      <c r="G1469" s="380">
        <v>0</v>
      </c>
      <c r="H1469" s="380">
        <v>0</v>
      </c>
      <c r="I1469" s="340">
        <v>0</v>
      </c>
      <c r="J1469" s="340">
        <v>0</v>
      </c>
      <c r="K1469" s="340">
        <v>0</v>
      </c>
      <c r="L1469" s="340">
        <v>0</v>
      </c>
      <c r="M1469" s="467">
        <v>0</v>
      </c>
      <c r="N1469" s="388" t="str">
        <f t="shared" si="697"/>
        <v>-</v>
      </c>
      <c r="R1469" s="439"/>
      <c r="S1469" s="76"/>
    </row>
    <row r="1470" spans="2:19" ht="15.75" thickBot="1" x14ac:dyDescent="0.3">
      <c r="B1470" s="472"/>
      <c r="C1470" s="472"/>
      <c r="D1470" s="472"/>
      <c r="E1470" s="959" t="s">
        <v>7</v>
      </c>
      <c r="F1470" s="960">
        <f>SUM(F1467:F1469)</f>
        <v>23</v>
      </c>
      <c r="G1470" s="960">
        <f t="shared" ref="G1470" si="698">SUM(G1467:G1469)</f>
        <v>19</v>
      </c>
      <c r="H1470" s="960">
        <f t="shared" ref="H1470" si="699">SUM(H1467:H1469)</f>
        <v>22</v>
      </c>
      <c r="I1470" s="960">
        <f t="shared" ref="I1470" si="700">SUM(I1467:I1469)</f>
        <v>22</v>
      </c>
      <c r="J1470" s="960">
        <f t="shared" ref="J1470" si="701">SUM(J1467:J1469)</f>
        <v>26</v>
      </c>
      <c r="K1470" s="960">
        <f t="shared" ref="K1470" si="702">SUM(K1467:K1469)</f>
        <v>38</v>
      </c>
      <c r="L1470" s="960">
        <v>31</v>
      </c>
      <c r="M1470" s="960">
        <v>27</v>
      </c>
      <c r="N1470" s="964">
        <f t="shared" si="697"/>
        <v>-0.12903225806451613</v>
      </c>
      <c r="R1470" s="439"/>
      <c r="S1470" s="76"/>
    </row>
    <row r="1471" spans="2:19" ht="7.5" customHeight="1" thickTop="1" thickBot="1" x14ac:dyDescent="0.3">
      <c r="B1471" s="472"/>
      <c r="C1471" s="472"/>
      <c r="D1471" s="472"/>
      <c r="E1471" s="203"/>
      <c r="F1471" s="204"/>
      <c r="G1471" s="204"/>
      <c r="H1471" s="204"/>
      <c r="I1471" s="387"/>
      <c r="J1471" s="387"/>
      <c r="K1471" s="387"/>
      <c r="L1471" s="387"/>
      <c r="M1471" s="387"/>
      <c r="N1471" s="391"/>
      <c r="R1471" s="439"/>
      <c r="S1471" s="76"/>
    </row>
    <row r="1472" spans="2:19" ht="15.75" thickTop="1" x14ac:dyDescent="0.25">
      <c r="B1472" s="472"/>
      <c r="C1472" s="472"/>
      <c r="D1472" s="472"/>
      <c r="E1472" s="341" t="s">
        <v>50</v>
      </c>
      <c r="F1472" s="342">
        <v>14</v>
      </c>
      <c r="G1472" s="342">
        <v>8</v>
      </c>
      <c r="H1472" s="342">
        <v>14</v>
      </c>
      <c r="I1472" s="342">
        <v>13</v>
      </c>
      <c r="J1472" s="342">
        <v>17</v>
      </c>
      <c r="K1472" s="342">
        <v>21</v>
      </c>
      <c r="L1472" s="342">
        <v>15</v>
      </c>
      <c r="M1472" s="342">
        <v>13</v>
      </c>
      <c r="N1472" s="388">
        <f t="shared" ref="N1472:N1475" si="703">IFERROR((M1472-L1472)/L1472,"-")</f>
        <v>-0.13333333333333333</v>
      </c>
      <c r="R1472" s="439"/>
      <c r="S1472" s="76"/>
    </row>
    <row r="1473" spans="2:19" x14ac:dyDescent="0.25">
      <c r="B1473" s="472"/>
      <c r="C1473" s="472"/>
      <c r="D1473" s="472"/>
      <c r="E1473" s="1027" t="s">
        <v>51</v>
      </c>
      <c r="F1473" s="1028">
        <v>9</v>
      </c>
      <c r="G1473" s="1028">
        <v>11</v>
      </c>
      <c r="H1473" s="1028">
        <v>8</v>
      </c>
      <c r="I1473" s="1028">
        <v>9</v>
      </c>
      <c r="J1473" s="1029">
        <v>9</v>
      </c>
      <c r="K1473" s="1029">
        <v>17</v>
      </c>
      <c r="L1473" s="1029">
        <v>14</v>
      </c>
      <c r="M1473" s="1029">
        <v>13</v>
      </c>
      <c r="N1473" s="1031">
        <f t="shared" si="703"/>
        <v>-7.1428571428571425E-2</v>
      </c>
      <c r="R1473" s="439"/>
      <c r="S1473" s="76"/>
    </row>
    <row r="1474" spans="2:19" ht="15.75" thickBot="1" x14ac:dyDescent="0.3">
      <c r="B1474" s="472"/>
      <c r="C1474" s="472"/>
      <c r="D1474" s="472"/>
      <c r="E1474" s="343" t="s">
        <v>69</v>
      </c>
      <c r="F1474" s="345">
        <v>0</v>
      </c>
      <c r="G1474" s="345">
        <v>0</v>
      </c>
      <c r="H1474" s="346">
        <v>0</v>
      </c>
      <c r="I1474" s="379">
        <v>0</v>
      </c>
      <c r="J1474" s="467">
        <v>0</v>
      </c>
      <c r="K1474" s="467">
        <v>0</v>
      </c>
      <c r="L1474" s="467">
        <v>2</v>
      </c>
      <c r="M1474" s="467">
        <v>1</v>
      </c>
      <c r="N1474" s="388">
        <f t="shared" si="703"/>
        <v>-0.5</v>
      </c>
      <c r="R1474" s="439"/>
      <c r="S1474" s="76"/>
    </row>
    <row r="1475" spans="2:19" ht="15.75" thickBot="1" x14ac:dyDescent="0.3">
      <c r="B1475" s="472"/>
      <c r="C1475" s="472"/>
      <c r="D1475" s="472"/>
      <c r="E1475" s="966" t="s">
        <v>7</v>
      </c>
      <c r="F1475" s="960">
        <f>SUM(F1472:F1474)</f>
        <v>23</v>
      </c>
      <c r="G1475" s="960">
        <f t="shared" ref="G1475" si="704">SUM(G1472:G1474)</f>
        <v>19</v>
      </c>
      <c r="H1475" s="960">
        <f t="shared" ref="H1475" si="705">SUM(H1472:H1474)</f>
        <v>22</v>
      </c>
      <c r="I1475" s="960">
        <f t="shared" ref="I1475" si="706">SUM(I1472:I1474)</f>
        <v>22</v>
      </c>
      <c r="J1475" s="960">
        <f t="shared" ref="J1475" si="707">SUM(J1472:J1474)</f>
        <v>26</v>
      </c>
      <c r="K1475" s="960">
        <f t="shared" ref="K1475" si="708">SUM(K1472:K1474)</f>
        <v>38</v>
      </c>
      <c r="L1475" s="960">
        <v>31</v>
      </c>
      <c r="M1475" s="960">
        <v>27</v>
      </c>
      <c r="N1475" s="964">
        <f t="shared" si="703"/>
        <v>-0.12903225806451613</v>
      </c>
      <c r="R1475" s="439"/>
      <c r="S1475" s="76"/>
    </row>
    <row r="1476" spans="2:19" ht="7.5" customHeight="1" thickTop="1" thickBot="1" x14ac:dyDescent="0.3">
      <c r="B1476" s="472"/>
      <c r="C1476" s="472"/>
      <c r="D1476" s="472"/>
      <c r="E1476" s="244"/>
      <c r="F1476" s="204"/>
      <c r="G1476" s="204"/>
      <c r="H1476" s="204"/>
      <c r="I1476" s="204"/>
      <c r="J1476" s="204"/>
      <c r="K1476" s="204"/>
      <c r="L1476" s="204"/>
      <c r="M1476" s="204"/>
      <c r="N1476" s="392"/>
      <c r="R1476" s="439"/>
      <c r="S1476" s="76"/>
    </row>
    <row r="1477" spans="2:19" ht="15.75" thickTop="1" x14ac:dyDescent="0.25">
      <c r="B1477" s="472"/>
      <c r="C1477" s="472"/>
      <c r="D1477" s="472"/>
      <c r="E1477" s="245" t="s">
        <v>69</v>
      </c>
      <c r="F1477" s="342">
        <v>1</v>
      </c>
      <c r="G1477" s="342">
        <v>0</v>
      </c>
      <c r="H1477" s="342">
        <v>0</v>
      </c>
      <c r="I1477" s="468">
        <v>0</v>
      </c>
      <c r="J1477" s="342">
        <v>0</v>
      </c>
      <c r="K1477" s="342">
        <v>0</v>
      </c>
      <c r="L1477" s="342">
        <v>0</v>
      </c>
      <c r="M1477" s="342">
        <v>0</v>
      </c>
      <c r="N1477" s="469" t="str">
        <f t="shared" ref="N1477:N1489" si="709">IFERROR((M1477-L1477)/L1477,"-")</f>
        <v>-</v>
      </c>
      <c r="R1477" s="439"/>
      <c r="S1477" s="76"/>
    </row>
    <row r="1478" spans="2:19" x14ac:dyDescent="0.25">
      <c r="B1478" s="472"/>
      <c r="C1478" s="472"/>
      <c r="D1478" s="472"/>
      <c r="E1478" s="1027" t="s">
        <v>282</v>
      </c>
      <c r="F1478" s="1028">
        <v>7</v>
      </c>
      <c r="G1478" s="1028">
        <v>1</v>
      </c>
      <c r="H1478" s="1028">
        <v>6</v>
      </c>
      <c r="I1478" s="1028">
        <v>1</v>
      </c>
      <c r="J1478" s="1029">
        <v>7</v>
      </c>
      <c r="K1478" s="1029">
        <v>5</v>
      </c>
      <c r="L1478" s="1029">
        <v>3</v>
      </c>
      <c r="M1478" s="1029">
        <v>2</v>
      </c>
      <c r="N1478" s="1031">
        <f t="shared" si="709"/>
        <v>-0.33333333333333331</v>
      </c>
      <c r="R1478" s="439"/>
      <c r="S1478" s="76"/>
    </row>
    <row r="1479" spans="2:19" x14ac:dyDescent="0.25">
      <c r="B1479" s="472"/>
      <c r="C1479" s="472"/>
      <c r="D1479" s="472"/>
      <c r="E1479" s="348" t="s">
        <v>439</v>
      </c>
      <c r="F1479" s="347">
        <v>1</v>
      </c>
      <c r="G1479" s="347">
        <v>1</v>
      </c>
      <c r="H1479" s="347">
        <v>5</v>
      </c>
      <c r="I1479" s="347">
        <v>5</v>
      </c>
      <c r="J1479" s="347">
        <v>1</v>
      </c>
      <c r="K1479" s="347">
        <v>4</v>
      </c>
      <c r="L1479" s="347">
        <v>5</v>
      </c>
      <c r="M1479" s="347">
        <v>4</v>
      </c>
      <c r="N1479" s="470">
        <f t="shared" si="709"/>
        <v>-0.2</v>
      </c>
      <c r="R1479" s="439"/>
      <c r="S1479" s="76"/>
    </row>
    <row r="1480" spans="2:19" x14ac:dyDescent="0.25">
      <c r="B1480" s="472"/>
      <c r="C1480" s="472"/>
      <c r="D1480" s="472"/>
      <c r="E1480" s="1027" t="s">
        <v>283</v>
      </c>
      <c r="F1480" s="1028">
        <v>1</v>
      </c>
      <c r="G1480" s="1028">
        <v>1</v>
      </c>
      <c r="H1480" s="1028">
        <v>0</v>
      </c>
      <c r="I1480" s="1028">
        <v>1</v>
      </c>
      <c r="J1480" s="1029">
        <v>0</v>
      </c>
      <c r="K1480" s="1029">
        <v>4</v>
      </c>
      <c r="L1480" s="1029">
        <v>1</v>
      </c>
      <c r="M1480" s="1029">
        <v>4</v>
      </c>
      <c r="N1480" s="1031">
        <f t="shared" si="709"/>
        <v>3</v>
      </c>
      <c r="R1480" s="439"/>
      <c r="S1480" s="76"/>
    </row>
    <row r="1481" spans="2:19" x14ac:dyDescent="0.25">
      <c r="B1481" s="472"/>
      <c r="C1481" s="472"/>
      <c r="D1481" s="472"/>
      <c r="E1481" s="348" t="s">
        <v>284</v>
      </c>
      <c r="F1481" s="347">
        <v>1</v>
      </c>
      <c r="G1481" s="347">
        <v>0</v>
      </c>
      <c r="H1481" s="347">
        <v>1</v>
      </c>
      <c r="I1481" s="347">
        <v>2</v>
      </c>
      <c r="J1481" s="347">
        <v>3</v>
      </c>
      <c r="K1481" s="347">
        <v>1</v>
      </c>
      <c r="L1481" s="347">
        <v>2</v>
      </c>
      <c r="M1481" s="347">
        <v>0</v>
      </c>
      <c r="N1481" s="470">
        <f t="shared" si="709"/>
        <v>-1</v>
      </c>
      <c r="R1481" s="439"/>
      <c r="S1481" s="76"/>
    </row>
    <row r="1482" spans="2:19" x14ac:dyDescent="0.25">
      <c r="B1482" s="472"/>
      <c r="C1482" s="472"/>
      <c r="D1482" s="472"/>
      <c r="E1482" s="1027" t="s">
        <v>285</v>
      </c>
      <c r="F1482" s="1028">
        <v>0</v>
      </c>
      <c r="G1482" s="1028">
        <v>0</v>
      </c>
      <c r="H1482" s="1028">
        <v>0</v>
      </c>
      <c r="I1482" s="1028">
        <v>0</v>
      </c>
      <c r="J1482" s="1029">
        <v>0</v>
      </c>
      <c r="K1482" s="1029">
        <v>0</v>
      </c>
      <c r="L1482" s="1029">
        <v>0</v>
      </c>
      <c r="M1482" s="1029">
        <v>0</v>
      </c>
      <c r="N1482" s="1031" t="str">
        <f t="shared" si="709"/>
        <v>-</v>
      </c>
      <c r="R1482" s="439"/>
      <c r="S1482" s="76"/>
    </row>
    <row r="1483" spans="2:19" x14ac:dyDescent="0.25">
      <c r="B1483" s="715" t="s">
        <v>36</v>
      </c>
      <c r="C1483" s="670"/>
      <c r="D1483" s="472"/>
      <c r="E1483" s="348" t="s">
        <v>389</v>
      </c>
      <c r="F1483" s="347">
        <v>1</v>
      </c>
      <c r="G1483" s="347">
        <v>3</v>
      </c>
      <c r="H1483" s="347">
        <v>0</v>
      </c>
      <c r="I1483" s="347">
        <v>1</v>
      </c>
      <c r="J1483" s="347">
        <v>1</v>
      </c>
      <c r="K1483" s="347">
        <v>1</v>
      </c>
      <c r="L1483" s="347">
        <v>2</v>
      </c>
      <c r="M1483" s="347">
        <v>1</v>
      </c>
      <c r="N1483" s="470">
        <f t="shared" si="709"/>
        <v>-0.5</v>
      </c>
      <c r="R1483" s="439"/>
      <c r="S1483" s="76"/>
    </row>
    <row r="1484" spans="2:19" x14ac:dyDescent="0.25">
      <c r="B1484" s="715" t="s">
        <v>38</v>
      </c>
      <c r="C1484" s="670"/>
      <c r="D1484" s="472"/>
      <c r="E1484" s="1027" t="s">
        <v>286</v>
      </c>
      <c r="F1484" s="1028">
        <v>1</v>
      </c>
      <c r="G1484" s="1028">
        <v>2</v>
      </c>
      <c r="H1484" s="1028">
        <v>0</v>
      </c>
      <c r="I1484" s="1028">
        <v>2</v>
      </c>
      <c r="J1484" s="1029">
        <v>4</v>
      </c>
      <c r="K1484" s="1029">
        <v>3</v>
      </c>
      <c r="L1484" s="1029">
        <v>1</v>
      </c>
      <c r="M1484" s="1029">
        <v>3</v>
      </c>
      <c r="N1484" s="1031">
        <f>IFERROR((M1484-L1484)/L1484,"-")</f>
        <v>2</v>
      </c>
      <c r="R1484" s="439"/>
      <c r="S1484" s="76"/>
    </row>
    <row r="1485" spans="2:19" x14ac:dyDescent="0.25">
      <c r="B1485" s="715" t="s">
        <v>81</v>
      </c>
      <c r="C1485" s="670"/>
      <c r="D1485" s="472"/>
      <c r="E1485" s="348" t="s">
        <v>279</v>
      </c>
      <c r="F1485" s="347">
        <v>0</v>
      </c>
      <c r="G1485" s="347">
        <v>1</v>
      </c>
      <c r="H1485" s="347">
        <v>0</v>
      </c>
      <c r="I1485" s="467">
        <v>0</v>
      </c>
      <c r="J1485" s="347">
        <v>0</v>
      </c>
      <c r="K1485" s="347">
        <v>0</v>
      </c>
      <c r="L1485" s="347">
        <v>0</v>
      </c>
      <c r="M1485" s="347">
        <v>0</v>
      </c>
      <c r="N1485" s="470" t="str">
        <f t="shared" si="709"/>
        <v>-</v>
      </c>
      <c r="R1485" s="439"/>
      <c r="S1485" s="76"/>
    </row>
    <row r="1486" spans="2:19" x14ac:dyDescent="0.25">
      <c r="B1486" s="472"/>
      <c r="C1486" s="472"/>
      <c r="D1486" s="472"/>
      <c r="E1486" s="1027" t="s">
        <v>280</v>
      </c>
      <c r="F1486" s="1028">
        <v>7</v>
      </c>
      <c r="G1486" s="1028">
        <v>4</v>
      </c>
      <c r="H1486" s="1028">
        <v>6</v>
      </c>
      <c r="I1486" s="1028">
        <v>9</v>
      </c>
      <c r="J1486" s="1029">
        <v>4</v>
      </c>
      <c r="K1486" s="1029">
        <v>11</v>
      </c>
      <c r="L1486" s="1029">
        <v>11</v>
      </c>
      <c r="M1486" s="1029">
        <v>7</v>
      </c>
      <c r="N1486" s="1031">
        <f t="shared" si="709"/>
        <v>-0.36363636363636365</v>
      </c>
      <c r="R1486" s="439"/>
      <c r="S1486" s="76"/>
    </row>
    <row r="1487" spans="2:19" x14ac:dyDescent="0.25">
      <c r="B1487" s="472"/>
      <c r="C1487" s="472"/>
      <c r="D1487" s="472"/>
      <c r="E1487" s="348" t="s">
        <v>281</v>
      </c>
      <c r="F1487" s="347">
        <v>3</v>
      </c>
      <c r="G1487" s="347">
        <v>4</v>
      </c>
      <c r="H1487" s="347">
        <v>2</v>
      </c>
      <c r="I1487" s="467">
        <v>0</v>
      </c>
      <c r="J1487" s="347">
        <v>1</v>
      </c>
      <c r="K1487" s="347">
        <v>5</v>
      </c>
      <c r="L1487" s="347">
        <v>0</v>
      </c>
      <c r="M1487" s="347">
        <v>2</v>
      </c>
      <c r="N1487" s="470" t="str">
        <f t="shared" si="709"/>
        <v>-</v>
      </c>
      <c r="R1487" s="439"/>
      <c r="S1487" s="76"/>
    </row>
    <row r="1488" spans="2:19" x14ac:dyDescent="0.25">
      <c r="B1488" s="472"/>
      <c r="C1488" s="472"/>
      <c r="D1488" s="472"/>
      <c r="E1488" s="1027" t="s">
        <v>390</v>
      </c>
      <c r="F1488" s="1028">
        <v>0</v>
      </c>
      <c r="G1488" s="1028">
        <v>2</v>
      </c>
      <c r="H1488" s="1028">
        <v>1</v>
      </c>
      <c r="I1488" s="1028">
        <v>0</v>
      </c>
      <c r="J1488" s="1029">
        <v>5</v>
      </c>
      <c r="K1488" s="1029">
        <v>2</v>
      </c>
      <c r="L1488" s="1029">
        <v>4</v>
      </c>
      <c r="M1488" s="1029">
        <v>4</v>
      </c>
      <c r="N1488" s="1031">
        <f t="shared" si="709"/>
        <v>0</v>
      </c>
      <c r="R1488" s="439"/>
      <c r="S1488" s="76"/>
    </row>
    <row r="1489" spans="2:19" ht="15.75" thickBot="1" x14ac:dyDescent="0.3">
      <c r="B1489" s="472"/>
      <c r="C1489" s="472"/>
      <c r="D1489" s="472"/>
      <c r="E1489" s="344" t="s">
        <v>175</v>
      </c>
      <c r="F1489" s="340">
        <v>0</v>
      </c>
      <c r="G1489" s="340">
        <v>0</v>
      </c>
      <c r="H1489" s="340">
        <v>1</v>
      </c>
      <c r="I1489" s="340">
        <v>1</v>
      </c>
      <c r="J1489" s="340">
        <v>0</v>
      </c>
      <c r="K1489" s="340">
        <v>2</v>
      </c>
      <c r="L1489" s="340">
        <v>2</v>
      </c>
      <c r="M1489" s="340">
        <v>0</v>
      </c>
      <c r="N1489" s="390">
        <f t="shared" si="709"/>
        <v>-1</v>
      </c>
      <c r="R1489" s="439"/>
      <c r="S1489" s="76"/>
    </row>
    <row r="1490" spans="2:19" ht="15.75" thickBot="1" x14ac:dyDescent="0.3">
      <c r="B1490" s="472"/>
      <c r="C1490" s="472"/>
      <c r="D1490" s="472"/>
      <c r="E1490" s="959" t="s">
        <v>7</v>
      </c>
      <c r="F1490" s="960">
        <f t="shared" ref="F1490:K1490" si="710">SUM(F1477:F1489)</f>
        <v>23</v>
      </c>
      <c r="G1490" s="960">
        <f t="shared" si="710"/>
        <v>19</v>
      </c>
      <c r="H1490" s="960">
        <f t="shared" si="710"/>
        <v>22</v>
      </c>
      <c r="I1490" s="960">
        <f t="shared" si="710"/>
        <v>22</v>
      </c>
      <c r="J1490" s="960">
        <f t="shared" si="710"/>
        <v>26</v>
      </c>
      <c r="K1490" s="960">
        <f t="shared" si="710"/>
        <v>38</v>
      </c>
      <c r="L1490" s="960">
        <v>31</v>
      </c>
      <c r="M1490" s="1093">
        <v>27</v>
      </c>
      <c r="N1490" s="967">
        <f>IFERROR((M1490-L1490)/L1490,"-")</f>
        <v>-0.12903225806451613</v>
      </c>
      <c r="R1490" s="439"/>
      <c r="S1490" s="76"/>
    </row>
    <row r="1491" spans="2:19" ht="15.75" thickTop="1" x14ac:dyDescent="0.25">
      <c r="B1491" s="472"/>
      <c r="C1491" s="472"/>
      <c r="D1491" s="472"/>
      <c r="E1491" s="34" t="s">
        <v>288</v>
      </c>
      <c r="F1491" s="439"/>
      <c r="H1491" s="439"/>
      <c r="I1491" s="439"/>
      <c r="J1491" s="439"/>
      <c r="R1491" s="439"/>
      <c r="S1491" s="76"/>
    </row>
    <row r="1492" spans="2:19" ht="15.75" thickBot="1" x14ac:dyDescent="0.3">
      <c r="B1492" s="472"/>
      <c r="C1492" s="472"/>
      <c r="D1492" s="472"/>
      <c r="E1492" s="439"/>
      <c r="F1492" s="439"/>
      <c r="H1492" s="439"/>
      <c r="I1492" s="439"/>
      <c r="J1492" s="439"/>
      <c r="R1492" s="439"/>
      <c r="S1492" s="76"/>
    </row>
    <row r="1493" spans="2:19" ht="23.25" customHeight="1" thickTop="1" thickBot="1" x14ac:dyDescent="0.3">
      <c r="B1493" s="472"/>
      <c r="C1493" s="472"/>
      <c r="D1493" s="472" t="s">
        <v>252</v>
      </c>
      <c r="E1493" s="1694" t="s">
        <v>252</v>
      </c>
      <c r="F1493" s="1695"/>
      <c r="G1493" s="1695"/>
      <c r="H1493" s="1695"/>
      <c r="I1493" s="1695"/>
      <c r="J1493" s="1695"/>
      <c r="K1493" s="1695"/>
      <c r="L1493" s="1695"/>
      <c r="M1493" s="1695"/>
      <c r="N1493" s="1696"/>
      <c r="R1493" s="439"/>
      <c r="S1493" s="76"/>
    </row>
    <row r="1494" spans="2:19" ht="15.75" customHeight="1" x14ac:dyDescent="0.25">
      <c r="B1494" s="472"/>
      <c r="C1494" s="472"/>
      <c r="D1494" s="472"/>
      <c r="E1494" s="1693" t="s">
        <v>42</v>
      </c>
      <c r="F1494" s="963" t="s">
        <v>43</v>
      </c>
      <c r="G1494" s="963" t="s">
        <v>43</v>
      </c>
      <c r="H1494" s="963" t="s">
        <v>43</v>
      </c>
      <c r="I1494" s="963" t="s">
        <v>43</v>
      </c>
      <c r="J1494" s="963" t="s">
        <v>43</v>
      </c>
      <c r="K1494" s="963" t="s">
        <v>43</v>
      </c>
      <c r="L1494" s="963" t="s">
        <v>43</v>
      </c>
      <c r="M1494" s="968" t="s">
        <v>43</v>
      </c>
      <c r="N1494" s="1697" t="s">
        <v>302</v>
      </c>
      <c r="R1494" s="439"/>
      <c r="S1494" s="76"/>
    </row>
    <row r="1495" spans="2:19" ht="15.75" customHeight="1" thickBot="1" x14ac:dyDescent="0.3">
      <c r="B1495" s="472"/>
      <c r="C1495" s="472"/>
      <c r="D1495" s="472"/>
      <c r="E1495" s="1523"/>
      <c r="F1495" s="871">
        <v>2009</v>
      </c>
      <c r="G1495" s="871">
        <v>2010</v>
      </c>
      <c r="H1495" s="871">
        <v>2011</v>
      </c>
      <c r="I1495" s="871">
        <v>2012</v>
      </c>
      <c r="J1495" s="871">
        <v>2013</v>
      </c>
      <c r="K1495" s="871">
        <v>2014</v>
      </c>
      <c r="L1495" s="871">
        <v>2015</v>
      </c>
      <c r="M1495" s="969">
        <v>2016</v>
      </c>
      <c r="N1495" s="1692"/>
      <c r="R1495" s="439"/>
      <c r="S1495" s="76"/>
    </row>
    <row r="1496" spans="2:19" x14ac:dyDescent="0.25">
      <c r="B1496" s="472"/>
      <c r="C1496" s="472"/>
      <c r="D1496" s="472"/>
      <c r="E1496" s="381" t="s">
        <v>278</v>
      </c>
      <c r="F1496" s="379">
        <v>619</v>
      </c>
      <c r="G1496" s="379">
        <v>634</v>
      </c>
      <c r="H1496" s="379">
        <v>726</v>
      </c>
      <c r="I1496" s="379">
        <v>704</v>
      </c>
      <c r="J1496" s="379">
        <v>695</v>
      </c>
      <c r="K1496" s="525">
        <v>763</v>
      </c>
      <c r="L1496" s="525">
        <v>636</v>
      </c>
      <c r="M1496" s="525">
        <v>655</v>
      </c>
      <c r="N1496" s="388">
        <f>IFERROR((M1496-L1496)/L1496,"-")</f>
        <v>2.9874213836477988E-2</v>
      </c>
      <c r="R1496" s="439"/>
      <c r="S1496" s="76"/>
    </row>
    <row r="1497" spans="2:19" x14ac:dyDescent="0.25">
      <c r="B1497" s="472"/>
      <c r="C1497" s="472"/>
      <c r="D1497" s="472"/>
      <c r="E1497" s="1027" t="s">
        <v>53</v>
      </c>
      <c r="F1497" s="1028">
        <v>18</v>
      </c>
      <c r="G1497" s="1028">
        <v>33</v>
      </c>
      <c r="H1497" s="1028">
        <v>25</v>
      </c>
      <c r="I1497" s="1028">
        <v>29</v>
      </c>
      <c r="J1497" s="1029">
        <v>44</v>
      </c>
      <c r="K1497" s="1029">
        <v>25</v>
      </c>
      <c r="L1497" s="1029">
        <v>26</v>
      </c>
      <c r="M1497" s="1029">
        <v>24</v>
      </c>
      <c r="N1497" s="1031">
        <f t="shared" ref="N1497:N1499" si="711">IFERROR((M1497-L1497)/L1497,"-")</f>
        <v>-7.6923076923076927E-2</v>
      </c>
      <c r="R1497" s="439"/>
      <c r="S1497" s="76"/>
    </row>
    <row r="1498" spans="2:19" ht="15.75" thickBot="1" x14ac:dyDescent="0.3">
      <c r="B1498" s="472"/>
      <c r="C1498" s="472"/>
      <c r="D1498" s="472"/>
      <c r="E1498" s="382" t="s">
        <v>69</v>
      </c>
      <c r="F1498" s="380">
        <v>1</v>
      </c>
      <c r="G1498" s="380">
        <v>2</v>
      </c>
      <c r="H1498" s="380">
        <v>1</v>
      </c>
      <c r="I1498" s="340">
        <v>0</v>
      </c>
      <c r="J1498" s="340">
        <v>2</v>
      </c>
      <c r="K1498" s="340">
        <v>0</v>
      </c>
      <c r="L1498" s="340">
        <v>3</v>
      </c>
      <c r="M1498" s="467">
        <v>17</v>
      </c>
      <c r="N1498" s="388">
        <f t="shared" si="711"/>
        <v>4.666666666666667</v>
      </c>
      <c r="R1498" s="439"/>
      <c r="S1498" s="76"/>
    </row>
    <row r="1499" spans="2:19" ht="15.75" thickBot="1" x14ac:dyDescent="0.3">
      <c r="B1499" s="472"/>
      <c r="C1499" s="472"/>
      <c r="D1499" s="472"/>
      <c r="E1499" s="959" t="s">
        <v>7</v>
      </c>
      <c r="F1499" s="960">
        <f>SUM(F1496:F1498)</f>
        <v>638</v>
      </c>
      <c r="G1499" s="960">
        <f t="shared" ref="G1499" si="712">SUM(G1496:G1498)</f>
        <v>669</v>
      </c>
      <c r="H1499" s="960">
        <f t="shared" ref="H1499" si="713">SUM(H1496:H1498)</f>
        <v>752</v>
      </c>
      <c r="I1499" s="960">
        <f t="shared" ref="I1499" si="714">SUM(I1496:I1498)</f>
        <v>733</v>
      </c>
      <c r="J1499" s="960">
        <f t="shared" ref="J1499" si="715">SUM(J1496:J1498)</f>
        <v>741</v>
      </c>
      <c r="K1499" s="960">
        <f t="shared" ref="K1499:L1499" si="716">SUM(K1496:K1498)</f>
        <v>788</v>
      </c>
      <c r="L1499" s="960">
        <f t="shared" si="716"/>
        <v>665</v>
      </c>
      <c r="M1499" s="960">
        <v>696</v>
      </c>
      <c r="N1499" s="964">
        <f t="shared" si="711"/>
        <v>4.6616541353383459E-2</v>
      </c>
      <c r="R1499" s="439"/>
      <c r="S1499" s="76"/>
    </row>
    <row r="1500" spans="2:19" ht="6.75" customHeight="1" thickTop="1" thickBot="1" x14ac:dyDescent="0.3">
      <c r="B1500" s="472"/>
      <c r="C1500" s="472"/>
      <c r="D1500" s="472"/>
      <c r="E1500" s="203"/>
      <c r="F1500" s="204"/>
      <c r="G1500" s="204"/>
      <c r="H1500" s="204"/>
      <c r="I1500" s="387"/>
      <c r="J1500" s="387"/>
      <c r="K1500" s="387"/>
      <c r="L1500" s="387"/>
      <c r="M1500" s="387"/>
      <c r="N1500" s="391"/>
      <c r="R1500" s="439"/>
      <c r="S1500" s="76"/>
    </row>
    <row r="1501" spans="2:19" ht="15.75" thickTop="1" x14ac:dyDescent="0.25">
      <c r="B1501" s="472"/>
      <c r="C1501" s="472"/>
      <c r="D1501" s="472"/>
      <c r="E1501" s="341" t="s">
        <v>50</v>
      </c>
      <c r="F1501" s="342">
        <v>435</v>
      </c>
      <c r="G1501" s="342">
        <v>458</v>
      </c>
      <c r="H1501" s="342">
        <v>529</v>
      </c>
      <c r="I1501" s="342">
        <v>482</v>
      </c>
      <c r="J1501" s="342">
        <v>534</v>
      </c>
      <c r="K1501" s="342">
        <v>578</v>
      </c>
      <c r="L1501" s="342">
        <v>452</v>
      </c>
      <c r="M1501" s="342">
        <v>485</v>
      </c>
      <c r="N1501" s="388">
        <f t="shared" ref="N1501:N1504" si="717">IFERROR((M1501-L1501)/L1501,"-")</f>
        <v>7.3008849557522126E-2</v>
      </c>
      <c r="R1501" s="439"/>
      <c r="S1501" s="76"/>
    </row>
    <row r="1502" spans="2:19" x14ac:dyDescent="0.25">
      <c r="B1502" s="472"/>
      <c r="C1502" s="472"/>
      <c r="D1502" s="472"/>
      <c r="E1502" s="1027" t="s">
        <v>51</v>
      </c>
      <c r="F1502" s="1028">
        <v>203</v>
      </c>
      <c r="G1502" s="1028">
        <v>210</v>
      </c>
      <c r="H1502" s="1028">
        <v>211</v>
      </c>
      <c r="I1502" s="1028">
        <v>241</v>
      </c>
      <c r="J1502" s="1029">
        <v>205</v>
      </c>
      <c r="K1502" s="1029">
        <v>194</v>
      </c>
      <c r="L1502" s="1029">
        <v>204</v>
      </c>
      <c r="M1502" s="1029">
        <v>203</v>
      </c>
      <c r="N1502" s="1031">
        <f t="shared" si="717"/>
        <v>-4.9019607843137254E-3</v>
      </c>
      <c r="R1502" s="439"/>
      <c r="S1502" s="76"/>
    </row>
    <row r="1503" spans="2:19" ht="15.75" thickBot="1" x14ac:dyDescent="0.3">
      <c r="B1503" s="472"/>
      <c r="C1503" s="472"/>
      <c r="D1503" s="472"/>
      <c r="E1503" s="343" t="s">
        <v>69</v>
      </c>
      <c r="F1503" s="345">
        <v>0</v>
      </c>
      <c r="G1503" s="345">
        <v>1</v>
      </c>
      <c r="H1503" s="346">
        <v>12</v>
      </c>
      <c r="I1503" s="379">
        <v>10</v>
      </c>
      <c r="J1503" s="467">
        <v>2</v>
      </c>
      <c r="K1503" s="467">
        <v>16</v>
      </c>
      <c r="L1503" s="467">
        <v>9</v>
      </c>
      <c r="M1503" s="467">
        <v>8</v>
      </c>
      <c r="N1503" s="388">
        <f t="shared" si="717"/>
        <v>-0.1111111111111111</v>
      </c>
      <c r="R1503" s="439"/>
      <c r="S1503" s="76"/>
    </row>
    <row r="1504" spans="2:19" ht="15.75" thickBot="1" x14ac:dyDescent="0.3">
      <c r="B1504" s="472"/>
      <c r="C1504" s="472"/>
      <c r="D1504" s="472"/>
      <c r="E1504" s="966" t="s">
        <v>7</v>
      </c>
      <c r="F1504" s="960">
        <f>SUM(F1501:F1503)</f>
        <v>638</v>
      </c>
      <c r="G1504" s="960">
        <f t="shared" ref="G1504" si="718">SUM(G1501:G1503)</f>
        <v>669</v>
      </c>
      <c r="H1504" s="960">
        <f t="shared" ref="H1504" si="719">SUM(H1501:H1503)</f>
        <v>752</v>
      </c>
      <c r="I1504" s="960">
        <f t="shared" ref="I1504" si="720">SUM(I1501:I1503)</f>
        <v>733</v>
      </c>
      <c r="J1504" s="960">
        <f t="shared" ref="J1504" si="721">SUM(J1501:J1503)</f>
        <v>741</v>
      </c>
      <c r="K1504" s="960">
        <f t="shared" ref="K1504:L1504" si="722">SUM(K1501:K1503)</f>
        <v>788</v>
      </c>
      <c r="L1504" s="960">
        <f t="shared" si="722"/>
        <v>665</v>
      </c>
      <c r="M1504" s="960">
        <v>696</v>
      </c>
      <c r="N1504" s="964">
        <f t="shared" si="717"/>
        <v>4.6616541353383459E-2</v>
      </c>
      <c r="R1504" s="439"/>
      <c r="S1504" s="76"/>
    </row>
    <row r="1505" spans="2:19" ht="7.5" customHeight="1" thickTop="1" thickBot="1" x14ac:dyDescent="0.3">
      <c r="B1505" s="472"/>
      <c r="C1505" s="472"/>
      <c r="D1505" s="472"/>
      <c r="E1505" s="244"/>
      <c r="F1505" s="204"/>
      <c r="G1505" s="204"/>
      <c r="H1505" s="204"/>
      <c r="I1505" s="204"/>
      <c r="J1505" s="204"/>
      <c r="K1505" s="204"/>
      <c r="L1505" s="204"/>
      <c r="M1505" s="204"/>
      <c r="N1505" s="392"/>
      <c r="R1505" s="439"/>
      <c r="S1505" s="76"/>
    </row>
    <row r="1506" spans="2:19" ht="15.75" thickTop="1" x14ac:dyDescent="0.25">
      <c r="B1506" s="472"/>
      <c r="C1506" s="472"/>
      <c r="D1506" s="472"/>
      <c r="E1506" s="245" t="s">
        <v>69</v>
      </c>
      <c r="F1506" s="342">
        <v>1</v>
      </c>
      <c r="G1506" s="342">
        <v>1</v>
      </c>
      <c r="H1506" s="342">
        <v>2</v>
      </c>
      <c r="I1506" s="468">
        <v>1</v>
      </c>
      <c r="J1506" s="342">
        <v>1</v>
      </c>
      <c r="K1506" s="342">
        <v>1</v>
      </c>
      <c r="L1506" s="342">
        <v>2</v>
      </c>
      <c r="M1506" s="342">
        <v>4</v>
      </c>
      <c r="N1506" s="469">
        <f t="shared" ref="N1506:N1518" si="723">IFERROR((M1506-L1506)/L1506,"-")</f>
        <v>1</v>
      </c>
      <c r="R1506" s="439"/>
      <c r="S1506" s="76"/>
    </row>
    <row r="1507" spans="2:19" ht="13.5" customHeight="1" x14ac:dyDescent="0.25">
      <c r="B1507" s="472"/>
      <c r="C1507" s="472"/>
      <c r="D1507" s="472"/>
      <c r="E1507" s="1027" t="s">
        <v>282</v>
      </c>
      <c r="F1507" s="1028">
        <v>104</v>
      </c>
      <c r="G1507" s="1028">
        <v>149</v>
      </c>
      <c r="H1507" s="1028">
        <v>128</v>
      </c>
      <c r="I1507" s="1028">
        <v>127</v>
      </c>
      <c r="J1507" s="1029">
        <v>113</v>
      </c>
      <c r="K1507" s="1029">
        <v>119</v>
      </c>
      <c r="L1507" s="1029">
        <v>113</v>
      </c>
      <c r="M1507" s="1029">
        <v>107</v>
      </c>
      <c r="N1507" s="1031">
        <f t="shared" si="723"/>
        <v>-5.3097345132743362E-2</v>
      </c>
      <c r="R1507" s="439"/>
      <c r="S1507" s="76"/>
    </row>
    <row r="1508" spans="2:19" x14ac:dyDescent="0.25">
      <c r="B1508" s="472"/>
      <c r="C1508" s="472"/>
      <c r="D1508" s="472"/>
      <c r="E1508" s="348" t="s">
        <v>439</v>
      </c>
      <c r="F1508" s="347">
        <v>41</v>
      </c>
      <c r="G1508" s="347">
        <v>26</v>
      </c>
      <c r="H1508" s="347">
        <v>42</v>
      </c>
      <c r="I1508" s="347">
        <v>33</v>
      </c>
      <c r="J1508" s="347">
        <v>41</v>
      </c>
      <c r="K1508" s="347">
        <v>35</v>
      </c>
      <c r="L1508" s="347">
        <v>26</v>
      </c>
      <c r="M1508" s="347">
        <v>32</v>
      </c>
      <c r="N1508" s="470">
        <f t="shared" si="723"/>
        <v>0.23076923076923078</v>
      </c>
      <c r="R1508" s="439"/>
      <c r="S1508" s="76"/>
    </row>
    <row r="1509" spans="2:19" x14ac:dyDescent="0.25">
      <c r="B1509" s="472"/>
      <c r="C1509" s="472"/>
      <c r="D1509" s="472"/>
      <c r="E1509" s="1027" t="s">
        <v>283</v>
      </c>
      <c r="F1509" s="1028">
        <v>275</v>
      </c>
      <c r="G1509" s="1028">
        <v>272</v>
      </c>
      <c r="H1509" s="1028">
        <v>326</v>
      </c>
      <c r="I1509" s="1028">
        <v>306</v>
      </c>
      <c r="J1509" s="1029">
        <v>345</v>
      </c>
      <c r="K1509" s="1029">
        <v>390</v>
      </c>
      <c r="L1509" s="1029">
        <v>332</v>
      </c>
      <c r="M1509" s="1029">
        <v>341</v>
      </c>
      <c r="N1509" s="1031">
        <f t="shared" si="723"/>
        <v>2.710843373493976E-2</v>
      </c>
      <c r="R1509" s="439"/>
      <c r="S1509" s="76"/>
    </row>
    <row r="1510" spans="2:19" x14ac:dyDescent="0.25">
      <c r="B1510" s="472"/>
      <c r="C1510" s="472"/>
      <c r="D1510" s="472"/>
      <c r="E1510" s="348" t="s">
        <v>284</v>
      </c>
      <c r="F1510" s="347">
        <v>61</v>
      </c>
      <c r="G1510" s="347">
        <v>51</v>
      </c>
      <c r="H1510" s="347">
        <v>64</v>
      </c>
      <c r="I1510" s="347">
        <v>65</v>
      </c>
      <c r="J1510" s="347">
        <v>63</v>
      </c>
      <c r="K1510" s="347">
        <v>63</v>
      </c>
      <c r="L1510" s="347">
        <v>53</v>
      </c>
      <c r="M1510" s="347">
        <v>50</v>
      </c>
      <c r="N1510" s="470">
        <f t="shared" si="723"/>
        <v>-5.6603773584905662E-2</v>
      </c>
      <c r="R1510" s="439"/>
      <c r="S1510" s="76"/>
    </row>
    <row r="1511" spans="2:19" x14ac:dyDescent="0.25">
      <c r="B1511" s="472"/>
      <c r="C1511" s="472"/>
      <c r="D1511" s="472"/>
      <c r="E1511" s="1027" t="s">
        <v>285</v>
      </c>
      <c r="F1511" s="1028">
        <v>0</v>
      </c>
      <c r="G1511" s="1028">
        <v>6</v>
      </c>
      <c r="H1511" s="1028">
        <v>3</v>
      </c>
      <c r="I1511" s="1028">
        <v>1</v>
      </c>
      <c r="J1511" s="1029">
        <v>1</v>
      </c>
      <c r="K1511" s="1029">
        <v>1</v>
      </c>
      <c r="L1511" s="1029">
        <v>2</v>
      </c>
      <c r="M1511" s="1029">
        <v>3</v>
      </c>
      <c r="N1511" s="1031">
        <f t="shared" si="723"/>
        <v>0.5</v>
      </c>
      <c r="R1511" s="439"/>
      <c r="S1511" s="76"/>
    </row>
    <row r="1512" spans="2:19" x14ac:dyDescent="0.25">
      <c r="B1512" s="472"/>
      <c r="C1512" s="472"/>
      <c r="D1512" s="472"/>
      <c r="E1512" s="348" t="s">
        <v>389</v>
      </c>
      <c r="F1512" s="347">
        <v>32</v>
      </c>
      <c r="G1512" s="347">
        <v>38</v>
      </c>
      <c r="H1512" s="347">
        <v>51</v>
      </c>
      <c r="I1512" s="347">
        <v>38</v>
      </c>
      <c r="J1512" s="347">
        <v>35</v>
      </c>
      <c r="K1512" s="347">
        <v>55</v>
      </c>
      <c r="L1512" s="347">
        <v>32</v>
      </c>
      <c r="M1512" s="347">
        <v>33</v>
      </c>
      <c r="N1512" s="470">
        <f t="shared" si="723"/>
        <v>3.125E-2</v>
      </c>
      <c r="R1512" s="439"/>
      <c r="S1512" s="76"/>
    </row>
    <row r="1513" spans="2:19" x14ac:dyDescent="0.25">
      <c r="B1513" s="472"/>
      <c r="C1513" s="472"/>
      <c r="D1513" s="472"/>
      <c r="E1513" s="1027" t="s">
        <v>286</v>
      </c>
      <c r="F1513" s="1028">
        <v>14</v>
      </c>
      <c r="G1513" s="1028">
        <v>12</v>
      </c>
      <c r="H1513" s="1028">
        <v>11</v>
      </c>
      <c r="I1513" s="1028">
        <v>10</v>
      </c>
      <c r="J1513" s="1029">
        <v>18</v>
      </c>
      <c r="K1513" s="1029">
        <v>8</v>
      </c>
      <c r="L1513" s="1029">
        <v>16</v>
      </c>
      <c r="M1513" s="1029">
        <v>7</v>
      </c>
      <c r="N1513" s="1031">
        <f>IFERROR((M1513-L1513)/L1513,"-")</f>
        <v>-0.5625</v>
      </c>
      <c r="R1513" s="439"/>
      <c r="S1513" s="76"/>
    </row>
    <row r="1514" spans="2:19" x14ac:dyDescent="0.25">
      <c r="B1514" s="472"/>
      <c r="C1514" s="472"/>
      <c r="D1514" s="472"/>
      <c r="E1514" s="348" t="s">
        <v>279</v>
      </c>
      <c r="F1514" s="347">
        <v>0</v>
      </c>
      <c r="G1514" s="347">
        <v>1</v>
      </c>
      <c r="H1514" s="347">
        <v>3</v>
      </c>
      <c r="I1514" s="467">
        <v>4</v>
      </c>
      <c r="J1514" s="347">
        <v>5</v>
      </c>
      <c r="K1514" s="347">
        <v>6</v>
      </c>
      <c r="L1514" s="347">
        <v>1</v>
      </c>
      <c r="M1514" s="347">
        <v>5</v>
      </c>
      <c r="N1514" s="470">
        <f t="shared" si="723"/>
        <v>4</v>
      </c>
      <c r="R1514" s="439"/>
      <c r="S1514" s="76"/>
    </row>
    <row r="1515" spans="2:19" x14ac:dyDescent="0.25">
      <c r="B1515" s="472"/>
      <c r="C1515" s="472"/>
      <c r="D1515" s="472"/>
      <c r="E1515" s="1027" t="s">
        <v>280</v>
      </c>
      <c r="F1515" s="1028">
        <v>69</v>
      </c>
      <c r="G1515" s="1028">
        <v>66</v>
      </c>
      <c r="H1515" s="1028">
        <v>89</v>
      </c>
      <c r="I1515" s="1028">
        <v>97</v>
      </c>
      <c r="J1515" s="1029">
        <v>56</v>
      </c>
      <c r="K1515" s="1029">
        <v>74</v>
      </c>
      <c r="L1515" s="1029">
        <v>48</v>
      </c>
      <c r="M1515" s="1029">
        <v>68</v>
      </c>
      <c r="N1515" s="1031">
        <f t="shared" si="723"/>
        <v>0.41666666666666669</v>
      </c>
      <c r="R1515" s="439"/>
      <c r="S1515" s="76"/>
    </row>
    <row r="1516" spans="2:19" x14ac:dyDescent="0.25">
      <c r="B1516" s="472"/>
      <c r="C1516" s="472"/>
      <c r="D1516" s="472"/>
      <c r="E1516" s="348" t="s">
        <v>281</v>
      </c>
      <c r="F1516" s="347">
        <v>34</v>
      </c>
      <c r="G1516" s="347">
        <v>33</v>
      </c>
      <c r="H1516" s="347">
        <v>24</v>
      </c>
      <c r="I1516" s="467">
        <v>40</v>
      </c>
      <c r="J1516" s="347">
        <v>42</v>
      </c>
      <c r="K1516" s="347">
        <v>24</v>
      </c>
      <c r="L1516" s="347">
        <v>25</v>
      </c>
      <c r="M1516" s="347">
        <v>27</v>
      </c>
      <c r="N1516" s="470">
        <f t="shared" si="723"/>
        <v>0.08</v>
      </c>
      <c r="R1516" s="439"/>
      <c r="S1516" s="76"/>
    </row>
    <row r="1517" spans="2:19" x14ac:dyDescent="0.25">
      <c r="B1517" s="472"/>
      <c r="C1517" s="472"/>
      <c r="D1517" s="472"/>
      <c r="E1517" s="1027" t="s">
        <v>390</v>
      </c>
      <c r="F1517" s="1028">
        <v>3</v>
      </c>
      <c r="G1517" s="1028">
        <v>9</v>
      </c>
      <c r="H1517" s="1028">
        <v>3</v>
      </c>
      <c r="I1517" s="1028">
        <v>10</v>
      </c>
      <c r="J1517" s="1029">
        <v>14</v>
      </c>
      <c r="K1517" s="1029">
        <v>5</v>
      </c>
      <c r="L1517" s="1029">
        <v>9</v>
      </c>
      <c r="M1517" s="1029">
        <v>8</v>
      </c>
      <c r="N1517" s="1031">
        <f t="shared" si="723"/>
        <v>-0.1111111111111111</v>
      </c>
      <c r="R1517" s="439"/>
      <c r="S1517" s="76"/>
    </row>
    <row r="1518" spans="2:19" ht="15.75" thickBot="1" x14ac:dyDescent="0.3">
      <c r="B1518" s="472"/>
      <c r="C1518" s="472"/>
      <c r="D1518" s="472"/>
      <c r="E1518" s="344" t="s">
        <v>175</v>
      </c>
      <c r="F1518" s="340">
        <v>4</v>
      </c>
      <c r="G1518" s="340">
        <v>5</v>
      </c>
      <c r="H1518" s="340">
        <v>6</v>
      </c>
      <c r="I1518" s="340">
        <v>1</v>
      </c>
      <c r="J1518" s="340">
        <v>7</v>
      </c>
      <c r="K1518" s="340">
        <v>7</v>
      </c>
      <c r="L1518" s="340">
        <v>6</v>
      </c>
      <c r="M1518" s="340">
        <v>11</v>
      </c>
      <c r="N1518" s="390">
        <f t="shared" si="723"/>
        <v>0.83333333333333337</v>
      </c>
      <c r="R1518" s="439"/>
      <c r="S1518" s="76"/>
    </row>
    <row r="1519" spans="2:19" ht="15.75" thickBot="1" x14ac:dyDescent="0.3">
      <c r="B1519" s="472"/>
      <c r="C1519" s="472"/>
      <c r="D1519" s="472"/>
      <c r="E1519" s="959" t="s">
        <v>7</v>
      </c>
      <c r="F1519" s="960">
        <f t="shared" ref="F1519:L1519" si="724">SUM(F1506:F1518)</f>
        <v>638</v>
      </c>
      <c r="G1519" s="960">
        <f t="shared" si="724"/>
        <v>669</v>
      </c>
      <c r="H1519" s="960">
        <f t="shared" si="724"/>
        <v>752</v>
      </c>
      <c r="I1519" s="960">
        <f t="shared" si="724"/>
        <v>733</v>
      </c>
      <c r="J1519" s="960">
        <f t="shared" si="724"/>
        <v>741</v>
      </c>
      <c r="K1519" s="960">
        <f t="shared" si="724"/>
        <v>788</v>
      </c>
      <c r="L1519" s="960">
        <f t="shared" si="724"/>
        <v>665</v>
      </c>
      <c r="M1519" s="1093">
        <v>696</v>
      </c>
      <c r="N1519" s="967">
        <f>IFERROR((M1519-L1519)/L1519,"-")</f>
        <v>4.6616541353383459E-2</v>
      </c>
      <c r="R1519" s="439"/>
      <c r="S1519" s="76"/>
    </row>
    <row r="1520" spans="2:19" ht="15.75" thickTop="1" x14ac:dyDescent="0.25">
      <c r="E1520" s="34" t="s">
        <v>288</v>
      </c>
      <c r="F1520" s="439"/>
      <c r="H1520" s="439"/>
      <c r="I1520" s="439"/>
      <c r="J1520" s="439"/>
    </row>
    <row r="1521" spans="5:19" x14ac:dyDescent="0.25">
      <c r="E1521" s="439"/>
      <c r="F1521" s="439"/>
      <c r="H1521" s="439"/>
      <c r="I1521" s="439"/>
      <c r="J1521" s="439"/>
    </row>
    <row r="1522" spans="5:19" x14ac:dyDescent="0.25">
      <c r="S1522">
        <f>SUBTOTAL(9,S20:S1519)</f>
        <v>0</v>
      </c>
    </row>
    <row r="1523" spans="5:19" x14ac:dyDescent="0.25">
      <c r="E1523" s="1701" t="s">
        <v>36</v>
      </c>
      <c r="F1523" s="1701"/>
      <c r="G1523" s="1701"/>
      <c r="H1523" s="1701"/>
      <c r="I1523" s="1701"/>
      <c r="J1523" s="1701"/>
      <c r="K1523" s="1701"/>
      <c r="L1523" s="1701"/>
      <c r="M1523" s="1701"/>
      <c r="N1523" s="1701"/>
    </row>
    <row r="1524" spans="5:19" x14ac:dyDescent="0.25">
      <c r="E1524" s="1701" t="s">
        <v>38</v>
      </c>
      <c r="F1524" s="1701"/>
      <c r="G1524" s="1701"/>
      <c r="H1524" s="1701"/>
      <c r="I1524" s="1701"/>
      <c r="J1524" s="1701"/>
      <c r="K1524" s="1701"/>
      <c r="L1524" s="1701"/>
      <c r="M1524" s="1701"/>
      <c r="N1524" s="1701"/>
    </row>
    <row r="1525" spans="5:19" x14ac:dyDescent="0.25">
      <c r="E1525" s="1701" t="s">
        <v>81</v>
      </c>
      <c r="F1525" s="1701"/>
      <c r="G1525" s="1701"/>
      <c r="H1525" s="1701"/>
      <c r="I1525" s="1701"/>
      <c r="J1525" s="1701"/>
      <c r="K1525" s="1701"/>
      <c r="L1525" s="1701"/>
      <c r="M1525" s="1701"/>
      <c r="N1525" s="1701"/>
    </row>
  </sheetData>
  <sheetProtection algorithmName="SHA-512" hashValue="/pvRTM6tDNhX68K+lskdyeQAwvsmvZfhS0wO748tFIOvsCeVWIkp6JXs+Fj2NZKKaKa+Rx5UcjSEqNcu5cwcSg==" saltValue="Xi8/g3v9i6ivaCdxxGzpfg==" spinCount="100000" sheet="1" objects="1" scenarios="1"/>
  <mergeCells count="166">
    <mergeCell ref="E9:N9"/>
    <mergeCell ref="E8:N8"/>
    <mergeCell ref="E3:N3"/>
    <mergeCell ref="E4:N4"/>
    <mergeCell ref="E5:N5"/>
    <mergeCell ref="E6:N6"/>
    <mergeCell ref="E1523:N1523"/>
    <mergeCell ref="E1524:N1524"/>
    <mergeCell ref="E1525:N1525"/>
    <mergeCell ref="E72:N72"/>
    <mergeCell ref="E101:N101"/>
    <mergeCell ref="E130:N130"/>
    <mergeCell ref="E159:N159"/>
    <mergeCell ref="E188:N188"/>
    <mergeCell ref="N1146:N1147"/>
    <mergeCell ref="N1175:N1176"/>
    <mergeCell ref="N1204:N1205"/>
    <mergeCell ref="E218:E219"/>
    <mergeCell ref="E1116:N1116"/>
    <mergeCell ref="E1145:N1145"/>
    <mergeCell ref="E1174:N1174"/>
    <mergeCell ref="N1001:N1002"/>
    <mergeCell ref="N1030:N1031"/>
    <mergeCell ref="N1059:N1060"/>
    <mergeCell ref="N73:N74"/>
    <mergeCell ref="N102:N103"/>
    <mergeCell ref="E478:N478"/>
    <mergeCell ref="E507:N507"/>
    <mergeCell ref="N131:N132"/>
    <mergeCell ref="N218:N219"/>
    <mergeCell ref="N247:N248"/>
    <mergeCell ref="N276:N277"/>
    <mergeCell ref="N305:N306"/>
    <mergeCell ref="N334:N335"/>
    <mergeCell ref="E217:N217"/>
    <mergeCell ref="E246:N246"/>
    <mergeCell ref="N421:N422"/>
    <mergeCell ref="N450:N451"/>
    <mergeCell ref="N479:N480"/>
    <mergeCell ref="E421:E422"/>
    <mergeCell ref="E304:N304"/>
    <mergeCell ref="E333:N333"/>
    <mergeCell ref="E362:N362"/>
    <mergeCell ref="E160:E161"/>
    <mergeCell ref="E334:E335"/>
    <mergeCell ref="E363:E364"/>
    <mergeCell ref="E392:E393"/>
    <mergeCell ref="E391:N391"/>
    <mergeCell ref="E884:N884"/>
    <mergeCell ref="E914:E915"/>
    <mergeCell ref="N914:N915"/>
    <mergeCell ref="N943:N944"/>
    <mergeCell ref="N972:N973"/>
    <mergeCell ref="E769:E770"/>
    <mergeCell ref="E1029:N1029"/>
    <mergeCell ref="N740:N741"/>
    <mergeCell ref="N769:N770"/>
    <mergeCell ref="N798:N799"/>
    <mergeCell ref="E856:E857"/>
    <mergeCell ref="E885:E886"/>
    <mergeCell ref="N856:N857"/>
    <mergeCell ref="E566:E567"/>
    <mergeCell ref="E710:N710"/>
    <mergeCell ref="E595:E596"/>
    <mergeCell ref="E536:N536"/>
    <mergeCell ref="E565:N565"/>
    <mergeCell ref="E768:N768"/>
    <mergeCell ref="E797:N797"/>
    <mergeCell ref="E826:N826"/>
    <mergeCell ref="E855:N855"/>
    <mergeCell ref="N363:N364"/>
    <mergeCell ref="N392:N393"/>
    <mergeCell ref="E420:N420"/>
    <mergeCell ref="E449:N449"/>
    <mergeCell ref="E247:E248"/>
    <mergeCell ref="E276:E277"/>
    <mergeCell ref="E305:E306"/>
    <mergeCell ref="N1494:N1495"/>
    <mergeCell ref="N1465:N1466"/>
    <mergeCell ref="N1349:N1350"/>
    <mergeCell ref="N1262:N1263"/>
    <mergeCell ref="N1291:N1292"/>
    <mergeCell ref="N1320:N1321"/>
    <mergeCell ref="N1233:N1234"/>
    <mergeCell ref="E1493:N1493"/>
    <mergeCell ref="E1059:E1060"/>
    <mergeCell ref="E1088:E1089"/>
    <mergeCell ref="N1088:N1089"/>
    <mergeCell ref="N1117:N1118"/>
    <mergeCell ref="E1291:E1292"/>
    <mergeCell ref="E1320:E1321"/>
    <mergeCell ref="E1349:E1350"/>
    <mergeCell ref="E1233:E1234"/>
    <mergeCell ref="E1262:E1263"/>
    <mergeCell ref="N1378:N1379"/>
    <mergeCell ref="E1465:E1466"/>
    <mergeCell ref="E1494:E1495"/>
    <mergeCell ref="E1378:E1379"/>
    <mergeCell ref="E1407:E1408"/>
    <mergeCell ref="E1436:E1437"/>
    <mergeCell ref="E913:N913"/>
    <mergeCell ref="E943:E944"/>
    <mergeCell ref="E972:E973"/>
    <mergeCell ref="E1348:N1348"/>
    <mergeCell ref="E1377:N1377"/>
    <mergeCell ref="E1406:N1406"/>
    <mergeCell ref="E1319:N1319"/>
    <mergeCell ref="E1203:N1203"/>
    <mergeCell ref="E1435:N1435"/>
    <mergeCell ref="E1464:N1464"/>
    <mergeCell ref="E1204:E1205"/>
    <mergeCell ref="E1087:N1087"/>
    <mergeCell ref="E1117:E1118"/>
    <mergeCell ref="E1146:E1147"/>
    <mergeCell ref="E1175:E1176"/>
    <mergeCell ref="E1030:E1031"/>
    <mergeCell ref="N1407:N1408"/>
    <mergeCell ref="N1436:N1437"/>
    <mergeCell ref="E450:E451"/>
    <mergeCell ref="E1232:N1232"/>
    <mergeCell ref="E1261:N1261"/>
    <mergeCell ref="E1058:N1058"/>
    <mergeCell ref="E739:N739"/>
    <mergeCell ref="N566:N567"/>
    <mergeCell ref="N595:N596"/>
    <mergeCell ref="N624:N625"/>
    <mergeCell ref="N653:N654"/>
    <mergeCell ref="N682:N683"/>
    <mergeCell ref="N711:N712"/>
    <mergeCell ref="E682:E683"/>
    <mergeCell ref="E711:E712"/>
    <mergeCell ref="E740:E741"/>
    <mergeCell ref="E798:E799"/>
    <mergeCell ref="E827:E828"/>
    <mergeCell ref="N827:N828"/>
    <mergeCell ref="N885:N886"/>
    <mergeCell ref="E1001:E1002"/>
    <mergeCell ref="E942:N942"/>
    <mergeCell ref="E971:N971"/>
    <mergeCell ref="E1000:N1000"/>
    <mergeCell ref="E594:N594"/>
    <mergeCell ref="E623:N623"/>
    <mergeCell ref="E479:E480"/>
    <mergeCell ref="E1290:N1290"/>
    <mergeCell ref="E44:E45"/>
    <mergeCell ref="E15:E16"/>
    <mergeCell ref="E12:N12"/>
    <mergeCell ref="N15:N16"/>
    <mergeCell ref="E14:N14"/>
    <mergeCell ref="N44:N45"/>
    <mergeCell ref="E43:N43"/>
    <mergeCell ref="E652:N652"/>
    <mergeCell ref="E681:N681"/>
    <mergeCell ref="N508:N509"/>
    <mergeCell ref="N537:N538"/>
    <mergeCell ref="E653:E654"/>
    <mergeCell ref="E508:E509"/>
    <mergeCell ref="E537:E538"/>
    <mergeCell ref="E624:E625"/>
    <mergeCell ref="E73:E74"/>
    <mergeCell ref="E102:E103"/>
    <mergeCell ref="E131:E132"/>
    <mergeCell ref="E275:N275"/>
    <mergeCell ref="E189:E190"/>
    <mergeCell ref="N160:N161"/>
    <mergeCell ref="N189:N190"/>
  </mergeCells>
  <hyperlinks>
    <hyperlink ref="E1524" location="'EVO. INDICES MUNICÍPIOS'!A1" display="AVANÇAR &gt;&gt;" xr:uid="{00000000-0004-0000-1000-000000000000}"/>
    <hyperlink ref="E1525" location="MUNICÍPIOS!A1" display="&lt;&lt; VOLTAR" xr:uid="{00000000-0004-0000-1000-000001000000}"/>
    <hyperlink ref="E1523" location="'INÍCIO '!A1" display="INÍCIO" xr:uid="{00000000-0004-0000-1000-000002000000}"/>
    <hyperlink ref="B62" location="'EVO. INDICES MUNICÍPIOS'!A1" display="AVANÇAR &gt;&gt;" xr:uid="{00000000-0004-0000-1000-000003000000}"/>
    <hyperlink ref="B63" location="MUNICÍPIOS!A1" display="&lt;&lt; VOLTAR" xr:uid="{00000000-0004-0000-1000-000004000000}"/>
    <hyperlink ref="B61" location="'INÍCIO '!A1" display="INÍCIO" xr:uid="{00000000-0004-0000-1000-000005000000}"/>
    <hyperlink ref="B87" location="'EVO. INDICES MUNICÍPIOS'!A1" display="AVANÇAR &gt;&gt;" xr:uid="{00000000-0004-0000-1000-000006000000}"/>
    <hyperlink ref="B88" location="MUNICÍPIOS!A1" display="&lt;&lt; VOLTAR" xr:uid="{00000000-0004-0000-1000-000007000000}"/>
    <hyperlink ref="B86" location="'INÍCIO '!A1" display="INÍCIO" xr:uid="{00000000-0004-0000-1000-000008000000}"/>
    <hyperlink ref="B17" location="'EVO. INDICES MUNICÍPIOS'!A1" display="AVANÇAR &gt;&gt;" xr:uid="{00000000-0004-0000-1000-000009000000}"/>
    <hyperlink ref="B18" location="MUNICÍPIOS!A1" display="&lt;&lt; VOLTAR" xr:uid="{00000000-0004-0000-1000-00000A000000}"/>
    <hyperlink ref="B16" location="'INÍCIO '!A1" display="INÍCIO" xr:uid="{00000000-0004-0000-1000-00000B000000}"/>
    <hyperlink ref="B145" location="'EVO. INDICES MUNICÍPIOS'!A1" display="AVANÇAR &gt;&gt;" xr:uid="{00000000-0004-0000-1000-00000C000000}"/>
    <hyperlink ref="B146" location="MUNICÍPIOS!A1" display="&lt;&lt; VOLTAR" xr:uid="{00000000-0004-0000-1000-00000D000000}"/>
    <hyperlink ref="B144" location="'INÍCIO '!A1" display="INÍCIO" xr:uid="{00000000-0004-0000-1000-00000E000000}"/>
    <hyperlink ref="B175" location="'EVO. INDICES MUNICÍPIOS'!A1" display="AVANÇAR &gt;&gt;" xr:uid="{00000000-0004-0000-1000-00000F000000}"/>
    <hyperlink ref="B176" location="MUNICÍPIOS!A1" display="&lt;&lt; VOLTAR" xr:uid="{00000000-0004-0000-1000-000010000000}"/>
    <hyperlink ref="B174" location="'INÍCIO '!A1" display="INÍCIO" xr:uid="{00000000-0004-0000-1000-000011000000}"/>
    <hyperlink ref="B237" location="'EVO. INDICES MUNICÍPIOS'!A1" display="AVANÇAR &gt;&gt;" xr:uid="{00000000-0004-0000-1000-000012000000}"/>
    <hyperlink ref="B238" location="MUNICÍPIOS!A1" display="&lt;&lt; VOLTAR" xr:uid="{00000000-0004-0000-1000-000013000000}"/>
    <hyperlink ref="B236" location="'INÍCIO '!A1" display="INÍCIO" xr:uid="{00000000-0004-0000-1000-000014000000}"/>
    <hyperlink ref="B295" location="'EVO. INDICES MUNICÍPIOS'!A1" display="AVANÇAR &gt;&gt;" xr:uid="{00000000-0004-0000-1000-000015000000}"/>
    <hyperlink ref="B296" location="MUNICÍPIOS!A1" display="&lt;&lt; VOLTAR" xr:uid="{00000000-0004-0000-1000-000016000000}"/>
    <hyperlink ref="B294" location="'INÍCIO '!A1" display="INÍCIO" xr:uid="{00000000-0004-0000-1000-000017000000}"/>
    <hyperlink ref="B351" location="'EVO. INDICES MUNICÍPIOS'!A1" display="AVANÇAR &gt;&gt;" xr:uid="{00000000-0004-0000-1000-000018000000}"/>
    <hyperlink ref="B352" location="MUNICÍPIOS!A1" display="&lt;&lt; VOLTAR" xr:uid="{00000000-0004-0000-1000-000019000000}"/>
    <hyperlink ref="B350" location="'INÍCIO '!A1" display="INÍCIO" xr:uid="{00000000-0004-0000-1000-00001A000000}"/>
    <hyperlink ref="B437" location="'EVO. INDICES MUNICÍPIOS'!A1" display="AVANÇAR &gt;&gt;" xr:uid="{00000000-0004-0000-1000-00001B000000}"/>
    <hyperlink ref="B438" location="MUNICÍPIOS!A1" display="&lt;&lt; VOLTAR" xr:uid="{00000000-0004-0000-1000-00001C000000}"/>
    <hyperlink ref="B436" location="'INÍCIO '!A1" display="INÍCIO" xr:uid="{00000000-0004-0000-1000-00001D000000}"/>
    <hyperlink ref="B496" location="'EVO. INDICES MUNICÍPIOS'!A1" display="AVANÇAR &gt;&gt;" xr:uid="{00000000-0004-0000-1000-00001E000000}"/>
    <hyperlink ref="B497" location="MUNICÍPIOS!A1" display="&lt;&lt; VOLTAR" xr:uid="{00000000-0004-0000-1000-00001F000000}"/>
    <hyperlink ref="B495" location="'INÍCIO '!A1" display="INÍCIO" xr:uid="{00000000-0004-0000-1000-000020000000}"/>
    <hyperlink ref="B615" location="'EVO. INDICES MUNICÍPIOS'!A1" display="AVANÇAR &gt;&gt;" xr:uid="{00000000-0004-0000-1000-000021000000}"/>
    <hyperlink ref="B616" location="MUNICÍPIOS!A1" display="&lt;&lt; VOLTAR" xr:uid="{00000000-0004-0000-1000-000022000000}"/>
    <hyperlink ref="B614" location="'INÍCIO '!A1" display="INÍCIO" xr:uid="{00000000-0004-0000-1000-000023000000}"/>
    <hyperlink ref="B699" location="'EVO. INDICES MUNICÍPIOS'!A1" display="AVANÇAR &gt;&gt;" xr:uid="{00000000-0004-0000-1000-000024000000}"/>
    <hyperlink ref="B700" location="MUNICÍPIOS!A1" display="&lt;&lt; VOLTAR" xr:uid="{00000000-0004-0000-1000-000025000000}"/>
    <hyperlink ref="B698" location="'INÍCIO '!A1" display="INÍCIO" xr:uid="{00000000-0004-0000-1000-000026000000}"/>
    <hyperlink ref="B814" location="'EVO. INDICES MUNICÍPIOS'!A1" display="AVANÇAR &gt;&gt;" xr:uid="{00000000-0004-0000-1000-000027000000}"/>
    <hyperlink ref="B815" location="MUNICÍPIOS!A1" display="&lt;&lt; VOLTAR" xr:uid="{00000000-0004-0000-1000-000028000000}"/>
    <hyperlink ref="B813" location="'INÍCIO '!A1" display="INÍCIO" xr:uid="{00000000-0004-0000-1000-000029000000}"/>
    <hyperlink ref="B904" location="'EVO. INDICES MUNICÍPIOS'!A1" display="AVANÇAR &gt;&gt;" xr:uid="{00000000-0004-0000-1000-00002A000000}"/>
    <hyperlink ref="B905" location="MUNICÍPIOS!A1" display="&lt;&lt; VOLTAR" xr:uid="{00000000-0004-0000-1000-00002B000000}"/>
    <hyperlink ref="B903" location="'INÍCIO '!A1" display="INÍCIO" xr:uid="{00000000-0004-0000-1000-00002C000000}"/>
    <hyperlink ref="B989" location="'EVO. INDICES MUNICÍPIOS'!A1" display="AVANÇAR &gt;&gt;" xr:uid="{00000000-0004-0000-1000-00002D000000}"/>
    <hyperlink ref="B990" location="MUNICÍPIOS!A1" display="&lt;&lt; VOLTAR" xr:uid="{00000000-0004-0000-1000-00002E000000}"/>
    <hyperlink ref="B988" location="'INÍCIO '!A1" display="INÍCIO" xr:uid="{00000000-0004-0000-1000-00002F000000}"/>
    <hyperlink ref="B1019" location="'EVO. INDICES MUNICÍPIOS'!A1" display="AVANÇAR &gt;&gt;" xr:uid="{00000000-0004-0000-1000-000030000000}"/>
    <hyperlink ref="B1020" location="MUNICÍPIOS!A1" display="&lt;&lt; VOLTAR" xr:uid="{00000000-0004-0000-1000-000031000000}"/>
    <hyperlink ref="B1018" location="'INÍCIO '!A1" display="INÍCIO" xr:uid="{00000000-0004-0000-1000-000032000000}"/>
    <hyperlink ref="B1135" location="'EVO. INDICES MUNICÍPIOS'!A1" display="AVANÇAR &gt;&gt;" xr:uid="{00000000-0004-0000-1000-000033000000}"/>
    <hyperlink ref="B1136" location="MUNICÍPIOS!A1" display="&lt;&lt; VOLTAR" xr:uid="{00000000-0004-0000-1000-000034000000}"/>
    <hyperlink ref="B1134" location="'INÍCIO '!A1" display="INÍCIO" xr:uid="{00000000-0004-0000-1000-000035000000}"/>
    <hyperlink ref="B1222" location="'EVO. INDICES MUNICÍPIOS'!A1" display="AVANÇAR &gt;&gt;" xr:uid="{00000000-0004-0000-1000-000036000000}"/>
    <hyperlink ref="B1223" location="MUNICÍPIOS!A1" display="&lt;&lt; VOLTAR" xr:uid="{00000000-0004-0000-1000-000037000000}"/>
    <hyperlink ref="B1221" location="'INÍCIO '!A1" display="INÍCIO" xr:uid="{00000000-0004-0000-1000-000038000000}"/>
    <hyperlink ref="B1309" location="'EVO. INDICES MUNICÍPIOS'!A1" display="AVANÇAR &gt;&gt;" xr:uid="{00000000-0004-0000-1000-000039000000}"/>
    <hyperlink ref="B1310" location="MUNICÍPIOS!A1" display="&lt;&lt; VOLTAR" xr:uid="{00000000-0004-0000-1000-00003A000000}"/>
    <hyperlink ref="B1308" location="'INÍCIO '!A1" display="INÍCIO" xr:uid="{00000000-0004-0000-1000-00003B000000}"/>
    <hyperlink ref="B1396" location="'EVO. INDICES MUNICÍPIOS'!A1" display="AVANÇAR &gt;&gt;" xr:uid="{00000000-0004-0000-1000-00003C000000}"/>
    <hyperlink ref="B1397" location="MUNICÍPIOS!A1" display="&lt;&lt; VOLTAR" xr:uid="{00000000-0004-0000-1000-00003D000000}"/>
    <hyperlink ref="B1395" location="'INÍCIO '!A1" display="INÍCIO" xr:uid="{00000000-0004-0000-1000-00003E000000}"/>
    <hyperlink ref="B1484" location="'EVO. INDICES MUNICÍPIOS'!A1" display="AVANÇAR &gt;&gt;" xr:uid="{00000000-0004-0000-1000-00003F000000}"/>
    <hyperlink ref="B1485" location="MUNICÍPIOS!A1" display="&lt;&lt; VOLTAR" xr:uid="{00000000-0004-0000-1000-000040000000}"/>
    <hyperlink ref="B1483" location="'INÍCIO '!A1" display="INÍCIO" xr:uid="{00000000-0004-0000-1000-000041000000}"/>
  </hyperlinks>
  <printOptions horizontalCentered="1"/>
  <pageMargins left="0.47244094488188981" right="0.47244094488188981" top="0.78740157480314965" bottom="0.78740157480314965" header="0.31496062992125984" footer="0.31496062992125984"/>
  <pageSetup paperSize="9" scale="84" orientation="portrait" r:id="rId1"/>
  <rowBreaks count="14" manualBreakCount="14">
    <brk id="49" max="16383" man="1"/>
    <brk id="100" min="3" max="14" man="1"/>
    <brk id="157" min="3" max="14" man="1"/>
    <brk id="215" min="3" max="14" man="1"/>
    <brk id="273" min="3" max="14" man="1"/>
    <brk id="331" min="3" max="14" man="1"/>
    <brk id="389" max="16383" man="1"/>
    <brk id="447" min="3" max="14" man="1"/>
    <brk id="506" min="3" max="14" man="1"/>
    <brk id="622" min="3" max="14" man="1"/>
    <brk id="679" min="3" max="14" man="1"/>
    <brk id="737" max="16383" man="1"/>
    <brk id="795" max="16383" man="1"/>
    <brk id="1143" max="16383" man="1"/>
  </rowBreaks>
  <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8" tint="-0.249977111117893"/>
  </sheetPr>
  <dimension ref="A1:AA174"/>
  <sheetViews>
    <sheetView showGridLines="0" showRowColHeaders="0" topLeftCell="A4" zoomScaleNormal="100" zoomScaleSheetLayoutView="100" workbookViewId="0">
      <selection activeCell="B15" sqref="B15"/>
    </sheetView>
  </sheetViews>
  <sheetFormatPr baseColWidth="10" defaultColWidth="9.140625" defaultRowHeight="15" x14ac:dyDescent="0.25"/>
  <cols>
    <col min="1" max="1" width="17.5703125" style="1178" customWidth="1"/>
    <col min="2" max="2" width="14.85546875" style="1178" customWidth="1"/>
    <col min="3" max="3" width="4.85546875" style="1178" customWidth="1"/>
    <col min="4" max="4" width="3.42578125" style="1178" customWidth="1"/>
    <col min="5" max="5" width="27.140625" style="1178" customWidth="1"/>
    <col min="6" max="6" width="6.42578125" style="1178" customWidth="1"/>
    <col min="7" max="7" width="4.5703125" style="1178" customWidth="1"/>
    <col min="8" max="8" width="6.42578125" style="1178" customWidth="1"/>
    <col min="9" max="9" width="4.5703125" style="1178" customWidth="1"/>
    <col min="10" max="10" width="6.85546875" style="1178" customWidth="1"/>
    <col min="11" max="11" width="5" style="1178" customWidth="1"/>
    <col min="12" max="12" width="6.42578125" style="1178" customWidth="1"/>
    <col min="13" max="13" width="4.5703125" style="1178" customWidth="1"/>
    <col min="14" max="14" width="6.42578125" style="1178" customWidth="1"/>
    <col min="15" max="15" width="4.5703125" style="1178" customWidth="1"/>
    <col min="16" max="16" width="6.42578125" style="1178" customWidth="1"/>
    <col min="17" max="17" width="4.5703125" style="1178" customWidth="1"/>
    <col min="18" max="18" width="9.140625" style="1178" customWidth="1"/>
    <col min="19" max="19" width="3.42578125" style="1178" customWidth="1"/>
    <col min="20" max="22" width="9.85546875" style="1178" customWidth="1"/>
    <col min="23" max="16384" width="9.140625" style="1178"/>
  </cols>
  <sheetData>
    <row r="1" spans="1:22" ht="15.75" thickBot="1" x14ac:dyDescent="0.3">
      <c r="A1" s="1178" t="s">
        <v>90</v>
      </c>
    </row>
    <row r="2" spans="1:22" ht="15.75" thickTop="1" x14ac:dyDescent="0.25">
      <c r="C2" s="429"/>
      <c r="D2" s="1720"/>
      <c r="E2" s="1721"/>
      <c r="F2" s="1721"/>
      <c r="G2" s="1721"/>
      <c r="H2" s="1721"/>
      <c r="I2" s="1721"/>
      <c r="J2" s="1721"/>
      <c r="K2" s="1721"/>
      <c r="L2" s="1721"/>
      <c r="M2" s="1721"/>
      <c r="N2" s="1721"/>
      <c r="O2" s="1721"/>
      <c r="P2" s="1721"/>
      <c r="Q2" s="1170"/>
      <c r="R2" s="547"/>
    </row>
    <row r="3" spans="1:22" ht="15.75" x14ac:dyDescent="0.25">
      <c r="C3" s="357"/>
      <c r="D3" s="1722" t="s">
        <v>34</v>
      </c>
      <c r="E3" s="1723"/>
      <c r="F3" s="1723"/>
      <c r="G3" s="1723"/>
      <c r="H3" s="1723"/>
      <c r="I3" s="1723"/>
      <c r="J3" s="1723"/>
      <c r="K3" s="1723"/>
      <c r="L3" s="1723"/>
      <c r="M3" s="1723"/>
      <c r="N3" s="1723"/>
      <c r="O3" s="1723"/>
      <c r="P3" s="1723"/>
      <c r="Q3" s="1723"/>
      <c r="R3" s="1724"/>
    </row>
    <row r="4" spans="1:22" ht="15.75" x14ac:dyDescent="0.25">
      <c r="C4" s="357"/>
      <c r="D4" s="1722" t="s">
        <v>35</v>
      </c>
      <c r="E4" s="1723"/>
      <c r="F4" s="1723"/>
      <c r="G4" s="1723"/>
      <c r="H4" s="1723"/>
      <c r="I4" s="1723"/>
      <c r="J4" s="1723"/>
      <c r="K4" s="1723"/>
      <c r="L4" s="1723"/>
      <c r="M4" s="1723"/>
      <c r="N4" s="1723"/>
      <c r="O4" s="1723"/>
      <c r="P4" s="1723"/>
      <c r="Q4" s="1723"/>
      <c r="R4" s="1724"/>
    </row>
    <row r="5" spans="1:22" ht="15.75" x14ac:dyDescent="0.25">
      <c r="C5" s="357"/>
      <c r="D5" s="1722" t="s">
        <v>394</v>
      </c>
      <c r="E5" s="1723"/>
      <c r="F5" s="1723"/>
      <c r="G5" s="1723"/>
      <c r="H5" s="1723"/>
      <c r="I5" s="1723"/>
      <c r="J5" s="1723"/>
      <c r="K5" s="1723"/>
      <c r="L5" s="1723"/>
      <c r="M5" s="1723"/>
      <c r="N5" s="1723"/>
      <c r="O5" s="1723"/>
      <c r="P5" s="1723"/>
      <c r="Q5" s="1723"/>
      <c r="R5" s="1724"/>
    </row>
    <row r="6" spans="1:22" ht="15.75" x14ac:dyDescent="0.25">
      <c r="C6" s="357"/>
      <c r="D6" s="1722" t="s">
        <v>37</v>
      </c>
      <c r="E6" s="1723"/>
      <c r="F6" s="1723"/>
      <c r="G6" s="1723"/>
      <c r="H6" s="1723"/>
      <c r="I6" s="1723"/>
      <c r="J6" s="1723"/>
      <c r="K6" s="1723"/>
      <c r="L6" s="1723"/>
      <c r="M6" s="1723"/>
      <c r="N6" s="1723"/>
      <c r="O6" s="1723"/>
      <c r="P6" s="1723"/>
      <c r="Q6" s="1723"/>
      <c r="R6" s="1724"/>
    </row>
    <row r="7" spans="1:22" ht="15.75" customHeight="1" x14ac:dyDescent="0.25">
      <c r="C7" s="544"/>
      <c r="D7" s="1716"/>
      <c r="E7" s="1717"/>
      <c r="F7" s="1717"/>
      <c r="G7" s="1717"/>
      <c r="H7" s="1717"/>
      <c r="I7" s="1717"/>
      <c r="J7" s="1717"/>
      <c r="K7" s="1717"/>
      <c r="L7" s="1717"/>
      <c r="M7" s="1717"/>
      <c r="N7" s="1717"/>
      <c r="O7" s="1717"/>
      <c r="P7" s="1717"/>
      <c r="Q7" s="1171"/>
      <c r="R7" s="1180"/>
    </row>
    <row r="8" spans="1:22" ht="15.75" customHeight="1" x14ac:dyDescent="0.25">
      <c r="C8" s="430"/>
      <c r="D8" s="1676" t="s">
        <v>339</v>
      </c>
      <c r="E8" s="1677"/>
      <c r="F8" s="1677"/>
      <c r="G8" s="1677"/>
      <c r="H8" s="1677"/>
      <c r="I8" s="1677"/>
      <c r="J8" s="1677"/>
      <c r="K8" s="1677"/>
      <c r="L8" s="1677"/>
      <c r="M8" s="1677"/>
      <c r="N8" s="1677"/>
      <c r="O8" s="1677"/>
      <c r="P8" s="1677"/>
      <c r="Q8" s="1677"/>
      <c r="R8" s="1678"/>
    </row>
    <row r="9" spans="1:22" ht="22.5" customHeight="1" thickBot="1" x14ac:dyDescent="0.3">
      <c r="C9" s="430"/>
      <c r="D9" s="1679"/>
      <c r="E9" s="1680"/>
      <c r="F9" s="1680"/>
      <c r="G9" s="1680"/>
      <c r="H9" s="1680"/>
      <c r="I9" s="1680"/>
      <c r="J9" s="1680"/>
      <c r="K9" s="1680"/>
      <c r="L9" s="1680"/>
      <c r="M9" s="1680"/>
      <c r="N9" s="1680"/>
      <c r="O9" s="1680"/>
      <c r="P9" s="1680"/>
      <c r="Q9" s="1680"/>
      <c r="R9" s="1681"/>
    </row>
    <row r="10" spans="1:22" ht="24.75" customHeight="1" thickTop="1" x14ac:dyDescent="0.25">
      <c r="C10" s="100"/>
      <c r="D10" s="100"/>
      <c r="E10" s="100"/>
      <c r="F10" s="100"/>
      <c r="G10" s="100"/>
      <c r="H10" s="100"/>
      <c r="I10" s="100"/>
    </row>
    <row r="11" spans="1:22" ht="11.25" customHeight="1" x14ac:dyDescent="0.3">
      <c r="B11" s="102"/>
      <c r="C11" s="116"/>
      <c r="D11" s="1500" t="s">
        <v>316</v>
      </c>
      <c r="E11" s="1500"/>
      <c r="F11" s="1500"/>
      <c r="G11" s="1500"/>
      <c r="H11" s="1500"/>
      <c r="I11" s="1500"/>
      <c r="J11" s="1500"/>
      <c r="K11" s="1500"/>
      <c r="L11" s="1500"/>
      <c r="M11" s="1500"/>
      <c r="N11" s="1500"/>
      <c r="O11" s="1500"/>
      <c r="P11" s="1500"/>
      <c r="Q11" s="1500"/>
      <c r="R11" s="1500"/>
    </row>
    <row r="12" spans="1:22" ht="11.25" customHeight="1" x14ac:dyDescent="0.25">
      <c r="D12" s="1500"/>
      <c r="E12" s="1500"/>
      <c r="F12" s="1500"/>
      <c r="G12" s="1500"/>
      <c r="H12" s="1500"/>
      <c r="I12" s="1500"/>
      <c r="J12" s="1500"/>
      <c r="K12" s="1500"/>
      <c r="L12" s="1500"/>
      <c r="M12" s="1500"/>
      <c r="N12" s="1500"/>
      <c r="O12" s="1500"/>
      <c r="P12" s="1500"/>
      <c r="Q12" s="1500"/>
      <c r="R12" s="1500"/>
      <c r="S12" s="3"/>
      <c r="T12" s="3"/>
      <c r="U12" s="3"/>
      <c r="V12" s="3"/>
    </row>
    <row r="13" spans="1:22" ht="3.75" customHeight="1" thickBot="1" x14ac:dyDescent="0.3">
      <c r="C13" s="215"/>
      <c r="D13" s="1254"/>
      <c r="E13" s="1254"/>
      <c r="F13" s="1254"/>
      <c r="G13" s="1254"/>
      <c r="H13" s="1254"/>
      <c r="I13" s="1254"/>
      <c r="J13" s="1254"/>
      <c r="K13" s="1254"/>
      <c r="L13" s="1254"/>
      <c r="M13" s="1254"/>
      <c r="N13" s="1254"/>
      <c r="O13" s="1254"/>
      <c r="P13" s="1254"/>
      <c r="Q13" s="1254"/>
      <c r="R13" s="1254"/>
      <c r="S13" s="100"/>
      <c r="T13" s="3"/>
      <c r="U13" s="3"/>
      <c r="V13" s="3"/>
    </row>
    <row r="14" spans="1:22" ht="36" customHeight="1" thickTop="1" thickBot="1" x14ac:dyDescent="0.3">
      <c r="C14" s="215"/>
      <c r="D14" s="1718" t="s">
        <v>568</v>
      </c>
      <c r="E14" s="1719"/>
      <c r="F14" s="952">
        <v>2011</v>
      </c>
      <c r="G14" s="953" t="s">
        <v>307</v>
      </c>
      <c r="H14" s="952">
        <v>2012</v>
      </c>
      <c r="I14" s="953" t="s">
        <v>307</v>
      </c>
      <c r="J14" s="953">
        <v>2013</v>
      </c>
      <c r="K14" s="953" t="s">
        <v>307</v>
      </c>
      <c r="L14" s="952">
        <v>2014</v>
      </c>
      <c r="M14" s="953" t="s">
        <v>307</v>
      </c>
      <c r="N14" s="1128">
        <v>2015</v>
      </c>
      <c r="O14" s="1129" t="s">
        <v>307</v>
      </c>
      <c r="P14" s="1128">
        <v>2016</v>
      </c>
      <c r="Q14" s="953" t="s">
        <v>307</v>
      </c>
      <c r="R14" s="954" t="s">
        <v>542</v>
      </c>
      <c r="S14" s="100"/>
      <c r="T14" s="103"/>
      <c r="U14" s="103"/>
      <c r="V14" s="103"/>
    </row>
    <row r="15" spans="1:22" ht="19.5" customHeight="1" x14ac:dyDescent="0.25">
      <c r="B15" s="1166" t="s">
        <v>36</v>
      </c>
      <c r="C15" s="1165"/>
      <c r="D15" s="1712" t="str">
        <f>VLOOKUP('ACIDENTES MUN ESPELHO'!T2,'ACIDENTES MUN ESPELHO'!T3:U54,2,FALSE)</f>
        <v>ALVORADA DO OESTE</v>
      </c>
      <c r="E15" s="1713"/>
      <c r="F15" s="1257">
        <f>VLOOKUP($D$15,'EVO. INDICES MUNICÍPIOS'!$E$15:$Q$66,2,FALSE)</f>
        <v>139.53488372093022</v>
      </c>
      <c r="G15" s="1259">
        <f>VLOOKUP($D$15,'EVO. INDICES MUNICÍPIOS'!$E$15:$Q$66,3,FALSE)</f>
        <v>37</v>
      </c>
      <c r="H15" s="1257">
        <f>VLOOKUP($D$15,'EVO. INDICES MUNICÍPIOS'!$E$15:$Q$66,4,FALSE)</f>
        <v>158.23306411735618</v>
      </c>
      <c r="I15" s="1259">
        <f>VLOOKUP($D$15,'EVO. INDICES MUNICÍPIOS'!$E$15:$Q$66,5,FALSE)</f>
        <v>30</v>
      </c>
      <c r="J15" s="1257">
        <f>VLOOKUP($D$15,'EVO. INDICES MUNICÍPIOS'!$E$15:$Q$66,6,FALSE)</f>
        <v>112.4</v>
      </c>
      <c r="K15" s="1259">
        <f>VLOOKUP($D$15,'EVO. INDICES MUNICÍPIOS'!$E$15:$Q$66,7,FALSE)</f>
        <v>35</v>
      </c>
      <c r="L15" s="1257">
        <f>VLOOKUP($D$15,'EVO. INDICES MUNICÍPIOS'!$E$15:$Q$66,8,FALSE)</f>
        <v>118.85780547905493</v>
      </c>
      <c r="M15" s="1259">
        <f>VLOOKUP($D$15,'EVO. INDICES MUNICÍPIOS'!$E$15:$Q$66,9,FALSE)</f>
        <v>27</v>
      </c>
      <c r="N15" s="1257">
        <f>VLOOKUP($D$15,'EVO. INDICES MUNICÍPIOS'!$E$15:$Q$66,10,FALSE)</f>
        <v>94.760312151616503</v>
      </c>
      <c r="O15" s="1258">
        <f>VLOOKUP($D$15,'EVO. INDICES MUNICÍPIOS'!$E$15:$Q$66,11,FALSE)</f>
        <v>27</v>
      </c>
      <c r="P15" s="1257">
        <f>VLOOKUP($D$15,'EVO. INDICES MUNICÍPIOS'!$E$15:$Q$66,12,FALSE)</f>
        <v>96.717068519275301</v>
      </c>
      <c r="Q15" s="1259">
        <f>VLOOKUP($D$15,'EVO. INDICES MUNICÍPIOS'!$E$15:$Q$66,13,FALSE)</f>
        <v>18</v>
      </c>
      <c r="R15" s="1256">
        <f>IFERROR((P15-N15)/N15,"-")</f>
        <v>2.064953484458755E-2</v>
      </c>
      <c r="S15" s="89"/>
      <c r="T15" s="233"/>
      <c r="U15" s="233"/>
      <c r="V15" s="233"/>
    </row>
    <row r="16" spans="1:22" ht="21.75" customHeight="1" thickBot="1" x14ac:dyDescent="0.3">
      <c r="B16" s="1166" t="s">
        <v>112</v>
      </c>
      <c r="D16" s="1702" t="s">
        <v>315</v>
      </c>
      <c r="E16" s="1703"/>
      <c r="F16" s="1245">
        <v>231.8</v>
      </c>
      <c r="G16" s="1245" t="str">
        <f>'EVO. INDICES MUNICÍPIOS'!G67</f>
        <v>-</v>
      </c>
      <c r="H16" s="1245">
        <f>'EVO. INDICES MUNICÍPIOS'!H67</f>
        <v>207.4890094793241</v>
      </c>
      <c r="I16" s="1245" t="str">
        <f>'EVO. INDICES MUNICÍPIOS'!I67</f>
        <v>-</v>
      </c>
      <c r="J16" s="1245">
        <f>'EVO. INDICES MUNICÍPIOS'!J67</f>
        <v>181.7</v>
      </c>
      <c r="K16" s="1245" t="str">
        <f>'EVO. INDICES MUNICÍPIOS'!K67</f>
        <v>-</v>
      </c>
      <c r="L16" s="1245">
        <f>'EVO. INDICES MUNICÍPIOS'!L67</f>
        <v>155.74656188605107</v>
      </c>
      <c r="M16" s="1245" t="str">
        <f>'EVO. INDICES MUNICÍPIOS'!M67</f>
        <v>-</v>
      </c>
      <c r="N16" s="1245">
        <f>'EVO. INDICES MUNICÍPIOS'!N67</f>
        <v>116.94616575847843</v>
      </c>
      <c r="O16" s="1245" t="str">
        <f>'EVO. INDICES MUNICÍPIOS'!O67</f>
        <v>-</v>
      </c>
      <c r="P16" s="1244">
        <f>'EVO. INDICES MUNICÍPIOS'!P67</f>
        <v>103.0995461529738</v>
      </c>
      <c r="Q16" s="1246" t="s">
        <v>77</v>
      </c>
      <c r="R16" s="1255">
        <f>'EVO. INDICES MUNICÍPIOS'!R67</f>
        <v>-0.11840165528899153</v>
      </c>
    </row>
    <row r="17" spans="2:22" ht="15.75" thickTop="1" x14ac:dyDescent="0.25">
      <c r="B17" s="1426" t="s">
        <v>62</v>
      </c>
      <c r="D17" s="1706" t="s">
        <v>440</v>
      </c>
      <c r="E17" s="1706"/>
      <c r="F17" s="1706"/>
      <c r="G17" s="1706"/>
      <c r="H17" s="1706"/>
      <c r="I17" s="1706"/>
      <c r="J17" s="1706"/>
      <c r="K17" s="1706"/>
      <c r="L17" s="1706"/>
      <c r="M17" s="1706"/>
      <c r="N17" s="1706"/>
      <c r="O17" s="1706"/>
      <c r="P17" s="1706"/>
      <c r="Q17" s="1706"/>
      <c r="R17" s="1706"/>
    </row>
    <row r="18" spans="2:22" ht="11.25" customHeight="1" x14ac:dyDescent="0.25">
      <c r="B18" s="677"/>
      <c r="D18" s="1725" t="s">
        <v>569</v>
      </c>
      <c r="E18" s="1725"/>
      <c r="F18" s="1725"/>
      <c r="G18" s="1725"/>
      <c r="H18" s="1725"/>
      <c r="I18" s="1169"/>
      <c r="J18" s="560"/>
      <c r="K18" s="560"/>
      <c r="L18" s="560"/>
      <c r="M18" s="560"/>
      <c r="N18" s="560"/>
      <c r="O18" s="560"/>
      <c r="P18" s="560"/>
      <c r="Q18" s="560"/>
    </row>
    <row r="19" spans="2:22" ht="12" customHeight="1" x14ac:dyDescent="0.25">
      <c r="D19" s="1169" t="s">
        <v>441</v>
      </c>
      <c r="E19" s="1169"/>
      <c r="F19" s="1169"/>
      <c r="G19" s="1169"/>
      <c r="H19" s="1169"/>
      <c r="I19" s="727"/>
      <c r="J19" s="727"/>
      <c r="K19" s="727"/>
      <c r="L19" s="727"/>
      <c r="M19" s="727"/>
      <c r="N19" s="727"/>
      <c r="O19" s="727"/>
      <c r="P19" s="727"/>
      <c r="Q19" s="727"/>
      <c r="R19" s="728"/>
    </row>
    <row r="20" spans="2:22" x14ac:dyDescent="0.25">
      <c r="D20" s="1247"/>
      <c r="E20" s="1248"/>
      <c r="F20" s="1248"/>
      <c r="G20" s="1248"/>
      <c r="H20" s="1249"/>
      <c r="I20" s="1250"/>
      <c r="J20" s="1251"/>
      <c r="K20" s="1250"/>
      <c r="L20" s="1251"/>
      <c r="M20" s="1250"/>
      <c r="N20" s="1251"/>
      <c r="O20" s="1250"/>
      <c r="P20" s="1251"/>
      <c r="Q20" s="1250"/>
      <c r="R20" s="1252"/>
    </row>
    <row r="21" spans="2:22" x14ac:dyDescent="0.25">
      <c r="D21" s="1247"/>
      <c r="E21" s="1248"/>
      <c r="F21" s="1248"/>
      <c r="G21" s="1248"/>
      <c r="H21" s="1249"/>
      <c r="I21" s="1250"/>
      <c r="J21" s="1251"/>
      <c r="K21" s="1250"/>
      <c r="L21" s="1251"/>
      <c r="M21" s="1250"/>
      <c r="N21" s="1251"/>
      <c r="O21" s="1250"/>
      <c r="P21" s="1251"/>
      <c r="Q21" s="1250"/>
      <c r="R21" s="1252"/>
    </row>
    <row r="22" spans="2:22" x14ac:dyDescent="0.25">
      <c r="D22" s="1247"/>
      <c r="E22" s="1248"/>
      <c r="F22" s="1248"/>
      <c r="G22" s="1248"/>
      <c r="H22" s="1249"/>
      <c r="I22" s="1250"/>
      <c r="J22" s="1251"/>
      <c r="K22" s="1250"/>
      <c r="L22" s="1251"/>
      <c r="M22" s="1250"/>
      <c r="N22" s="1251"/>
      <c r="O22" s="1250"/>
      <c r="P22" s="1251"/>
      <c r="Q22" s="1250"/>
      <c r="R22" s="1253"/>
    </row>
    <row r="23" spans="2:22" x14ac:dyDescent="0.25">
      <c r="D23" s="1247"/>
      <c r="E23" s="1248"/>
      <c r="F23" s="1248"/>
      <c r="G23" s="1248"/>
      <c r="H23" s="1249"/>
      <c r="I23" s="1250"/>
      <c r="J23" s="1251"/>
      <c r="K23" s="1250"/>
      <c r="L23" s="1251"/>
      <c r="M23" s="1250"/>
      <c r="N23" s="1251"/>
      <c r="O23" s="1250"/>
      <c r="P23" s="1251"/>
      <c r="Q23" s="1250"/>
      <c r="R23" s="1252"/>
    </row>
    <row r="24" spans="2:22" x14ac:dyDescent="0.25">
      <c r="D24" s="1247"/>
      <c r="E24" s="1248"/>
      <c r="F24" s="1248"/>
      <c r="G24" s="1248"/>
      <c r="H24" s="1249"/>
      <c r="I24" s="1250"/>
      <c r="J24" s="1251"/>
      <c r="K24" s="1250"/>
      <c r="L24" s="1251"/>
      <c r="M24" s="1250"/>
      <c r="N24" s="1251"/>
      <c r="O24" s="1250"/>
      <c r="P24" s="1251"/>
      <c r="Q24" s="1250"/>
      <c r="R24" s="1252"/>
    </row>
    <row r="25" spans="2:22" ht="15.75" x14ac:dyDescent="0.25">
      <c r="C25" s="100"/>
      <c r="D25" s="1247"/>
      <c r="E25" s="1248"/>
      <c r="F25" s="1248"/>
      <c r="G25" s="1248"/>
      <c r="H25" s="1249"/>
      <c r="I25" s="1250"/>
      <c r="J25" s="1251"/>
      <c r="K25" s="1250"/>
      <c r="L25" s="1251"/>
      <c r="M25" s="1250"/>
      <c r="N25" s="1251"/>
      <c r="O25" s="1250"/>
      <c r="P25" s="1251"/>
      <c r="Q25" s="1250"/>
      <c r="R25" s="1252"/>
    </row>
    <row r="26" spans="2:22" ht="15.75" x14ac:dyDescent="0.25">
      <c r="C26" s="100"/>
      <c r="D26" s="1247"/>
      <c r="E26" s="1248"/>
      <c r="F26" s="1248"/>
      <c r="G26" s="1248"/>
      <c r="H26" s="1249"/>
      <c r="I26" s="1250"/>
      <c r="J26" s="1251"/>
      <c r="K26" s="1250"/>
      <c r="L26" s="1251"/>
      <c r="M26" s="1250"/>
      <c r="N26" s="1251"/>
      <c r="O26" s="1250"/>
      <c r="P26" s="1251"/>
      <c r="Q26" s="1250"/>
      <c r="R26" s="1252"/>
    </row>
    <row r="27" spans="2:22" ht="15.75" x14ac:dyDescent="0.25">
      <c r="C27" s="100"/>
      <c r="D27" s="1247"/>
      <c r="E27" s="1248"/>
      <c r="F27" s="1248"/>
      <c r="G27" s="1248"/>
      <c r="H27" s="1249"/>
      <c r="I27" s="1250"/>
      <c r="J27" s="1251"/>
      <c r="K27" s="1250"/>
      <c r="L27" s="1251"/>
      <c r="M27" s="1250"/>
      <c r="N27" s="1251"/>
      <c r="O27" s="1250"/>
      <c r="P27" s="1251"/>
      <c r="Q27" s="1250"/>
      <c r="R27" s="1252"/>
    </row>
    <row r="28" spans="2:22" x14ac:dyDescent="0.25">
      <c r="D28" s="1247"/>
      <c r="E28" s="1248"/>
      <c r="F28" s="1248"/>
      <c r="G28" s="1248"/>
      <c r="H28" s="1249"/>
      <c r="I28" s="1250"/>
      <c r="J28" s="1251"/>
      <c r="K28" s="1250"/>
      <c r="L28" s="1251"/>
      <c r="M28" s="1250"/>
      <c r="N28" s="1251"/>
      <c r="O28" s="1250"/>
      <c r="P28" s="1251"/>
      <c r="Q28" s="1250"/>
      <c r="R28" s="1252"/>
    </row>
    <row r="29" spans="2:22" ht="15.75" x14ac:dyDescent="0.25">
      <c r="B29" s="101"/>
      <c r="C29" s="101"/>
      <c r="D29" s="1247"/>
      <c r="E29" s="1248"/>
      <c r="F29" s="1248"/>
      <c r="G29" s="1248"/>
      <c r="H29" s="1249"/>
      <c r="I29" s="1250"/>
      <c r="J29" s="1251"/>
      <c r="K29" s="1250"/>
      <c r="L29" s="1251"/>
      <c r="M29" s="1250"/>
      <c r="N29" s="1251"/>
      <c r="O29" s="1250"/>
      <c r="P29" s="1251"/>
      <c r="Q29" s="1250"/>
      <c r="R29" s="1252"/>
      <c r="S29" s="101"/>
      <c r="T29" s="101"/>
    </row>
    <row r="30" spans="2:22" ht="15.75" x14ac:dyDescent="0.25">
      <c r="B30" s="104"/>
      <c r="D30" s="1247"/>
      <c r="E30" s="1248"/>
      <c r="F30" s="1248"/>
      <c r="G30" s="1248"/>
      <c r="H30" s="1249"/>
      <c r="I30" s="1250"/>
      <c r="J30" s="1251"/>
      <c r="K30" s="1250"/>
      <c r="L30" s="1251"/>
      <c r="M30" s="1250"/>
      <c r="N30" s="1251"/>
      <c r="O30" s="1250"/>
      <c r="P30" s="1251"/>
      <c r="Q30" s="1250"/>
      <c r="R30" s="1252"/>
    </row>
    <row r="31" spans="2:22" x14ac:dyDescent="0.25">
      <c r="B31" s="105"/>
      <c r="D31" s="1247"/>
      <c r="E31" s="1248"/>
      <c r="F31" s="1248"/>
      <c r="G31" s="1248"/>
      <c r="H31" s="1249"/>
      <c r="I31" s="1250"/>
      <c r="J31" s="1251"/>
      <c r="K31" s="1250"/>
      <c r="L31" s="1251"/>
      <c r="M31" s="1250"/>
      <c r="N31" s="1251"/>
      <c r="O31" s="1250"/>
      <c r="P31" s="1251"/>
      <c r="Q31" s="1250"/>
      <c r="R31" s="1252"/>
    </row>
    <row r="32" spans="2:22" ht="15.75" x14ac:dyDescent="0.25">
      <c r="B32" s="22"/>
      <c r="C32" s="22"/>
      <c r="D32" s="1247"/>
      <c r="E32" s="1248"/>
      <c r="F32" s="1248"/>
      <c r="G32" s="1248"/>
      <c r="H32" s="1249"/>
      <c r="I32" s="1250"/>
      <c r="J32" s="1251"/>
      <c r="K32" s="1250"/>
      <c r="L32" s="1251"/>
      <c r="M32" s="1250"/>
      <c r="N32" s="1251"/>
      <c r="O32" s="1250"/>
      <c r="P32" s="1251"/>
      <c r="Q32" s="1250"/>
      <c r="R32" s="1252"/>
      <c r="S32" s="3"/>
      <c r="T32" s="3"/>
      <c r="U32" s="3"/>
      <c r="V32" s="3"/>
    </row>
    <row r="33" spans="2:22" ht="10.5" customHeight="1" x14ac:dyDescent="0.25">
      <c r="B33" s="22"/>
      <c r="C33" s="22"/>
      <c r="D33" s="1247"/>
      <c r="E33" s="1248"/>
      <c r="F33" s="1248"/>
      <c r="G33" s="1248"/>
      <c r="H33" s="1249"/>
      <c r="I33" s="1250"/>
      <c r="J33" s="1251"/>
      <c r="K33" s="1250"/>
      <c r="L33" s="1251"/>
      <c r="M33" s="1250"/>
      <c r="N33" s="1251"/>
      <c r="O33" s="1250"/>
      <c r="P33" s="1251"/>
      <c r="Q33" s="1250"/>
      <c r="R33" s="1252"/>
      <c r="S33" s="3"/>
      <c r="T33" s="3"/>
      <c r="U33" s="3"/>
      <c r="V33" s="3"/>
    </row>
    <row r="34" spans="2:22" ht="12" customHeight="1" x14ac:dyDescent="0.25">
      <c r="B34" s="101"/>
      <c r="C34" s="101"/>
      <c r="D34" s="560"/>
      <c r="E34" s="560"/>
      <c r="F34" s="560"/>
      <c r="G34" s="560"/>
      <c r="H34" s="560"/>
      <c r="I34" s="560"/>
      <c r="J34" s="560"/>
      <c r="K34" s="560"/>
      <c r="L34" s="560"/>
      <c r="M34" s="560"/>
      <c r="N34" s="560"/>
      <c r="O34" s="560"/>
      <c r="P34" s="560"/>
      <c r="Q34" s="560"/>
      <c r="R34" s="101"/>
      <c r="S34" s="101"/>
      <c r="T34" s="101"/>
      <c r="U34" s="101"/>
      <c r="V34" s="101"/>
    </row>
    <row r="35" spans="2:22" ht="11.25" customHeight="1" x14ac:dyDescent="0.25">
      <c r="B35" s="102"/>
      <c r="D35" s="1500" t="s">
        <v>317</v>
      </c>
      <c r="E35" s="1500"/>
      <c r="F35" s="1500"/>
      <c r="G35" s="1500"/>
      <c r="H35" s="1500"/>
      <c r="I35" s="1500"/>
      <c r="J35" s="1500"/>
      <c r="K35" s="1500"/>
      <c r="L35" s="1500"/>
      <c r="M35" s="1500"/>
      <c r="N35" s="1500"/>
      <c r="O35" s="1500"/>
      <c r="P35" s="1500"/>
      <c r="Q35" s="1500"/>
      <c r="R35" s="1500"/>
    </row>
    <row r="36" spans="2:22" ht="12" customHeight="1" x14ac:dyDescent="0.25">
      <c r="B36" s="102"/>
      <c r="D36" s="1500"/>
      <c r="E36" s="1500"/>
      <c r="F36" s="1500"/>
      <c r="G36" s="1500"/>
      <c r="H36" s="1500"/>
      <c r="I36" s="1500"/>
      <c r="J36" s="1500"/>
      <c r="K36" s="1500"/>
      <c r="L36" s="1500"/>
      <c r="M36" s="1500"/>
      <c r="N36" s="1500"/>
      <c r="O36" s="1500"/>
      <c r="P36" s="1500"/>
      <c r="Q36" s="1500"/>
      <c r="R36" s="1500"/>
    </row>
    <row r="37" spans="2:22" ht="4.5" customHeight="1" thickBot="1" x14ac:dyDescent="0.3">
      <c r="B37" s="106"/>
      <c r="D37" s="555"/>
      <c r="E37" s="555"/>
      <c r="F37" s="555"/>
      <c r="G37" s="555"/>
      <c r="H37" s="555"/>
      <c r="I37" s="555"/>
      <c r="J37" s="555"/>
      <c r="K37" s="555"/>
      <c r="L37" s="1130"/>
      <c r="M37" s="1130"/>
      <c r="N37" s="1130"/>
      <c r="O37" s="1130"/>
      <c r="P37" s="1130"/>
      <c r="Q37" s="1130"/>
      <c r="R37" s="555"/>
    </row>
    <row r="38" spans="2:22" ht="31.5" customHeight="1" thickTop="1" thickBot="1" x14ac:dyDescent="0.3">
      <c r="B38" s="107"/>
      <c r="D38" s="1708" t="s">
        <v>256</v>
      </c>
      <c r="E38" s="1709"/>
      <c r="F38" s="952">
        <v>2011</v>
      </c>
      <c r="G38" s="953" t="s">
        <v>307</v>
      </c>
      <c r="H38" s="953">
        <v>2012</v>
      </c>
      <c r="I38" s="953" t="s">
        <v>307</v>
      </c>
      <c r="J38" s="952">
        <v>2013</v>
      </c>
      <c r="K38" s="953" t="s">
        <v>307</v>
      </c>
      <c r="L38" s="1128">
        <v>2014</v>
      </c>
      <c r="M38" s="1129" t="s">
        <v>307</v>
      </c>
      <c r="N38" s="1128">
        <v>2015</v>
      </c>
      <c r="O38" s="1129" t="s">
        <v>307</v>
      </c>
      <c r="P38" s="1128">
        <v>2016</v>
      </c>
      <c r="Q38" s="1129" t="s">
        <v>307</v>
      </c>
      <c r="R38" s="954" t="s">
        <v>542</v>
      </c>
    </row>
    <row r="39" spans="2:22" ht="19.5" customHeight="1" x14ac:dyDescent="0.25">
      <c r="B39" s="23"/>
      <c r="C39" s="23"/>
      <c r="D39" s="1714" t="str">
        <f>D15</f>
        <v>ALVORADA DO OESTE</v>
      </c>
      <c r="E39" s="1715"/>
      <c r="F39" s="1257">
        <f>VLOOKUP($D$15,'EVO. INDICES MUNICÍPIOS'!$E$77:$Q$128,2,FALSE)</f>
        <v>225.40250447227191</v>
      </c>
      <c r="G39" s="1259">
        <f>VLOOKUP($D$15,'EVO. INDICES MUNICÍPIOS'!$E$77:$Q$128,3,FALSE)</f>
        <v>33</v>
      </c>
      <c r="H39" s="1257">
        <f>VLOOKUP($D$15,'EVO. INDICES MUNICÍPIOS'!$E$77:$Q$128,4,FALSE)</f>
        <v>234.05307400692269</v>
      </c>
      <c r="I39" s="1259">
        <f>VLOOKUP($D$15,'EVO. INDICES MUNICÍPIOS'!$E$77:$Q$128,5,FALSE)</f>
        <v>29</v>
      </c>
      <c r="J39" s="1257">
        <f>VLOOKUP($D$15,'EVO. INDICES MUNICÍPIOS'!$E$77:$Q$128,6,FALSE)</f>
        <v>163.30000000000001</v>
      </c>
      <c r="K39" s="1259">
        <f>VLOOKUP($D$15,'EVO. INDICES MUNICÍPIOS'!$E$77:$Q$128,7,FALSE)</f>
        <v>35</v>
      </c>
      <c r="L39" s="1257">
        <f>VLOOKUP($D$15,'EVO. INDICES MUNICÍPIOS'!$E$77:$Q$128,8,FALSE)</f>
        <v>175.3877373532396</v>
      </c>
      <c r="M39" s="1259">
        <f>VLOOKUP($D$15,'EVO. INDICES MUNICÍPIOS'!$E$77:$Q$128,9,FALSE)</f>
        <v>30</v>
      </c>
      <c r="N39" s="1257">
        <f>VLOOKUP($D$15,'EVO. INDICES MUNICÍPIOS'!$E$77:$Q$128,10,FALSE)</f>
        <v>158.86287625418061</v>
      </c>
      <c r="O39" s="1258">
        <f>VLOOKUP($D$15,'EVO. INDICES MUNICÍPIOS'!$E$77:$Q$128,11,FALSE)</f>
        <v>21</v>
      </c>
      <c r="P39" s="1257">
        <f>VLOOKUP($D$15,'EVO. INDICES MUNICÍPIOS'!$E$77:$Q$128,12,FALSE)</f>
        <v>143.03228442991417</v>
      </c>
      <c r="Q39" s="1259">
        <f>VLOOKUP($D$15,'EVO. INDICES MUNICÍPIOS'!$E$77:$Q$128,13,FALSE)</f>
        <v>17</v>
      </c>
      <c r="R39" s="1256">
        <f>IFERROR((P39-N39)/N39,"-")</f>
        <v>-9.9649409588540294E-2</v>
      </c>
      <c r="S39" s="3"/>
      <c r="T39" s="3"/>
      <c r="U39" s="3"/>
      <c r="V39" s="3"/>
    </row>
    <row r="40" spans="2:22" ht="22.5" customHeight="1" thickBot="1" x14ac:dyDescent="0.3">
      <c r="B40" s="23"/>
      <c r="C40" s="23"/>
      <c r="D40" s="1702" t="s">
        <v>315</v>
      </c>
      <c r="E40" s="1703"/>
      <c r="F40" s="1246">
        <v>343.3</v>
      </c>
      <c r="G40" s="1246" t="s">
        <v>77</v>
      </c>
      <c r="H40" s="1246">
        <v>306.36076384118695</v>
      </c>
      <c r="I40" s="1246" t="s">
        <v>77</v>
      </c>
      <c r="J40" s="1246">
        <v>268.83999999999997</v>
      </c>
      <c r="K40" s="1246" t="s">
        <v>77</v>
      </c>
      <c r="L40" s="1246">
        <v>233.75491159135561</v>
      </c>
      <c r="M40" s="1246" t="s">
        <v>77</v>
      </c>
      <c r="N40" s="1246">
        <v>175.00133500189222</v>
      </c>
      <c r="O40" s="1246" t="s">
        <v>77</v>
      </c>
      <c r="P40" s="1246">
        <f>'EVO. INDICES MUNICÍPIOS'!P129</f>
        <v>152.39787330085321</v>
      </c>
      <c r="Q40" s="1246" t="s">
        <v>77</v>
      </c>
      <c r="R40" s="1260">
        <f>IFERROR((P40-N40)/N40,"-")</f>
        <v>-0.12916165297135937</v>
      </c>
      <c r="S40" s="3"/>
      <c r="T40" s="3"/>
      <c r="U40" s="3"/>
      <c r="V40" s="3"/>
    </row>
    <row r="41" spans="2:22" ht="12" customHeight="1" thickTop="1" x14ac:dyDescent="0.25">
      <c r="B41" s="23"/>
      <c r="C41" s="23"/>
      <c r="D41" s="1706" t="s">
        <v>440</v>
      </c>
      <c r="E41" s="1706"/>
      <c r="F41" s="1706"/>
      <c r="G41" s="1706"/>
      <c r="H41" s="1706"/>
      <c r="I41" s="1706"/>
      <c r="J41" s="1706"/>
      <c r="K41" s="1706"/>
      <c r="L41" s="1706"/>
      <c r="M41" s="1706"/>
      <c r="N41" s="1706"/>
      <c r="O41" s="1706"/>
      <c r="P41" s="1706"/>
      <c r="Q41" s="1706"/>
      <c r="R41" s="1706"/>
    </row>
    <row r="42" spans="2:22" ht="12.75" customHeight="1" x14ac:dyDescent="0.25">
      <c r="B42" s="23"/>
      <c r="C42" s="23"/>
      <c r="D42" s="1707" t="s">
        <v>569</v>
      </c>
      <c r="E42" s="1707"/>
      <c r="F42" s="1707"/>
      <c r="G42" s="1707"/>
      <c r="H42" s="1707"/>
      <c r="I42" s="1169"/>
      <c r="J42" s="560"/>
      <c r="K42" s="560"/>
      <c r="L42" s="560"/>
      <c r="M42" s="560"/>
      <c r="N42" s="560"/>
      <c r="O42" s="560"/>
      <c r="P42" s="560"/>
      <c r="Q42" s="560"/>
      <c r="R42" s="110"/>
    </row>
    <row r="43" spans="2:22" ht="11.25" customHeight="1" x14ac:dyDescent="0.25">
      <c r="B43" s="23"/>
      <c r="C43" s="23"/>
      <c r="D43" s="726" t="s">
        <v>441</v>
      </c>
      <c r="E43" s="726"/>
      <c r="F43" s="726"/>
      <c r="G43" s="726"/>
      <c r="H43" s="726"/>
      <c r="I43" s="560"/>
      <c r="J43" s="560"/>
      <c r="K43" s="560"/>
      <c r="L43" s="560"/>
      <c r="M43" s="560"/>
      <c r="N43" s="560"/>
      <c r="O43" s="560"/>
      <c r="P43" s="560"/>
      <c r="Q43" s="560"/>
      <c r="R43" s="31"/>
    </row>
    <row r="44" spans="2:22" ht="15.75" x14ac:dyDescent="0.25">
      <c r="B44" s="23"/>
      <c r="C44" s="23"/>
      <c r="D44" s="1247"/>
      <c r="E44" s="1248"/>
      <c r="F44" s="1248"/>
      <c r="G44" s="1248"/>
      <c r="H44" s="1251"/>
      <c r="I44" s="1250"/>
      <c r="J44" s="1251"/>
      <c r="K44" s="1250"/>
      <c r="L44" s="1251"/>
      <c r="M44" s="1250"/>
      <c r="N44" s="1251"/>
      <c r="O44" s="1250"/>
      <c r="P44" s="1251"/>
      <c r="Q44" s="1250"/>
      <c r="R44" s="1252"/>
      <c r="S44" s="26"/>
      <c r="T44" s="26"/>
      <c r="U44" s="26"/>
      <c r="V44" s="26"/>
    </row>
    <row r="45" spans="2:22" ht="15.75" x14ac:dyDescent="0.25">
      <c r="B45" s="23"/>
      <c r="C45" s="23"/>
      <c r="D45" s="1247"/>
      <c r="E45" s="1248"/>
      <c r="F45" s="1248"/>
      <c r="G45" s="1248"/>
      <c r="H45" s="1251"/>
      <c r="I45" s="1250"/>
      <c r="J45" s="1251"/>
      <c r="K45" s="1250"/>
      <c r="L45" s="1251"/>
      <c r="M45" s="1250"/>
      <c r="N45" s="1251"/>
      <c r="O45" s="1250"/>
      <c r="P45" s="1251"/>
      <c r="Q45" s="1250"/>
      <c r="R45" s="1252"/>
    </row>
    <row r="46" spans="2:22" ht="15.75" x14ac:dyDescent="0.25">
      <c r="B46" s="23"/>
      <c r="C46" s="23"/>
      <c r="D46" s="1247"/>
      <c r="E46" s="1248"/>
      <c r="F46" s="1248"/>
      <c r="G46" s="1248"/>
      <c r="H46" s="1251"/>
      <c r="I46" s="1250"/>
      <c r="J46" s="1251"/>
      <c r="K46" s="1250"/>
      <c r="L46" s="1251"/>
      <c r="M46" s="1250"/>
      <c r="N46" s="1251"/>
      <c r="O46" s="1250"/>
      <c r="P46" s="1251"/>
      <c r="Q46" s="1250"/>
      <c r="R46" s="1253"/>
    </row>
    <row r="47" spans="2:22" ht="15.75" x14ac:dyDescent="0.25">
      <c r="B47" s="23"/>
      <c r="C47" s="23"/>
      <c r="D47" s="1247"/>
      <c r="E47" s="1248"/>
      <c r="F47" s="1248"/>
      <c r="G47" s="1248"/>
      <c r="H47" s="1251"/>
      <c r="I47" s="1250"/>
      <c r="J47" s="1251"/>
      <c r="K47" s="1250"/>
      <c r="L47" s="1251"/>
      <c r="M47" s="1250"/>
      <c r="N47" s="1251"/>
      <c r="O47" s="1250"/>
      <c r="P47" s="1251"/>
      <c r="Q47" s="1250"/>
      <c r="R47" s="1252"/>
    </row>
    <row r="48" spans="2:22" ht="15.75" x14ac:dyDescent="0.25">
      <c r="B48" s="23"/>
      <c r="C48" s="23"/>
      <c r="D48" s="1247"/>
      <c r="E48" s="1248"/>
      <c r="F48" s="1248"/>
      <c r="G48" s="1248"/>
      <c r="H48" s="1251"/>
      <c r="I48" s="1250"/>
      <c r="J48" s="1251"/>
      <c r="K48" s="1250"/>
      <c r="L48" s="1251"/>
      <c r="M48" s="1250"/>
      <c r="N48" s="1251"/>
      <c r="O48" s="1250"/>
      <c r="P48" s="1251"/>
      <c r="Q48" s="1250"/>
      <c r="R48" s="1252"/>
    </row>
    <row r="49" spans="2:22" ht="15.75" x14ac:dyDescent="0.25">
      <c r="B49" s="23"/>
      <c r="C49" s="23"/>
      <c r="D49" s="1247"/>
      <c r="E49" s="1248"/>
      <c r="F49" s="1248"/>
      <c r="G49" s="1248"/>
      <c r="H49" s="1251"/>
      <c r="I49" s="1250"/>
      <c r="J49" s="1251"/>
      <c r="K49" s="1250"/>
      <c r="L49" s="1251"/>
      <c r="M49" s="1250"/>
      <c r="N49" s="1251"/>
      <c r="O49" s="1250"/>
      <c r="P49" s="1251"/>
      <c r="Q49" s="1250"/>
      <c r="R49" s="1252"/>
    </row>
    <row r="50" spans="2:22" ht="15.75" x14ac:dyDescent="0.25">
      <c r="B50" s="23"/>
      <c r="C50" s="23"/>
      <c r="D50" s="1247"/>
      <c r="E50" s="1248"/>
      <c r="F50" s="1248"/>
      <c r="G50" s="1248"/>
      <c r="H50" s="1251"/>
      <c r="I50" s="1250"/>
      <c r="J50" s="1251"/>
      <c r="K50" s="1250"/>
      <c r="L50" s="1251"/>
      <c r="M50" s="1250"/>
      <c r="N50" s="1251"/>
      <c r="O50" s="1250"/>
      <c r="P50" s="1251"/>
      <c r="Q50" s="1250"/>
      <c r="R50" s="1252"/>
    </row>
    <row r="51" spans="2:22" ht="15.75" x14ac:dyDescent="0.25">
      <c r="B51" s="23"/>
      <c r="C51" s="23"/>
      <c r="D51" s="1247"/>
      <c r="E51" s="1248"/>
      <c r="F51" s="1248"/>
      <c r="G51" s="1248"/>
      <c r="H51" s="1251"/>
      <c r="I51" s="1250"/>
      <c r="J51" s="1251"/>
      <c r="K51" s="1250"/>
      <c r="L51" s="1251"/>
      <c r="M51" s="1250"/>
      <c r="N51" s="1251"/>
      <c r="O51" s="1250"/>
      <c r="P51" s="1251"/>
      <c r="Q51" s="1250"/>
      <c r="R51" s="1252"/>
    </row>
    <row r="52" spans="2:22" ht="15.75" x14ac:dyDescent="0.25">
      <c r="B52" s="23"/>
      <c r="C52" s="23"/>
      <c r="D52" s="1247"/>
      <c r="E52" s="1248"/>
      <c r="F52" s="1248"/>
      <c r="G52" s="1248"/>
      <c r="H52" s="1251"/>
      <c r="I52" s="1250"/>
      <c r="J52" s="1251"/>
      <c r="K52" s="1250"/>
      <c r="L52" s="1251"/>
      <c r="M52" s="1250"/>
      <c r="N52" s="1251"/>
      <c r="O52" s="1250"/>
      <c r="P52" s="1251"/>
      <c r="Q52" s="1250"/>
      <c r="R52" s="1252"/>
    </row>
    <row r="53" spans="2:22" ht="15.75" x14ac:dyDescent="0.25">
      <c r="B53" s="23"/>
      <c r="C53" s="23"/>
      <c r="D53" s="1247"/>
      <c r="E53" s="1248"/>
      <c r="F53" s="1248"/>
      <c r="G53" s="1248"/>
      <c r="H53" s="1251"/>
      <c r="I53" s="1250"/>
      <c r="J53" s="1251"/>
      <c r="K53" s="1250"/>
      <c r="L53" s="1251"/>
      <c r="M53" s="1250"/>
      <c r="N53" s="1251"/>
      <c r="O53" s="1250"/>
      <c r="P53" s="1251"/>
      <c r="Q53" s="1250"/>
      <c r="R53" s="1252"/>
      <c r="S53" s="26"/>
      <c r="T53" s="26"/>
    </row>
    <row r="54" spans="2:22" ht="15.75" x14ac:dyDescent="0.25">
      <c r="B54" s="23"/>
      <c r="C54" s="23"/>
      <c r="D54" s="1247"/>
      <c r="E54" s="1248"/>
      <c r="F54" s="1248"/>
      <c r="G54" s="1248"/>
      <c r="H54" s="1251"/>
      <c r="I54" s="1250"/>
      <c r="J54" s="1251"/>
      <c r="K54" s="1250"/>
      <c r="L54" s="1251"/>
      <c r="M54" s="1250"/>
      <c r="N54" s="1251"/>
      <c r="O54" s="1250"/>
      <c r="P54" s="1251"/>
      <c r="Q54" s="1250"/>
      <c r="R54" s="1252"/>
    </row>
    <row r="55" spans="2:22" ht="15.75" x14ac:dyDescent="0.25">
      <c r="B55" s="23"/>
      <c r="C55" s="23"/>
      <c r="D55" s="1247"/>
      <c r="E55" s="1248"/>
      <c r="F55" s="1248"/>
      <c r="G55" s="1248"/>
      <c r="H55" s="1251"/>
      <c r="I55" s="1250"/>
      <c r="J55" s="1251"/>
      <c r="K55" s="1250"/>
      <c r="L55" s="1251"/>
      <c r="M55" s="1250"/>
      <c r="N55" s="1251"/>
      <c r="O55" s="1250"/>
      <c r="P55" s="1251"/>
      <c r="Q55" s="1250"/>
      <c r="R55" s="1252"/>
    </row>
    <row r="56" spans="2:22" ht="15.75" x14ac:dyDescent="0.25">
      <c r="B56" s="23"/>
      <c r="C56" s="23"/>
      <c r="D56" s="1247"/>
      <c r="E56" s="1248"/>
      <c r="F56" s="1248"/>
      <c r="G56" s="1248"/>
      <c r="H56" s="1251"/>
      <c r="I56" s="1250"/>
      <c r="J56" s="1251"/>
      <c r="K56" s="1250"/>
      <c r="L56" s="1251"/>
      <c r="M56" s="1250"/>
      <c r="N56" s="1251"/>
      <c r="O56" s="1250"/>
      <c r="P56" s="1251"/>
      <c r="Q56" s="1250"/>
      <c r="R56" s="1252"/>
    </row>
    <row r="57" spans="2:22" ht="15.75" x14ac:dyDescent="0.25">
      <c r="B57" s="1179"/>
      <c r="C57" s="23"/>
      <c r="D57" s="1247"/>
      <c r="E57" s="1248"/>
      <c r="F57" s="1248"/>
      <c r="G57" s="1248"/>
      <c r="H57" s="1251"/>
      <c r="I57" s="1250"/>
      <c r="J57" s="1251"/>
      <c r="K57" s="1250"/>
      <c r="L57" s="1251"/>
      <c r="M57" s="1250"/>
      <c r="N57" s="1251"/>
      <c r="O57" s="1250"/>
      <c r="P57" s="1251"/>
      <c r="Q57" s="1250"/>
      <c r="R57" s="1252"/>
    </row>
    <row r="58" spans="2:22" ht="15.75" customHeight="1" x14ac:dyDescent="0.25">
      <c r="B58" s="22"/>
      <c r="C58" s="23"/>
      <c r="D58" s="1500" t="s">
        <v>318</v>
      </c>
      <c r="E58" s="1500"/>
      <c r="F58" s="1500"/>
      <c r="G58" s="1500"/>
      <c r="H58" s="1500"/>
      <c r="I58" s="1500"/>
      <c r="J58" s="1500"/>
      <c r="K58" s="1500"/>
      <c r="L58" s="1500"/>
      <c r="M58" s="1500"/>
      <c r="N58" s="1500"/>
      <c r="O58" s="1500"/>
      <c r="P58" s="1500"/>
      <c r="Q58" s="1500"/>
      <c r="R58" s="1500"/>
      <c r="S58" s="110"/>
      <c r="T58" s="110"/>
    </row>
    <row r="59" spans="2:22" ht="6.75" customHeight="1" x14ac:dyDescent="0.25">
      <c r="B59" s="22"/>
      <c r="C59" s="23"/>
      <c r="D59" s="1500"/>
      <c r="E59" s="1500"/>
      <c r="F59" s="1500"/>
      <c r="G59" s="1500"/>
      <c r="H59" s="1500"/>
      <c r="I59" s="1500"/>
      <c r="J59" s="1500"/>
      <c r="K59" s="1500"/>
      <c r="L59" s="1500"/>
      <c r="M59" s="1500"/>
      <c r="N59" s="1500"/>
      <c r="O59" s="1500"/>
      <c r="P59" s="1500"/>
      <c r="Q59" s="1500"/>
      <c r="R59" s="1500"/>
      <c r="S59" s="110"/>
      <c r="T59" s="110"/>
    </row>
    <row r="60" spans="2:22" ht="5.25" customHeight="1" thickBot="1" x14ac:dyDescent="0.3">
      <c r="B60" s="22"/>
      <c r="C60" s="23"/>
      <c r="D60" s="555"/>
      <c r="E60" s="555"/>
      <c r="F60" s="555"/>
      <c r="G60" s="555"/>
      <c r="H60" s="555"/>
      <c r="I60" s="555"/>
      <c r="J60" s="555"/>
      <c r="K60" s="555"/>
      <c r="L60" s="555"/>
      <c r="M60" s="555"/>
      <c r="N60" s="1130"/>
      <c r="O60" s="1130"/>
      <c r="P60" s="1130"/>
      <c r="Q60" s="1130"/>
      <c r="R60" s="555"/>
      <c r="S60" s="110"/>
      <c r="T60" s="110"/>
    </row>
    <row r="61" spans="2:22" ht="33" customHeight="1" thickTop="1" thickBot="1" x14ac:dyDescent="0.3">
      <c r="B61" s="22"/>
      <c r="C61" s="23"/>
      <c r="D61" s="1708" t="s">
        <v>256</v>
      </c>
      <c r="E61" s="1709"/>
      <c r="F61" s="952">
        <v>2011</v>
      </c>
      <c r="G61" s="953" t="s">
        <v>307</v>
      </c>
      <c r="H61" s="952">
        <v>2012</v>
      </c>
      <c r="I61" s="953" t="s">
        <v>307</v>
      </c>
      <c r="J61" s="953">
        <v>2013</v>
      </c>
      <c r="K61" s="953" t="s">
        <v>307</v>
      </c>
      <c r="L61" s="952">
        <v>2014</v>
      </c>
      <c r="M61" s="953" t="s">
        <v>307</v>
      </c>
      <c r="N61" s="1128">
        <v>2015</v>
      </c>
      <c r="O61" s="1129" t="s">
        <v>307</v>
      </c>
      <c r="P61" s="1128">
        <v>2016</v>
      </c>
      <c r="Q61" s="1129" t="s">
        <v>307</v>
      </c>
      <c r="R61" s="954" t="s">
        <v>542</v>
      </c>
      <c r="S61" s="110"/>
      <c r="T61" s="110"/>
    </row>
    <row r="62" spans="2:22" ht="15.75" x14ac:dyDescent="0.25">
      <c r="B62" s="22"/>
      <c r="C62" s="23"/>
      <c r="D62" s="1710" t="str">
        <f>D15</f>
        <v>ALVORADA DO OESTE</v>
      </c>
      <c r="E62" s="1711"/>
      <c r="F62" s="1263">
        <f>VLOOKUP($D$15,'EVO. INDICES MUNICÍPIOS'!$E$138:$Q$189,2,FALSE)</f>
        <v>7.1556350626118066</v>
      </c>
      <c r="G62" s="1259">
        <f>VLOOKUP($D$15,'EVO. INDICES MUNICÍPIOS'!$E$138:$Q$189,3,FALSE)</f>
        <v>27</v>
      </c>
      <c r="H62" s="1263">
        <f>VLOOKUP($D$15,'EVO. INDICES MUNICÍPIOS'!$E$138:$Q$189,4,FALSE)</f>
        <v>11.537827591890556</v>
      </c>
      <c r="I62" s="1259">
        <f>VLOOKUP($D$15,'EVO. INDICES MUNICÍPIOS'!$E$138:$Q$189,5,FALSE)</f>
        <v>19</v>
      </c>
      <c r="J62" s="1263">
        <f>VLOOKUP($D$15,'EVO. INDICES MUNICÍPIOS'!$E$138:$Q$189,6,FALSE)</f>
        <v>4.62</v>
      </c>
      <c r="K62" s="1259">
        <f>VLOOKUP($D$15,'EVO. INDICES MUNICÍPIOS'!$E$138:$Q$189,7,FALSE)</f>
        <v>30</v>
      </c>
      <c r="L62" s="1263">
        <f>VLOOKUP($D$15,'EVO. INDICES MUNICÍPIOS'!$E$138:$Q$189,8,FALSE)</f>
        <v>13.045368894042614</v>
      </c>
      <c r="M62" s="1259">
        <f>VLOOKUP($D$15,'EVO. INDICES MUNICÍPIOS'!$E$138:$Q$189,9,FALSE)</f>
        <v>7</v>
      </c>
      <c r="N62" s="1263">
        <f>VLOOKUP($D$15,'EVO. INDICES MUNICÍPIOS'!$E$138:$Q$189,10,FALSE)</f>
        <v>6.9676700111482717</v>
      </c>
      <c r="O62" s="1259">
        <f>VLOOKUP($D$15,'EVO. INDICES MUNICÍPIOS'!$E$138:$Q$189,11,FALSE)</f>
        <v>21</v>
      </c>
      <c r="P62" s="1263">
        <f>VLOOKUP($D$15,'EVO. INDICES MUNICÍPIOS'!$E$138:$Q$189,12,FALSE)</f>
        <v>8.1732733959950963</v>
      </c>
      <c r="Q62" s="1259">
        <f>VLOOKUP($D$15,'EVO. INDICES MUNICÍPIOS'!$E$138:$Q$189,13,FALSE)</f>
        <v>20</v>
      </c>
      <c r="R62" s="1256">
        <f>IFERROR((P62-N62)/N62,"-")</f>
        <v>0.17302819779321627</v>
      </c>
      <c r="S62" s="110"/>
      <c r="T62" s="110"/>
    </row>
    <row r="63" spans="2:22" ht="19.5" customHeight="1" thickBot="1" x14ac:dyDescent="0.3">
      <c r="B63" s="22"/>
      <c r="C63" s="23"/>
      <c r="D63" s="1702" t="s">
        <v>315</v>
      </c>
      <c r="E63" s="1703"/>
      <c r="F63" s="1246">
        <v>7.9</v>
      </c>
      <c r="G63" s="1246" t="s">
        <v>77</v>
      </c>
      <c r="H63" s="1246">
        <v>8.7437605898246105</v>
      </c>
      <c r="I63" s="1246" t="s">
        <v>77</v>
      </c>
      <c r="J63" s="1246">
        <v>6.39</v>
      </c>
      <c r="K63" s="1246" t="s">
        <v>77</v>
      </c>
      <c r="L63" s="1246">
        <v>6.139489194499018</v>
      </c>
      <c r="M63" s="1246" t="s">
        <v>77</v>
      </c>
      <c r="N63" s="1246">
        <v>5.72</v>
      </c>
      <c r="O63" s="1246" t="s">
        <v>77</v>
      </c>
      <c r="P63" s="1246">
        <f>'EVO. INDICES MUNICÍPIOS'!P190</f>
        <v>5.3367607196621831</v>
      </c>
      <c r="Q63" s="1246" t="s">
        <v>77</v>
      </c>
      <c r="R63" s="1260">
        <f>IFERROR((P63-N63)/N63,"-")</f>
        <v>-6.6999874184932973E-2</v>
      </c>
      <c r="S63" s="110"/>
      <c r="T63" s="110"/>
      <c r="U63" s="110"/>
      <c r="V63" s="110"/>
    </row>
    <row r="64" spans="2:22" ht="16.5" customHeight="1" thickTop="1" x14ac:dyDescent="0.25">
      <c r="B64" s="22"/>
      <c r="C64" s="23"/>
      <c r="D64" s="1706" t="s">
        <v>440</v>
      </c>
      <c r="E64" s="1706"/>
      <c r="F64" s="1706"/>
      <c r="G64" s="1706"/>
      <c r="H64" s="1706"/>
      <c r="I64" s="1706"/>
      <c r="J64" s="1706"/>
      <c r="K64" s="1706"/>
      <c r="L64" s="1706"/>
      <c r="M64" s="1706"/>
      <c r="N64" s="1706"/>
      <c r="O64" s="1706"/>
      <c r="P64" s="1706"/>
      <c r="Q64" s="1706"/>
      <c r="R64" s="1706"/>
      <c r="S64" s="31"/>
      <c r="T64" s="31"/>
      <c r="U64" s="31"/>
      <c r="V64" s="31"/>
    </row>
    <row r="65" spans="2:22" ht="14.25" customHeight="1" x14ac:dyDescent="0.25">
      <c r="B65" s="22"/>
      <c r="C65" s="23"/>
      <c r="D65" s="1707" t="s">
        <v>569</v>
      </c>
      <c r="E65" s="1707"/>
      <c r="F65" s="1707"/>
      <c r="G65" s="1707"/>
      <c r="H65" s="1707"/>
      <c r="I65" s="1169"/>
      <c r="J65" s="560"/>
      <c r="K65" s="560"/>
      <c r="L65" s="560"/>
      <c r="M65" s="560"/>
      <c r="N65" s="560"/>
      <c r="O65" s="560"/>
      <c r="P65" s="560"/>
      <c r="Q65" s="560"/>
      <c r="S65" s="110"/>
      <c r="T65" s="110"/>
      <c r="U65" s="110"/>
      <c r="V65" s="110"/>
    </row>
    <row r="66" spans="2:22" ht="15" customHeight="1" x14ac:dyDescent="0.25">
      <c r="B66" s="22"/>
      <c r="C66" s="23"/>
      <c r="D66" s="726" t="s">
        <v>441</v>
      </c>
      <c r="E66" s="726"/>
      <c r="F66" s="726"/>
      <c r="G66" s="726"/>
      <c r="H66" s="726"/>
      <c r="I66" s="560"/>
      <c r="J66" s="560"/>
      <c r="K66" s="560"/>
      <c r="L66" s="560"/>
      <c r="M66" s="560"/>
      <c r="N66" s="560"/>
      <c r="O66" s="560"/>
      <c r="P66" s="560"/>
      <c r="Q66" s="560"/>
      <c r="R66" s="67"/>
      <c r="S66" s="110"/>
      <c r="T66" s="110"/>
      <c r="U66" s="110"/>
      <c r="V66" s="110"/>
    </row>
    <row r="67" spans="2:22" ht="15.75" customHeight="1" x14ac:dyDescent="0.25">
      <c r="B67" s="22"/>
      <c r="C67" s="23"/>
      <c r="D67" s="1247"/>
      <c r="E67" s="1248"/>
      <c r="F67" s="1248"/>
      <c r="G67" s="1248"/>
      <c r="H67" s="1249"/>
      <c r="I67" s="1250"/>
      <c r="J67" s="1251"/>
      <c r="K67" s="1250"/>
      <c r="L67" s="1251"/>
      <c r="M67" s="1250"/>
      <c r="N67" s="1251"/>
      <c r="O67" s="1250"/>
      <c r="P67" s="1251"/>
      <c r="Q67" s="1250"/>
      <c r="R67" s="1262"/>
      <c r="S67" s="110"/>
      <c r="T67" s="110"/>
      <c r="U67" s="110"/>
      <c r="V67" s="110"/>
    </row>
    <row r="68" spans="2:22" ht="15.75" customHeight="1" x14ac:dyDescent="0.25">
      <c r="B68" s="22"/>
      <c r="C68" s="23"/>
      <c r="D68" s="1247"/>
      <c r="E68" s="1248"/>
      <c r="F68" s="1248"/>
      <c r="G68" s="1248"/>
      <c r="H68" s="1249"/>
      <c r="I68" s="1250"/>
      <c r="J68" s="1251"/>
      <c r="K68" s="1250"/>
      <c r="L68" s="1251"/>
      <c r="M68" s="1250"/>
      <c r="N68" s="1251"/>
      <c r="O68" s="1250"/>
      <c r="P68" s="1251"/>
      <c r="Q68" s="1250"/>
      <c r="R68" s="1262"/>
      <c r="S68" s="110"/>
      <c r="T68" s="110"/>
      <c r="U68" s="110"/>
      <c r="V68" s="110"/>
    </row>
    <row r="69" spans="2:22" ht="15.75" customHeight="1" x14ac:dyDescent="0.25">
      <c r="B69" s="22"/>
      <c r="C69" s="23"/>
      <c r="D69" s="1247"/>
      <c r="E69" s="1248"/>
      <c r="F69" s="1248"/>
      <c r="G69" s="1248"/>
      <c r="H69" s="1249"/>
      <c r="I69" s="1250"/>
      <c r="J69" s="1251"/>
      <c r="K69" s="1250"/>
      <c r="L69" s="1251"/>
      <c r="M69" s="1250"/>
      <c r="N69" s="1251"/>
      <c r="O69" s="1250"/>
      <c r="P69" s="1251"/>
      <c r="Q69" s="1250"/>
      <c r="R69" s="1262"/>
      <c r="S69" s="110"/>
      <c r="T69" s="110"/>
      <c r="U69" s="110"/>
      <c r="V69" s="110"/>
    </row>
    <row r="70" spans="2:22" ht="15.75" customHeight="1" x14ac:dyDescent="0.25">
      <c r="B70" s="22"/>
      <c r="C70" s="23"/>
      <c r="D70" s="1247"/>
      <c r="E70" s="1248"/>
      <c r="F70" s="1248"/>
      <c r="G70" s="1248"/>
      <c r="H70" s="1249"/>
      <c r="I70" s="1250"/>
      <c r="J70" s="1251"/>
      <c r="K70" s="1250"/>
      <c r="L70" s="1251"/>
      <c r="M70" s="1250"/>
      <c r="N70" s="1251"/>
      <c r="O70" s="1250"/>
      <c r="P70" s="1251"/>
      <c r="Q70" s="1250"/>
      <c r="R70" s="1262"/>
      <c r="S70" s="31"/>
      <c r="T70" s="31"/>
      <c r="U70" s="31"/>
      <c r="V70" s="31"/>
    </row>
    <row r="71" spans="2:22" x14ac:dyDescent="0.25">
      <c r="B71" s="27"/>
      <c r="C71" s="27"/>
      <c r="D71" s="1247"/>
      <c r="E71" s="1248"/>
      <c r="F71" s="1248"/>
      <c r="G71" s="1248"/>
      <c r="H71" s="1249"/>
      <c r="I71" s="1250"/>
      <c r="J71" s="1251"/>
      <c r="K71" s="1250"/>
      <c r="L71" s="1251"/>
      <c r="M71" s="1250"/>
      <c r="N71" s="1251"/>
      <c r="O71" s="1250"/>
      <c r="P71" s="1251"/>
      <c r="Q71" s="1250"/>
      <c r="R71" s="1262"/>
    </row>
    <row r="72" spans="2:22" x14ac:dyDescent="0.25">
      <c r="D72" s="1247"/>
      <c r="E72" s="1248"/>
      <c r="F72" s="1248"/>
      <c r="G72" s="1248"/>
      <c r="H72" s="1249"/>
      <c r="I72" s="1250"/>
      <c r="J72" s="1251"/>
      <c r="K72" s="1250"/>
      <c r="L72" s="1251"/>
      <c r="M72" s="1250"/>
      <c r="N72" s="1251"/>
      <c r="O72" s="1250"/>
      <c r="P72" s="1251"/>
      <c r="Q72" s="1250"/>
      <c r="R72" s="1262"/>
    </row>
    <row r="73" spans="2:22" x14ac:dyDescent="0.25">
      <c r="D73" s="1247"/>
      <c r="E73" s="1248"/>
      <c r="F73" s="1248"/>
      <c r="G73" s="1248"/>
      <c r="H73" s="1249"/>
      <c r="I73" s="1250"/>
      <c r="J73" s="1251"/>
      <c r="K73" s="1250"/>
      <c r="L73" s="1251"/>
      <c r="M73" s="1250"/>
      <c r="N73" s="1251"/>
      <c r="O73" s="1250"/>
      <c r="P73" s="1251"/>
      <c r="Q73" s="1250"/>
      <c r="R73" s="1262"/>
    </row>
    <row r="74" spans="2:22" x14ac:dyDescent="0.25">
      <c r="D74" s="1247"/>
      <c r="E74" s="1248"/>
      <c r="F74" s="1248"/>
      <c r="G74" s="1248"/>
      <c r="H74" s="1249"/>
      <c r="I74" s="1250"/>
      <c r="J74" s="1251"/>
      <c r="K74" s="1250"/>
      <c r="L74" s="1251"/>
      <c r="M74" s="1250"/>
      <c r="N74" s="1251"/>
      <c r="O74" s="1250"/>
      <c r="P74" s="1251"/>
      <c r="Q74" s="1250"/>
      <c r="R74" s="1262"/>
    </row>
    <row r="75" spans="2:22" x14ac:dyDescent="0.25">
      <c r="D75" s="1247"/>
      <c r="E75" s="1248"/>
      <c r="F75" s="1248"/>
      <c r="G75" s="1248"/>
      <c r="H75" s="1249"/>
      <c r="I75" s="1250"/>
      <c r="J75" s="1251"/>
      <c r="K75" s="1250"/>
      <c r="L75" s="1251"/>
      <c r="M75" s="1250"/>
      <c r="N75" s="1251"/>
      <c r="O75" s="1250"/>
      <c r="P75" s="1251"/>
      <c r="Q75" s="1250"/>
      <c r="R75" s="1262"/>
    </row>
    <row r="76" spans="2:22" x14ac:dyDescent="0.25">
      <c r="D76" s="1247"/>
      <c r="E76" s="1248"/>
      <c r="F76" s="1248"/>
      <c r="G76" s="1248"/>
      <c r="H76" s="1249"/>
      <c r="I76" s="1250"/>
      <c r="J76" s="1251"/>
      <c r="K76" s="1250"/>
      <c r="L76" s="1251"/>
      <c r="M76" s="1250"/>
      <c r="N76" s="1251"/>
      <c r="O76" s="1250"/>
      <c r="P76" s="1251"/>
      <c r="Q76" s="1250"/>
      <c r="R76" s="1262"/>
    </row>
    <row r="77" spans="2:22" x14ac:dyDescent="0.25">
      <c r="D77" s="1247"/>
      <c r="E77" s="1248"/>
      <c r="F77" s="1248"/>
      <c r="G77" s="1248"/>
      <c r="H77" s="1249"/>
      <c r="I77" s="1250"/>
      <c r="J77" s="1251"/>
      <c r="K77" s="1250"/>
      <c r="L77" s="1251"/>
      <c r="M77" s="1250"/>
      <c r="N77" s="1251"/>
      <c r="O77" s="1250"/>
      <c r="P77" s="1251"/>
      <c r="Q77" s="1250"/>
      <c r="R77" s="1262"/>
    </row>
    <row r="78" spans="2:22" x14ac:dyDescent="0.25">
      <c r="D78" s="1247"/>
      <c r="E78" s="1248"/>
      <c r="F78" s="1248"/>
      <c r="G78" s="1248"/>
      <c r="H78" s="1249"/>
      <c r="I78" s="1250"/>
      <c r="J78" s="1251"/>
      <c r="K78" s="1250"/>
      <c r="L78" s="1251"/>
      <c r="M78" s="1250"/>
      <c r="N78" s="1251"/>
      <c r="O78" s="1250"/>
      <c r="P78" s="1251"/>
      <c r="Q78" s="1250"/>
      <c r="R78" s="1262"/>
    </row>
    <row r="79" spans="2:22" x14ac:dyDescent="0.25">
      <c r="D79" s="1247"/>
      <c r="E79" s="1248"/>
      <c r="F79" s="1248"/>
      <c r="G79" s="1248"/>
      <c r="H79" s="1249"/>
      <c r="I79" s="1250"/>
      <c r="J79" s="1251"/>
      <c r="K79" s="1250"/>
      <c r="L79" s="1251"/>
      <c r="M79" s="1250"/>
      <c r="N79" s="1251"/>
      <c r="O79" s="1250"/>
      <c r="P79" s="1251"/>
      <c r="Q79" s="1250"/>
      <c r="R79" s="1262"/>
    </row>
    <row r="80" spans="2:22" ht="15.75" x14ac:dyDescent="0.25">
      <c r="B80" s="67"/>
      <c r="C80" s="67"/>
      <c r="D80" s="560"/>
      <c r="E80" s="560"/>
      <c r="F80" s="560"/>
      <c r="G80" s="560"/>
      <c r="H80" s="560"/>
      <c r="I80" s="560"/>
      <c r="J80" s="560"/>
      <c r="K80" s="560"/>
      <c r="L80" s="560"/>
      <c r="M80" s="560"/>
      <c r="N80" s="560"/>
      <c r="O80" s="560"/>
      <c r="P80" s="560"/>
      <c r="Q80" s="560"/>
    </row>
    <row r="81" spans="2:25" ht="15.75" customHeight="1" x14ac:dyDescent="0.25">
      <c r="B81" s="67"/>
      <c r="C81" s="67"/>
      <c r="D81" s="1500" t="s">
        <v>319</v>
      </c>
      <c r="E81" s="1500"/>
      <c r="F81" s="1500"/>
      <c r="G81" s="1500"/>
      <c r="H81" s="1500"/>
      <c r="I81" s="1500"/>
      <c r="J81" s="1500"/>
      <c r="K81" s="1500"/>
      <c r="L81" s="1500"/>
      <c r="M81" s="1500"/>
      <c r="N81" s="1500"/>
      <c r="O81" s="1500"/>
      <c r="P81" s="1500"/>
      <c r="Q81" s="1500"/>
      <c r="R81" s="1500"/>
    </row>
    <row r="82" spans="2:25" ht="6" customHeight="1" x14ac:dyDescent="0.25">
      <c r="B82" s="67"/>
      <c r="C82" s="67"/>
      <c r="D82" s="1500"/>
      <c r="E82" s="1500"/>
      <c r="F82" s="1500"/>
      <c r="G82" s="1500"/>
      <c r="H82" s="1500"/>
      <c r="I82" s="1500"/>
      <c r="J82" s="1500"/>
      <c r="K82" s="1500"/>
      <c r="L82" s="1500"/>
      <c r="M82" s="1500"/>
      <c r="N82" s="1500"/>
      <c r="O82" s="1500"/>
      <c r="P82" s="1500"/>
      <c r="Q82" s="1500"/>
      <c r="R82" s="1500"/>
    </row>
    <row r="83" spans="2:25" ht="3.75" customHeight="1" thickBot="1" x14ac:dyDescent="0.3">
      <c r="B83" s="111"/>
      <c r="C83" s="67"/>
      <c r="D83" s="555"/>
      <c r="E83" s="555"/>
      <c r="F83" s="555"/>
      <c r="G83" s="555"/>
      <c r="H83" s="555"/>
      <c r="I83" s="555"/>
      <c r="J83" s="555"/>
      <c r="K83" s="555"/>
      <c r="L83" s="1130"/>
      <c r="M83" s="1130"/>
      <c r="N83" s="1130"/>
      <c r="O83" s="1130"/>
      <c r="P83" s="1130"/>
      <c r="Q83" s="1130"/>
      <c r="R83" s="1130"/>
    </row>
    <row r="84" spans="2:25" ht="34.5" customHeight="1" thickTop="1" thickBot="1" x14ac:dyDescent="0.3">
      <c r="B84" s="67"/>
      <c r="C84" s="67"/>
      <c r="D84" s="1708" t="s">
        <v>256</v>
      </c>
      <c r="E84" s="1709"/>
      <c r="F84" s="952">
        <v>2011</v>
      </c>
      <c r="G84" s="953" t="s">
        <v>307</v>
      </c>
      <c r="H84" s="953">
        <v>2012</v>
      </c>
      <c r="I84" s="953" t="s">
        <v>307</v>
      </c>
      <c r="J84" s="952">
        <v>2013</v>
      </c>
      <c r="K84" s="953" t="s">
        <v>307</v>
      </c>
      <c r="L84" s="1128">
        <v>2014</v>
      </c>
      <c r="M84" s="1129" t="s">
        <v>307</v>
      </c>
      <c r="N84" s="1128">
        <v>2015</v>
      </c>
      <c r="O84" s="1129" t="s">
        <v>307</v>
      </c>
      <c r="P84" s="1128">
        <v>2016</v>
      </c>
      <c r="Q84" s="1129" t="s">
        <v>307</v>
      </c>
      <c r="R84" s="1131" t="s">
        <v>542</v>
      </c>
      <c r="S84" s="67"/>
      <c r="T84" s="67"/>
      <c r="U84" s="67"/>
      <c r="V84" s="67"/>
    </row>
    <row r="85" spans="2:25" ht="15.75" customHeight="1" x14ac:dyDescent="0.25">
      <c r="B85" s="106"/>
      <c r="C85" s="27"/>
      <c r="D85" s="1710" t="str">
        <f>D15</f>
        <v>ALVORADA DO OESTE</v>
      </c>
      <c r="E85" s="1711"/>
      <c r="F85" s="1264">
        <f>VLOOKUP($D$15,'EVO. INDICES MUNICÍPIOS'!$E$199:$Q$250,2,FALSE)</f>
        <v>469.20115495668915</v>
      </c>
      <c r="G85" s="1259">
        <f>VLOOKUP($D$15,'EVO. INDICES MUNICÍPIOS'!$E$199:$Q$250,3,FALSE)</f>
        <v>31</v>
      </c>
      <c r="H85" s="1264">
        <f>VLOOKUP($D$15,'EVO. INDICES MUNICÍPIOS'!$E$199:$Q$250,4,FALSE)</f>
        <v>585.22311631309435</v>
      </c>
      <c r="I85" s="1259">
        <f>VLOOKUP($D$15,'EVO. INDICES MUNICÍPIOS'!$E$199:$Q$250,5,FALSE)</f>
        <v>26</v>
      </c>
      <c r="J85" s="1266">
        <f>VLOOKUP($D$15,'EVO. INDICES MUNICÍPIOS'!$E$199:$Q$250,6,FALSE)</f>
        <v>419.6</v>
      </c>
      <c r="K85" s="1259">
        <f>VLOOKUP($D$15,'EVO. INDICES MUNICÍPIOS'!$E$199:$Q$250,7,FALSE)</f>
        <v>32</v>
      </c>
      <c r="L85" s="1266">
        <f>VLOOKUP($D$15,'EVO. INDICES MUNICÍPIOS'!$E$199:$Q$250,8,FALSE)</f>
        <v>475.96935221732065</v>
      </c>
      <c r="M85" s="1259">
        <f>VLOOKUP($D$15,'EVO. INDICES MUNICÍPIOS'!$E$199:$Q$250,9,FALSE)</f>
        <v>25</v>
      </c>
      <c r="N85" s="1266">
        <f>VLOOKUP($D$15,'EVO. INDICES MUNICÍPIOS'!$E$199:$Q$250,10,FALSE)</f>
        <v>398.52312020160582</v>
      </c>
      <c r="O85" s="1259">
        <f>VLOOKUP($D$15,'EVO. INDICES MUNICÍPIOS'!$E$199:$Q$250,11,FALSE)</f>
        <v>27</v>
      </c>
      <c r="P85" s="1266">
        <f>VLOOKUP($D$15,'EVO. INDICES MUNICÍPIOS'!$E$199:$Q$250,12,FALSE)</f>
        <v>420.06863093125077</v>
      </c>
      <c r="Q85" s="1259">
        <f>VLOOKUP($D$15,'EVO. INDICES MUNICÍPIOS'!$E$199:$Q$250,13,FALSE)</f>
        <v>17</v>
      </c>
      <c r="R85" s="1256">
        <f>IFERROR((P85-N85)/N85,"-")</f>
        <v>5.4063389644107604E-2</v>
      </c>
    </row>
    <row r="86" spans="2:25" ht="19.5" customHeight="1" thickBot="1" x14ac:dyDescent="0.3">
      <c r="B86" s="106"/>
      <c r="D86" s="1702" t="s">
        <v>315</v>
      </c>
      <c r="E86" s="1703"/>
      <c r="F86" s="1246">
        <v>932.80800901788416</v>
      </c>
      <c r="G86" s="1246" t="s">
        <v>77</v>
      </c>
      <c r="H86" s="1246">
        <v>911.88048384570925</v>
      </c>
      <c r="I86" s="1246" t="s">
        <v>77</v>
      </c>
      <c r="J86" s="1246">
        <v>796.14</v>
      </c>
      <c r="K86" s="1246" t="s">
        <v>77</v>
      </c>
      <c r="L86" s="1246">
        <v>725.40892898095603</v>
      </c>
      <c r="M86" s="1246" t="s">
        <v>77</v>
      </c>
      <c r="N86" s="1246">
        <v>569.73064193950472</v>
      </c>
      <c r="O86" s="1246" t="s">
        <v>77</v>
      </c>
      <c r="P86" s="1246">
        <f>'EVO. INDICES MUNICÍPIOS'!P251</f>
        <v>518.83337744135076</v>
      </c>
      <c r="Q86" s="1246" t="s">
        <v>77</v>
      </c>
      <c r="R86" s="1260">
        <f>IFERROR((P86-N86)/N86,"-")</f>
        <v>-8.9335662770194377E-2</v>
      </c>
    </row>
    <row r="87" spans="2:25" ht="16.5" thickTop="1" x14ac:dyDescent="0.25">
      <c r="B87" s="89"/>
      <c r="D87" s="1706" t="s">
        <v>440</v>
      </c>
      <c r="E87" s="1706"/>
      <c r="F87" s="1706"/>
      <c r="G87" s="1706"/>
      <c r="H87" s="1706"/>
      <c r="I87" s="1706"/>
      <c r="J87" s="1706"/>
      <c r="K87" s="1706"/>
      <c r="L87" s="1706"/>
      <c r="M87" s="1706"/>
      <c r="N87" s="1706"/>
      <c r="O87" s="1706"/>
      <c r="P87" s="1706"/>
      <c r="Q87" s="1706"/>
      <c r="R87" s="1706"/>
    </row>
    <row r="88" spans="2:25" ht="15.75" x14ac:dyDescent="0.25">
      <c r="B88" s="89"/>
      <c r="D88" s="1707" t="s">
        <v>569</v>
      </c>
      <c r="E88" s="1707"/>
      <c r="F88" s="1707"/>
      <c r="G88" s="1707"/>
      <c r="H88" s="1707"/>
      <c r="I88" s="1169"/>
      <c r="J88" s="560"/>
      <c r="K88" s="560"/>
      <c r="L88" s="560"/>
      <c r="M88" s="560"/>
      <c r="N88" s="560"/>
      <c r="O88" s="560"/>
      <c r="P88" s="560"/>
      <c r="Q88" s="560"/>
      <c r="R88" s="67"/>
    </row>
    <row r="89" spans="2:25" ht="15.75" x14ac:dyDescent="0.25">
      <c r="B89" s="100"/>
      <c r="C89" s="100"/>
      <c r="D89" s="726" t="s">
        <v>441</v>
      </c>
      <c r="E89" s="726"/>
      <c r="F89" s="726"/>
      <c r="G89" s="726"/>
      <c r="H89" s="726"/>
      <c r="I89" s="560"/>
      <c r="J89" s="560"/>
      <c r="K89" s="560"/>
      <c r="L89" s="560"/>
      <c r="M89" s="560"/>
      <c r="N89" s="560"/>
      <c r="O89" s="560"/>
      <c r="P89" s="560"/>
      <c r="Q89" s="560"/>
      <c r="R89" s="67"/>
      <c r="S89" s="100"/>
      <c r="T89" s="100"/>
      <c r="U89" s="100"/>
      <c r="V89" s="100"/>
      <c r="W89" s="100"/>
      <c r="X89" s="100"/>
      <c r="Y89" s="100"/>
    </row>
    <row r="90" spans="2:25" ht="15.75" x14ac:dyDescent="0.25">
      <c r="B90" s="89"/>
      <c r="D90" s="1247"/>
      <c r="E90" s="1248"/>
      <c r="F90" s="1248"/>
      <c r="G90" s="1248"/>
      <c r="H90" s="1251"/>
      <c r="I90" s="1250"/>
      <c r="J90" s="1251"/>
      <c r="K90" s="1250"/>
      <c r="L90" s="1251"/>
      <c r="M90" s="1250"/>
      <c r="N90" s="1251"/>
      <c r="O90" s="1250"/>
      <c r="P90" s="1251"/>
      <c r="Q90" s="1250"/>
      <c r="R90" s="1262"/>
    </row>
    <row r="91" spans="2:25" ht="15.75" x14ac:dyDescent="0.25">
      <c r="B91" s="89"/>
      <c r="C91" s="67"/>
      <c r="D91" s="1247"/>
      <c r="E91" s="1248"/>
      <c r="F91" s="1248"/>
      <c r="G91" s="1248"/>
      <c r="H91" s="1251"/>
      <c r="I91" s="1250"/>
      <c r="J91" s="1251"/>
      <c r="K91" s="1250"/>
      <c r="L91" s="1251"/>
      <c r="M91" s="1250"/>
      <c r="N91" s="1251"/>
      <c r="O91" s="1250"/>
      <c r="P91" s="1251"/>
      <c r="Q91" s="1250"/>
      <c r="R91" s="1262"/>
      <c r="S91" s="67"/>
      <c r="T91" s="67"/>
      <c r="U91" s="67"/>
      <c r="V91" s="67"/>
    </row>
    <row r="92" spans="2:25" ht="15.75" x14ac:dyDescent="0.25">
      <c r="B92" s="89"/>
      <c r="C92" s="67"/>
      <c r="D92" s="1247"/>
      <c r="E92" s="1248"/>
      <c r="F92" s="1248"/>
      <c r="G92" s="1248"/>
      <c r="H92" s="1251"/>
      <c r="I92" s="1250"/>
      <c r="J92" s="1251"/>
      <c r="K92" s="1250"/>
      <c r="L92" s="1251"/>
      <c r="M92" s="1250"/>
      <c r="N92" s="1251"/>
      <c r="O92" s="1250"/>
      <c r="P92" s="1251"/>
      <c r="Q92" s="1250"/>
      <c r="R92" s="1262"/>
    </row>
    <row r="93" spans="2:25" ht="15.75" x14ac:dyDescent="0.25">
      <c r="B93" s="67"/>
      <c r="C93" s="67"/>
      <c r="D93" s="1247"/>
      <c r="E93" s="1248"/>
      <c r="F93" s="1248"/>
      <c r="G93" s="1248"/>
      <c r="H93" s="1251"/>
      <c r="I93" s="1250"/>
      <c r="J93" s="1251"/>
      <c r="K93" s="1250"/>
      <c r="L93" s="1251"/>
      <c r="M93" s="1250"/>
      <c r="N93" s="1251"/>
      <c r="O93" s="1250"/>
      <c r="P93" s="1251"/>
      <c r="Q93" s="1250"/>
      <c r="R93" s="1262"/>
    </row>
    <row r="94" spans="2:25" ht="15.75" x14ac:dyDescent="0.25">
      <c r="B94" s="1163"/>
      <c r="C94" s="67"/>
      <c r="D94" s="1247"/>
      <c r="E94" s="1248"/>
      <c r="F94" s="1248"/>
      <c r="G94" s="1248"/>
      <c r="H94" s="1251"/>
      <c r="I94" s="1250"/>
      <c r="J94" s="1251"/>
      <c r="K94" s="1250"/>
      <c r="L94" s="1251"/>
      <c r="M94" s="1250"/>
      <c r="N94" s="1251"/>
      <c r="O94" s="1250"/>
      <c r="P94" s="1251"/>
      <c r="Q94" s="1250"/>
      <c r="R94" s="1262"/>
    </row>
    <row r="95" spans="2:25" ht="15.75" x14ac:dyDescent="0.25">
      <c r="B95" s="678"/>
      <c r="C95" s="67"/>
      <c r="D95" s="1247"/>
      <c r="E95" s="1248"/>
      <c r="F95" s="1248"/>
      <c r="G95" s="1248"/>
      <c r="H95" s="1251"/>
      <c r="I95" s="1250"/>
      <c r="J95" s="1251"/>
      <c r="K95" s="1250"/>
      <c r="L95" s="1251"/>
      <c r="M95" s="1250"/>
      <c r="N95" s="1251"/>
      <c r="O95" s="1250"/>
      <c r="P95" s="1251"/>
      <c r="Q95" s="1250"/>
      <c r="R95" s="1262"/>
    </row>
    <row r="96" spans="2:25" ht="15.75" x14ac:dyDescent="0.25">
      <c r="B96" s="1166" t="s">
        <v>36</v>
      </c>
      <c r="C96" s="67"/>
      <c r="D96" s="1247"/>
      <c r="E96" s="1248"/>
      <c r="F96" s="1248"/>
      <c r="G96" s="1248"/>
      <c r="H96" s="1251"/>
      <c r="I96" s="1250"/>
      <c r="J96" s="1251"/>
      <c r="K96" s="1250"/>
      <c r="L96" s="1251"/>
      <c r="M96" s="1250"/>
      <c r="N96" s="1251"/>
      <c r="O96" s="1250"/>
      <c r="P96" s="1251"/>
      <c r="Q96" s="1250"/>
      <c r="R96" s="1262"/>
      <c r="S96" s="91"/>
      <c r="T96" s="91"/>
      <c r="U96" s="91"/>
      <c r="V96" s="91"/>
    </row>
    <row r="97" spans="2:25" x14ac:dyDescent="0.25">
      <c r="B97" s="1166" t="s">
        <v>112</v>
      </c>
      <c r="C97" s="27"/>
      <c r="D97" s="1247"/>
      <c r="E97" s="1248"/>
      <c r="F97" s="1248"/>
      <c r="G97" s="1248"/>
      <c r="H97" s="1251"/>
      <c r="I97" s="1250"/>
      <c r="J97" s="1251"/>
      <c r="K97" s="1250"/>
      <c r="L97" s="1251"/>
      <c r="M97" s="1250"/>
      <c r="N97" s="1251"/>
      <c r="O97" s="1250"/>
      <c r="P97" s="1251"/>
      <c r="Q97" s="1250"/>
      <c r="R97" s="1262"/>
    </row>
    <row r="98" spans="2:25" ht="15.75" x14ac:dyDescent="0.25">
      <c r="B98" s="1166" t="s">
        <v>62</v>
      </c>
      <c r="C98" s="91"/>
      <c r="D98" s="1247"/>
      <c r="E98" s="1248"/>
      <c r="F98" s="1248"/>
      <c r="G98" s="1248"/>
      <c r="H98" s="1251"/>
      <c r="I98" s="1250"/>
      <c r="J98" s="1251"/>
      <c r="K98" s="1250"/>
      <c r="L98" s="1251"/>
      <c r="M98" s="1250"/>
      <c r="N98" s="1251"/>
      <c r="O98" s="1250"/>
      <c r="P98" s="1251"/>
      <c r="Q98" s="1250"/>
      <c r="R98" s="1262"/>
    </row>
    <row r="99" spans="2:25" ht="15.75" x14ac:dyDescent="0.25">
      <c r="B99" s="106"/>
      <c r="D99" s="1247"/>
      <c r="E99" s="1248"/>
      <c r="F99" s="1248"/>
      <c r="G99" s="1248"/>
      <c r="H99" s="1251"/>
      <c r="I99" s="1250"/>
      <c r="J99" s="1251"/>
      <c r="K99" s="1250"/>
      <c r="L99" s="1251"/>
      <c r="M99" s="1250"/>
      <c r="N99" s="1251"/>
      <c r="O99" s="1250"/>
      <c r="P99" s="1251"/>
      <c r="Q99" s="1250"/>
      <c r="R99" s="1262"/>
    </row>
    <row r="100" spans="2:25" ht="15.75" x14ac:dyDescent="0.25">
      <c r="B100" s="89"/>
      <c r="D100" s="1247"/>
      <c r="E100" s="1248"/>
      <c r="F100" s="1248"/>
      <c r="G100" s="1248"/>
      <c r="H100" s="1251"/>
      <c r="I100" s="1250"/>
      <c r="J100" s="1251"/>
      <c r="K100" s="1250"/>
      <c r="L100" s="1251"/>
      <c r="M100" s="1250"/>
      <c r="N100" s="1251"/>
      <c r="O100" s="1250"/>
      <c r="P100" s="1251"/>
      <c r="Q100" s="1250"/>
      <c r="R100" s="1262"/>
    </row>
    <row r="101" spans="2:25" x14ac:dyDescent="0.25">
      <c r="D101" s="1247"/>
      <c r="E101" s="1248"/>
      <c r="F101" s="1248"/>
      <c r="G101" s="1248"/>
      <c r="H101" s="1251"/>
      <c r="I101" s="1250"/>
      <c r="J101" s="1251"/>
      <c r="K101" s="1250"/>
      <c r="L101" s="1251"/>
      <c r="M101" s="1250"/>
      <c r="N101" s="1251"/>
      <c r="O101" s="1250"/>
      <c r="P101" s="1251"/>
      <c r="Q101" s="1250"/>
      <c r="R101" s="1262"/>
    </row>
    <row r="102" spans="2:25" x14ac:dyDescent="0.25">
      <c r="D102" s="1247"/>
      <c r="E102" s="1248"/>
      <c r="F102" s="1248"/>
      <c r="G102" s="1248"/>
      <c r="H102" s="1251"/>
      <c r="I102" s="1250"/>
      <c r="J102" s="1251"/>
      <c r="K102" s="1250"/>
      <c r="L102" s="1251"/>
      <c r="M102" s="1250"/>
      <c r="N102" s="1251"/>
      <c r="O102" s="1250"/>
      <c r="P102" s="1251"/>
      <c r="Q102" s="1250"/>
      <c r="R102" s="1262"/>
    </row>
    <row r="103" spans="2:25" ht="15.75" customHeight="1" x14ac:dyDescent="0.25">
      <c r="B103" s="67"/>
      <c r="C103" s="89"/>
      <c r="D103" s="560"/>
      <c r="E103" s="560"/>
      <c r="F103" s="560"/>
      <c r="G103" s="560"/>
      <c r="H103" s="560"/>
      <c r="I103" s="560"/>
      <c r="J103" s="560"/>
      <c r="K103" s="560"/>
      <c r="L103" s="560"/>
      <c r="M103" s="560"/>
      <c r="N103" s="560"/>
      <c r="O103" s="560"/>
      <c r="P103" s="560"/>
      <c r="Q103" s="560"/>
      <c r="R103" s="67"/>
      <c r="S103" s="67"/>
      <c r="T103" s="91"/>
      <c r="U103" s="91"/>
      <c r="V103" s="91"/>
      <c r="W103" s="91"/>
      <c r="X103" s="91"/>
      <c r="Y103" s="91"/>
    </row>
    <row r="104" spans="2:25" ht="15.75" customHeight="1" x14ac:dyDescent="0.25">
      <c r="B104" s="67"/>
      <c r="C104" s="89"/>
      <c r="D104" s="1500" t="s">
        <v>320</v>
      </c>
      <c r="E104" s="1500"/>
      <c r="F104" s="1500"/>
      <c r="G104" s="1500"/>
      <c r="H104" s="1500"/>
      <c r="I104" s="1500"/>
      <c r="J104" s="1500"/>
      <c r="K104" s="1500"/>
      <c r="L104" s="1500"/>
      <c r="M104" s="1500"/>
      <c r="N104" s="1500"/>
      <c r="O104" s="1500"/>
      <c r="P104" s="1500"/>
      <c r="Q104" s="1500"/>
      <c r="R104" s="1500"/>
      <c r="S104" s="67"/>
      <c r="T104" s="91"/>
      <c r="U104" s="91"/>
      <c r="V104" s="91"/>
      <c r="W104" s="91"/>
      <c r="X104" s="91"/>
      <c r="Y104" s="91"/>
    </row>
    <row r="105" spans="2:25" ht="5.25" customHeight="1" x14ac:dyDescent="0.25">
      <c r="B105" s="67"/>
      <c r="C105" s="89"/>
      <c r="D105" s="1500"/>
      <c r="E105" s="1500"/>
      <c r="F105" s="1500"/>
      <c r="G105" s="1500"/>
      <c r="H105" s="1500"/>
      <c r="I105" s="1500"/>
      <c r="J105" s="1500"/>
      <c r="K105" s="1500"/>
      <c r="L105" s="1500"/>
      <c r="M105" s="1500"/>
      <c r="N105" s="1500"/>
      <c r="O105" s="1500"/>
      <c r="P105" s="1500"/>
      <c r="Q105" s="1500"/>
      <c r="R105" s="1500"/>
      <c r="S105" s="67"/>
      <c r="T105" s="91"/>
      <c r="U105" s="91"/>
      <c r="V105" s="91"/>
      <c r="W105" s="91"/>
      <c r="X105" s="91"/>
      <c r="Y105" s="91"/>
    </row>
    <row r="106" spans="2:25" ht="5.25" customHeight="1" thickBot="1" x14ac:dyDescent="0.3">
      <c r="B106" s="67"/>
      <c r="C106" s="89"/>
      <c r="D106" s="555"/>
      <c r="E106" s="555"/>
      <c r="F106" s="555"/>
      <c r="G106" s="555"/>
      <c r="H106" s="555"/>
      <c r="I106" s="555"/>
      <c r="J106" s="555"/>
      <c r="K106" s="555"/>
      <c r="L106" s="1130"/>
      <c r="M106" s="1130"/>
      <c r="N106" s="1130"/>
      <c r="O106" s="1130"/>
      <c r="P106" s="1130"/>
      <c r="Q106" s="1130"/>
      <c r="R106" s="555"/>
      <c r="S106" s="67"/>
      <c r="T106" s="91"/>
      <c r="U106" s="91"/>
      <c r="V106" s="91"/>
      <c r="W106" s="91"/>
      <c r="X106" s="91"/>
      <c r="Y106" s="91"/>
    </row>
    <row r="107" spans="2:25" ht="33" customHeight="1" thickTop="1" thickBot="1" x14ac:dyDescent="0.3">
      <c r="B107" s="67"/>
      <c r="C107" s="89"/>
      <c r="D107" s="1708" t="s">
        <v>256</v>
      </c>
      <c r="E107" s="1709"/>
      <c r="F107" s="952">
        <v>2011</v>
      </c>
      <c r="G107" s="953" t="s">
        <v>307</v>
      </c>
      <c r="H107" s="953">
        <v>2012</v>
      </c>
      <c r="I107" s="953" t="s">
        <v>307</v>
      </c>
      <c r="J107" s="952">
        <v>2013</v>
      </c>
      <c r="K107" s="953" t="s">
        <v>307</v>
      </c>
      <c r="L107" s="1128">
        <v>2014</v>
      </c>
      <c r="M107" s="1129" t="s">
        <v>307</v>
      </c>
      <c r="N107" s="1128">
        <v>2015</v>
      </c>
      <c r="O107" s="1129" t="s">
        <v>307</v>
      </c>
      <c r="P107" s="1128">
        <v>2016</v>
      </c>
      <c r="Q107" s="1129" t="s">
        <v>307</v>
      </c>
      <c r="R107" s="954" t="s">
        <v>542</v>
      </c>
      <c r="S107" s="67"/>
      <c r="T107" s="91"/>
      <c r="U107" s="91"/>
      <c r="V107" s="91"/>
      <c r="W107" s="91"/>
      <c r="X107" s="91"/>
      <c r="Y107" s="91"/>
    </row>
    <row r="108" spans="2:25" ht="15.75" customHeight="1" x14ac:dyDescent="0.25">
      <c r="B108" s="67"/>
      <c r="C108" s="89"/>
      <c r="D108" s="1710" t="str">
        <f>D15</f>
        <v>ALVORADA DO OESTE</v>
      </c>
      <c r="E108" s="1711"/>
      <c r="F108" s="1264">
        <f>VLOOKUP($D$15,'EVO. INDICES MUNICÍPIOS'!$E$260:$R$311,2,FALSE)</f>
        <v>757.94032723772864</v>
      </c>
      <c r="G108" s="1259">
        <f>VLOOKUP($D$15,'EVO. INDICES MUNICÍPIOS'!$E$260:$R$311,3,FALSE)</f>
        <v>29</v>
      </c>
      <c r="H108" s="1264">
        <f>VLOOKUP($D$15,'EVO. INDICES MUNICÍPIOS'!$E$260:$R$311,4,FALSE)</f>
        <v>865.6425262131188</v>
      </c>
      <c r="I108" s="1259">
        <f>VLOOKUP($D$15,'EVO. INDICES MUNICÍPIOS'!$E$260:$R$311,5,FALSE)</f>
        <v>27</v>
      </c>
      <c r="J108" s="1264">
        <f>VLOOKUP($D$15,'EVO. INDICES MUNICÍPIOS'!$E$260:$R$311,6,FALSE)</f>
        <v>609.20000000000005</v>
      </c>
      <c r="K108" s="1259">
        <f>VLOOKUP($D$15,'EVO. INDICES MUNICÍPIOS'!$E$260:$R$311,7,FALSE)</f>
        <v>31</v>
      </c>
      <c r="L108" s="1264">
        <f>VLOOKUP($D$15,'EVO. INDICES MUNICÍPIOS'!$E$260:$R$311,8,FALSE)</f>
        <v>702.34501973531462</v>
      </c>
      <c r="M108" s="1259">
        <f>VLOOKUP($D$15,'EVO. INDICES MUNICÍPIOS'!$E$260:$R$311,9,FALSE)</f>
        <v>27</v>
      </c>
      <c r="N108" s="1264">
        <f>VLOOKUP($D$15,'EVO. INDICES MUNICÍPIOS'!$E$260:$R$311,10,FALSE)</f>
        <v>668.11228974975097</v>
      </c>
      <c r="O108" s="1259">
        <f>VLOOKUP($D$15,'EVO. INDICES MUNICÍPIOS'!$E$260:$R$311,11,FALSE)</f>
        <v>23</v>
      </c>
      <c r="P108" s="1264">
        <f>VLOOKUP($D$15,'EVO. INDICES MUNICÍPIOS'!$E$260:$R$311,12,FALSE)</f>
        <v>621.22825701100464</v>
      </c>
      <c r="Q108" s="1259">
        <f>VLOOKUP($D$15,'EVO. INDICES MUNICÍPIOS'!$E$260:$R$311,13,FALSE)</f>
        <v>19</v>
      </c>
      <c r="R108" s="1256">
        <f>IFERROR((P108-N108)/N108,"-")</f>
        <v>-7.0173881633441099E-2</v>
      </c>
      <c r="S108" s="67"/>
      <c r="T108" s="91"/>
      <c r="U108" s="91"/>
      <c r="V108" s="91"/>
      <c r="W108" s="91"/>
      <c r="X108" s="91"/>
      <c r="Y108" s="91"/>
    </row>
    <row r="109" spans="2:25" ht="19.5" customHeight="1" thickBot="1" x14ac:dyDescent="0.3">
      <c r="B109" s="67"/>
      <c r="C109" s="89"/>
      <c r="D109" s="1702" t="s">
        <v>315</v>
      </c>
      <c r="E109" s="1703"/>
      <c r="F109" s="1265">
        <v>1381.7357397094561</v>
      </c>
      <c r="G109" s="1246" t="s">
        <v>77</v>
      </c>
      <c r="H109" s="1265">
        <v>1346.405779582657</v>
      </c>
      <c r="I109" s="1246" t="s">
        <v>77</v>
      </c>
      <c r="J109" s="1265">
        <v>1177.92</v>
      </c>
      <c r="K109" s="1246" t="s">
        <v>77</v>
      </c>
      <c r="L109" s="1265">
        <v>1088.7424929841106</v>
      </c>
      <c r="M109" s="1246" t="s">
        <v>77</v>
      </c>
      <c r="N109" s="1265">
        <v>852.55999873317785</v>
      </c>
      <c r="O109" s="1246" t="s">
        <v>77</v>
      </c>
      <c r="P109" s="1265">
        <f>'EVO. INDICES MUNICÍPIOS'!P312</f>
        <v>766.91999402443605</v>
      </c>
      <c r="Q109" s="1246" t="s">
        <v>77</v>
      </c>
      <c r="R109" s="1260">
        <f>IFERROR((P109-N109)/N109,"-")</f>
        <v>-0.10045041385473703</v>
      </c>
      <c r="S109" s="67"/>
      <c r="T109" s="67"/>
      <c r="U109" s="67"/>
      <c r="V109" s="67"/>
      <c r="W109" s="67"/>
      <c r="X109" s="67"/>
      <c r="Y109" s="67"/>
    </row>
    <row r="110" spans="2:25" ht="15.75" customHeight="1" thickTop="1" x14ac:dyDescent="0.25">
      <c r="B110" s="89"/>
      <c r="C110" s="89"/>
      <c r="D110" s="1706" t="s">
        <v>440</v>
      </c>
      <c r="E110" s="1706"/>
      <c r="F110" s="1706"/>
      <c r="G110" s="1706"/>
      <c r="H110" s="1706"/>
      <c r="I110" s="1706"/>
      <c r="J110" s="1706"/>
      <c r="K110" s="1706"/>
      <c r="L110" s="1706"/>
      <c r="M110" s="1706"/>
      <c r="N110" s="1706"/>
      <c r="O110" s="1706"/>
      <c r="P110" s="1706"/>
      <c r="Q110" s="1706"/>
      <c r="R110" s="1706"/>
    </row>
    <row r="111" spans="2:25" ht="15.75" customHeight="1" x14ac:dyDescent="0.25">
      <c r="B111" s="111"/>
      <c r="C111" s="111"/>
      <c r="D111" s="1707" t="s">
        <v>569</v>
      </c>
      <c r="E111" s="1707"/>
      <c r="F111" s="1707"/>
      <c r="G111" s="1707"/>
      <c r="H111" s="1707"/>
      <c r="I111" s="1169"/>
      <c r="J111" s="560"/>
      <c r="K111" s="560"/>
      <c r="L111" s="560"/>
      <c r="M111" s="560"/>
      <c r="N111" s="560"/>
      <c r="O111" s="560"/>
      <c r="P111" s="560"/>
      <c r="Q111" s="560"/>
      <c r="S111" s="67"/>
      <c r="T111" s="67"/>
      <c r="U111" s="67"/>
      <c r="V111" s="67"/>
    </row>
    <row r="112" spans="2:25" ht="15.75" customHeight="1" x14ac:dyDescent="0.25">
      <c r="B112" s="111"/>
      <c r="C112" s="111"/>
      <c r="D112" s="726" t="s">
        <v>441</v>
      </c>
      <c r="E112" s="726"/>
      <c r="F112" s="726"/>
      <c r="G112" s="726"/>
      <c r="H112" s="726"/>
      <c r="I112" s="560"/>
      <c r="J112" s="560"/>
      <c r="K112" s="560"/>
      <c r="L112" s="560"/>
      <c r="M112" s="560"/>
      <c r="N112" s="560"/>
      <c r="O112" s="560"/>
      <c r="P112" s="560"/>
      <c r="Q112" s="560"/>
      <c r="R112" s="100"/>
      <c r="S112" s="114"/>
      <c r="T112" s="114"/>
      <c r="U112" s="114"/>
      <c r="V112" s="114"/>
    </row>
    <row r="113" spans="2:27" ht="15.75" customHeight="1" x14ac:dyDescent="0.25">
      <c r="B113" s="111"/>
      <c r="C113" s="111"/>
      <c r="D113" s="1247"/>
      <c r="E113" s="1248"/>
      <c r="F113" s="1248"/>
      <c r="G113" s="1248"/>
      <c r="H113" s="1251"/>
      <c r="I113" s="1250"/>
      <c r="J113" s="1251"/>
      <c r="K113" s="1250"/>
      <c r="L113" s="1251"/>
      <c r="M113" s="1250"/>
      <c r="N113" s="1251"/>
      <c r="O113" s="1250"/>
      <c r="P113" s="1251"/>
      <c r="Q113" s="1250"/>
      <c r="R113" s="1262"/>
      <c r="S113" s="70"/>
      <c r="T113" s="70"/>
      <c r="U113" s="70"/>
      <c r="V113" s="70"/>
      <c r="W113" s="67"/>
      <c r="X113" s="67"/>
      <c r="Y113" s="67"/>
    </row>
    <row r="114" spans="2:27" ht="15.75" customHeight="1" x14ac:dyDescent="0.25">
      <c r="B114" s="111"/>
      <c r="C114" s="111"/>
      <c r="D114" s="1247"/>
      <c r="E114" s="1248"/>
      <c r="F114" s="1248"/>
      <c r="G114" s="1248"/>
      <c r="H114" s="1251"/>
      <c r="I114" s="1250"/>
      <c r="J114" s="1251"/>
      <c r="K114" s="1250"/>
      <c r="L114" s="1251"/>
      <c r="M114" s="1250"/>
      <c r="N114" s="1251"/>
      <c r="O114" s="1250"/>
      <c r="P114" s="1251"/>
      <c r="Q114" s="1250"/>
      <c r="R114" s="1262"/>
      <c r="S114" s="70"/>
      <c r="T114" s="70"/>
      <c r="U114" s="70"/>
      <c r="V114" s="70"/>
      <c r="W114" s="67"/>
      <c r="X114" s="67"/>
      <c r="Y114" s="67"/>
    </row>
    <row r="115" spans="2:27" ht="15.75" customHeight="1" x14ac:dyDescent="0.25">
      <c r="B115" s="111"/>
      <c r="C115" s="111"/>
      <c r="D115" s="1247"/>
      <c r="E115" s="1248"/>
      <c r="F115" s="1248"/>
      <c r="G115" s="1248"/>
      <c r="H115" s="1251"/>
      <c r="I115" s="1250"/>
      <c r="J115" s="1251"/>
      <c r="K115" s="1250"/>
      <c r="L115" s="1251"/>
      <c r="M115" s="1250"/>
      <c r="N115" s="1251"/>
      <c r="O115" s="1250"/>
      <c r="P115" s="1251"/>
      <c r="Q115" s="1250"/>
      <c r="R115" s="1262"/>
      <c r="S115" s="70"/>
      <c r="T115" s="70"/>
      <c r="U115" s="70"/>
      <c r="V115" s="70"/>
      <c r="W115" s="67"/>
      <c r="X115" s="67"/>
      <c r="Y115" s="67"/>
    </row>
    <row r="116" spans="2:27" ht="15.75" customHeight="1" x14ac:dyDescent="0.25">
      <c r="B116" s="111"/>
      <c r="C116" s="111"/>
      <c r="D116" s="1247"/>
      <c r="E116" s="1248"/>
      <c r="F116" s="1248"/>
      <c r="G116" s="1248"/>
      <c r="H116" s="1251"/>
      <c r="I116" s="1250"/>
      <c r="J116" s="1251"/>
      <c r="K116" s="1250"/>
      <c r="L116" s="1251"/>
      <c r="M116" s="1250"/>
      <c r="N116" s="1251"/>
      <c r="O116" s="1250"/>
      <c r="P116" s="1251"/>
      <c r="Q116" s="1250"/>
      <c r="R116" s="1262"/>
      <c r="S116" s="70"/>
      <c r="T116" s="70"/>
      <c r="U116" s="70"/>
      <c r="V116" s="70"/>
      <c r="W116" s="67"/>
      <c r="X116" s="67"/>
      <c r="Y116" s="67"/>
    </row>
    <row r="117" spans="2:27" ht="15.75" customHeight="1" x14ac:dyDescent="0.25">
      <c r="B117" s="111"/>
      <c r="C117" s="111"/>
      <c r="D117" s="1247"/>
      <c r="E117" s="1248"/>
      <c r="F117" s="1248"/>
      <c r="G117" s="1248"/>
      <c r="H117" s="1251"/>
      <c r="I117" s="1250"/>
      <c r="J117" s="1251"/>
      <c r="K117" s="1250"/>
      <c r="L117" s="1251"/>
      <c r="M117" s="1250"/>
      <c r="N117" s="1251"/>
      <c r="O117" s="1250"/>
      <c r="P117" s="1251"/>
      <c r="Q117" s="1250"/>
      <c r="R117" s="1262"/>
      <c r="S117" s="70"/>
      <c r="T117" s="70"/>
      <c r="U117" s="70"/>
      <c r="V117" s="70"/>
      <c r="W117" s="67"/>
      <c r="X117" s="67"/>
      <c r="Y117" s="67"/>
    </row>
    <row r="118" spans="2:27" ht="15.75" customHeight="1" x14ac:dyDescent="0.25">
      <c r="B118" s="111"/>
      <c r="C118" s="111"/>
      <c r="D118" s="1247"/>
      <c r="E118" s="1248"/>
      <c r="F118" s="1248"/>
      <c r="G118" s="1248"/>
      <c r="H118" s="1251"/>
      <c r="I118" s="1250"/>
      <c r="J118" s="1251"/>
      <c r="K118" s="1250"/>
      <c r="L118" s="1251"/>
      <c r="M118" s="1250"/>
      <c r="N118" s="1251"/>
      <c r="O118" s="1250"/>
      <c r="P118" s="1251"/>
      <c r="Q118" s="1250"/>
      <c r="R118" s="1262"/>
      <c r="S118" s="70"/>
      <c r="T118" s="70"/>
      <c r="U118" s="70"/>
      <c r="V118" s="70"/>
      <c r="W118" s="67"/>
      <c r="X118" s="67"/>
      <c r="Y118" s="67"/>
    </row>
    <row r="119" spans="2:27" ht="15.75" customHeight="1" x14ac:dyDescent="0.25">
      <c r="B119" s="111"/>
      <c r="C119" s="111"/>
      <c r="D119" s="1247"/>
      <c r="E119" s="1248"/>
      <c r="F119" s="1248"/>
      <c r="G119" s="1248"/>
      <c r="H119" s="1251"/>
      <c r="I119" s="1250"/>
      <c r="J119" s="1251"/>
      <c r="K119" s="1250"/>
      <c r="L119" s="1251"/>
      <c r="M119" s="1250"/>
      <c r="N119" s="1251"/>
      <c r="O119" s="1250"/>
      <c r="P119" s="1251"/>
      <c r="Q119" s="1250"/>
      <c r="R119" s="1262"/>
      <c r="S119" s="70"/>
      <c r="T119" s="70"/>
      <c r="U119" s="70"/>
      <c r="V119" s="70"/>
      <c r="W119" s="67"/>
      <c r="X119" s="67"/>
      <c r="Y119" s="67"/>
    </row>
    <row r="120" spans="2:27" ht="15.75" customHeight="1" x14ac:dyDescent="0.25">
      <c r="B120" s="111"/>
      <c r="C120" s="111"/>
      <c r="D120" s="1247"/>
      <c r="E120" s="1248"/>
      <c r="F120" s="1248"/>
      <c r="G120" s="1248"/>
      <c r="H120" s="1251"/>
      <c r="I120" s="1250"/>
      <c r="J120" s="1251"/>
      <c r="K120" s="1250"/>
      <c r="L120" s="1251"/>
      <c r="M120" s="1250"/>
      <c r="N120" s="1251"/>
      <c r="O120" s="1250"/>
      <c r="P120" s="1251"/>
      <c r="Q120" s="1250"/>
      <c r="R120" s="1262"/>
      <c r="S120" s="70"/>
      <c r="T120" s="70"/>
      <c r="U120" s="70"/>
      <c r="V120" s="70"/>
      <c r="W120" s="67"/>
      <c r="X120" s="67"/>
      <c r="Y120" s="67"/>
    </row>
    <row r="121" spans="2:27" ht="15.75" customHeight="1" x14ac:dyDescent="0.25">
      <c r="B121" s="111"/>
      <c r="C121" s="111"/>
      <c r="D121" s="1247"/>
      <c r="E121" s="1248"/>
      <c r="F121" s="1248"/>
      <c r="G121" s="1248"/>
      <c r="H121" s="1251"/>
      <c r="I121" s="1250"/>
      <c r="J121" s="1251"/>
      <c r="K121" s="1250"/>
      <c r="L121" s="1251"/>
      <c r="M121" s="1250"/>
      <c r="N121" s="1251"/>
      <c r="O121" s="1250"/>
      <c r="P121" s="1251"/>
      <c r="Q121" s="1250"/>
      <c r="R121" s="1262"/>
      <c r="S121" s="70"/>
      <c r="T121" s="70"/>
      <c r="U121" s="70"/>
      <c r="V121" s="70"/>
      <c r="W121" s="67"/>
      <c r="X121" s="67"/>
      <c r="Y121" s="67"/>
    </row>
    <row r="122" spans="2:27" ht="15.75" customHeight="1" x14ac:dyDescent="0.25">
      <c r="B122" s="111"/>
      <c r="C122" s="111"/>
      <c r="D122" s="1247"/>
      <c r="E122" s="1248"/>
      <c r="F122" s="1248"/>
      <c r="G122" s="1248"/>
      <c r="H122" s="1251"/>
      <c r="I122" s="1250"/>
      <c r="J122" s="1251"/>
      <c r="K122" s="1250"/>
      <c r="L122" s="1251"/>
      <c r="M122" s="1250"/>
      <c r="N122" s="1251"/>
      <c r="O122" s="1250"/>
      <c r="P122" s="1251"/>
      <c r="Q122" s="1250"/>
      <c r="R122" s="1262"/>
      <c r="S122" s="70"/>
      <c r="T122" s="70"/>
      <c r="U122" s="70"/>
      <c r="V122" s="70"/>
      <c r="W122" s="67"/>
      <c r="X122" s="67"/>
      <c r="Y122" s="67"/>
    </row>
    <row r="123" spans="2:27" ht="15.75" customHeight="1" x14ac:dyDescent="0.25">
      <c r="B123" s="27"/>
      <c r="C123" s="27"/>
      <c r="D123" s="1247"/>
      <c r="E123" s="1248"/>
      <c r="F123" s="1248"/>
      <c r="G123" s="1248"/>
      <c r="H123" s="1251"/>
      <c r="I123" s="1250"/>
      <c r="J123" s="1251"/>
      <c r="K123" s="1250"/>
      <c r="L123" s="1251"/>
      <c r="M123" s="1250"/>
      <c r="N123" s="1251"/>
      <c r="O123" s="1250"/>
      <c r="P123" s="1251"/>
      <c r="Q123" s="1250"/>
      <c r="R123" s="1262"/>
      <c r="S123" s="67"/>
      <c r="T123" s="67"/>
      <c r="U123" s="67"/>
      <c r="V123" s="67"/>
      <c r="W123" s="67"/>
      <c r="X123" s="67"/>
      <c r="Y123" s="67"/>
    </row>
    <row r="124" spans="2:27" ht="15.75" customHeight="1" x14ac:dyDescent="0.25">
      <c r="B124" s="115"/>
      <c r="C124" s="67"/>
      <c r="D124" s="1247"/>
      <c r="E124" s="1248"/>
      <c r="F124" s="1248"/>
      <c r="G124" s="1248"/>
      <c r="H124" s="1251"/>
      <c r="I124" s="1250"/>
      <c r="J124" s="1251"/>
      <c r="K124" s="1250"/>
      <c r="L124" s="1251"/>
      <c r="M124" s="1250"/>
      <c r="N124" s="1251"/>
      <c r="O124" s="1250"/>
      <c r="P124" s="1251"/>
      <c r="Q124" s="1250"/>
      <c r="R124" s="1262"/>
      <c r="S124" s="67"/>
      <c r="T124" s="67"/>
      <c r="U124" s="67"/>
      <c r="V124" s="67"/>
      <c r="W124" s="67"/>
      <c r="X124" s="67"/>
      <c r="Y124" s="67"/>
    </row>
    <row r="125" spans="2:27" ht="9.75" customHeight="1" x14ac:dyDescent="0.25">
      <c r="B125" s="106"/>
      <c r="D125" s="1247"/>
      <c r="E125" s="1248"/>
      <c r="F125" s="1248"/>
      <c r="G125" s="1248"/>
      <c r="H125" s="1251"/>
      <c r="I125" s="1250"/>
      <c r="J125" s="1251"/>
      <c r="K125" s="1250"/>
      <c r="L125" s="1251"/>
      <c r="M125" s="1250"/>
      <c r="N125" s="1251"/>
      <c r="O125" s="1250"/>
      <c r="P125" s="1251"/>
      <c r="Q125" s="1250"/>
      <c r="R125" s="1262"/>
    </row>
    <row r="126" spans="2:27" ht="9.75" customHeight="1" x14ac:dyDescent="0.25">
      <c r="B126" s="106"/>
      <c r="D126" s="560"/>
      <c r="E126" s="560"/>
      <c r="F126" s="560"/>
      <c r="G126" s="560"/>
      <c r="H126" s="560"/>
      <c r="I126" s="560"/>
      <c r="J126" s="560"/>
      <c r="K126" s="560"/>
      <c r="L126" s="560"/>
      <c r="M126" s="560"/>
      <c r="N126" s="560"/>
      <c r="O126" s="560"/>
      <c r="P126" s="560"/>
      <c r="Q126" s="560"/>
    </row>
    <row r="127" spans="2:27" ht="11.25" customHeight="1" x14ac:dyDescent="0.25">
      <c r="B127" s="89"/>
      <c r="D127" s="1500" t="s">
        <v>321</v>
      </c>
      <c r="E127" s="1500"/>
      <c r="F127" s="1500"/>
      <c r="G127" s="1500"/>
      <c r="H127" s="1500"/>
      <c r="I127" s="1500"/>
      <c r="J127" s="1500"/>
      <c r="K127" s="1500"/>
      <c r="L127" s="1500"/>
      <c r="M127" s="1500"/>
      <c r="N127" s="1500"/>
      <c r="O127" s="1500"/>
      <c r="P127" s="1500"/>
      <c r="Q127" s="1500"/>
      <c r="R127" s="1500"/>
    </row>
    <row r="128" spans="2:27" ht="7.5" customHeight="1" x14ac:dyDescent="0.25">
      <c r="B128" s="67"/>
      <c r="C128" s="67"/>
      <c r="D128" s="1500"/>
      <c r="E128" s="1500"/>
      <c r="F128" s="1500"/>
      <c r="G128" s="1500"/>
      <c r="H128" s="1500"/>
      <c r="I128" s="1500"/>
      <c r="J128" s="1500"/>
      <c r="K128" s="1500"/>
      <c r="L128" s="1500"/>
      <c r="M128" s="1500"/>
      <c r="N128" s="1500"/>
      <c r="O128" s="1500"/>
      <c r="P128" s="1500"/>
      <c r="Q128" s="1500"/>
      <c r="R128" s="1500"/>
      <c r="S128" s="67"/>
      <c r="T128" s="67"/>
      <c r="U128" s="67"/>
      <c r="V128" s="67"/>
      <c r="W128" s="67"/>
      <c r="X128" s="67"/>
      <c r="Y128" s="67"/>
      <c r="Z128" s="67"/>
      <c r="AA128" s="67"/>
    </row>
    <row r="129" spans="2:27" ht="6" customHeight="1" thickBot="1" x14ac:dyDescent="0.3">
      <c r="B129" s="67"/>
      <c r="C129" s="67"/>
      <c r="D129" s="555"/>
      <c r="E129" s="555"/>
      <c r="F129" s="555"/>
      <c r="G129" s="555"/>
      <c r="H129" s="555"/>
      <c r="I129" s="555"/>
      <c r="J129" s="555"/>
      <c r="K129" s="555"/>
      <c r="L129" s="1130"/>
      <c r="M129" s="1130"/>
      <c r="N129" s="1130"/>
      <c r="O129" s="1130"/>
      <c r="P129" s="1130"/>
      <c r="Q129" s="1130"/>
      <c r="R129" s="555"/>
      <c r="T129" s="67"/>
      <c r="U129" s="67"/>
      <c r="V129" s="67"/>
      <c r="W129" s="67"/>
      <c r="X129" s="67"/>
      <c r="Y129" s="67"/>
      <c r="Z129" s="67"/>
      <c r="AA129" s="67"/>
    </row>
    <row r="130" spans="2:27" ht="31.5" customHeight="1" thickTop="1" thickBot="1" x14ac:dyDescent="0.3">
      <c r="B130" s="67"/>
      <c r="C130" s="67"/>
      <c r="D130" s="1708" t="s">
        <v>256</v>
      </c>
      <c r="E130" s="1709"/>
      <c r="F130" s="952">
        <v>2011</v>
      </c>
      <c r="G130" s="953" t="s">
        <v>307</v>
      </c>
      <c r="H130" s="953">
        <v>2012</v>
      </c>
      <c r="I130" s="953" t="s">
        <v>307</v>
      </c>
      <c r="J130" s="952">
        <v>2013</v>
      </c>
      <c r="K130" s="953" t="s">
        <v>307</v>
      </c>
      <c r="L130" s="1128">
        <v>2014</v>
      </c>
      <c r="M130" s="1129" t="s">
        <v>307</v>
      </c>
      <c r="N130" s="1128">
        <v>2015</v>
      </c>
      <c r="O130" s="1129" t="s">
        <v>307</v>
      </c>
      <c r="P130" s="1128">
        <v>2016</v>
      </c>
      <c r="Q130" s="1129" t="s">
        <v>307</v>
      </c>
      <c r="R130" s="954" t="s">
        <v>542</v>
      </c>
      <c r="T130" s="67"/>
      <c r="U130" s="67"/>
      <c r="V130" s="67"/>
      <c r="W130" s="67"/>
      <c r="X130" s="67"/>
      <c r="Y130" s="67"/>
      <c r="Z130" s="67"/>
      <c r="AA130" s="67"/>
    </row>
    <row r="131" spans="2:27" ht="15.75" x14ac:dyDescent="0.25">
      <c r="B131" s="67"/>
      <c r="C131" s="67"/>
      <c r="D131" s="1710" t="str">
        <f>D15</f>
        <v>ALVORADA DO OESTE</v>
      </c>
      <c r="E131" s="1711"/>
      <c r="F131" s="1263">
        <f>VLOOKUP($D$15,'EVO. INDICES MUNICÍPIOS'!$E$321:$Q$372,2,FALSE)</f>
        <v>24.061597690086622</v>
      </c>
      <c r="G131" s="1259">
        <f>VLOOKUP($D$15,'EVO. INDICES MUNICÍPIOS'!$E$321:$Q$372,3,FALSE)</f>
        <v>21</v>
      </c>
      <c r="H131" s="1263">
        <f>VLOOKUP($D$15,'EVO. INDICES MUNICÍPIOS'!$E$321:$Q$372,4,FALSE)</f>
        <v>42.672518897829796</v>
      </c>
      <c r="I131" s="1259">
        <f>VLOOKUP($D$15,'EVO. INDICES MUNICÍPIOS'!$E$321:$Q$372,5,FALSE)</f>
        <v>13</v>
      </c>
      <c r="J131" s="1263">
        <f>VLOOKUP($D$15,'EVO. INDICES MUNICÍPIOS'!$E$321:$Q$372,6,FALSE)</f>
        <v>17.2</v>
      </c>
      <c r="K131" s="1259">
        <f>VLOOKUP($D$15,'EVO. INDICES MUNICÍPIOS'!$E$321:$Q$372,7,FALSE)</f>
        <v>28</v>
      </c>
      <c r="L131" s="1263">
        <f>VLOOKUP($D$15,'EVO. INDICES MUNICÍPIOS'!$E$321:$Q$372,8,FALSE)</f>
        <v>52.240538657998606</v>
      </c>
      <c r="M131" s="1259">
        <f>VLOOKUP($D$15,'EVO. INDICES MUNICÍPIOS'!$E$321:$Q$372,9,FALSE)</f>
        <v>6</v>
      </c>
      <c r="N131" s="1263">
        <f>VLOOKUP($D$15,'EVO. INDICES MUNICÍPIOS'!$E$321:$Q$372,10,FALSE)</f>
        <v>29.30317060305925</v>
      </c>
      <c r="O131" s="1259">
        <f>VLOOKUP($D$15,'EVO. INDICES MUNICÍPIOS'!$E$321:$Q$372,11,FALSE)</f>
        <v>22</v>
      </c>
      <c r="P131" s="1263">
        <f>VLOOKUP($D$15,'EVO. INDICES MUNICÍPIOS'!$E$321:$Q$372,12,FALSE)</f>
        <v>35.498757543485979</v>
      </c>
      <c r="Q131" s="1259">
        <f>VLOOKUP($D$15,'EVO. INDICES MUNICÍPIOS'!$E$321:$Q$372,13,FALSE)</f>
        <v>17</v>
      </c>
      <c r="R131" s="1256">
        <f>IFERROR((P131-N131)/N131,"-")</f>
        <v>0.21143059992900257</v>
      </c>
      <c r="T131" s="67"/>
      <c r="U131" s="67"/>
      <c r="V131" s="67"/>
      <c r="W131" s="67"/>
      <c r="X131" s="67"/>
      <c r="Y131" s="67"/>
      <c r="Z131" s="67"/>
      <c r="AA131" s="67"/>
    </row>
    <row r="132" spans="2:27" ht="19.5" customHeight="1" thickBot="1" x14ac:dyDescent="0.3">
      <c r="B132" s="67"/>
      <c r="C132" s="67"/>
      <c r="D132" s="1702" t="s">
        <v>315</v>
      </c>
      <c r="E132" s="1703"/>
      <c r="F132" s="1246">
        <v>31.780810099827267</v>
      </c>
      <c r="G132" s="1246" t="s">
        <v>77</v>
      </c>
      <c r="H132" s="1246">
        <v>38.427407105988578</v>
      </c>
      <c r="I132" s="1246" t="s">
        <v>77</v>
      </c>
      <c r="J132" s="1246">
        <v>28.01</v>
      </c>
      <c r="K132" s="1246" t="s">
        <v>77</v>
      </c>
      <c r="L132" s="1246">
        <v>28.59543239439278</v>
      </c>
      <c r="M132" s="1246" t="s">
        <v>77</v>
      </c>
      <c r="N132" s="1246">
        <v>27.881398300196132</v>
      </c>
      <c r="O132" s="1246" t="s">
        <v>77</v>
      </c>
      <c r="P132" s="1246">
        <f>'EVO. INDICES MUNICÍPIOS'!P373</f>
        <v>26.856467289102596</v>
      </c>
      <c r="Q132" s="1246" t="s">
        <v>77</v>
      </c>
      <c r="R132" s="1260">
        <f>IFERROR((P132-N132)/N132,"-")</f>
        <v>-3.6760387698572691E-2</v>
      </c>
      <c r="T132" s="67"/>
      <c r="U132" s="67"/>
      <c r="V132" s="67"/>
      <c r="W132" s="67"/>
      <c r="X132" s="67"/>
      <c r="Y132" s="67"/>
      <c r="Z132" s="67"/>
      <c r="AA132" s="67"/>
    </row>
    <row r="133" spans="2:27" ht="16.5" thickTop="1" x14ac:dyDescent="0.25">
      <c r="B133" s="67"/>
      <c r="C133" s="67"/>
      <c r="D133" s="1706" t="s">
        <v>440</v>
      </c>
      <c r="E133" s="1706"/>
      <c r="F133" s="1706"/>
      <c r="G133" s="1706"/>
      <c r="H133" s="1706"/>
      <c r="I133" s="1706"/>
      <c r="J133" s="1706"/>
      <c r="K133" s="1706"/>
      <c r="L133" s="1706"/>
      <c r="M133" s="1706"/>
      <c r="N133" s="1706"/>
      <c r="O133" s="1706"/>
      <c r="P133" s="1706"/>
      <c r="Q133" s="1706"/>
      <c r="R133" s="1706"/>
      <c r="S133" s="67"/>
      <c r="T133" s="67"/>
      <c r="U133" s="67"/>
      <c r="V133" s="67"/>
      <c r="W133" s="67"/>
      <c r="X133" s="67"/>
      <c r="Y133" s="67"/>
      <c r="Z133" s="67"/>
      <c r="AA133" s="67"/>
    </row>
    <row r="134" spans="2:27" ht="15.75" x14ac:dyDescent="0.25">
      <c r="B134" s="106"/>
      <c r="C134" s="27"/>
      <c r="D134" s="1707" t="s">
        <v>569</v>
      </c>
      <c r="E134" s="1707"/>
      <c r="F134" s="1707"/>
      <c r="G134" s="1707"/>
      <c r="H134" s="1707"/>
      <c r="I134" s="1169"/>
      <c r="J134" s="560"/>
      <c r="K134" s="560"/>
      <c r="L134" s="560"/>
      <c r="M134" s="560"/>
      <c r="N134" s="560"/>
      <c r="O134" s="560"/>
      <c r="P134" s="560"/>
      <c r="Q134" s="560"/>
    </row>
    <row r="135" spans="2:27" ht="15.75" x14ac:dyDescent="0.25">
      <c r="B135" s="106"/>
      <c r="D135" s="726" t="s">
        <v>441</v>
      </c>
      <c r="E135" s="726"/>
      <c r="F135" s="726"/>
      <c r="G135" s="726"/>
      <c r="H135" s="726"/>
      <c r="I135" s="560"/>
      <c r="J135" s="560"/>
      <c r="K135" s="560"/>
      <c r="L135" s="560"/>
      <c r="M135" s="560"/>
      <c r="N135" s="560"/>
      <c r="O135" s="560"/>
      <c r="P135" s="560"/>
      <c r="Q135" s="560"/>
    </row>
    <row r="136" spans="2:27" ht="15.75" x14ac:dyDescent="0.25">
      <c r="B136" s="106"/>
      <c r="D136" s="1247"/>
      <c r="E136" s="1248"/>
      <c r="F136" s="1248"/>
      <c r="G136" s="1248"/>
      <c r="H136" s="1251"/>
      <c r="I136" s="1250"/>
      <c r="J136" s="1251"/>
      <c r="K136" s="1250"/>
      <c r="L136" s="1251"/>
      <c r="M136" s="1250"/>
      <c r="N136" s="1251"/>
      <c r="O136" s="1250"/>
      <c r="P136" s="1251"/>
      <c r="Q136" s="1250"/>
      <c r="R136" s="1262"/>
    </row>
    <row r="137" spans="2:27" ht="15.75" x14ac:dyDescent="0.25">
      <c r="B137" s="106"/>
      <c r="D137" s="1247"/>
      <c r="E137" s="1248"/>
      <c r="F137" s="1248"/>
      <c r="G137" s="1248"/>
      <c r="H137" s="1251"/>
      <c r="I137" s="1250"/>
      <c r="J137" s="1251"/>
      <c r="K137" s="1250"/>
      <c r="L137" s="1251"/>
      <c r="M137" s="1250"/>
      <c r="N137" s="1251"/>
      <c r="O137" s="1250"/>
      <c r="P137" s="1251"/>
      <c r="Q137" s="1250"/>
      <c r="R137" s="1262"/>
    </row>
    <row r="138" spans="2:27" ht="15.75" x14ac:dyDescent="0.25">
      <c r="B138" s="106"/>
      <c r="D138" s="1247"/>
      <c r="E138" s="1248"/>
      <c r="F138" s="1248"/>
      <c r="G138" s="1248"/>
      <c r="H138" s="1251"/>
      <c r="I138" s="1250"/>
      <c r="J138" s="1251"/>
      <c r="K138" s="1250"/>
      <c r="L138" s="1251"/>
      <c r="M138" s="1250"/>
      <c r="N138" s="1251"/>
      <c r="O138" s="1250"/>
      <c r="P138" s="1251"/>
      <c r="Q138" s="1250"/>
      <c r="R138" s="1262"/>
    </row>
    <row r="139" spans="2:27" ht="15.75" x14ac:dyDescent="0.25">
      <c r="B139" s="106"/>
      <c r="D139" s="1247"/>
      <c r="E139" s="1248"/>
      <c r="F139" s="1248"/>
      <c r="G139" s="1248"/>
      <c r="H139" s="1251"/>
      <c r="I139" s="1250"/>
      <c r="J139" s="1251"/>
      <c r="K139" s="1250"/>
      <c r="L139" s="1251"/>
      <c r="M139" s="1250"/>
      <c r="N139" s="1251"/>
      <c r="O139" s="1250"/>
      <c r="P139" s="1251"/>
      <c r="Q139" s="1250"/>
      <c r="R139" s="1262"/>
    </row>
    <row r="140" spans="2:27" ht="15.75" x14ac:dyDescent="0.25">
      <c r="B140" s="106"/>
      <c r="D140" s="1247"/>
      <c r="E140" s="1248"/>
      <c r="F140" s="1248"/>
      <c r="G140" s="1248"/>
      <c r="H140" s="1251"/>
      <c r="I140" s="1250"/>
      <c r="J140" s="1251"/>
      <c r="K140" s="1250"/>
      <c r="L140" s="1251"/>
      <c r="M140" s="1250"/>
      <c r="N140" s="1251"/>
      <c r="O140" s="1250"/>
      <c r="P140" s="1251"/>
      <c r="Q140" s="1250"/>
      <c r="R140" s="1262"/>
    </row>
    <row r="141" spans="2:27" ht="15.75" x14ac:dyDescent="0.25">
      <c r="B141" s="106"/>
      <c r="D141" s="1247"/>
      <c r="E141" s="1248"/>
      <c r="F141" s="1248"/>
      <c r="G141" s="1248"/>
      <c r="H141" s="1251"/>
      <c r="I141" s="1250"/>
      <c r="J141" s="1251"/>
      <c r="K141" s="1250"/>
      <c r="L141" s="1251"/>
      <c r="M141" s="1250"/>
      <c r="N141" s="1251"/>
      <c r="O141" s="1250"/>
      <c r="P141" s="1251"/>
      <c r="Q141" s="1250"/>
      <c r="R141" s="1262"/>
    </row>
    <row r="142" spans="2:27" ht="15.75" x14ac:dyDescent="0.25">
      <c r="B142" s="106"/>
      <c r="D142" s="1247"/>
      <c r="E142" s="1248"/>
      <c r="F142" s="1248"/>
      <c r="G142" s="1248"/>
      <c r="H142" s="1251"/>
      <c r="I142" s="1250"/>
      <c r="J142" s="1251"/>
      <c r="K142" s="1250"/>
      <c r="L142" s="1251"/>
      <c r="M142" s="1250"/>
      <c r="N142" s="1251"/>
      <c r="O142" s="1250"/>
      <c r="P142" s="1251"/>
      <c r="Q142" s="1250"/>
      <c r="R142" s="1262"/>
    </row>
    <row r="143" spans="2:27" ht="15.75" x14ac:dyDescent="0.25">
      <c r="B143" s="106"/>
      <c r="D143" s="1247"/>
      <c r="E143" s="1248"/>
      <c r="F143" s="1248"/>
      <c r="G143" s="1248"/>
      <c r="H143" s="1251"/>
      <c r="I143" s="1250"/>
      <c r="J143" s="1251"/>
      <c r="K143" s="1250"/>
      <c r="L143" s="1251"/>
      <c r="M143" s="1250"/>
      <c r="N143" s="1251"/>
      <c r="O143" s="1250"/>
      <c r="P143" s="1251"/>
      <c r="Q143" s="1250"/>
      <c r="R143" s="1262"/>
    </row>
    <row r="144" spans="2:27" ht="15.75" x14ac:dyDescent="0.25">
      <c r="B144" s="106"/>
      <c r="D144" s="1247"/>
      <c r="E144" s="1248"/>
      <c r="F144" s="1248"/>
      <c r="G144" s="1248"/>
      <c r="H144" s="1251"/>
      <c r="I144" s="1250"/>
      <c r="J144" s="1251"/>
      <c r="K144" s="1250"/>
      <c r="L144" s="1251"/>
      <c r="M144" s="1250"/>
      <c r="N144" s="1251"/>
      <c r="O144" s="1250"/>
      <c r="P144" s="1251"/>
      <c r="Q144" s="1250"/>
      <c r="R144" s="1262"/>
    </row>
    <row r="145" spans="2:27" ht="15.75" x14ac:dyDescent="0.25">
      <c r="B145" s="106"/>
      <c r="D145" s="1247"/>
      <c r="E145" s="1248"/>
      <c r="F145" s="1248"/>
      <c r="G145" s="1248"/>
      <c r="H145" s="1251"/>
      <c r="I145" s="1250"/>
      <c r="J145" s="1251"/>
      <c r="K145" s="1250"/>
      <c r="L145" s="1251"/>
      <c r="M145" s="1250"/>
      <c r="N145" s="1251"/>
      <c r="O145" s="1250"/>
      <c r="P145" s="1251"/>
      <c r="Q145" s="1250"/>
      <c r="R145" s="1262"/>
    </row>
    <row r="146" spans="2:27" ht="15.75" x14ac:dyDescent="0.25">
      <c r="B146" s="89"/>
      <c r="D146" s="1247"/>
      <c r="E146" s="1248"/>
      <c r="F146" s="1248"/>
      <c r="G146" s="1248"/>
      <c r="H146" s="1251"/>
      <c r="I146" s="1250"/>
      <c r="J146" s="1251"/>
      <c r="K146" s="1250"/>
      <c r="L146" s="1251"/>
      <c r="M146" s="1250"/>
      <c r="N146" s="1251"/>
      <c r="O146" s="1250"/>
      <c r="P146" s="1251"/>
      <c r="Q146" s="1250"/>
      <c r="R146" s="1262"/>
    </row>
    <row r="147" spans="2:27" ht="15.75" x14ac:dyDescent="0.25">
      <c r="B147" s="89"/>
      <c r="D147" s="1247"/>
      <c r="E147" s="1248"/>
      <c r="F147" s="1248"/>
      <c r="G147" s="1248"/>
      <c r="H147" s="1251"/>
      <c r="I147" s="1250"/>
      <c r="J147" s="1251"/>
      <c r="K147" s="1250"/>
      <c r="L147" s="1251"/>
      <c r="M147" s="1250"/>
      <c r="N147" s="1251"/>
      <c r="O147" s="1250"/>
      <c r="P147" s="1251"/>
      <c r="Q147" s="1250"/>
      <c r="R147" s="1262"/>
    </row>
    <row r="148" spans="2:27" ht="12" customHeight="1" x14ac:dyDescent="0.25">
      <c r="B148" s="100"/>
      <c r="C148" s="100"/>
      <c r="D148" s="1247"/>
      <c r="E148" s="1248"/>
      <c r="F148" s="1248"/>
      <c r="G148" s="1248"/>
      <c r="H148" s="1251"/>
      <c r="I148" s="1250"/>
      <c r="J148" s="1251"/>
      <c r="K148" s="1250"/>
      <c r="L148" s="1251"/>
      <c r="M148" s="1250"/>
      <c r="N148" s="1251"/>
      <c r="O148" s="1250"/>
      <c r="P148" s="1251"/>
      <c r="Q148" s="1250"/>
      <c r="R148" s="1262"/>
      <c r="S148" s="100"/>
      <c r="T148" s="100"/>
      <c r="U148" s="100"/>
      <c r="V148" s="100"/>
    </row>
    <row r="149" spans="2:27" ht="10.5" customHeight="1" x14ac:dyDescent="0.25">
      <c r="B149" s="67"/>
      <c r="C149" s="67"/>
      <c r="D149" s="560"/>
      <c r="E149" s="560"/>
      <c r="F149" s="560"/>
      <c r="G149" s="560"/>
      <c r="H149" s="560"/>
      <c r="I149" s="560"/>
      <c r="J149" s="560"/>
      <c r="K149" s="560"/>
      <c r="L149" s="560"/>
      <c r="M149" s="560"/>
      <c r="N149" s="560"/>
      <c r="O149" s="560"/>
      <c r="P149" s="560"/>
      <c r="Q149" s="560"/>
      <c r="R149" s="91"/>
      <c r="S149" s="91"/>
      <c r="T149" s="91"/>
      <c r="U149" s="91"/>
      <c r="V149" s="91"/>
      <c r="W149" s="91"/>
      <c r="X149" s="91"/>
      <c r="Y149" s="67"/>
      <c r="Z149" s="67"/>
      <c r="AA149" s="91"/>
    </row>
    <row r="150" spans="2:27" ht="15.75" customHeight="1" x14ac:dyDescent="0.25">
      <c r="B150" s="67"/>
      <c r="C150" s="67"/>
      <c r="D150" s="1500" t="s">
        <v>322</v>
      </c>
      <c r="E150" s="1500"/>
      <c r="F150" s="1500"/>
      <c r="G150" s="1500"/>
      <c r="H150" s="1500"/>
      <c r="I150" s="1500"/>
      <c r="J150" s="1500"/>
      <c r="K150" s="1500"/>
      <c r="L150" s="1500"/>
      <c r="M150" s="1500"/>
      <c r="N150" s="1500"/>
      <c r="O150" s="1500"/>
      <c r="P150" s="1500"/>
      <c r="Q150" s="1500"/>
      <c r="R150" s="1500"/>
      <c r="T150" s="67"/>
      <c r="U150" s="67"/>
      <c r="V150" s="67"/>
      <c r="W150" s="67"/>
      <c r="X150" s="67"/>
      <c r="Y150" s="67"/>
      <c r="Z150" s="67"/>
      <c r="AA150" s="67"/>
    </row>
    <row r="151" spans="2:27" ht="5.25" customHeight="1" x14ac:dyDescent="0.25">
      <c r="B151" s="67"/>
      <c r="C151" s="67"/>
      <c r="D151" s="1500"/>
      <c r="E151" s="1500"/>
      <c r="F151" s="1500"/>
      <c r="G151" s="1500"/>
      <c r="H151" s="1500"/>
      <c r="I151" s="1500"/>
      <c r="J151" s="1500"/>
      <c r="K151" s="1500"/>
      <c r="L151" s="1500"/>
      <c r="M151" s="1500"/>
      <c r="N151" s="1500"/>
      <c r="O151" s="1500"/>
      <c r="P151" s="1500"/>
      <c r="Q151" s="1500"/>
      <c r="R151" s="1500"/>
      <c r="T151" s="67"/>
      <c r="U151" s="67"/>
      <c r="V151" s="67"/>
      <c r="W151" s="67"/>
      <c r="X151" s="67"/>
      <c r="Y151" s="67"/>
      <c r="Z151" s="67"/>
      <c r="AA151" s="67"/>
    </row>
    <row r="152" spans="2:27" ht="6" customHeight="1" thickBot="1" x14ac:dyDescent="0.3">
      <c r="B152" s="67"/>
      <c r="C152" s="67"/>
      <c r="D152" s="555"/>
      <c r="E152" s="555"/>
      <c r="F152" s="555"/>
      <c r="G152" s="555"/>
      <c r="H152" s="555"/>
      <c r="I152" s="555"/>
      <c r="J152" s="555"/>
      <c r="K152" s="555"/>
      <c r="L152" s="1130"/>
      <c r="M152" s="1130"/>
      <c r="N152" s="1130"/>
      <c r="O152" s="1130"/>
      <c r="P152" s="1130"/>
      <c r="Q152" s="555"/>
      <c r="R152" s="555"/>
      <c r="T152" s="67"/>
      <c r="U152" s="67"/>
      <c r="V152" s="67"/>
      <c r="W152" s="67"/>
      <c r="X152" s="67"/>
      <c r="Y152" s="67"/>
      <c r="Z152" s="67"/>
      <c r="AA152" s="67"/>
    </row>
    <row r="153" spans="2:27" ht="33.75" customHeight="1" thickTop="1" thickBot="1" x14ac:dyDescent="0.3">
      <c r="B153" s="67"/>
      <c r="C153" s="67"/>
      <c r="D153" s="1708" t="s">
        <v>256</v>
      </c>
      <c r="E153" s="1709"/>
      <c r="F153" s="952">
        <v>2011</v>
      </c>
      <c r="G153" s="953" t="s">
        <v>307</v>
      </c>
      <c r="H153" s="953">
        <v>2012</v>
      </c>
      <c r="I153" s="953" t="s">
        <v>307</v>
      </c>
      <c r="J153" s="952">
        <v>2013</v>
      </c>
      <c r="K153" s="953" t="s">
        <v>307</v>
      </c>
      <c r="L153" s="1128">
        <v>2014</v>
      </c>
      <c r="M153" s="1129" t="s">
        <v>307</v>
      </c>
      <c r="N153" s="1128">
        <v>2015</v>
      </c>
      <c r="O153" s="1129" t="s">
        <v>307</v>
      </c>
      <c r="P153" s="1128">
        <v>2016</v>
      </c>
      <c r="Q153" s="953" t="s">
        <v>307</v>
      </c>
      <c r="R153" s="954" t="s">
        <v>542</v>
      </c>
      <c r="T153" s="67"/>
      <c r="U153" s="67"/>
      <c r="V153" s="67"/>
      <c r="W153" s="67"/>
      <c r="X153" s="67"/>
      <c r="Y153" s="67"/>
      <c r="Z153" s="67"/>
      <c r="AA153" s="67"/>
    </row>
    <row r="154" spans="2:27" ht="15.75" x14ac:dyDescent="0.25">
      <c r="B154" s="67"/>
      <c r="C154" s="67"/>
      <c r="D154" s="1710" t="str">
        <f>D15</f>
        <v>ALVORADA DO OESTE</v>
      </c>
      <c r="E154" s="1711"/>
      <c r="F154" s="1263">
        <f>VLOOKUP($D$15,'EVO. INDICES MUNICÍPIOS'!$E$383:$Q$434,2,FALSE)</f>
        <v>33.626082771896051</v>
      </c>
      <c r="G154" s="1259">
        <f>VLOOKUP($D$15,'EVO. INDICES MUNICÍPIOS'!$E$383:$Q$434,3,FALSE)</f>
        <v>17</v>
      </c>
      <c r="H154" s="1263">
        <f>VLOOKUP($D$15,'EVO. INDICES MUNICÍPIOS'!$E$383:$Q$434,4,FALSE)</f>
        <v>36.98488173616191</v>
      </c>
      <c r="I154" s="1259">
        <f>VLOOKUP($D$15,'EVO. INDICES MUNICÍPIOS'!$E$383:$Q$434,5,FALSE)</f>
        <v>18</v>
      </c>
      <c r="J154" s="1263">
        <f>VLOOKUP($D$15,'EVO. INDICES MUNICÍPIOS'!$E$383:$Q$434,6,FALSE)</f>
        <v>37.299999999999997</v>
      </c>
      <c r="K154" s="1259">
        <f>VLOOKUP($D$15,'EVO. INDICES MUNICÍPIOS'!$E$383:$Q$434,7,FALSE)</f>
        <v>19</v>
      </c>
      <c r="L154" s="1263">
        <f>VLOOKUP($D$15,'EVO. INDICES MUNICÍPIOS'!$E$383:$Q$434,8,FALSE)</f>
        <v>40.045275133503601</v>
      </c>
      <c r="M154" s="1259">
        <f>VLOOKUP($D$15,'EVO. INDICES MUNICÍPIOS'!$E$383:$Q$434,9,FALSE)</f>
        <v>19</v>
      </c>
      <c r="N154" s="1263">
        <f>VLOOKUP($D$15,'EVO. INDICES MUNICÍPIOS'!$E$383:$Q$434,10,FALSE)</f>
        <v>42.055910449510634</v>
      </c>
      <c r="O154" s="1259">
        <f>VLOOKUP($D$15,'EVO. INDICES MUNICÍPIOS'!$E$383:$Q$434,11,FALSE)</f>
        <v>20</v>
      </c>
      <c r="P154" s="1263">
        <f>VLOOKUP($D$15,'EVO. INDICES MUNICÍPIOS'!$E$383:$Q$434,12,FALSE)</f>
        <v>43.43272985445509</v>
      </c>
      <c r="Q154" s="1259">
        <f>VLOOKUP($D$15,'EVO. INDICES MUNICÍPIOS'!$E$383:$Q$434,13,FALSE)</f>
        <v>20</v>
      </c>
      <c r="R154" s="1256">
        <f>IFERROR((P154-N154)/N154,"-")</f>
        <v>3.2737833760545225E-2</v>
      </c>
      <c r="T154" s="67"/>
      <c r="U154" s="67"/>
      <c r="V154" s="67"/>
      <c r="W154" s="67"/>
      <c r="X154" s="67"/>
      <c r="Y154" s="67"/>
      <c r="Z154" s="67"/>
      <c r="AA154" s="67"/>
    </row>
    <row r="155" spans="2:27" ht="20.25" customHeight="1" thickBot="1" x14ac:dyDescent="0.3">
      <c r="B155" s="67"/>
      <c r="C155" s="67"/>
      <c r="D155" s="1702" t="s">
        <v>315</v>
      </c>
      <c r="E155" s="1703"/>
      <c r="F155" s="1246">
        <v>40.200000000000003</v>
      </c>
      <c r="G155" s="1246" t="s">
        <v>77</v>
      </c>
      <c r="H155" s="1246">
        <v>43.948375199920001</v>
      </c>
      <c r="I155" s="1246" t="s">
        <v>77</v>
      </c>
      <c r="J155" s="1246">
        <v>43.81</v>
      </c>
      <c r="K155" s="1246" t="s">
        <v>77</v>
      </c>
      <c r="L155" s="1246">
        <v>46.576240283986955</v>
      </c>
      <c r="M155" s="1246" t="s">
        <v>77</v>
      </c>
      <c r="N155" s="1246">
        <v>48.717342569070084</v>
      </c>
      <c r="O155" s="1246" t="s">
        <v>77</v>
      </c>
      <c r="P155" s="1246">
        <v>50.323536504373415</v>
      </c>
      <c r="Q155" s="1246" t="s">
        <v>77</v>
      </c>
      <c r="R155" s="1260">
        <f>IFERROR((P155-N155)/N155,"-")</f>
        <v>3.2969654143719232E-2</v>
      </c>
      <c r="T155" s="67"/>
      <c r="U155" s="67"/>
      <c r="V155" s="67"/>
      <c r="W155" s="67"/>
      <c r="X155" s="67"/>
      <c r="Y155" s="67"/>
      <c r="Z155" s="67"/>
      <c r="AA155" s="67"/>
    </row>
    <row r="156" spans="2:27" ht="14.25" customHeight="1" thickTop="1" x14ac:dyDescent="0.25">
      <c r="B156" s="106"/>
      <c r="C156" s="27"/>
      <c r="D156" s="1704" t="s">
        <v>514</v>
      </c>
      <c r="E156" s="1704"/>
      <c r="F156" s="1704"/>
      <c r="G156" s="1704"/>
      <c r="H156" s="1704"/>
      <c r="I156" s="423"/>
      <c r="J156" s="439"/>
      <c r="K156" s="439"/>
      <c r="L156" s="439"/>
      <c r="M156" s="439"/>
      <c r="N156" s="439"/>
      <c r="O156" s="439"/>
      <c r="P156" s="439"/>
      <c r="Q156" s="439"/>
    </row>
    <row r="157" spans="2:27" ht="11.25" customHeight="1" x14ac:dyDescent="0.25">
      <c r="B157" s="106"/>
      <c r="D157" s="1705" t="s">
        <v>308</v>
      </c>
      <c r="E157" s="1705"/>
      <c r="F157" s="1705"/>
      <c r="G157" s="1705"/>
      <c r="H157" s="1705"/>
      <c r="I157" s="422"/>
      <c r="J157" s="439"/>
      <c r="K157" s="439"/>
      <c r="L157" s="439"/>
      <c r="M157" s="439"/>
      <c r="N157" s="439"/>
      <c r="O157" s="439"/>
      <c r="P157" s="439"/>
      <c r="Q157" s="439"/>
    </row>
    <row r="158" spans="2:27" ht="15.75" x14ac:dyDescent="0.25">
      <c r="B158" s="106"/>
      <c r="D158" s="1247"/>
      <c r="E158" s="1248"/>
      <c r="F158" s="1248"/>
      <c r="G158" s="1248"/>
      <c r="H158" s="1251"/>
      <c r="I158" s="1250"/>
      <c r="J158" s="1251"/>
      <c r="K158" s="1250"/>
      <c r="L158" s="1251"/>
      <c r="M158" s="1250"/>
      <c r="N158" s="1251"/>
      <c r="O158" s="1250"/>
      <c r="P158" s="1251"/>
      <c r="Q158" s="1250"/>
      <c r="R158" s="1262"/>
    </row>
    <row r="159" spans="2:27" ht="15.75" x14ac:dyDescent="0.25">
      <c r="B159" s="106"/>
      <c r="D159" s="1247"/>
      <c r="E159" s="1248"/>
      <c r="F159" s="1248"/>
      <c r="G159" s="1248"/>
      <c r="H159" s="1251"/>
      <c r="I159" s="1250"/>
      <c r="J159" s="1251"/>
      <c r="K159" s="1250"/>
      <c r="L159" s="1251"/>
      <c r="M159" s="1250"/>
      <c r="N159" s="1251"/>
      <c r="O159" s="1250"/>
      <c r="P159" s="1251"/>
      <c r="Q159" s="1250"/>
      <c r="R159" s="1262"/>
    </row>
    <row r="160" spans="2:27" ht="15.75" x14ac:dyDescent="0.25">
      <c r="B160" s="106"/>
      <c r="D160" s="1247"/>
      <c r="E160" s="1248"/>
      <c r="F160" s="1248"/>
      <c r="G160" s="1248"/>
      <c r="H160" s="1251"/>
      <c r="I160" s="1250"/>
      <c r="J160" s="1251"/>
      <c r="K160" s="1250"/>
      <c r="L160" s="1251"/>
      <c r="M160" s="1250"/>
      <c r="N160" s="1251"/>
      <c r="O160" s="1250"/>
      <c r="P160" s="1251"/>
      <c r="Q160" s="1250"/>
      <c r="R160" s="1262"/>
    </row>
    <row r="161" spans="2:18" ht="15.75" x14ac:dyDescent="0.25">
      <c r="B161" s="106"/>
      <c r="D161" s="1247"/>
      <c r="E161" s="1248"/>
      <c r="F161" s="1248"/>
      <c r="G161" s="1248"/>
      <c r="H161" s="1251"/>
      <c r="I161" s="1250"/>
      <c r="J161" s="1251"/>
      <c r="K161" s="1250"/>
      <c r="L161" s="1251"/>
      <c r="M161" s="1250"/>
      <c r="N161" s="1251"/>
      <c r="O161" s="1250"/>
      <c r="P161" s="1251"/>
      <c r="Q161" s="1250"/>
      <c r="R161" s="1262"/>
    </row>
    <row r="162" spans="2:18" ht="15.75" x14ac:dyDescent="0.25">
      <c r="B162" s="106"/>
      <c r="D162" s="1247"/>
      <c r="E162" s="1248"/>
      <c r="F162" s="1248"/>
      <c r="G162" s="1248"/>
      <c r="H162" s="1251"/>
      <c r="I162" s="1250"/>
      <c r="J162" s="1251"/>
      <c r="K162" s="1250"/>
      <c r="L162" s="1251"/>
      <c r="M162" s="1250"/>
      <c r="N162" s="1251"/>
      <c r="O162" s="1250"/>
      <c r="P162" s="1251"/>
      <c r="Q162" s="1250"/>
      <c r="R162" s="1262"/>
    </row>
    <row r="163" spans="2:18" ht="15.75" x14ac:dyDescent="0.25">
      <c r="B163" s="106"/>
      <c r="D163" s="1247"/>
      <c r="E163" s="1248"/>
      <c r="F163" s="1248"/>
      <c r="G163" s="1248"/>
      <c r="H163" s="1251"/>
      <c r="I163" s="1250"/>
      <c r="J163" s="1251"/>
      <c r="K163" s="1250"/>
      <c r="L163" s="1251"/>
      <c r="M163" s="1250"/>
      <c r="N163" s="1251"/>
      <c r="O163" s="1250"/>
      <c r="P163" s="1251"/>
      <c r="Q163" s="1250"/>
      <c r="R163" s="1262"/>
    </row>
    <row r="164" spans="2:18" ht="15.75" x14ac:dyDescent="0.25">
      <c r="B164" s="106"/>
      <c r="D164" s="1247"/>
      <c r="E164" s="1248"/>
      <c r="F164" s="1248"/>
      <c r="G164" s="1248"/>
      <c r="H164" s="1251"/>
      <c r="I164" s="1250"/>
      <c r="J164" s="1251"/>
      <c r="K164" s="1250"/>
      <c r="L164" s="1251"/>
      <c r="M164" s="1250"/>
      <c r="N164" s="1251"/>
      <c r="O164" s="1250"/>
      <c r="P164" s="1251"/>
      <c r="Q164" s="1250"/>
      <c r="R164" s="1262"/>
    </row>
    <row r="165" spans="2:18" ht="15.75" x14ac:dyDescent="0.25">
      <c r="B165" s="106"/>
      <c r="D165" s="1247"/>
      <c r="E165" s="1248"/>
      <c r="F165" s="1248"/>
      <c r="G165" s="1248"/>
      <c r="H165" s="1251"/>
      <c r="I165" s="1250"/>
      <c r="J165" s="1251"/>
      <c r="K165" s="1250"/>
      <c r="L165" s="1251"/>
      <c r="M165" s="1250"/>
      <c r="N165" s="1251"/>
      <c r="O165" s="1250"/>
      <c r="P165" s="1251"/>
      <c r="Q165" s="1250"/>
      <c r="R165" s="1262"/>
    </row>
    <row r="166" spans="2:18" ht="15.75" x14ac:dyDescent="0.25">
      <c r="B166" s="106"/>
      <c r="D166" s="1247"/>
      <c r="E166" s="1248"/>
      <c r="F166" s="1248"/>
      <c r="G166" s="1248"/>
      <c r="H166" s="1251"/>
      <c r="I166" s="1250"/>
      <c r="J166" s="1251"/>
      <c r="K166" s="1250"/>
      <c r="L166" s="1251"/>
      <c r="M166" s="1250"/>
      <c r="N166" s="1251"/>
      <c r="O166" s="1250"/>
      <c r="P166" s="1251"/>
      <c r="Q166" s="1250"/>
      <c r="R166" s="1262"/>
    </row>
    <row r="167" spans="2:18" ht="15.75" x14ac:dyDescent="0.25">
      <c r="B167" s="106"/>
      <c r="D167" s="1247"/>
      <c r="E167" s="1248"/>
      <c r="F167" s="1248"/>
      <c r="G167" s="1248"/>
      <c r="H167" s="1251"/>
      <c r="I167" s="1250"/>
      <c r="J167" s="1251"/>
      <c r="K167" s="1250"/>
      <c r="L167" s="1251"/>
      <c r="M167" s="1250"/>
      <c r="N167" s="1251"/>
      <c r="O167" s="1250"/>
      <c r="P167" s="1251"/>
      <c r="Q167" s="1250"/>
      <c r="R167" s="1262"/>
    </row>
    <row r="168" spans="2:18" ht="15.75" x14ac:dyDescent="0.25">
      <c r="B168" s="106"/>
      <c r="D168" s="1247"/>
      <c r="E168" s="1248"/>
      <c r="F168" s="1248"/>
      <c r="G168" s="1248"/>
      <c r="H168" s="1251"/>
      <c r="I168" s="1250"/>
      <c r="J168" s="1251"/>
      <c r="K168" s="1250"/>
      <c r="L168" s="1251"/>
      <c r="M168" s="1250"/>
      <c r="N168" s="1251"/>
      <c r="O168" s="1250"/>
      <c r="P168" s="1251"/>
      <c r="Q168" s="1250"/>
      <c r="R168" s="1262"/>
    </row>
    <row r="169" spans="2:18" ht="15.75" x14ac:dyDescent="0.25">
      <c r="B169" s="106"/>
      <c r="D169" s="1247"/>
      <c r="E169" s="1248"/>
      <c r="F169" s="1248"/>
      <c r="G169" s="1248"/>
      <c r="H169" s="1251"/>
      <c r="I169" s="1250"/>
      <c r="J169" s="1251"/>
      <c r="K169" s="1250"/>
      <c r="L169" s="1251"/>
      <c r="M169" s="1250"/>
      <c r="N169" s="1251"/>
      <c r="O169" s="1250"/>
      <c r="P169" s="1251"/>
      <c r="Q169" s="1250"/>
      <c r="R169" s="1262"/>
    </row>
    <row r="170" spans="2:18" ht="15.75" x14ac:dyDescent="0.25">
      <c r="B170" s="106"/>
      <c r="D170" s="1247"/>
      <c r="E170" s="1248"/>
      <c r="F170" s="1248"/>
      <c r="G170" s="1248"/>
      <c r="H170" s="1251"/>
      <c r="I170" s="1250"/>
      <c r="J170" s="1251"/>
      <c r="K170" s="1250"/>
      <c r="L170" s="1251"/>
      <c r="M170" s="1250"/>
      <c r="N170" s="1251"/>
      <c r="O170" s="1250"/>
      <c r="P170" s="1251"/>
      <c r="Q170" s="1250"/>
      <c r="R170" s="1262"/>
    </row>
    <row r="171" spans="2:18" x14ac:dyDescent="0.25">
      <c r="D171" s="185"/>
      <c r="E171" s="185"/>
      <c r="F171" s="185"/>
      <c r="G171" s="185"/>
      <c r="H171" s="185"/>
      <c r="I171" s="185"/>
      <c r="J171" s="185"/>
      <c r="K171" s="185"/>
      <c r="L171" s="185"/>
      <c r="M171" s="185"/>
      <c r="N171" s="185"/>
      <c r="O171" s="185"/>
      <c r="P171" s="185"/>
      <c r="Q171" s="185"/>
    </row>
    <row r="172" spans="2:18" x14ac:dyDescent="0.25">
      <c r="D172" s="224"/>
      <c r="E172" s="719"/>
      <c r="F172" s="719"/>
      <c r="G172" s="719"/>
      <c r="H172" s="719"/>
      <c r="I172" s="1426" t="s">
        <v>36</v>
      </c>
      <c r="J172" s="719"/>
      <c r="K172" s="719"/>
      <c r="L172" s="719"/>
      <c r="M172" s="719"/>
      <c r="N172" s="719"/>
      <c r="O172" s="719"/>
      <c r="P172" s="719"/>
      <c r="Q172" s="1163"/>
    </row>
    <row r="173" spans="2:18" x14ac:dyDescent="0.25">
      <c r="D173" s="224"/>
      <c r="E173" s="719"/>
      <c r="F173" s="719"/>
      <c r="G173" s="719"/>
      <c r="H173" s="719"/>
      <c r="I173" s="1426" t="s">
        <v>112</v>
      </c>
      <c r="J173" s="719"/>
      <c r="K173" s="719"/>
      <c r="L173" s="719"/>
      <c r="M173" s="719"/>
      <c r="N173" s="719"/>
      <c r="O173" s="719"/>
      <c r="P173" s="719"/>
      <c r="Q173" s="1163"/>
    </row>
    <row r="174" spans="2:18" x14ac:dyDescent="0.25">
      <c r="E174" s="719"/>
      <c r="F174" s="719"/>
      <c r="G174" s="719"/>
      <c r="H174" s="719"/>
      <c r="I174" s="1426" t="s">
        <v>62</v>
      </c>
      <c r="J174" s="719"/>
      <c r="K174" s="719"/>
      <c r="L174" s="719"/>
      <c r="M174" s="719"/>
      <c r="N174" s="719"/>
      <c r="O174" s="719"/>
      <c r="P174" s="719"/>
      <c r="Q174" s="1163"/>
    </row>
  </sheetData>
  <sheetProtection algorithmName="SHA-512" hashValue="jpVplSdgPedY+Q2ZTI1uIJMdyPYj6tF2f9/Lw/0b9sxoVEQtT2QD/cMqPyUhfrXJLQz/bGxn8Kz4TO6vhT4+kg==" saltValue="+AVhd/SbrlFK6HJq/CfExA==" spinCount="100000" sheet="1" objects="1" scenarios="1"/>
  <mergeCells count="49">
    <mergeCell ref="D18:H18"/>
    <mergeCell ref="D132:E132"/>
    <mergeCell ref="D133:R133"/>
    <mergeCell ref="D86:E86"/>
    <mergeCell ref="D87:R87"/>
    <mergeCell ref="D88:H88"/>
    <mergeCell ref="D104:R105"/>
    <mergeCell ref="D107:E107"/>
    <mergeCell ref="D109:E109"/>
    <mergeCell ref="D84:E84"/>
    <mergeCell ref="D35:R36"/>
    <mergeCell ref="D38:E38"/>
    <mergeCell ref="D64:R64"/>
    <mergeCell ref="D65:H65"/>
    <mergeCell ref="D81:R82"/>
    <mergeCell ref="D40:E40"/>
    <mergeCell ref="D2:P2"/>
    <mergeCell ref="D3:R3"/>
    <mergeCell ref="D4:R4"/>
    <mergeCell ref="D5:R5"/>
    <mergeCell ref="D6:R6"/>
    <mergeCell ref="D7:P7"/>
    <mergeCell ref="D8:R9"/>
    <mergeCell ref="D11:R12"/>
    <mergeCell ref="D14:E14"/>
    <mergeCell ref="D16:E16"/>
    <mergeCell ref="D85:E85"/>
    <mergeCell ref="D108:E108"/>
    <mergeCell ref="D131:E131"/>
    <mergeCell ref="D154:E154"/>
    <mergeCell ref="D15:E15"/>
    <mergeCell ref="D39:E39"/>
    <mergeCell ref="D134:H134"/>
    <mergeCell ref="D150:R151"/>
    <mergeCell ref="D153:E153"/>
    <mergeCell ref="D17:R17"/>
    <mergeCell ref="D63:E63"/>
    <mergeCell ref="D41:R41"/>
    <mergeCell ref="D42:H42"/>
    <mergeCell ref="D58:R59"/>
    <mergeCell ref="D62:E62"/>
    <mergeCell ref="D61:E61"/>
    <mergeCell ref="D155:E155"/>
    <mergeCell ref="D156:H156"/>
    <mergeCell ref="D157:H157"/>
    <mergeCell ref="D110:R110"/>
    <mergeCell ref="D111:H111"/>
    <mergeCell ref="D127:R128"/>
    <mergeCell ref="D130:E130"/>
  </mergeCells>
  <hyperlinks>
    <hyperlink ref="B17" location="'ACIDENTES MUN ESPELHO'!A1" display="&lt;&lt;  VOLTAR" xr:uid="{00000000-0004-0000-1100-000000000000}"/>
    <hyperlink ref="B16" location="'ACIDENTES POR DIA DA SEMANA'!A1" display="AVAÇAR &gt;&gt;" xr:uid="{00000000-0004-0000-1100-000001000000}"/>
    <hyperlink ref="B15" location="'INÍCIO '!A1" display="INÍCIO" xr:uid="{00000000-0004-0000-1100-000002000000}"/>
    <hyperlink ref="B98" location="'ACIDENTES MUNICÍPIOS '!A1" display="&lt;&lt;  VOLTAR" xr:uid="{00000000-0004-0000-1100-000003000000}"/>
    <hyperlink ref="B97" location="'ACIDENTES POR DIA DA SEMANA'!A1" display="AVAÇAR &gt;&gt;" xr:uid="{00000000-0004-0000-1100-000004000000}"/>
    <hyperlink ref="B96" location="'INÍCIO '!A1" display="INÍCIO" xr:uid="{00000000-0004-0000-1100-000005000000}"/>
    <hyperlink ref="I174" location="'ACIDENTES MUNICÍPIOS '!A1" display="&lt;&lt;  VOLTAR" xr:uid="{00000000-0004-0000-1100-000006000000}"/>
    <hyperlink ref="I173" location="'ACIDENTES POR DIA DA SEMANA'!A1" display="AVAÇAR &gt;&gt;" xr:uid="{00000000-0004-0000-1100-000007000000}"/>
    <hyperlink ref="I172" location="'INÍCIO '!A1" display="INÍCIO" xr:uid="{00000000-0004-0000-1100-000008000000}"/>
  </hyperlinks>
  <printOptions horizontalCentered="1"/>
  <pageMargins left="0.11811023622047245" right="0.11811023622047245" top="0.78740157480314965" bottom="0.39370078740157483" header="0.31496062992125984" footer="0.31496062992125984"/>
  <pageSetup paperSize="9" scale="80" orientation="portrait" horizontalDpi="4294967294" verticalDpi="4294967294" r:id="rId1"/>
  <rowBreaks count="2" manualBreakCount="2">
    <brk id="57" min="3" max="17" man="1"/>
    <brk id="112" min="3" max="17" man="1"/>
  </rowBreaks>
  <colBreaks count="1" manualBreakCount="1">
    <brk id="18" max="1048575" man="1"/>
  </colBreaks>
  <drawing r:id="rId2"/>
  <legacyDrawing r:id="rId3"/>
  <mc:AlternateContent xmlns:mc="http://schemas.openxmlformats.org/markup-compatibility/2006">
    <mc:Choice Requires="x14">
      <controls>
        <mc:AlternateContent xmlns:mc="http://schemas.openxmlformats.org/markup-compatibility/2006">
          <mc:Choice Requires="x14">
            <control shapeId="44033" r:id="rId4" name="Drop Down 1">
              <controlPr defaultSize="0" autoLine="0" autoPict="0">
                <anchor moveWithCells="1">
                  <from>
                    <xdr:col>3</xdr:col>
                    <xdr:colOff>38100</xdr:colOff>
                    <xdr:row>14</xdr:row>
                    <xdr:rowOff>9525</xdr:rowOff>
                  </from>
                  <to>
                    <xdr:col>4</xdr:col>
                    <xdr:colOff>1790700</xdr:colOff>
                    <xdr:row>14</xdr:row>
                    <xdr:rowOff>228600</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Plan15">
    <tabColor theme="8" tint="-0.249977111117893"/>
  </sheetPr>
  <dimension ref="A1:AB442"/>
  <sheetViews>
    <sheetView showGridLines="0" showRowColHeaders="0" zoomScaleNormal="100" zoomScaleSheetLayoutView="120" workbookViewId="0">
      <selection activeCell="B15" sqref="B15"/>
    </sheetView>
  </sheetViews>
  <sheetFormatPr baseColWidth="10" defaultColWidth="9.140625" defaultRowHeight="15" x14ac:dyDescent="0.25"/>
  <cols>
    <col min="1" max="1" width="15.28515625" style="28" customWidth="1"/>
    <col min="2" max="2" width="14.85546875" style="28" customWidth="1"/>
    <col min="3" max="3" width="4.85546875" style="28" customWidth="1"/>
    <col min="4" max="4" width="3.42578125" style="28" customWidth="1"/>
    <col min="5" max="5" width="28.7109375" style="28" customWidth="1"/>
    <col min="6" max="6" width="6.85546875" style="1178" customWidth="1"/>
    <col min="7" max="7" width="5.140625" style="1178" customWidth="1"/>
    <col min="8" max="8" width="6.85546875" style="28" customWidth="1"/>
    <col min="9" max="9" width="5.140625" style="421" customWidth="1"/>
    <col min="10" max="10" width="6.85546875" style="28" customWidth="1"/>
    <col min="11" max="11" width="5.140625" style="421" customWidth="1"/>
    <col min="12" max="12" width="6.85546875" style="28" customWidth="1"/>
    <col min="13" max="13" width="5.140625" style="421" customWidth="1"/>
    <col min="14" max="14" width="6.85546875" style="421" customWidth="1"/>
    <col min="15" max="15" width="5.5703125" style="421" customWidth="1"/>
    <col min="16" max="16" width="7.28515625" style="28" customWidth="1"/>
    <col min="17" max="17" width="5.140625" style="550" customWidth="1"/>
    <col min="18" max="18" width="8.28515625" style="28" customWidth="1"/>
    <col min="19" max="19" width="3.42578125" style="28" customWidth="1"/>
    <col min="20" max="22" width="9.85546875" style="28" customWidth="1"/>
    <col min="23" max="16384" width="9.140625" style="28"/>
  </cols>
  <sheetData>
    <row r="1" spans="1:22" ht="15.75" thickBot="1" x14ac:dyDescent="0.3">
      <c r="A1" s="28" t="s">
        <v>90</v>
      </c>
      <c r="D1" s="550"/>
      <c r="E1" s="550"/>
      <c r="H1" s="550"/>
      <c r="I1" s="550"/>
      <c r="J1" s="550"/>
      <c r="K1" s="550"/>
      <c r="L1" s="550"/>
      <c r="M1" s="550"/>
      <c r="N1" s="550"/>
      <c r="O1" s="550"/>
      <c r="P1" s="550"/>
    </row>
    <row r="2" spans="1:22" ht="15.75" thickTop="1" x14ac:dyDescent="0.25">
      <c r="C2" s="429"/>
      <c r="D2" s="1720"/>
      <c r="E2" s="1721"/>
      <c r="F2" s="1721"/>
      <c r="G2" s="1721"/>
      <c r="H2" s="1721"/>
      <c r="I2" s="1721"/>
      <c r="J2" s="1721"/>
      <c r="K2" s="1721"/>
      <c r="L2" s="1721"/>
      <c r="M2" s="1721"/>
      <c r="N2" s="1721"/>
      <c r="O2" s="1721"/>
      <c r="P2" s="1721"/>
      <c r="Q2" s="551"/>
      <c r="R2" s="547"/>
    </row>
    <row r="3" spans="1:22" ht="15.75" x14ac:dyDescent="0.25">
      <c r="C3" s="357"/>
      <c r="D3" s="1722" t="s">
        <v>34</v>
      </c>
      <c r="E3" s="1723"/>
      <c r="F3" s="1723"/>
      <c r="G3" s="1723"/>
      <c r="H3" s="1723"/>
      <c r="I3" s="1723"/>
      <c r="J3" s="1723"/>
      <c r="K3" s="1723"/>
      <c r="L3" s="1723"/>
      <c r="M3" s="1723"/>
      <c r="N3" s="1723"/>
      <c r="O3" s="1723"/>
      <c r="P3" s="1723"/>
      <c r="Q3" s="1723"/>
      <c r="R3" s="1724"/>
    </row>
    <row r="4" spans="1:22" ht="15.75" x14ac:dyDescent="0.25">
      <c r="C4" s="357"/>
      <c r="D4" s="1722" t="s">
        <v>35</v>
      </c>
      <c r="E4" s="1723"/>
      <c r="F4" s="1723"/>
      <c r="G4" s="1723"/>
      <c r="H4" s="1723"/>
      <c r="I4" s="1723"/>
      <c r="J4" s="1723"/>
      <c r="K4" s="1723"/>
      <c r="L4" s="1723"/>
      <c r="M4" s="1723"/>
      <c r="N4" s="1723"/>
      <c r="O4" s="1723"/>
      <c r="P4" s="1723"/>
      <c r="Q4" s="1723"/>
      <c r="R4" s="1724"/>
    </row>
    <row r="5" spans="1:22" ht="15.75" x14ac:dyDescent="0.25">
      <c r="C5" s="357"/>
      <c r="D5" s="1722" t="s">
        <v>394</v>
      </c>
      <c r="E5" s="1723"/>
      <c r="F5" s="1723"/>
      <c r="G5" s="1723"/>
      <c r="H5" s="1723"/>
      <c r="I5" s="1723"/>
      <c r="J5" s="1723"/>
      <c r="K5" s="1723"/>
      <c r="L5" s="1723"/>
      <c r="M5" s="1723"/>
      <c r="N5" s="1723"/>
      <c r="O5" s="1723"/>
      <c r="P5" s="1723"/>
      <c r="Q5" s="1723"/>
      <c r="R5" s="1724"/>
    </row>
    <row r="6" spans="1:22" s="548" customFormat="1" ht="15.75" x14ac:dyDescent="0.25">
      <c r="C6" s="357"/>
      <c r="D6" s="1722" t="s">
        <v>37</v>
      </c>
      <c r="E6" s="1723"/>
      <c r="F6" s="1723"/>
      <c r="G6" s="1723"/>
      <c r="H6" s="1723"/>
      <c r="I6" s="1723"/>
      <c r="J6" s="1723"/>
      <c r="K6" s="1723"/>
      <c r="L6" s="1723"/>
      <c r="M6" s="1723"/>
      <c r="N6" s="1723"/>
      <c r="O6" s="1723"/>
      <c r="P6" s="1723"/>
      <c r="Q6" s="1723"/>
      <c r="R6" s="1724"/>
    </row>
    <row r="7" spans="1:22" ht="15.75" customHeight="1" x14ac:dyDescent="0.25">
      <c r="C7" s="544"/>
      <c r="D7" s="1716"/>
      <c r="E7" s="1717"/>
      <c r="F7" s="1717"/>
      <c r="G7" s="1717"/>
      <c r="H7" s="1717"/>
      <c r="I7" s="1717"/>
      <c r="J7" s="1717"/>
      <c r="K7" s="1717"/>
      <c r="L7" s="1717"/>
      <c r="M7" s="1717"/>
      <c r="N7" s="1717"/>
      <c r="O7" s="1717"/>
      <c r="P7" s="1717"/>
      <c r="Q7" s="552"/>
      <c r="R7" s="553"/>
    </row>
    <row r="8" spans="1:22" ht="15.75" customHeight="1" x14ac:dyDescent="0.25">
      <c r="C8" s="430"/>
      <c r="D8" s="1676" t="s">
        <v>339</v>
      </c>
      <c r="E8" s="1677"/>
      <c r="F8" s="1677"/>
      <c r="G8" s="1677"/>
      <c r="H8" s="1677"/>
      <c r="I8" s="1677"/>
      <c r="J8" s="1677"/>
      <c r="K8" s="1677"/>
      <c r="L8" s="1677"/>
      <c r="M8" s="1677"/>
      <c r="N8" s="1677"/>
      <c r="O8" s="1677"/>
      <c r="P8" s="1677"/>
      <c r="Q8" s="1677"/>
      <c r="R8" s="1678"/>
    </row>
    <row r="9" spans="1:22" ht="22.5" customHeight="1" thickBot="1" x14ac:dyDescent="0.3">
      <c r="C9" s="430"/>
      <c r="D9" s="1679"/>
      <c r="E9" s="1680"/>
      <c r="F9" s="1680"/>
      <c r="G9" s="1680"/>
      <c r="H9" s="1680"/>
      <c r="I9" s="1680"/>
      <c r="J9" s="1680"/>
      <c r="K9" s="1680"/>
      <c r="L9" s="1680"/>
      <c r="M9" s="1680"/>
      <c r="N9" s="1680"/>
      <c r="O9" s="1680"/>
      <c r="P9" s="1680"/>
      <c r="Q9" s="1680"/>
      <c r="R9" s="1681"/>
    </row>
    <row r="10" spans="1:22" ht="15" customHeight="1" thickTop="1" x14ac:dyDescent="0.25">
      <c r="C10" s="100"/>
      <c r="D10" s="100"/>
      <c r="E10" s="100"/>
      <c r="F10" s="100"/>
      <c r="G10" s="100"/>
      <c r="H10" s="100"/>
      <c r="I10" s="100"/>
    </row>
    <row r="11" spans="1:22" ht="12.75" customHeight="1" x14ac:dyDescent="0.3">
      <c r="B11" s="102"/>
      <c r="C11" s="116"/>
      <c r="D11" s="1500" t="s">
        <v>316</v>
      </c>
      <c r="E11" s="1500"/>
      <c r="F11" s="1500"/>
      <c r="G11" s="1500"/>
      <c r="H11" s="1500"/>
      <c r="I11" s="1500"/>
      <c r="J11" s="1500"/>
      <c r="K11" s="1500"/>
      <c r="L11" s="1500"/>
      <c r="M11" s="1500"/>
      <c r="N11" s="1500"/>
      <c r="O11" s="1500"/>
      <c r="P11" s="1500"/>
      <c r="Q11" s="1500"/>
      <c r="R11" s="1500"/>
    </row>
    <row r="12" spans="1:22" ht="18.75" customHeight="1" x14ac:dyDescent="0.25">
      <c r="D12" s="1500"/>
      <c r="E12" s="1500"/>
      <c r="F12" s="1500"/>
      <c r="G12" s="1500"/>
      <c r="H12" s="1500"/>
      <c r="I12" s="1500"/>
      <c r="J12" s="1500"/>
      <c r="K12" s="1500"/>
      <c r="L12" s="1500"/>
      <c r="M12" s="1500"/>
      <c r="N12" s="1500"/>
      <c r="O12" s="1500"/>
      <c r="P12" s="1500"/>
      <c r="Q12" s="1500"/>
      <c r="R12" s="1500"/>
      <c r="S12" s="3"/>
      <c r="T12" s="3"/>
      <c r="U12" s="3"/>
      <c r="V12" s="3"/>
    </row>
    <row r="13" spans="1:22" ht="3.75" customHeight="1" thickBot="1" x14ac:dyDescent="0.3">
      <c r="C13" s="215"/>
      <c r="D13" s="555"/>
      <c r="E13" s="555"/>
      <c r="F13" s="555"/>
      <c r="G13" s="555"/>
      <c r="H13" s="555"/>
      <c r="I13" s="555"/>
      <c r="J13" s="555"/>
      <c r="K13" s="555"/>
      <c r="L13" s="555"/>
      <c r="M13" s="555"/>
      <c r="N13" s="1130"/>
      <c r="O13" s="1130"/>
      <c r="P13" s="1130"/>
      <c r="Q13" s="555"/>
      <c r="R13" s="555"/>
      <c r="S13" s="100"/>
      <c r="T13" s="3"/>
      <c r="U13" s="3"/>
      <c r="V13" s="3"/>
    </row>
    <row r="14" spans="1:22" ht="36" customHeight="1" thickTop="1" thickBot="1" x14ac:dyDescent="0.3">
      <c r="C14" s="215"/>
      <c r="D14" s="1708" t="s">
        <v>256</v>
      </c>
      <c r="E14" s="1709"/>
      <c r="F14" s="952">
        <v>2011</v>
      </c>
      <c r="G14" s="953" t="s">
        <v>307</v>
      </c>
      <c r="H14" s="952">
        <v>2012</v>
      </c>
      <c r="I14" s="953" t="s">
        <v>307</v>
      </c>
      <c r="J14" s="953">
        <v>2013</v>
      </c>
      <c r="K14" s="953" t="s">
        <v>307</v>
      </c>
      <c r="L14" s="952">
        <v>2014</v>
      </c>
      <c r="M14" s="953" t="s">
        <v>307</v>
      </c>
      <c r="N14" s="1128">
        <v>2015</v>
      </c>
      <c r="O14" s="1129" t="s">
        <v>307</v>
      </c>
      <c r="P14" s="1128">
        <v>2016</v>
      </c>
      <c r="Q14" s="953" t="s">
        <v>307</v>
      </c>
      <c r="R14" s="954" t="s">
        <v>542</v>
      </c>
      <c r="S14" s="100"/>
      <c r="T14" s="103"/>
      <c r="U14" s="103"/>
      <c r="V14" s="103"/>
    </row>
    <row r="15" spans="1:22" ht="15.75" customHeight="1" x14ac:dyDescent="0.25">
      <c r="B15" s="670" t="s">
        <v>36</v>
      </c>
      <c r="C15" s="214"/>
      <c r="D15" s="556">
        <v>1</v>
      </c>
      <c r="E15" s="557" t="s">
        <v>257</v>
      </c>
      <c r="F15" s="562">
        <v>171.97256628109326</v>
      </c>
      <c r="G15" s="563">
        <v>26</v>
      </c>
      <c r="H15" s="562">
        <v>162.65513350883791</v>
      </c>
      <c r="I15" s="563">
        <v>27</v>
      </c>
      <c r="J15" s="564">
        <v>117.8</v>
      </c>
      <c r="K15" s="563">
        <v>33</v>
      </c>
      <c r="L15" s="565">
        <v>79.920903023811491</v>
      </c>
      <c r="M15" s="563">
        <v>43</v>
      </c>
      <c r="N15" s="564">
        <v>91.125198098256732</v>
      </c>
      <c r="O15" s="563">
        <v>30</v>
      </c>
      <c r="P15" s="564">
        <v>75.693860386879734</v>
      </c>
      <c r="Q15" s="563">
        <v>34</v>
      </c>
      <c r="R15" s="566">
        <f>IFERROR((P15-N15)/N15,"-")</f>
        <v>-0.16934215818919801</v>
      </c>
      <c r="S15" s="89"/>
      <c r="T15" s="63"/>
      <c r="U15" s="63"/>
      <c r="V15" s="63"/>
    </row>
    <row r="16" spans="1:22" x14ac:dyDescent="0.25">
      <c r="B16" s="670" t="s">
        <v>112</v>
      </c>
      <c r="D16" s="1033">
        <v>2</v>
      </c>
      <c r="E16" s="1034" t="s">
        <v>202</v>
      </c>
      <c r="F16" s="1035">
        <v>167.55793226381462</v>
      </c>
      <c r="G16" s="1036">
        <v>29</v>
      </c>
      <c r="H16" s="1035">
        <v>226.27278441231928</v>
      </c>
      <c r="I16" s="1036">
        <v>15</v>
      </c>
      <c r="J16" s="1037">
        <v>185.4</v>
      </c>
      <c r="K16" s="1036">
        <v>14</v>
      </c>
      <c r="L16" s="1037">
        <v>144.85387547649302</v>
      </c>
      <c r="M16" s="1036">
        <v>20</v>
      </c>
      <c r="N16" s="1038">
        <v>96.19896762083529</v>
      </c>
      <c r="O16" s="1036">
        <v>26</v>
      </c>
      <c r="P16" s="1038">
        <v>76.011625307399953</v>
      </c>
      <c r="Q16" s="1036">
        <v>33</v>
      </c>
      <c r="R16" s="1039">
        <f t="shared" ref="R16:R67" si="0">IFERROR((P16-N16)/N16,"-")</f>
        <v>-0.20984988521917416</v>
      </c>
    </row>
    <row r="17" spans="2:22" x14ac:dyDescent="0.25">
      <c r="B17" s="670" t="s">
        <v>62</v>
      </c>
      <c r="D17" s="558">
        <v>3</v>
      </c>
      <c r="E17" s="559" t="s">
        <v>258</v>
      </c>
      <c r="F17" s="567">
        <v>154.29122468659594</v>
      </c>
      <c r="G17" s="568">
        <v>33</v>
      </c>
      <c r="H17" s="567">
        <v>169.59669079627716</v>
      </c>
      <c r="I17" s="568">
        <v>26</v>
      </c>
      <c r="J17" s="569">
        <v>190.5</v>
      </c>
      <c r="K17" s="568">
        <v>11</v>
      </c>
      <c r="L17" s="569">
        <v>182.17306441119064</v>
      </c>
      <c r="M17" s="568">
        <v>8</v>
      </c>
      <c r="N17" s="565">
        <v>100.46483730694257</v>
      </c>
      <c r="O17" s="568">
        <v>23</v>
      </c>
      <c r="P17" s="565">
        <v>121.88208616780045</v>
      </c>
      <c r="Q17" s="568">
        <v>9</v>
      </c>
      <c r="R17" s="566">
        <f t="shared" si="0"/>
        <v>0.21318154127322569</v>
      </c>
    </row>
    <row r="18" spans="2:22" x14ac:dyDescent="0.25">
      <c r="B18" s="677"/>
      <c r="D18" s="1033">
        <v>4</v>
      </c>
      <c r="E18" s="1034" t="s">
        <v>259</v>
      </c>
      <c r="F18" s="1035">
        <v>139.53488372093022</v>
      </c>
      <c r="G18" s="1036">
        <v>37</v>
      </c>
      <c r="H18" s="1035">
        <v>158.23306411735618</v>
      </c>
      <c r="I18" s="1036">
        <v>30</v>
      </c>
      <c r="J18" s="1037">
        <v>112.4</v>
      </c>
      <c r="K18" s="1036">
        <v>35</v>
      </c>
      <c r="L18" s="1037">
        <v>118.85780547905493</v>
      </c>
      <c r="M18" s="1036">
        <v>27</v>
      </c>
      <c r="N18" s="1038">
        <v>94.760312151616503</v>
      </c>
      <c r="O18" s="1036">
        <v>27</v>
      </c>
      <c r="P18" s="1038">
        <v>96.717068519275301</v>
      </c>
      <c r="Q18" s="1036">
        <v>18</v>
      </c>
      <c r="R18" s="1039">
        <f t="shared" si="0"/>
        <v>2.064953484458755E-2</v>
      </c>
    </row>
    <row r="19" spans="2:22" x14ac:dyDescent="0.25">
      <c r="D19" s="558">
        <v>5</v>
      </c>
      <c r="E19" s="559" t="s">
        <v>205</v>
      </c>
      <c r="F19" s="567">
        <v>141.04549449629599</v>
      </c>
      <c r="G19" s="568">
        <v>35</v>
      </c>
      <c r="H19" s="567">
        <v>120.35957422800617</v>
      </c>
      <c r="I19" s="568">
        <v>39</v>
      </c>
      <c r="J19" s="569">
        <v>114.4</v>
      </c>
      <c r="K19" s="568">
        <v>34</v>
      </c>
      <c r="L19" s="569">
        <v>115.1823858034834</v>
      </c>
      <c r="M19" s="568">
        <v>29</v>
      </c>
      <c r="N19" s="565">
        <v>92.572424308429532</v>
      </c>
      <c r="O19" s="568">
        <v>28</v>
      </c>
      <c r="P19" s="565">
        <v>82.043964863780261</v>
      </c>
      <c r="Q19" s="568">
        <v>27</v>
      </c>
      <c r="R19" s="566">
        <f t="shared" si="0"/>
        <v>-0.11373213484796425</v>
      </c>
    </row>
    <row r="20" spans="2:22" x14ac:dyDescent="0.25">
      <c r="D20" s="1033">
        <v>6</v>
      </c>
      <c r="E20" s="1034" t="s">
        <v>206</v>
      </c>
      <c r="F20" s="1035">
        <v>244.13779793496093</v>
      </c>
      <c r="G20" s="1036">
        <v>11</v>
      </c>
      <c r="H20" s="1035">
        <v>171.41915279380254</v>
      </c>
      <c r="I20" s="1036">
        <v>25</v>
      </c>
      <c r="J20" s="1037">
        <v>166.8</v>
      </c>
      <c r="K20" s="1036">
        <v>17</v>
      </c>
      <c r="L20" s="1037">
        <v>126.98819907644946</v>
      </c>
      <c r="M20" s="1036">
        <v>24</v>
      </c>
      <c r="N20" s="1038">
        <v>97.635572285613463</v>
      </c>
      <c r="O20" s="1036">
        <v>25</v>
      </c>
      <c r="P20" s="1038">
        <v>84.425195987062111</v>
      </c>
      <c r="Q20" s="1036">
        <v>25</v>
      </c>
      <c r="R20" s="1039">
        <f t="shared" si="0"/>
        <v>-0.13530290230600608</v>
      </c>
    </row>
    <row r="21" spans="2:22" x14ac:dyDescent="0.25">
      <c r="D21" s="558">
        <v>7</v>
      </c>
      <c r="E21" s="559" t="s">
        <v>207</v>
      </c>
      <c r="F21" s="567">
        <v>153.77222489187889</v>
      </c>
      <c r="G21" s="568">
        <v>34</v>
      </c>
      <c r="H21" s="567">
        <v>160.10385114668975</v>
      </c>
      <c r="I21" s="568">
        <v>28</v>
      </c>
      <c r="J21" s="569">
        <v>126.1</v>
      </c>
      <c r="K21" s="568">
        <v>32</v>
      </c>
      <c r="L21" s="569">
        <v>69.597069597069591</v>
      </c>
      <c r="M21" s="568">
        <v>45</v>
      </c>
      <c r="N21" s="565">
        <v>79.805690492713396</v>
      </c>
      <c r="O21" s="568">
        <v>37</v>
      </c>
      <c r="P21" s="565">
        <v>141.40085498191385</v>
      </c>
      <c r="Q21" s="568">
        <v>6</v>
      </c>
      <c r="R21" s="566">
        <f t="shared" si="0"/>
        <v>0.7718141915559813</v>
      </c>
    </row>
    <row r="22" spans="2:22" x14ac:dyDescent="0.25">
      <c r="D22" s="1033">
        <v>8</v>
      </c>
      <c r="E22" s="1034" t="s">
        <v>208</v>
      </c>
      <c r="F22" s="1035">
        <v>86.206896551724142</v>
      </c>
      <c r="G22" s="1036">
        <v>50</v>
      </c>
      <c r="H22" s="1035">
        <v>81.421169504071059</v>
      </c>
      <c r="I22" s="1036">
        <v>48</v>
      </c>
      <c r="J22" s="1037">
        <v>134.69999999999999</v>
      </c>
      <c r="K22" s="1036">
        <v>29</v>
      </c>
      <c r="L22" s="1037">
        <v>17.311021350259665</v>
      </c>
      <c r="M22" s="1036">
        <v>52</v>
      </c>
      <c r="N22" s="1038">
        <v>0</v>
      </c>
      <c r="O22" s="1036">
        <v>52</v>
      </c>
      <c r="P22" s="1038">
        <v>26.014568158168576</v>
      </c>
      <c r="Q22" s="1036">
        <v>51</v>
      </c>
      <c r="R22" s="1125" t="str">
        <f t="shared" si="0"/>
        <v>-</v>
      </c>
    </row>
    <row r="23" spans="2:22" x14ac:dyDescent="0.25">
      <c r="D23" s="558">
        <v>9</v>
      </c>
      <c r="E23" s="559" t="s">
        <v>209</v>
      </c>
      <c r="F23" s="567">
        <v>158.62494571552651</v>
      </c>
      <c r="G23" s="568">
        <v>31</v>
      </c>
      <c r="H23" s="567">
        <v>174.16113098279681</v>
      </c>
      <c r="I23" s="568">
        <v>23</v>
      </c>
      <c r="J23" s="569">
        <v>138</v>
      </c>
      <c r="K23" s="568">
        <v>28</v>
      </c>
      <c r="L23" s="569">
        <v>122.9780633724795</v>
      </c>
      <c r="M23" s="568">
        <v>26</v>
      </c>
      <c r="N23" s="565">
        <v>90.123005724028744</v>
      </c>
      <c r="O23" s="568">
        <v>31</v>
      </c>
      <c r="P23" s="565">
        <v>80.391413933413503</v>
      </c>
      <c r="Q23" s="568">
        <v>28</v>
      </c>
      <c r="R23" s="566">
        <f t="shared" si="0"/>
        <v>-0.10798121647667802</v>
      </c>
    </row>
    <row r="24" spans="2:22" x14ac:dyDescent="0.25">
      <c r="D24" s="1033">
        <v>10</v>
      </c>
      <c r="E24" s="1034" t="s">
        <v>210</v>
      </c>
      <c r="F24" s="1035">
        <v>181.43754361479415</v>
      </c>
      <c r="G24" s="1036">
        <v>25</v>
      </c>
      <c r="H24" s="1035">
        <v>106.63507109004739</v>
      </c>
      <c r="I24" s="1036">
        <v>42</v>
      </c>
      <c r="J24" s="1037">
        <v>66.3</v>
      </c>
      <c r="K24" s="1036">
        <v>51</v>
      </c>
      <c r="L24" s="1037">
        <v>22.133687472332891</v>
      </c>
      <c r="M24" s="1036">
        <v>51</v>
      </c>
      <c r="N24" s="1038">
        <v>32.232070910556004</v>
      </c>
      <c r="O24" s="1036">
        <v>48</v>
      </c>
      <c r="P24" s="1038">
        <v>30.429821224800303</v>
      </c>
      <c r="Q24" s="1036">
        <v>50</v>
      </c>
      <c r="R24" s="1039">
        <f t="shared" si="0"/>
        <v>-5.5914796500570615E-2</v>
      </c>
    </row>
    <row r="25" spans="2:22" ht="15.75" x14ac:dyDescent="0.25">
      <c r="C25" s="100"/>
      <c r="D25" s="558">
        <v>11</v>
      </c>
      <c r="E25" s="559" t="s">
        <v>211</v>
      </c>
      <c r="F25" s="567">
        <v>98.789037603569156</v>
      </c>
      <c r="G25" s="568">
        <v>47</v>
      </c>
      <c r="H25" s="567">
        <v>113.23806956052844</v>
      </c>
      <c r="I25" s="568">
        <v>41</v>
      </c>
      <c r="J25" s="569">
        <v>81.900000000000006</v>
      </c>
      <c r="K25" s="568">
        <v>45</v>
      </c>
      <c r="L25" s="569">
        <v>78.639744952178532</v>
      </c>
      <c r="M25" s="568">
        <v>44</v>
      </c>
      <c r="N25" s="565">
        <v>38.933229511387971</v>
      </c>
      <c r="O25" s="568">
        <v>47</v>
      </c>
      <c r="P25" s="565">
        <v>43.604651162790695</v>
      </c>
      <c r="Q25" s="568">
        <v>45</v>
      </c>
      <c r="R25" s="566">
        <f t="shared" si="0"/>
        <v>0.11998546511627897</v>
      </c>
    </row>
    <row r="26" spans="2:22" ht="15.75" x14ac:dyDescent="0.25">
      <c r="C26" s="100"/>
      <c r="D26" s="1033">
        <v>12</v>
      </c>
      <c r="E26" s="1034" t="s">
        <v>212</v>
      </c>
      <c r="F26" s="1035">
        <v>114.12268188302426</v>
      </c>
      <c r="G26" s="1036">
        <v>42</v>
      </c>
      <c r="H26" s="1035">
        <v>278.12895069532237</v>
      </c>
      <c r="I26" s="1036">
        <v>6</v>
      </c>
      <c r="J26" s="1037">
        <v>220.9</v>
      </c>
      <c r="K26" s="1036">
        <v>6</v>
      </c>
      <c r="L26" s="1037">
        <v>166.84045881126173</v>
      </c>
      <c r="M26" s="1036">
        <v>16</v>
      </c>
      <c r="N26" s="1038">
        <v>164.56921587608906</v>
      </c>
      <c r="O26" s="1036">
        <v>6</v>
      </c>
      <c r="P26" s="1038">
        <v>167.44186046511629</v>
      </c>
      <c r="Q26" s="1036">
        <v>4</v>
      </c>
      <c r="R26" s="1039">
        <f t="shared" si="0"/>
        <v>1.7455540355677236E-2</v>
      </c>
    </row>
    <row r="27" spans="2:22" ht="15.75" x14ac:dyDescent="0.25">
      <c r="C27" s="100"/>
      <c r="D27" s="558">
        <v>13</v>
      </c>
      <c r="E27" s="559" t="s">
        <v>213</v>
      </c>
      <c r="F27" s="567">
        <v>214.82839926643962</v>
      </c>
      <c r="G27" s="568">
        <v>15</v>
      </c>
      <c r="H27" s="567">
        <v>203.95992366412213</v>
      </c>
      <c r="I27" s="568">
        <v>17</v>
      </c>
      <c r="J27" s="569">
        <v>142.69999999999999</v>
      </c>
      <c r="K27" s="568">
        <v>25</v>
      </c>
      <c r="L27" s="569">
        <v>111.69177169791988</v>
      </c>
      <c r="M27" s="568">
        <v>31</v>
      </c>
      <c r="N27" s="565">
        <v>75.449796865931518</v>
      </c>
      <c r="O27" s="568">
        <v>38</v>
      </c>
      <c r="P27" s="565">
        <v>77.468732499533317</v>
      </c>
      <c r="Q27" s="568">
        <v>31</v>
      </c>
      <c r="R27" s="566">
        <f t="shared" si="0"/>
        <v>2.6758662282276156E-2</v>
      </c>
    </row>
    <row r="28" spans="2:22" x14ac:dyDescent="0.25">
      <c r="D28" s="1033">
        <v>14</v>
      </c>
      <c r="E28" s="1034" t="s">
        <v>214</v>
      </c>
      <c r="F28" s="1035">
        <v>259.65801139962002</v>
      </c>
      <c r="G28" s="1036">
        <v>9</v>
      </c>
      <c r="H28" s="1035">
        <v>253.49198137609932</v>
      </c>
      <c r="I28" s="1036">
        <v>10</v>
      </c>
      <c r="J28" s="1037">
        <v>191.8</v>
      </c>
      <c r="K28" s="1036">
        <v>10</v>
      </c>
      <c r="L28" s="1037">
        <v>187.52547900529964</v>
      </c>
      <c r="M28" s="1036">
        <v>7</v>
      </c>
      <c r="N28" s="1038">
        <v>152.28426395939087</v>
      </c>
      <c r="O28" s="1036">
        <v>7</v>
      </c>
      <c r="P28" s="1038">
        <v>111.42061281337047</v>
      </c>
      <c r="Q28" s="1036">
        <v>13</v>
      </c>
      <c r="R28" s="1039">
        <f t="shared" si="0"/>
        <v>-0.26833797585886732</v>
      </c>
    </row>
    <row r="29" spans="2:22" ht="15.75" x14ac:dyDescent="0.25">
      <c r="B29" s="101"/>
      <c r="C29" s="101"/>
      <c r="D29" s="558">
        <v>15</v>
      </c>
      <c r="E29" s="559" t="s">
        <v>260</v>
      </c>
      <c r="F29" s="567">
        <v>207.52269779507134</v>
      </c>
      <c r="G29" s="568">
        <v>17</v>
      </c>
      <c r="H29" s="567">
        <v>186.14384844145832</v>
      </c>
      <c r="I29" s="568">
        <v>20</v>
      </c>
      <c r="J29" s="569">
        <v>159.80000000000001</v>
      </c>
      <c r="K29" s="568">
        <v>20</v>
      </c>
      <c r="L29" s="569">
        <v>148.34537847090149</v>
      </c>
      <c r="M29" s="568">
        <v>19</v>
      </c>
      <c r="N29" s="565">
        <v>139.34129569308723</v>
      </c>
      <c r="O29" s="568">
        <v>10</v>
      </c>
      <c r="P29" s="565">
        <v>127.03697213947784</v>
      </c>
      <c r="Q29" s="568">
        <v>7</v>
      </c>
      <c r="R29" s="566">
        <f t="shared" si="0"/>
        <v>-8.8303496048370789E-2</v>
      </c>
      <c r="S29" s="101"/>
      <c r="T29" s="101"/>
    </row>
    <row r="30" spans="2:22" ht="15.75" x14ac:dyDescent="0.25">
      <c r="B30" s="104"/>
      <c r="D30" s="1033">
        <v>16</v>
      </c>
      <c r="E30" s="1034" t="s">
        <v>216</v>
      </c>
      <c r="F30" s="1035">
        <v>253.9530426449449</v>
      </c>
      <c r="G30" s="1036">
        <v>10</v>
      </c>
      <c r="H30" s="1035">
        <v>319.28480204342276</v>
      </c>
      <c r="I30" s="1036">
        <v>4</v>
      </c>
      <c r="J30" s="1037">
        <v>357.8</v>
      </c>
      <c r="K30" s="1036">
        <v>2</v>
      </c>
      <c r="L30" s="1037">
        <v>395.86919104991392</v>
      </c>
      <c r="M30" s="1036">
        <v>1</v>
      </c>
      <c r="N30" s="1038">
        <v>230.32629558541268</v>
      </c>
      <c r="O30" s="1036">
        <v>1</v>
      </c>
      <c r="P30" s="1038">
        <v>185.18518518518519</v>
      </c>
      <c r="Q30" s="1036">
        <v>2</v>
      </c>
      <c r="R30" s="1039">
        <f t="shared" si="0"/>
        <v>-0.19598765432098766</v>
      </c>
    </row>
    <row r="31" spans="2:22" x14ac:dyDescent="0.25">
      <c r="B31" s="105"/>
      <c r="D31" s="558">
        <v>17</v>
      </c>
      <c r="E31" s="559" t="s">
        <v>217</v>
      </c>
      <c r="F31" s="567">
        <v>94.029149036201218</v>
      </c>
      <c r="G31" s="568">
        <v>49</v>
      </c>
      <c r="H31" s="567">
        <v>151.28006206361522</v>
      </c>
      <c r="I31" s="568">
        <v>32</v>
      </c>
      <c r="J31" s="569">
        <v>66.599999999999994</v>
      </c>
      <c r="K31" s="568">
        <v>50</v>
      </c>
      <c r="L31" s="569">
        <v>115.07479861910241</v>
      </c>
      <c r="M31" s="568">
        <v>30</v>
      </c>
      <c r="N31" s="565">
        <v>132.10039630118891</v>
      </c>
      <c r="O31" s="568">
        <v>12</v>
      </c>
      <c r="P31" s="565">
        <v>75.056292219164376</v>
      </c>
      <c r="Q31" s="568">
        <v>35</v>
      </c>
      <c r="R31" s="566">
        <f t="shared" si="0"/>
        <v>-0.4318238679009257</v>
      </c>
    </row>
    <row r="32" spans="2:22" ht="15.75" x14ac:dyDescent="0.25">
      <c r="B32" s="22"/>
      <c r="C32" s="22"/>
      <c r="D32" s="1033">
        <v>18</v>
      </c>
      <c r="E32" s="1034" t="s">
        <v>218</v>
      </c>
      <c r="F32" s="1035">
        <v>371.90082644628097</v>
      </c>
      <c r="G32" s="1036">
        <v>3</v>
      </c>
      <c r="H32" s="1035">
        <v>384.61538461538464</v>
      </c>
      <c r="I32" s="1036">
        <v>2</v>
      </c>
      <c r="J32" s="1037">
        <v>264.3</v>
      </c>
      <c r="K32" s="1036">
        <v>5</v>
      </c>
      <c r="L32" s="1037">
        <v>180.00847098686998</v>
      </c>
      <c r="M32" s="1036">
        <v>10</v>
      </c>
      <c r="N32" s="1038">
        <v>61.057050181263115</v>
      </c>
      <c r="O32" s="1036">
        <v>44</v>
      </c>
      <c r="P32" s="1038">
        <v>78.641644325290443</v>
      </c>
      <c r="Q32" s="1036">
        <v>29</v>
      </c>
      <c r="R32" s="1039">
        <f t="shared" si="0"/>
        <v>0.28800268096514758</v>
      </c>
      <c r="S32" s="3"/>
      <c r="T32" s="3"/>
      <c r="U32" s="3"/>
      <c r="V32" s="3"/>
    </row>
    <row r="33" spans="2:22" ht="15.75" x14ac:dyDescent="0.25">
      <c r="B33" s="22"/>
      <c r="C33" s="22"/>
      <c r="D33" s="558">
        <v>19</v>
      </c>
      <c r="E33" s="559" t="s">
        <v>261</v>
      </c>
      <c r="F33" s="567">
        <v>134.08794079233783</v>
      </c>
      <c r="G33" s="568">
        <v>39</v>
      </c>
      <c r="H33" s="567">
        <v>127.79295933129723</v>
      </c>
      <c r="I33" s="568">
        <v>36</v>
      </c>
      <c r="J33" s="569">
        <v>105.6</v>
      </c>
      <c r="K33" s="568">
        <v>37</v>
      </c>
      <c r="L33" s="569">
        <v>103.80622837370242</v>
      </c>
      <c r="M33" s="568">
        <v>33</v>
      </c>
      <c r="N33" s="565">
        <v>83.523158694001523</v>
      </c>
      <c r="O33" s="568">
        <v>35</v>
      </c>
      <c r="P33" s="565">
        <v>71.024437221620317</v>
      </c>
      <c r="Q33" s="568">
        <v>36</v>
      </c>
      <c r="R33" s="566">
        <f t="shared" si="0"/>
        <v>-0.14964378344660043</v>
      </c>
      <c r="S33" s="3"/>
      <c r="T33" s="3"/>
      <c r="U33" s="3"/>
      <c r="V33" s="3"/>
    </row>
    <row r="34" spans="2:22" ht="15.75" customHeight="1" x14ac:dyDescent="0.25">
      <c r="B34" s="22"/>
      <c r="C34" s="23"/>
      <c r="D34" s="1033">
        <v>20</v>
      </c>
      <c r="E34" s="1034" t="s">
        <v>220</v>
      </c>
      <c r="F34" s="1035">
        <v>156.04101649576461</v>
      </c>
      <c r="G34" s="1036">
        <v>32</v>
      </c>
      <c r="H34" s="1035">
        <v>251.81228538725676</v>
      </c>
      <c r="I34" s="1036">
        <v>11</v>
      </c>
      <c r="J34" s="1037">
        <v>149.69999999999999</v>
      </c>
      <c r="K34" s="1036">
        <v>23</v>
      </c>
      <c r="L34" s="1037">
        <v>89.894606323620579</v>
      </c>
      <c r="M34" s="1036">
        <v>41</v>
      </c>
      <c r="N34" s="1038">
        <v>48.405466970387245</v>
      </c>
      <c r="O34" s="1036">
        <v>46</v>
      </c>
      <c r="P34" s="1038">
        <v>51.226745753572395</v>
      </c>
      <c r="Q34" s="1036">
        <v>41</v>
      </c>
      <c r="R34" s="1039">
        <f t="shared" si="0"/>
        <v>5.8284300509095568E-2</v>
      </c>
    </row>
    <row r="35" spans="2:22" ht="15.75" customHeight="1" x14ac:dyDescent="0.25">
      <c r="B35" s="22"/>
      <c r="C35" s="23"/>
      <c r="D35" s="558">
        <v>21</v>
      </c>
      <c r="E35" s="559" t="s">
        <v>221</v>
      </c>
      <c r="F35" s="567">
        <v>260.082304526749</v>
      </c>
      <c r="G35" s="568">
        <v>8</v>
      </c>
      <c r="H35" s="567">
        <v>247.26724462872221</v>
      </c>
      <c r="I35" s="568">
        <v>12</v>
      </c>
      <c r="J35" s="569">
        <v>196.3</v>
      </c>
      <c r="K35" s="568">
        <v>9</v>
      </c>
      <c r="L35" s="569">
        <v>178.7811562051416</v>
      </c>
      <c r="M35" s="568">
        <v>11</v>
      </c>
      <c r="N35" s="565">
        <v>126.45549017152874</v>
      </c>
      <c r="O35" s="568">
        <v>14</v>
      </c>
      <c r="P35" s="565">
        <v>114.16772939819032</v>
      </c>
      <c r="Q35" s="568">
        <v>11</v>
      </c>
      <c r="R35" s="566">
        <f t="shared" si="0"/>
        <v>-9.7170638907578169E-2</v>
      </c>
    </row>
    <row r="36" spans="2:22" ht="15.75" customHeight="1" x14ac:dyDescent="0.25">
      <c r="B36" s="22"/>
      <c r="C36" s="23"/>
      <c r="D36" s="1033">
        <v>22</v>
      </c>
      <c r="E36" s="1034" t="s">
        <v>222</v>
      </c>
      <c r="F36" s="1035">
        <v>53.297801465689538</v>
      </c>
      <c r="G36" s="1036">
        <v>52</v>
      </c>
      <c r="H36" s="1035">
        <v>33.82187147688839</v>
      </c>
      <c r="I36" s="1036">
        <v>52</v>
      </c>
      <c r="J36" s="1037">
        <v>74.900000000000006</v>
      </c>
      <c r="K36" s="1036">
        <v>48</v>
      </c>
      <c r="L36" s="1037">
        <v>100.39284155390659</v>
      </c>
      <c r="M36" s="1036">
        <v>36</v>
      </c>
      <c r="N36" s="1038">
        <v>27.602523659305994</v>
      </c>
      <c r="O36" s="1036">
        <v>49</v>
      </c>
      <c r="P36" s="1038">
        <v>14.760147601476016</v>
      </c>
      <c r="Q36" s="1036">
        <v>52</v>
      </c>
      <c r="R36" s="1039">
        <f t="shared" si="0"/>
        <v>-0.46526093832366894</v>
      </c>
    </row>
    <row r="37" spans="2:22" ht="15.75" customHeight="1" x14ac:dyDescent="0.25">
      <c r="B37" s="22"/>
      <c r="C37" s="23"/>
      <c r="D37" s="558">
        <v>23</v>
      </c>
      <c r="E37" s="559" t="s">
        <v>223</v>
      </c>
      <c r="F37" s="567">
        <v>115.28263459247589</v>
      </c>
      <c r="G37" s="568">
        <v>41</v>
      </c>
      <c r="H37" s="567">
        <v>125.23437223617645</v>
      </c>
      <c r="I37" s="568">
        <v>37</v>
      </c>
      <c r="J37" s="569">
        <v>75.099999999999994</v>
      </c>
      <c r="K37" s="568">
        <v>47</v>
      </c>
      <c r="L37" s="569">
        <v>66.56552834453079</v>
      </c>
      <c r="M37" s="568">
        <v>46</v>
      </c>
      <c r="N37" s="565">
        <v>54.270462633451956</v>
      </c>
      <c r="O37" s="568">
        <v>45</v>
      </c>
      <c r="P37" s="565">
        <v>47.720347266141552</v>
      </c>
      <c r="Q37" s="568">
        <v>44</v>
      </c>
      <c r="R37" s="566">
        <f t="shared" si="0"/>
        <v>-0.12069392906322778</v>
      </c>
    </row>
    <row r="38" spans="2:22" ht="15.75" customHeight="1" x14ac:dyDescent="0.25">
      <c r="B38" s="22"/>
      <c r="C38" s="23"/>
      <c r="D38" s="1033">
        <v>24</v>
      </c>
      <c r="E38" s="1034" t="s">
        <v>224</v>
      </c>
      <c r="F38" s="1035">
        <v>127.57542897237992</v>
      </c>
      <c r="G38" s="1036">
        <v>40</v>
      </c>
      <c r="H38" s="1035">
        <v>122.59272467902996</v>
      </c>
      <c r="I38" s="1036">
        <v>38</v>
      </c>
      <c r="J38" s="1037">
        <v>110.4</v>
      </c>
      <c r="K38" s="1036">
        <v>36</v>
      </c>
      <c r="L38" s="1037">
        <v>103.781446950362</v>
      </c>
      <c r="M38" s="1036">
        <v>34</v>
      </c>
      <c r="N38" s="1038">
        <v>89.274704678290462</v>
      </c>
      <c r="O38" s="1036">
        <v>33</v>
      </c>
      <c r="P38" s="1038">
        <v>82.157549182550071</v>
      </c>
      <c r="Q38" s="1036">
        <v>26</v>
      </c>
      <c r="R38" s="1039">
        <f t="shared" si="0"/>
        <v>-7.9721971877562747E-2</v>
      </c>
    </row>
    <row r="39" spans="2:22" ht="15.75" customHeight="1" x14ac:dyDescent="0.25">
      <c r="B39" s="22"/>
      <c r="C39" s="23"/>
      <c r="D39" s="558">
        <v>25</v>
      </c>
      <c r="E39" s="559" t="s">
        <v>262</v>
      </c>
      <c r="F39" s="567">
        <v>193.2626493088176</v>
      </c>
      <c r="G39" s="568">
        <v>21</v>
      </c>
      <c r="H39" s="567">
        <v>195.89442815249268</v>
      </c>
      <c r="I39" s="568">
        <v>18</v>
      </c>
      <c r="J39" s="569">
        <v>155.30000000000001</v>
      </c>
      <c r="K39" s="568">
        <v>22</v>
      </c>
      <c r="L39" s="569">
        <v>128.739800543971</v>
      </c>
      <c r="M39" s="568">
        <v>23</v>
      </c>
      <c r="N39" s="565">
        <v>98.481054915706892</v>
      </c>
      <c r="O39" s="568">
        <v>24</v>
      </c>
      <c r="P39" s="565">
        <v>90.758424749427832</v>
      </c>
      <c r="Q39" s="568">
        <v>22</v>
      </c>
      <c r="R39" s="566">
        <f t="shared" si="0"/>
        <v>-7.8417419196911614E-2</v>
      </c>
    </row>
    <row r="40" spans="2:22" ht="15.75" customHeight="1" x14ac:dyDescent="0.25">
      <c r="B40" s="22"/>
      <c r="C40" s="23"/>
      <c r="D40" s="1033">
        <v>26</v>
      </c>
      <c r="E40" s="1034" t="s">
        <v>226</v>
      </c>
      <c r="F40" s="1035">
        <v>140.80000000000001</v>
      </c>
      <c r="G40" s="1036">
        <v>36</v>
      </c>
      <c r="H40" s="1035">
        <v>132.2219028456453</v>
      </c>
      <c r="I40" s="1036">
        <v>35</v>
      </c>
      <c r="J40" s="1037">
        <v>83.5</v>
      </c>
      <c r="K40" s="1036">
        <v>44</v>
      </c>
      <c r="L40" s="1037">
        <v>88.432122370936909</v>
      </c>
      <c r="M40" s="1036">
        <v>42</v>
      </c>
      <c r="N40" s="1038">
        <v>66.074276600592384</v>
      </c>
      <c r="O40" s="1036">
        <v>41</v>
      </c>
      <c r="P40" s="1038">
        <v>37.061260082842814</v>
      </c>
      <c r="Q40" s="1036">
        <v>49</v>
      </c>
      <c r="R40" s="1039">
        <f t="shared" si="0"/>
        <v>-0.43909699826345816</v>
      </c>
    </row>
    <row r="41" spans="2:22" ht="15.75" customHeight="1" x14ac:dyDescent="0.25">
      <c r="B41" s="22"/>
      <c r="C41" s="23"/>
      <c r="D41" s="558">
        <v>27</v>
      </c>
      <c r="E41" s="559" t="s">
        <v>227</v>
      </c>
      <c r="F41" s="567">
        <v>79.093629756306115</v>
      </c>
      <c r="G41" s="568">
        <v>51</v>
      </c>
      <c r="H41" s="567">
        <v>94.936708860759495</v>
      </c>
      <c r="I41" s="568">
        <v>46</v>
      </c>
      <c r="J41" s="569">
        <v>85</v>
      </c>
      <c r="K41" s="568">
        <v>43</v>
      </c>
      <c r="L41" s="569">
        <v>58.519793459552496</v>
      </c>
      <c r="M41" s="568">
        <v>48</v>
      </c>
      <c r="N41" s="565">
        <v>67.690275714049861</v>
      </c>
      <c r="O41" s="568">
        <v>40</v>
      </c>
      <c r="P41" s="565">
        <v>40.623984400389993</v>
      </c>
      <c r="Q41" s="568">
        <v>48</v>
      </c>
      <c r="R41" s="566">
        <f t="shared" si="0"/>
        <v>-0.39985494265082394</v>
      </c>
    </row>
    <row r="42" spans="2:22" ht="15.75" customHeight="1" x14ac:dyDescent="0.25">
      <c r="B42" s="22"/>
      <c r="C42" s="23"/>
      <c r="D42" s="1033">
        <v>28</v>
      </c>
      <c r="E42" s="1034" t="s">
        <v>228</v>
      </c>
      <c r="F42" s="1035">
        <v>137.86546232469692</v>
      </c>
      <c r="G42" s="1036">
        <v>38</v>
      </c>
      <c r="H42" s="1035">
        <v>85.989932885906043</v>
      </c>
      <c r="I42" s="1036">
        <v>47</v>
      </c>
      <c r="J42" s="1037">
        <v>166.8</v>
      </c>
      <c r="K42" s="1036">
        <v>18</v>
      </c>
      <c r="L42" s="1037">
        <v>126.68918918918919</v>
      </c>
      <c r="M42" s="1036">
        <v>25</v>
      </c>
      <c r="N42" s="1038">
        <v>65.069036660847487</v>
      </c>
      <c r="O42" s="1036">
        <v>42</v>
      </c>
      <c r="P42" s="1038">
        <v>78.570328146664608</v>
      </c>
      <c r="Q42" s="1036">
        <v>30</v>
      </c>
      <c r="R42" s="1039">
        <f t="shared" si="0"/>
        <v>0.20749179915154553</v>
      </c>
      <c r="S42" s="26"/>
      <c r="T42" s="26"/>
      <c r="U42" s="26"/>
      <c r="V42" s="26"/>
    </row>
    <row r="43" spans="2:22" ht="17.25" customHeight="1" x14ac:dyDescent="0.25">
      <c r="B43" s="27"/>
      <c r="C43" s="27"/>
      <c r="D43" s="558">
        <v>29</v>
      </c>
      <c r="E43" s="559" t="s">
        <v>276</v>
      </c>
      <c r="F43" s="567">
        <v>264.27560169891456</v>
      </c>
      <c r="G43" s="568">
        <v>6</v>
      </c>
      <c r="H43" s="567">
        <v>259.94772001161778</v>
      </c>
      <c r="I43" s="568">
        <v>9</v>
      </c>
      <c r="J43" s="569">
        <v>176.2</v>
      </c>
      <c r="K43" s="568">
        <v>16</v>
      </c>
      <c r="L43" s="569">
        <v>248.27586206896552</v>
      </c>
      <c r="M43" s="568">
        <v>4</v>
      </c>
      <c r="N43" s="565">
        <v>89.863407620416965</v>
      </c>
      <c r="O43" s="568">
        <v>32</v>
      </c>
      <c r="P43" s="565">
        <v>76.958955223880594</v>
      </c>
      <c r="Q43" s="568">
        <v>32</v>
      </c>
      <c r="R43" s="566">
        <f t="shared" si="0"/>
        <v>-0.14360074626865674</v>
      </c>
    </row>
    <row r="44" spans="2:22" x14ac:dyDescent="0.25">
      <c r="D44" s="1033">
        <v>30</v>
      </c>
      <c r="E44" s="1034" t="s">
        <v>230</v>
      </c>
      <c r="F44" s="1035">
        <v>170.90271691498685</v>
      </c>
      <c r="G44" s="1036">
        <v>27</v>
      </c>
      <c r="H44" s="1035">
        <v>65.873741994510524</v>
      </c>
      <c r="I44" s="1036">
        <v>50</v>
      </c>
      <c r="J44" s="1037">
        <v>35.9</v>
      </c>
      <c r="K44" s="1036">
        <v>52</v>
      </c>
      <c r="L44" s="1037">
        <v>24.404249210450761</v>
      </c>
      <c r="M44" s="1036">
        <v>50</v>
      </c>
      <c r="N44" s="1038">
        <v>18.018018018018019</v>
      </c>
      <c r="O44" s="1036">
        <v>51</v>
      </c>
      <c r="P44" s="1038">
        <v>42.036992553447035</v>
      </c>
      <c r="Q44" s="1036">
        <v>47</v>
      </c>
      <c r="R44" s="1039">
        <f t="shared" si="0"/>
        <v>1.3330530867163104</v>
      </c>
    </row>
    <row r="45" spans="2:22" x14ac:dyDescent="0.25">
      <c r="D45" s="558">
        <v>31</v>
      </c>
      <c r="E45" s="559" t="s">
        <v>231</v>
      </c>
      <c r="F45" s="567">
        <v>214.1982864137087</v>
      </c>
      <c r="G45" s="568">
        <v>16</v>
      </c>
      <c r="H45" s="567">
        <v>267.09401709401709</v>
      </c>
      <c r="I45" s="568">
        <v>7</v>
      </c>
      <c r="J45" s="569">
        <v>141.30000000000001</v>
      </c>
      <c r="K45" s="568">
        <v>26</v>
      </c>
      <c r="L45" s="569">
        <v>180.21793797150042</v>
      </c>
      <c r="M45" s="568">
        <v>9</v>
      </c>
      <c r="N45" s="565">
        <v>122.32415902140673</v>
      </c>
      <c r="O45" s="568">
        <v>17</v>
      </c>
      <c r="P45" s="565">
        <v>92.592592592592595</v>
      </c>
      <c r="Q45" s="568">
        <v>19</v>
      </c>
      <c r="R45" s="566">
        <f t="shared" si="0"/>
        <v>-0.24305555555555555</v>
      </c>
    </row>
    <row r="46" spans="2:22" x14ac:dyDescent="0.25">
      <c r="D46" s="1033">
        <v>32</v>
      </c>
      <c r="E46" s="1034" t="s">
        <v>232</v>
      </c>
      <c r="F46" s="1035">
        <v>170.01545595054097</v>
      </c>
      <c r="G46" s="1036">
        <v>28</v>
      </c>
      <c r="H46" s="1035">
        <v>180.0883452259599</v>
      </c>
      <c r="I46" s="1036">
        <v>22</v>
      </c>
      <c r="J46" s="1037">
        <v>92.2</v>
      </c>
      <c r="K46" s="1036">
        <v>41</v>
      </c>
      <c r="L46" s="1037">
        <v>92.905405405405403</v>
      </c>
      <c r="M46" s="1036">
        <v>40</v>
      </c>
      <c r="N46" s="1038">
        <v>100.58231868713605</v>
      </c>
      <c r="O46" s="1036">
        <v>22</v>
      </c>
      <c r="P46" s="1038">
        <v>66.530194472876147</v>
      </c>
      <c r="Q46" s="1036">
        <v>38</v>
      </c>
      <c r="R46" s="1039">
        <f t="shared" si="0"/>
        <v>-0.33854980337229978</v>
      </c>
    </row>
    <row r="47" spans="2:22" x14ac:dyDescent="0.25">
      <c r="D47" s="558">
        <v>33</v>
      </c>
      <c r="E47" s="559" t="s">
        <v>263</v>
      </c>
      <c r="F47" s="567">
        <v>104.58944739306899</v>
      </c>
      <c r="G47" s="568">
        <v>45</v>
      </c>
      <c r="H47" s="567">
        <v>120.3014784037105</v>
      </c>
      <c r="I47" s="568">
        <v>40</v>
      </c>
      <c r="J47" s="569">
        <v>96.5</v>
      </c>
      <c r="K47" s="568">
        <v>39</v>
      </c>
      <c r="L47" s="569">
        <v>94.023971877514711</v>
      </c>
      <c r="M47" s="568">
        <v>39</v>
      </c>
      <c r="N47" s="565">
        <v>84.918755613619666</v>
      </c>
      <c r="O47" s="568">
        <v>34</v>
      </c>
      <c r="P47" s="565">
        <v>65.465799079511186</v>
      </c>
      <c r="Q47" s="568">
        <v>39</v>
      </c>
      <c r="R47" s="566">
        <f t="shared" si="0"/>
        <v>-0.22907726795502553</v>
      </c>
    </row>
    <row r="48" spans="2:22" x14ac:dyDescent="0.25">
      <c r="D48" s="1033">
        <v>34</v>
      </c>
      <c r="E48" s="1034" t="s">
        <v>234</v>
      </c>
      <c r="F48" s="1035">
        <v>166.48168701442842</v>
      </c>
      <c r="G48" s="1036">
        <v>30</v>
      </c>
      <c r="H48" s="1035">
        <v>69.033530571992117</v>
      </c>
      <c r="I48" s="1036">
        <v>49</v>
      </c>
      <c r="J48" s="1037">
        <v>177.7</v>
      </c>
      <c r="K48" s="1036">
        <v>15</v>
      </c>
      <c r="L48" s="1037">
        <v>214.97405485544849</v>
      </c>
      <c r="M48" s="1036">
        <v>6</v>
      </c>
      <c r="N48" s="1038">
        <v>170.64846416382252</v>
      </c>
      <c r="O48" s="1036">
        <v>4</v>
      </c>
      <c r="P48" s="1038">
        <v>118.67582760774516</v>
      </c>
      <c r="Q48" s="1036">
        <v>10</v>
      </c>
      <c r="R48" s="1039">
        <f t="shared" si="0"/>
        <v>-0.30455965021861336</v>
      </c>
    </row>
    <row r="49" spans="4:21" x14ac:dyDescent="0.25">
      <c r="D49" s="558">
        <v>35</v>
      </c>
      <c r="E49" s="559" t="s">
        <v>235</v>
      </c>
      <c r="F49" s="567">
        <v>191.22817839738448</v>
      </c>
      <c r="G49" s="568">
        <v>22</v>
      </c>
      <c r="H49" s="567">
        <v>184.82490272373542</v>
      </c>
      <c r="I49" s="568">
        <v>21</v>
      </c>
      <c r="J49" s="569">
        <v>149.19999999999999</v>
      </c>
      <c r="K49" s="568">
        <v>24</v>
      </c>
      <c r="L49" s="569">
        <v>140.40944572634885</v>
      </c>
      <c r="M49" s="568">
        <v>21</v>
      </c>
      <c r="N49" s="565">
        <v>91.597345546312738</v>
      </c>
      <c r="O49" s="568">
        <v>29</v>
      </c>
      <c r="P49" s="565">
        <v>99.733742497405117</v>
      </c>
      <c r="Q49" s="568">
        <v>14</v>
      </c>
      <c r="R49" s="566">
        <f t="shared" si="0"/>
        <v>8.882786834667078E-2</v>
      </c>
    </row>
    <row r="50" spans="4:21" x14ac:dyDescent="0.25">
      <c r="D50" s="1033">
        <v>36</v>
      </c>
      <c r="E50" s="1034" t="s">
        <v>264</v>
      </c>
      <c r="F50" s="1035">
        <v>630.25210084033608</v>
      </c>
      <c r="G50" s="1036">
        <v>1</v>
      </c>
      <c r="H50" s="1035">
        <v>454.54545454545456</v>
      </c>
      <c r="I50" s="1036">
        <v>1</v>
      </c>
      <c r="J50" s="1037">
        <v>416.7</v>
      </c>
      <c r="K50" s="1036">
        <v>1</v>
      </c>
      <c r="L50" s="1037">
        <v>49.627791563275437</v>
      </c>
      <c r="M50" s="1036">
        <v>49</v>
      </c>
      <c r="N50" s="1038">
        <v>22.779043280182233</v>
      </c>
      <c r="O50" s="1036">
        <v>50</v>
      </c>
      <c r="P50" s="1038">
        <v>43.01075268817204</v>
      </c>
      <c r="Q50" s="1036">
        <v>46</v>
      </c>
      <c r="R50" s="1039">
        <f t="shared" si="0"/>
        <v>0.88817204301075259</v>
      </c>
    </row>
    <row r="51" spans="4:21" x14ac:dyDescent="0.25">
      <c r="D51" s="558">
        <v>37</v>
      </c>
      <c r="E51" s="559" t="s">
        <v>237</v>
      </c>
      <c r="F51" s="567">
        <v>285.06192485989067</v>
      </c>
      <c r="G51" s="568">
        <v>5</v>
      </c>
      <c r="H51" s="567">
        <v>238.9058719557249</v>
      </c>
      <c r="I51" s="568">
        <v>13</v>
      </c>
      <c r="J51" s="569">
        <v>220.6</v>
      </c>
      <c r="K51" s="568">
        <v>7</v>
      </c>
      <c r="L51" s="569">
        <v>163.74214330943568</v>
      </c>
      <c r="M51" s="568">
        <v>17</v>
      </c>
      <c r="N51" s="565">
        <v>113.76033677926439</v>
      </c>
      <c r="O51" s="568">
        <v>18</v>
      </c>
      <c r="P51" s="565">
        <v>99.534643226473634</v>
      </c>
      <c r="Q51" s="568">
        <v>15</v>
      </c>
      <c r="R51" s="566">
        <f t="shared" si="0"/>
        <v>-0.12504967860980998</v>
      </c>
    </row>
    <row r="52" spans="4:21" x14ac:dyDescent="0.25">
      <c r="D52" s="1033">
        <v>38</v>
      </c>
      <c r="E52" s="1034" t="s">
        <v>238</v>
      </c>
      <c r="F52" s="1035">
        <v>104.13611029627457</v>
      </c>
      <c r="G52" s="1036">
        <v>46</v>
      </c>
      <c r="H52" s="1035">
        <v>106.01180891035963</v>
      </c>
      <c r="I52" s="1036">
        <v>43</v>
      </c>
      <c r="J52" s="1037">
        <v>73.599999999999994</v>
      </c>
      <c r="K52" s="1036">
        <v>49</v>
      </c>
      <c r="L52" s="1037">
        <v>63.894182266562048</v>
      </c>
      <c r="M52" s="1036">
        <v>47</v>
      </c>
      <c r="N52" s="1038">
        <v>63.045077230219604</v>
      </c>
      <c r="O52" s="1036">
        <v>43</v>
      </c>
      <c r="P52" s="1038">
        <v>50.923614578132799</v>
      </c>
      <c r="Q52" s="1036">
        <v>42</v>
      </c>
      <c r="R52" s="1039">
        <f t="shared" si="0"/>
        <v>-0.19226660009985022</v>
      </c>
    </row>
    <row r="53" spans="4:21" x14ac:dyDescent="0.25">
      <c r="D53" s="558">
        <v>39</v>
      </c>
      <c r="E53" s="559" t="s">
        <v>239</v>
      </c>
      <c r="F53" s="567">
        <v>194.44444444444446</v>
      </c>
      <c r="G53" s="568">
        <v>19</v>
      </c>
      <c r="H53" s="567">
        <v>280.83028083028086</v>
      </c>
      <c r="I53" s="568">
        <v>5</v>
      </c>
      <c r="J53" s="569">
        <v>128.6</v>
      </c>
      <c r="K53" s="568">
        <v>31</v>
      </c>
      <c r="L53" s="569">
        <v>94.250706880301607</v>
      </c>
      <c r="M53" s="568">
        <v>38</v>
      </c>
      <c r="N53" s="565">
        <v>102.91595197255575</v>
      </c>
      <c r="O53" s="568">
        <v>21</v>
      </c>
      <c r="P53" s="565">
        <v>54.602184087363497</v>
      </c>
      <c r="Q53" s="568">
        <v>40</v>
      </c>
      <c r="R53" s="566">
        <f t="shared" si="0"/>
        <v>-0.469448777951118</v>
      </c>
    </row>
    <row r="54" spans="4:21" x14ac:dyDescent="0.25">
      <c r="D54" s="1033">
        <v>40</v>
      </c>
      <c r="E54" s="1034" t="s">
        <v>240</v>
      </c>
      <c r="F54" s="1035">
        <v>94.339622641509436</v>
      </c>
      <c r="G54" s="1036">
        <v>48</v>
      </c>
      <c r="H54" s="1035">
        <v>65.359477124183002</v>
      </c>
      <c r="I54" s="1036">
        <v>51</v>
      </c>
      <c r="J54" s="1037">
        <v>284.10000000000002</v>
      </c>
      <c r="K54" s="1036">
        <v>4</v>
      </c>
      <c r="L54" s="1037">
        <v>174.34620174346202</v>
      </c>
      <c r="M54" s="1036">
        <v>15</v>
      </c>
      <c r="N54" s="1038">
        <v>166.29711751662973</v>
      </c>
      <c r="O54" s="1036">
        <v>5</v>
      </c>
      <c r="P54" s="1038">
        <v>99.50248756218906</v>
      </c>
      <c r="Q54" s="1036">
        <v>16</v>
      </c>
      <c r="R54" s="1039">
        <f t="shared" si="0"/>
        <v>-0.40165837479270317</v>
      </c>
      <c r="U54" s="385" t="s">
        <v>8</v>
      </c>
    </row>
    <row r="55" spans="4:21" x14ac:dyDescent="0.25">
      <c r="D55" s="558">
        <v>41</v>
      </c>
      <c r="E55" s="559" t="s">
        <v>241</v>
      </c>
      <c r="F55" s="567">
        <v>261.88650306748468</v>
      </c>
      <c r="G55" s="568">
        <v>7</v>
      </c>
      <c r="H55" s="567">
        <v>219.95150675441636</v>
      </c>
      <c r="I55" s="568">
        <v>16</v>
      </c>
      <c r="J55" s="569">
        <v>186.9</v>
      </c>
      <c r="K55" s="568">
        <v>13</v>
      </c>
      <c r="L55" s="569">
        <v>174.4644787983284</v>
      </c>
      <c r="M55" s="568">
        <v>14</v>
      </c>
      <c r="N55" s="565">
        <v>142.6576490238493</v>
      </c>
      <c r="O55" s="568">
        <v>9</v>
      </c>
      <c r="P55" s="565">
        <v>97.567321451801746</v>
      </c>
      <c r="Q55" s="568">
        <v>17</v>
      </c>
      <c r="R55" s="566">
        <f t="shared" si="0"/>
        <v>-0.31607367624927996</v>
      </c>
    </row>
    <row r="56" spans="4:21" x14ac:dyDescent="0.25">
      <c r="D56" s="1033">
        <v>42</v>
      </c>
      <c r="E56" s="1034" t="s">
        <v>242</v>
      </c>
      <c r="F56" s="1035">
        <v>185.01097522734401</v>
      </c>
      <c r="G56" s="1036">
        <v>23</v>
      </c>
      <c r="H56" s="1035">
        <v>189.76423231742382</v>
      </c>
      <c r="I56" s="1036">
        <v>19</v>
      </c>
      <c r="J56" s="1037">
        <v>134</v>
      </c>
      <c r="K56" s="1036">
        <v>30</v>
      </c>
      <c r="L56" s="1037">
        <v>177.54438609652414</v>
      </c>
      <c r="M56" s="1036">
        <v>12</v>
      </c>
      <c r="N56" s="1038">
        <v>109.62821734985701</v>
      </c>
      <c r="O56" s="1036">
        <v>19</v>
      </c>
      <c r="P56" s="1038">
        <v>68.870523415977956</v>
      </c>
      <c r="Q56" s="1036">
        <v>37</v>
      </c>
      <c r="R56" s="1039">
        <f t="shared" si="0"/>
        <v>-0.37178105162294894</v>
      </c>
    </row>
    <row r="57" spans="4:21" x14ac:dyDescent="0.25">
      <c r="D57" s="558">
        <v>43</v>
      </c>
      <c r="E57" s="559" t="s">
        <v>265</v>
      </c>
      <c r="F57" s="567">
        <v>220.28985507246378</v>
      </c>
      <c r="G57" s="568">
        <v>14</v>
      </c>
      <c r="H57" s="567">
        <v>158.00203873598369</v>
      </c>
      <c r="I57" s="568">
        <v>31</v>
      </c>
      <c r="J57" s="569">
        <v>156</v>
      </c>
      <c r="K57" s="568">
        <v>21</v>
      </c>
      <c r="L57" s="569">
        <v>259.62786672436175</v>
      </c>
      <c r="M57" s="568">
        <v>3</v>
      </c>
      <c r="N57" s="565">
        <v>189.92568125516104</v>
      </c>
      <c r="O57" s="568">
        <v>2</v>
      </c>
      <c r="P57" s="565">
        <v>185.91772151898735</v>
      </c>
      <c r="Q57" s="568">
        <v>1</v>
      </c>
      <c r="R57" s="566">
        <f t="shared" si="0"/>
        <v>-2.1102779306549291E-2</v>
      </c>
    </row>
    <row r="58" spans="4:21" ht="15.75" customHeight="1" x14ac:dyDescent="0.25">
      <c r="D58" s="1033">
        <v>44</v>
      </c>
      <c r="E58" s="1034" t="s">
        <v>244</v>
      </c>
      <c r="F58" s="1035">
        <v>203.78806041716615</v>
      </c>
      <c r="G58" s="1036">
        <v>18</v>
      </c>
      <c r="H58" s="1035">
        <v>137.69009453349773</v>
      </c>
      <c r="I58" s="1036">
        <v>33</v>
      </c>
      <c r="J58" s="1037">
        <v>92.9</v>
      </c>
      <c r="K58" s="1036">
        <v>40</v>
      </c>
      <c r="L58" s="1037">
        <v>118.17310763334397</v>
      </c>
      <c r="M58" s="1036">
        <v>28</v>
      </c>
      <c r="N58" s="1038">
        <v>133.45065258835606</v>
      </c>
      <c r="O58" s="1036">
        <v>11</v>
      </c>
      <c r="P58" s="1038">
        <v>91.1854103343465</v>
      </c>
      <c r="Q58" s="1036">
        <v>20</v>
      </c>
      <c r="R58" s="1039">
        <f t="shared" si="0"/>
        <v>-0.31671064497812224</v>
      </c>
    </row>
    <row r="59" spans="4:21" x14ac:dyDescent="0.25">
      <c r="D59" s="558">
        <v>45</v>
      </c>
      <c r="E59" s="559" t="s">
        <v>245</v>
      </c>
      <c r="F59" s="567">
        <v>221.4086471408647</v>
      </c>
      <c r="G59" s="568">
        <v>13</v>
      </c>
      <c r="H59" s="567">
        <v>226.51261781696564</v>
      </c>
      <c r="I59" s="568">
        <v>14</v>
      </c>
      <c r="J59" s="569">
        <v>219.4</v>
      </c>
      <c r="K59" s="568">
        <v>8</v>
      </c>
      <c r="L59" s="569">
        <v>174.7428429793035</v>
      </c>
      <c r="M59" s="568">
        <v>13</v>
      </c>
      <c r="N59" s="565">
        <v>145.59741160157154</v>
      </c>
      <c r="O59" s="568">
        <v>8</v>
      </c>
      <c r="P59" s="565">
        <v>112.82725380655056</v>
      </c>
      <c r="Q59" s="568">
        <v>12</v>
      </c>
      <c r="R59" s="566">
        <f t="shared" si="0"/>
        <v>-0.22507376631596154</v>
      </c>
    </row>
    <row r="60" spans="4:21" x14ac:dyDescent="0.25">
      <c r="D60" s="1033">
        <v>46</v>
      </c>
      <c r="E60" s="1034" t="s">
        <v>246</v>
      </c>
      <c r="F60" s="1035">
        <v>182.31540565177758</v>
      </c>
      <c r="G60" s="1036">
        <v>24</v>
      </c>
      <c r="H60" s="1035">
        <v>103.66826156299841</v>
      </c>
      <c r="I60" s="1036">
        <v>44</v>
      </c>
      <c r="J60" s="1037">
        <v>89.3</v>
      </c>
      <c r="K60" s="1036">
        <v>42</v>
      </c>
      <c r="L60" s="1037">
        <v>102.97984224364592</v>
      </c>
      <c r="M60" s="1036">
        <v>35</v>
      </c>
      <c r="N60" s="1038">
        <v>72.239422084623328</v>
      </c>
      <c r="O60" s="1036">
        <v>39</v>
      </c>
      <c r="P60" s="1038">
        <v>86.529006882989179</v>
      </c>
      <c r="Q60" s="1036">
        <v>23</v>
      </c>
      <c r="R60" s="1039">
        <f t="shared" si="0"/>
        <v>0.19780868099452156</v>
      </c>
    </row>
    <row r="61" spans="4:21" x14ac:dyDescent="0.25">
      <c r="D61" s="558">
        <v>47</v>
      </c>
      <c r="E61" s="559" t="s">
        <v>247</v>
      </c>
      <c r="F61" s="567">
        <v>237.70491803278688</v>
      </c>
      <c r="G61" s="568">
        <v>12</v>
      </c>
      <c r="H61" s="567">
        <v>159.50069348127602</v>
      </c>
      <c r="I61" s="568">
        <v>29</v>
      </c>
      <c r="J61" s="569">
        <v>141.1</v>
      </c>
      <c r="K61" s="568">
        <v>27</v>
      </c>
      <c r="L61" s="569">
        <v>105.26315789473684</v>
      </c>
      <c r="M61" s="568">
        <v>32</v>
      </c>
      <c r="N61" s="565">
        <v>124.15933781686498</v>
      </c>
      <c r="O61" s="568">
        <v>16</v>
      </c>
      <c r="P61" s="565">
        <v>90.86561453849832</v>
      </c>
      <c r="Q61" s="568">
        <v>21</v>
      </c>
      <c r="R61" s="566">
        <f t="shared" si="0"/>
        <v>-0.26815319623784478</v>
      </c>
    </row>
    <row r="62" spans="4:21" x14ac:dyDescent="0.25">
      <c r="D62" s="1033">
        <v>48</v>
      </c>
      <c r="E62" s="1034" t="s">
        <v>248</v>
      </c>
      <c r="F62" s="1035">
        <v>372.49283667621779</v>
      </c>
      <c r="G62" s="1036">
        <v>2</v>
      </c>
      <c r="H62" s="1035">
        <v>376.26628075253257</v>
      </c>
      <c r="I62" s="1036">
        <v>3</v>
      </c>
      <c r="J62" s="1037">
        <v>329.1</v>
      </c>
      <c r="K62" s="1036">
        <v>3</v>
      </c>
      <c r="L62" s="1037">
        <v>305.51415797317435</v>
      </c>
      <c r="M62" s="1036">
        <v>2</v>
      </c>
      <c r="N62" s="1038">
        <v>186.35607321131448</v>
      </c>
      <c r="O62" s="1036">
        <v>3</v>
      </c>
      <c r="P62" s="1038">
        <v>156.7301782421635</v>
      </c>
      <c r="Q62" s="1036">
        <v>5</v>
      </c>
      <c r="R62" s="1039">
        <f t="shared" si="0"/>
        <v>-0.15897466853981906</v>
      </c>
    </row>
    <row r="63" spans="4:21" x14ac:dyDescent="0.25">
      <c r="D63" s="558">
        <v>49</v>
      </c>
      <c r="E63" s="559" t="s">
        <v>249</v>
      </c>
      <c r="F63" s="567">
        <v>105.23958799820869</v>
      </c>
      <c r="G63" s="568">
        <v>44</v>
      </c>
      <c r="H63" s="567">
        <v>137.29508196721312</v>
      </c>
      <c r="I63" s="568">
        <v>34</v>
      </c>
      <c r="J63" s="569">
        <v>81.599999999999994</v>
      </c>
      <c r="K63" s="568">
        <v>46</v>
      </c>
      <c r="L63" s="569">
        <v>97.552627075132634</v>
      </c>
      <c r="M63" s="568">
        <v>37</v>
      </c>
      <c r="N63" s="565">
        <v>81.739414745790427</v>
      </c>
      <c r="O63" s="568">
        <v>36</v>
      </c>
      <c r="P63" s="565">
        <v>48.14412175803696</v>
      </c>
      <c r="Q63" s="568">
        <v>43</v>
      </c>
      <c r="R63" s="566">
        <f t="shared" si="0"/>
        <v>-0.4110048144121759</v>
      </c>
    </row>
    <row r="64" spans="4:21" x14ac:dyDescent="0.25">
      <c r="D64" s="1033">
        <v>50</v>
      </c>
      <c r="E64" s="1034" t="s">
        <v>250</v>
      </c>
      <c r="F64" s="1035">
        <v>306.58838878016962</v>
      </c>
      <c r="G64" s="1036">
        <v>4</v>
      </c>
      <c r="H64" s="1035">
        <v>265.48672566371681</v>
      </c>
      <c r="I64" s="1036">
        <v>8</v>
      </c>
      <c r="J64" s="1037">
        <v>189.9</v>
      </c>
      <c r="K64" s="1036">
        <v>12</v>
      </c>
      <c r="L64" s="1037">
        <v>232.15821152192606</v>
      </c>
      <c r="M64" s="1036">
        <v>5</v>
      </c>
      <c r="N64" s="1038">
        <v>125.39184952978056</v>
      </c>
      <c r="O64" s="1036">
        <v>15</v>
      </c>
      <c r="P64" s="1038">
        <v>168.59852476290831</v>
      </c>
      <c r="Q64" s="1036">
        <v>3</v>
      </c>
      <c r="R64" s="1039">
        <f t="shared" si="0"/>
        <v>0.34457323498419384</v>
      </c>
    </row>
    <row r="65" spans="2:22" x14ac:dyDescent="0.25">
      <c r="D65" s="558">
        <v>51</v>
      </c>
      <c r="E65" s="559" t="s">
        <v>266</v>
      </c>
      <c r="F65" s="567">
        <v>111.84544992374174</v>
      </c>
      <c r="G65" s="568">
        <v>43</v>
      </c>
      <c r="H65" s="567">
        <v>97.43135518157662</v>
      </c>
      <c r="I65" s="568">
        <v>45</v>
      </c>
      <c r="J65" s="569">
        <v>104.9</v>
      </c>
      <c r="K65" s="568">
        <v>38</v>
      </c>
      <c r="L65" s="569">
        <v>138.99049012435992</v>
      </c>
      <c r="M65" s="568">
        <v>22</v>
      </c>
      <c r="N65" s="565">
        <v>105.8743169398907</v>
      </c>
      <c r="O65" s="568">
        <v>20</v>
      </c>
      <c r="P65" s="565">
        <v>85.932527052832597</v>
      </c>
      <c r="Q65" s="568">
        <v>24</v>
      </c>
      <c r="R65" s="566">
        <f t="shared" si="0"/>
        <v>-0.18835342190098756</v>
      </c>
    </row>
    <row r="66" spans="2:22" ht="15.75" thickBot="1" x14ac:dyDescent="0.3">
      <c r="D66" s="1133">
        <v>52</v>
      </c>
      <c r="E66" s="1134" t="s">
        <v>252</v>
      </c>
      <c r="F66" s="1136">
        <v>194.01945354627313</v>
      </c>
      <c r="G66" s="1090">
        <v>20</v>
      </c>
      <c r="H66" s="1136">
        <v>173.67784183927682</v>
      </c>
      <c r="I66" s="1090">
        <v>24</v>
      </c>
      <c r="J66" s="1037">
        <v>162.19999999999999</v>
      </c>
      <c r="K66" s="1036">
        <v>19</v>
      </c>
      <c r="L66" s="1037">
        <v>159.79235105649511</v>
      </c>
      <c r="M66" s="1036">
        <v>18</v>
      </c>
      <c r="N66" s="1038">
        <v>126.90113161460222</v>
      </c>
      <c r="O66" s="1036">
        <v>13</v>
      </c>
      <c r="P66" s="1038">
        <v>126.70671764063353</v>
      </c>
      <c r="Q66" s="1036">
        <v>8</v>
      </c>
      <c r="R66" s="1091">
        <f t="shared" si="0"/>
        <v>-1.5320113500573579E-3</v>
      </c>
    </row>
    <row r="67" spans="2:22" ht="27" customHeight="1" thickBot="1" x14ac:dyDescent="0.3">
      <c r="D67" s="1726" t="s">
        <v>315</v>
      </c>
      <c r="E67" s="1727"/>
      <c r="F67" s="1137">
        <v>231.8</v>
      </c>
      <c r="G67" s="1135" t="s">
        <v>77</v>
      </c>
      <c r="H67" s="1137">
        <v>207.4890094793241</v>
      </c>
      <c r="I67" s="1135" t="s">
        <v>77</v>
      </c>
      <c r="J67" s="955">
        <v>181.7</v>
      </c>
      <c r="K67" s="956" t="s">
        <v>77</v>
      </c>
      <c r="L67" s="955">
        <v>155.74656188605107</v>
      </c>
      <c r="M67" s="957" t="s">
        <v>77</v>
      </c>
      <c r="N67" s="955">
        <v>116.94616575847843</v>
      </c>
      <c r="O67" s="956" t="s">
        <v>77</v>
      </c>
      <c r="P67" s="955">
        <v>103.0995461529738</v>
      </c>
      <c r="Q67" s="956" t="s">
        <v>77</v>
      </c>
      <c r="R67" s="1092">
        <f t="shared" si="0"/>
        <v>-0.11840165528899153</v>
      </c>
    </row>
    <row r="68" spans="2:22" ht="15" customHeight="1" thickTop="1" x14ac:dyDescent="0.25">
      <c r="C68" s="100"/>
      <c r="D68" s="1706" t="s">
        <v>440</v>
      </c>
      <c r="E68" s="1706"/>
      <c r="F68" s="1706"/>
      <c r="G68" s="1706"/>
      <c r="H68" s="1706"/>
      <c r="I68" s="1706"/>
      <c r="J68" s="1706"/>
      <c r="K68" s="1706"/>
      <c r="L68" s="1706"/>
      <c r="M68" s="1706"/>
      <c r="N68" s="1706"/>
      <c r="O68" s="1706"/>
      <c r="P68" s="1706"/>
      <c r="Q68" s="1706"/>
      <c r="R68" s="1706"/>
    </row>
    <row r="69" spans="2:22" ht="15" customHeight="1" x14ac:dyDescent="0.25">
      <c r="C69" s="100"/>
      <c r="D69" s="1728" t="s">
        <v>308</v>
      </c>
      <c r="E69" s="1728"/>
      <c r="F69" s="1728"/>
      <c r="G69" s="1728"/>
      <c r="H69" s="1728"/>
      <c r="I69" s="561"/>
      <c r="J69" s="560"/>
      <c r="K69" s="560"/>
      <c r="L69" s="560"/>
      <c r="M69" s="560"/>
      <c r="N69" s="560"/>
      <c r="O69" s="560"/>
      <c r="P69" s="560"/>
      <c r="Q69" s="560"/>
    </row>
    <row r="70" spans="2:22" ht="15.75" x14ac:dyDescent="0.25">
      <c r="C70" s="100"/>
      <c r="D70" s="725" t="s">
        <v>441</v>
      </c>
      <c r="E70" s="725"/>
      <c r="F70" s="1169"/>
      <c r="G70" s="1169"/>
      <c r="H70" s="725"/>
      <c r="I70" s="727"/>
      <c r="J70" s="727"/>
      <c r="K70" s="727"/>
      <c r="L70" s="727"/>
      <c r="M70" s="727"/>
      <c r="N70" s="727"/>
      <c r="O70" s="727"/>
      <c r="P70" s="727"/>
      <c r="Q70" s="727"/>
      <c r="R70" s="728"/>
    </row>
    <row r="71" spans="2:22" x14ac:dyDescent="0.25">
      <c r="D71" s="560"/>
      <c r="E71" s="560"/>
      <c r="F71" s="560"/>
      <c r="G71" s="560"/>
      <c r="H71" s="560"/>
      <c r="I71" s="560"/>
      <c r="J71" s="560"/>
      <c r="K71" s="560"/>
      <c r="L71" s="560"/>
      <c r="M71" s="560"/>
      <c r="N71" s="560"/>
      <c r="O71" s="560"/>
      <c r="P71" s="560"/>
      <c r="Q71" s="560"/>
    </row>
    <row r="72" spans="2:22" ht="15.75" x14ac:dyDescent="0.25">
      <c r="B72" s="101"/>
      <c r="C72" s="101"/>
      <c r="D72" s="560"/>
      <c r="E72" s="560"/>
      <c r="F72" s="560"/>
      <c r="G72" s="560"/>
      <c r="H72" s="560"/>
      <c r="I72" s="560"/>
      <c r="J72" s="560"/>
      <c r="K72" s="560"/>
      <c r="L72" s="560"/>
      <c r="M72" s="560"/>
      <c r="N72" s="560"/>
      <c r="O72" s="560"/>
      <c r="P72" s="560"/>
      <c r="Q72" s="560"/>
      <c r="R72" s="101"/>
      <c r="S72" s="101"/>
      <c r="T72" s="101"/>
      <c r="U72" s="101"/>
      <c r="V72" s="101"/>
    </row>
    <row r="73" spans="2:22" ht="15.75" customHeight="1" x14ac:dyDescent="0.25">
      <c r="B73" s="102"/>
      <c r="D73" s="1500" t="s">
        <v>317</v>
      </c>
      <c r="E73" s="1500"/>
      <c r="F73" s="1500"/>
      <c r="G73" s="1500"/>
      <c r="H73" s="1500"/>
      <c r="I73" s="1500"/>
      <c r="J73" s="1500"/>
      <c r="K73" s="1500"/>
      <c r="L73" s="1500"/>
      <c r="M73" s="1500"/>
      <c r="N73" s="1500"/>
      <c r="O73" s="1500"/>
      <c r="P73" s="1500"/>
      <c r="Q73" s="1500"/>
      <c r="R73" s="1500"/>
    </row>
    <row r="74" spans="2:22" ht="17.25" customHeight="1" x14ac:dyDescent="0.25">
      <c r="B74" s="102"/>
      <c r="D74" s="1500"/>
      <c r="E74" s="1500"/>
      <c r="F74" s="1500"/>
      <c r="G74" s="1500"/>
      <c r="H74" s="1500"/>
      <c r="I74" s="1500"/>
      <c r="J74" s="1500"/>
      <c r="K74" s="1500"/>
      <c r="L74" s="1500"/>
      <c r="M74" s="1500"/>
      <c r="N74" s="1500"/>
      <c r="O74" s="1500"/>
      <c r="P74" s="1500"/>
      <c r="Q74" s="1500"/>
      <c r="R74" s="1500"/>
    </row>
    <row r="75" spans="2:22" ht="4.5" customHeight="1" thickBot="1" x14ac:dyDescent="0.3">
      <c r="B75" s="106"/>
      <c r="D75" s="555"/>
      <c r="E75" s="555"/>
      <c r="F75" s="555"/>
      <c r="G75" s="555"/>
      <c r="H75" s="555"/>
      <c r="I75" s="555"/>
      <c r="J75" s="555"/>
      <c r="K75" s="555"/>
      <c r="L75" s="1130"/>
      <c r="M75" s="1130"/>
      <c r="N75" s="1130"/>
      <c r="O75" s="1130"/>
      <c r="P75" s="1130"/>
      <c r="Q75" s="1130"/>
      <c r="R75" s="555"/>
    </row>
    <row r="76" spans="2:22" ht="34.5" customHeight="1" thickTop="1" thickBot="1" x14ac:dyDescent="0.3">
      <c r="B76" s="107"/>
      <c r="D76" s="1708" t="s">
        <v>256</v>
      </c>
      <c r="E76" s="1709"/>
      <c r="F76" s="952">
        <v>2011</v>
      </c>
      <c r="G76" s="953" t="s">
        <v>307</v>
      </c>
      <c r="H76" s="953">
        <v>2012</v>
      </c>
      <c r="I76" s="953" t="s">
        <v>307</v>
      </c>
      <c r="J76" s="952">
        <v>2013</v>
      </c>
      <c r="K76" s="953" t="s">
        <v>307</v>
      </c>
      <c r="L76" s="1128">
        <v>2014</v>
      </c>
      <c r="M76" s="1129" t="s">
        <v>307</v>
      </c>
      <c r="N76" s="1128">
        <v>2015</v>
      </c>
      <c r="O76" s="1129" t="s">
        <v>307</v>
      </c>
      <c r="P76" s="1128">
        <v>2016</v>
      </c>
      <c r="Q76" s="1129" t="s">
        <v>307</v>
      </c>
      <c r="R76" s="954" t="s">
        <v>542</v>
      </c>
    </row>
    <row r="77" spans="2:22" ht="15.75" x14ac:dyDescent="0.25">
      <c r="B77" s="23"/>
      <c r="C77" s="23"/>
      <c r="D77" s="556">
        <v>1</v>
      </c>
      <c r="E77" s="557" t="s">
        <v>257</v>
      </c>
      <c r="F77" s="562">
        <v>256.9352031937762</v>
      </c>
      <c r="G77" s="563">
        <v>29</v>
      </c>
      <c r="H77" s="564">
        <v>235.9909740503949</v>
      </c>
      <c r="I77" s="563">
        <v>28</v>
      </c>
      <c r="J77" s="565">
        <v>189</v>
      </c>
      <c r="K77" s="563">
        <v>31</v>
      </c>
      <c r="L77" s="564">
        <v>128.53258630633599</v>
      </c>
      <c r="M77" s="563">
        <v>40</v>
      </c>
      <c r="N77" s="564">
        <v>134.7068145800317</v>
      </c>
      <c r="O77" s="563">
        <v>31</v>
      </c>
      <c r="P77" s="564">
        <v>110.10016056273416</v>
      </c>
      <c r="Q77" s="563">
        <v>31</v>
      </c>
      <c r="R77" s="566">
        <f>IFERROR((P77-N77)/N77,"-")</f>
        <v>-0.18266821982252646</v>
      </c>
      <c r="S77" s="3"/>
      <c r="T77" s="3"/>
      <c r="U77" s="3"/>
      <c r="V77" s="3"/>
    </row>
    <row r="78" spans="2:22" ht="15.75" x14ac:dyDescent="0.25">
      <c r="B78" s="23"/>
      <c r="C78" s="23"/>
      <c r="D78" s="1033">
        <v>2</v>
      </c>
      <c r="E78" s="1034" t="s">
        <v>202</v>
      </c>
      <c r="F78" s="1035">
        <v>278.07486631016042</v>
      </c>
      <c r="G78" s="1036">
        <v>25</v>
      </c>
      <c r="H78" s="1037">
        <v>333.12382149591451</v>
      </c>
      <c r="I78" s="1036">
        <v>15</v>
      </c>
      <c r="J78" s="1037">
        <v>303.39999999999998</v>
      </c>
      <c r="K78" s="1036">
        <v>9</v>
      </c>
      <c r="L78" s="1038">
        <v>236.3405336721728</v>
      </c>
      <c r="M78" s="1036">
        <v>17</v>
      </c>
      <c r="N78" s="1038">
        <v>154.85687470671047</v>
      </c>
      <c r="O78" s="1036">
        <v>26</v>
      </c>
      <c r="P78" s="1038">
        <v>118.48871003800581</v>
      </c>
      <c r="Q78" s="1036">
        <v>27</v>
      </c>
      <c r="R78" s="1039">
        <f t="shared" ref="R78:R129" si="1">IFERROR((P78-N78)/N78,"-")</f>
        <v>-0.23485017851215043</v>
      </c>
      <c r="S78" s="3"/>
      <c r="T78" s="3"/>
      <c r="U78" s="3"/>
      <c r="V78" s="3"/>
    </row>
    <row r="79" spans="2:22" ht="15.75" x14ac:dyDescent="0.25">
      <c r="B79" s="23"/>
      <c r="C79" s="23"/>
      <c r="D79" s="558">
        <v>3</v>
      </c>
      <c r="E79" s="559" t="s">
        <v>258</v>
      </c>
      <c r="F79" s="567">
        <v>233.84763741562199</v>
      </c>
      <c r="G79" s="568">
        <v>30</v>
      </c>
      <c r="H79" s="569">
        <v>250.258531540848</v>
      </c>
      <c r="I79" s="568">
        <v>26</v>
      </c>
      <c r="J79" s="569">
        <v>253.9</v>
      </c>
      <c r="K79" s="568">
        <v>15</v>
      </c>
      <c r="L79" s="565">
        <v>261.87378009108653</v>
      </c>
      <c r="M79" s="568">
        <v>13</v>
      </c>
      <c r="N79" s="565">
        <v>157.44489428699956</v>
      </c>
      <c r="O79" s="568">
        <v>23</v>
      </c>
      <c r="P79" s="565">
        <v>191.32653061224491</v>
      </c>
      <c r="Q79" s="568">
        <v>6</v>
      </c>
      <c r="R79" s="566">
        <f t="shared" si="1"/>
        <v>0.21519679300291547</v>
      </c>
    </row>
    <row r="80" spans="2:22" ht="15.75" x14ac:dyDescent="0.25">
      <c r="B80" s="23"/>
      <c r="C80" s="23"/>
      <c r="D80" s="1033">
        <v>4</v>
      </c>
      <c r="E80" s="1034" t="s">
        <v>259</v>
      </c>
      <c r="F80" s="1035">
        <v>225.40250447227191</v>
      </c>
      <c r="G80" s="1036">
        <v>33</v>
      </c>
      <c r="H80" s="1037">
        <v>234.05307400692269</v>
      </c>
      <c r="I80" s="1036">
        <v>29</v>
      </c>
      <c r="J80" s="1037">
        <v>163.30000000000001</v>
      </c>
      <c r="K80" s="1036">
        <v>35</v>
      </c>
      <c r="L80" s="1038">
        <v>175.3877373532396</v>
      </c>
      <c r="M80" s="1036">
        <v>30</v>
      </c>
      <c r="N80" s="1038">
        <v>158.86287625418061</v>
      </c>
      <c r="O80" s="1036">
        <v>21</v>
      </c>
      <c r="P80" s="1038">
        <v>143.03228442991417</v>
      </c>
      <c r="Q80" s="1036">
        <v>17</v>
      </c>
      <c r="R80" s="1039">
        <f t="shared" si="1"/>
        <v>-9.9649409588540294E-2</v>
      </c>
    </row>
    <row r="81" spans="2:22" ht="15.75" x14ac:dyDescent="0.25">
      <c r="B81" s="23"/>
      <c r="C81" s="23"/>
      <c r="D81" s="558">
        <v>5</v>
      </c>
      <c r="E81" s="559" t="s">
        <v>205</v>
      </c>
      <c r="F81" s="567">
        <v>208.8477796844264</v>
      </c>
      <c r="G81" s="568">
        <v>37</v>
      </c>
      <c r="H81" s="569">
        <v>171.32433144017753</v>
      </c>
      <c r="I81" s="568">
        <v>42</v>
      </c>
      <c r="J81" s="569">
        <v>167.2</v>
      </c>
      <c r="K81" s="568">
        <v>34</v>
      </c>
      <c r="L81" s="565">
        <v>182.55011501807428</v>
      </c>
      <c r="M81" s="568">
        <v>26</v>
      </c>
      <c r="N81" s="565">
        <v>141.89252263745837</v>
      </c>
      <c r="O81" s="568">
        <v>29</v>
      </c>
      <c r="P81" s="565">
        <v>118.16114504837918</v>
      </c>
      <c r="Q81" s="568">
        <v>28</v>
      </c>
      <c r="R81" s="566">
        <f t="shared" si="1"/>
        <v>-0.1672489652588241</v>
      </c>
    </row>
    <row r="82" spans="2:22" ht="15.75" x14ac:dyDescent="0.25">
      <c r="B82" s="23"/>
      <c r="C82" s="23"/>
      <c r="D82" s="1033">
        <v>6</v>
      </c>
      <c r="E82" s="1034" t="s">
        <v>206</v>
      </c>
      <c r="F82" s="1035">
        <v>400.4631863360031</v>
      </c>
      <c r="G82" s="1036">
        <v>9</v>
      </c>
      <c r="H82" s="1037">
        <v>253.83220702159221</v>
      </c>
      <c r="I82" s="1036">
        <v>24</v>
      </c>
      <c r="J82" s="1037">
        <v>252.8</v>
      </c>
      <c r="K82" s="1036">
        <v>16</v>
      </c>
      <c r="L82" s="1038">
        <v>198.17855310415598</v>
      </c>
      <c r="M82" s="1036">
        <v>24</v>
      </c>
      <c r="N82" s="1038">
        <v>158.80484648864839</v>
      </c>
      <c r="O82" s="1036">
        <v>22</v>
      </c>
      <c r="P82" s="1038">
        <v>134.31281179759881</v>
      </c>
      <c r="Q82" s="1036">
        <v>19</v>
      </c>
      <c r="R82" s="1039">
        <f t="shared" si="1"/>
        <v>-0.15422724956193518</v>
      </c>
      <c r="S82" s="26"/>
      <c r="T82" s="26"/>
      <c r="U82" s="26"/>
      <c r="V82" s="26"/>
    </row>
    <row r="83" spans="2:22" ht="15.75" x14ac:dyDescent="0.25">
      <c r="B83" s="23"/>
      <c r="C83" s="23"/>
      <c r="D83" s="558">
        <v>7</v>
      </c>
      <c r="E83" s="559" t="s">
        <v>207</v>
      </c>
      <c r="F83" s="567">
        <v>211.43680922633348</v>
      </c>
      <c r="G83" s="568">
        <v>35</v>
      </c>
      <c r="H83" s="569">
        <v>294.24491562094329</v>
      </c>
      <c r="I83" s="568">
        <v>19</v>
      </c>
      <c r="J83" s="569">
        <v>161.6</v>
      </c>
      <c r="K83" s="568">
        <v>36</v>
      </c>
      <c r="L83" s="565">
        <v>87.912087912087912</v>
      </c>
      <c r="M83" s="568">
        <v>48</v>
      </c>
      <c r="N83" s="565">
        <v>121.44344205412908</v>
      </c>
      <c r="O83" s="568">
        <v>36</v>
      </c>
      <c r="P83" s="565">
        <v>174.28477474514963</v>
      </c>
      <c r="Q83" s="568">
        <v>12</v>
      </c>
      <c r="R83" s="566">
        <f t="shared" si="1"/>
        <v>0.43511063090148921</v>
      </c>
    </row>
    <row r="84" spans="2:22" ht="15.75" x14ac:dyDescent="0.25">
      <c r="B84" s="23"/>
      <c r="C84" s="23"/>
      <c r="D84" s="1033">
        <v>8</v>
      </c>
      <c r="E84" s="1034" t="s">
        <v>208</v>
      </c>
      <c r="F84" s="1035">
        <v>94.827586206896555</v>
      </c>
      <c r="G84" s="1036">
        <v>51</v>
      </c>
      <c r="H84" s="1037">
        <v>74.019245003700959</v>
      </c>
      <c r="I84" s="1036">
        <v>50</v>
      </c>
      <c r="J84" s="1037">
        <v>192.4</v>
      </c>
      <c r="K84" s="1036">
        <v>29</v>
      </c>
      <c r="L84" s="1038">
        <v>51.933064050778995</v>
      </c>
      <c r="M84" s="1036">
        <v>50</v>
      </c>
      <c r="N84" s="1038">
        <v>0</v>
      </c>
      <c r="O84" s="1036">
        <v>51</v>
      </c>
      <c r="P84" s="1038">
        <v>20.811654526534859</v>
      </c>
      <c r="Q84" s="1036">
        <v>51</v>
      </c>
      <c r="R84" s="1125" t="str">
        <f t="shared" si="1"/>
        <v>-</v>
      </c>
    </row>
    <row r="85" spans="2:22" ht="15.75" x14ac:dyDescent="0.25">
      <c r="B85" s="23"/>
      <c r="C85" s="23"/>
      <c r="D85" s="558">
        <v>9</v>
      </c>
      <c r="E85" s="559" t="s">
        <v>209</v>
      </c>
      <c r="F85" s="567">
        <v>227.65193938424264</v>
      </c>
      <c r="G85" s="568">
        <v>32</v>
      </c>
      <c r="H85" s="569">
        <v>253.78981434167943</v>
      </c>
      <c r="I85" s="568">
        <v>25</v>
      </c>
      <c r="J85" s="569">
        <v>205.8</v>
      </c>
      <c r="K85" s="568">
        <v>26</v>
      </c>
      <c r="L85" s="565">
        <v>180.40475662899772</v>
      </c>
      <c r="M85" s="568">
        <v>27</v>
      </c>
      <c r="N85" s="565">
        <v>137.79424813403622</v>
      </c>
      <c r="O85" s="568">
        <v>30</v>
      </c>
      <c r="P85" s="565">
        <v>120.58712090012025</v>
      </c>
      <c r="Q85" s="568">
        <v>25</v>
      </c>
      <c r="R85" s="566">
        <f t="shared" si="1"/>
        <v>-0.12487551161916517</v>
      </c>
    </row>
    <row r="86" spans="2:22" ht="15.75" x14ac:dyDescent="0.25">
      <c r="B86" s="23"/>
      <c r="C86" s="23"/>
      <c r="D86" s="1033">
        <v>10</v>
      </c>
      <c r="E86" s="1034" t="s">
        <v>210</v>
      </c>
      <c r="F86" s="1035">
        <v>279.13468248429865</v>
      </c>
      <c r="G86" s="1036">
        <v>24</v>
      </c>
      <c r="H86" s="1037">
        <v>183.64928909952607</v>
      </c>
      <c r="I86" s="1036">
        <v>37</v>
      </c>
      <c r="J86" s="1037">
        <v>112.1</v>
      </c>
      <c r="K86" s="1036">
        <v>46</v>
      </c>
      <c r="L86" s="1038">
        <v>22.133687472332891</v>
      </c>
      <c r="M86" s="1036">
        <v>52</v>
      </c>
      <c r="N86" s="1038">
        <v>68.493150684931507</v>
      </c>
      <c r="O86" s="1036">
        <v>46</v>
      </c>
      <c r="P86" s="1038">
        <v>41.84100418410042</v>
      </c>
      <c r="Q86" s="1036">
        <v>50</v>
      </c>
      <c r="R86" s="1039">
        <f t="shared" si="1"/>
        <v>-0.38912133891213385</v>
      </c>
    </row>
    <row r="87" spans="2:22" ht="15.75" x14ac:dyDescent="0.25">
      <c r="B87" s="23"/>
      <c r="C87" s="23"/>
      <c r="D87" s="558">
        <v>11</v>
      </c>
      <c r="E87" s="559" t="s">
        <v>211</v>
      </c>
      <c r="F87" s="567">
        <v>105.16252390057362</v>
      </c>
      <c r="G87" s="568">
        <v>50</v>
      </c>
      <c r="H87" s="569">
        <v>145.59180372067942</v>
      </c>
      <c r="I87" s="568">
        <v>45</v>
      </c>
      <c r="J87" s="569">
        <v>91.5</v>
      </c>
      <c r="K87" s="568">
        <v>50</v>
      </c>
      <c r="L87" s="565">
        <v>97.768331562167901</v>
      </c>
      <c r="M87" s="568">
        <v>46</v>
      </c>
      <c r="N87" s="565">
        <v>42.826552462526763</v>
      </c>
      <c r="O87" s="568">
        <v>48</v>
      </c>
      <c r="P87" s="565">
        <v>59.956395348837212</v>
      </c>
      <c r="Q87" s="568">
        <v>48</v>
      </c>
      <c r="R87" s="566">
        <f t="shared" si="1"/>
        <v>0.39998183139534904</v>
      </c>
    </row>
    <row r="88" spans="2:22" ht="15.75" x14ac:dyDescent="0.25">
      <c r="B88" s="23"/>
      <c r="C88" s="23"/>
      <c r="D88" s="1033">
        <v>12</v>
      </c>
      <c r="E88" s="1034" t="s">
        <v>212</v>
      </c>
      <c r="F88" s="1035">
        <v>142.65335235378032</v>
      </c>
      <c r="G88" s="1036">
        <v>44</v>
      </c>
      <c r="H88" s="1037">
        <v>455.12010113780025</v>
      </c>
      <c r="I88" s="1036">
        <v>5</v>
      </c>
      <c r="J88" s="1037">
        <v>255.8</v>
      </c>
      <c r="K88" s="1036">
        <v>14</v>
      </c>
      <c r="L88" s="1038">
        <v>229.40563086548488</v>
      </c>
      <c r="M88" s="1036">
        <v>18</v>
      </c>
      <c r="N88" s="1038">
        <v>300.09680542110357</v>
      </c>
      <c r="O88" s="1036">
        <v>2</v>
      </c>
      <c r="P88" s="1038">
        <v>279.06976744186045</v>
      </c>
      <c r="Q88" s="1036">
        <v>1</v>
      </c>
      <c r="R88" s="1039">
        <f t="shared" si="1"/>
        <v>-7.0067516879219818E-2</v>
      </c>
    </row>
    <row r="89" spans="2:22" ht="15.75" x14ac:dyDescent="0.25">
      <c r="B89" s="23"/>
      <c r="C89" s="23"/>
      <c r="D89" s="558">
        <v>13</v>
      </c>
      <c r="E89" s="559" t="s">
        <v>213</v>
      </c>
      <c r="F89" s="567">
        <v>327.48231595493843</v>
      </c>
      <c r="G89" s="568">
        <v>15</v>
      </c>
      <c r="H89" s="569">
        <v>304.15076335877865</v>
      </c>
      <c r="I89" s="568">
        <v>18</v>
      </c>
      <c r="J89" s="569">
        <v>201.4</v>
      </c>
      <c r="K89" s="568">
        <v>27</v>
      </c>
      <c r="L89" s="565">
        <v>148.5807972128292</v>
      </c>
      <c r="M89" s="568">
        <v>34</v>
      </c>
      <c r="N89" s="565">
        <v>117.04391565099633</v>
      </c>
      <c r="O89" s="568">
        <v>39</v>
      </c>
      <c r="P89" s="565">
        <v>101.73604629456786</v>
      </c>
      <c r="Q89" s="568">
        <v>36</v>
      </c>
      <c r="R89" s="566">
        <f t="shared" si="1"/>
        <v>-0.13078739950971696</v>
      </c>
    </row>
    <row r="90" spans="2:22" ht="15.75" x14ac:dyDescent="0.25">
      <c r="B90" s="23"/>
      <c r="C90" s="23"/>
      <c r="D90" s="1033">
        <v>14</v>
      </c>
      <c r="E90" s="1034" t="s">
        <v>214</v>
      </c>
      <c r="F90" s="1035">
        <v>316.65611146295123</v>
      </c>
      <c r="G90" s="1036">
        <v>17</v>
      </c>
      <c r="H90" s="1037">
        <v>341.43817899637867</v>
      </c>
      <c r="I90" s="1036">
        <v>14</v>
      </c>
      <c r="J90" s="1037">
        <v>274</v>
      </c>
      <c r="K90" s="1036">
        <v>11</v>
      </c>
      <c r="L90" s="1038">
        <v>289.44150020383205</v>
      </c>
      <c r="M90" s="1036">
        <v>9</v>
      </c>
      <c r="N90" s="1038">
        <v>228.42639593908629</v>
      </c>
      <c r="O90" s="1036">
        <v>7</v>
      </c>
      <c r="P90" s="1038">
        <v>146.23955431754874</v>
      </c>
      <c r="Q90" s="1036">
        <v>16</v>
      </c>
      <c r="R90" s="1039">
        <f t="shared" si="1"/>
        <v>-0.35979572887650885</v>
      </c>
    </row>
    <row r="91" spans="2:22" ht="15.75" x14ac:dyDescent="0.25">
      <c r="B91" s="23"/>
      <c r="C91" s="23"/>
      <c r="D91" s="558">
        <v>15</v>
      </c>
      <c r="E91" s="559" t="s">
        <v>260</v>
      </c>
      <c r="F91" s="567">
        <v>320.71689659238297</v>
      </c>
      <c r="G91" s="568">
        <v>16</v>
      </c>
      <c r="H91" s="569">
        <v>277.56360832690825</v>
      </c>
      <c r="I91" s="568">
        <v>23</v>
      </c>
      <c r="J91" s="569">
        <v>248.3</v>
      </c>
      <c r="K91" s="568">
        <v>18</v>
      </c>
      <c r="L91" s="565">
        <v>211.10688474705211</v>
      </c>
      <c r="M91" s="568">
        <v>21</v>
      </c>
      <c r="N91" s="565">
        <v>211.72638436482086</v>
      </c>
      <c r="O91" s="568">
        <v>9</v>
      </c>
      <c r="P91" s="565">
        <v>188.36516558612232</v>
      </c>
      <c r="Q91" s="568">
        <v>8</v>
      </c>
      <c r="R91" s="566">
        <f t="shared" si="1"/>
        <v>-0.11033683330862235</v>
      </c>
      <c r="S91" s="26"/>
      <c r="T91" s="26"/>
    </row>
    <row r="92" spans="2:22" ht="15.75" x14ac:dyDescent="0.25">
      <c r="B92" s="23"/>
      <c r="C92" s="23"/>
      <c r="D92" s="1033">
        <v>16</v>
      </c>
      <c r="E92" s="1034" t="s">
        <v>216</v>
      </c>
      <c r="F92" s="1035">
        <v>397.70004791566845</v>
      </c>
      <c r="G92" s="1036">
        <v>10</v>
      </c>
      <c r="H92" s="1037">
        <v>425.71306939123031</v>
      </c>
      <c r="I92" s="1036">
        <v>7</v>
      </c>
      <c r="J92" s="1037">
        <v>492.5</v>
      </c>
      <c r="K92" s="1036">
        <v>2</v>
      </c>
      <c r="L92" s="1038">
        <v>557.65920826161789</v>
      </c>
      <c r="M92" s="1036">
        <v>1</v>
      </c>
      <c r="N92" s="1038">
        <v>303.90275111964172</v>
      </c>
      <c r="O92" s="1036">
        <v>1</v>
      </c>
      <c r="P92" s="1038">
        <v>229.98805256869773</v>
      </c>
      <c r="Q92" s="1036">
        <v>3</v>
      </c>
      <c r="R92" s="1039">
        <f t="shared" si="1"/>
        <v>-0.24321826070552729</v>
      </c>
    </row>
    <row r="93" spans="2:22" ht="15.75" x14ac:dyDescent="0.25">
      <c r="B93" s="23"/>
      <c r="C93" s="23"/>
      <c r="D93" s="558">
        <v>17</v>
      </c>
      <c r="E93" s="559" t="s">
        <v>217</v>
      </c>
      <c r="F93" s="567">
        <v>141.04372355430183</v>
      </c>
      <c r="G93" s="568">
        <v>46</v>
      </c>
      <c r="H93" s="569">
        <v>209.46470131885184</v>
      </c>
      <c r="I93" s="568">
        <v>32</v>
      </c>
      <c r="J93" s="569">
        <v>86.6</v>
      </c>
      <c r="K93" s="568">
        <v>51</v>
      </c>
      <c r="L93" s="565">
        <v>210.0115074798619</v>
      </c>
      <c r="M93" s="568">
        <v>23</v>
      </c>
      <c r="N93" s="565">
        <v>211.36063408190225</v>
      </c>
      <c r="O93" s="568">
        <v>10</v>
      </c>
      <c r="P93" s="565">
        <v>92.569427070302723</v>
      </c>
      <c r="Q93" s="568">
        <v>39</v>
      </c>
      <c r="R93" s="566">
        <f t="shared" si="1"/>
        <v>-0.56203089817363028</v>
      </c>
    </row>
    <row r="94" spans="2:22" ht="15.75" x14ac:dyDescent="0.25">
      <c r="B94" s="23"/>
      <c r="C94" s="23"/>
      <c r="D94" s="1033">
        <v>18</v>
      </c>
      <c r="E94" s="1034" t="s">
        <v>218</v>
      </c>
      <c r="F94" s="1035">
        <v>574.75582268970697</v>
      </c>
      <c r="G94" s="1036">
        <v>3</v>
      </c>
      <c r="H94" s="1037">
        <v>596.00704638872583</v>
      </c>
      <c r="I94" s="1036">
        <v>2</v>
      </c>
      <c r="J94" s="1037">
        <v>397.6</v>
      </c>
      <c r="K94" s="1036">
        <v>4</v>
      </c>
      <c r="L94" s="1038">
        <v>302.83778060144004</v>
      </c>
      <c r="M94" s="1036">
        <v>6</v>
      </c>
      <c r="N94" s="1038">
        <v>104.94180499904598</v>
      </c>
      <c r="O94" s="1036">
        <v>41</v>
      </c>
      <c r="P94" s="1038">
        <v>103.66398570151921</v>
      </c>
      <c r="Q94" s="1036">
        <v>35</v>
      </c>
      <c r="R94" s="1039">
        <f t="shared" si="1"/>
        <v>-1.217645625152333E-2</v>
      </c>
    </row>
    <row r="95" spans="2:22" ht="15.75" x14ac:dyDescent="0.25">
      <c r="B95" s="222"/>
      <c r="C95" s="23"/>
      <c r="D95" s="558">
        <v>19</v>
      </c>
      <c r="E95" s="559" t="s">
        <v>261</v>
      </c>
      <c r="F95" s="567">
        <v>211.58032215933827</v>
      </c>
      <c r="G95" s="568">
        <v>34</v>
      </c>
      <c r="H95" s="569">
        <v>189.68011573701978</v>
      </c>
      <c r="I95" s="568">
        <v>36</v>
      </c>
      <c r="J95" s="569">
        <v>174.2</v>
      </c>
      <c r="K95" s="568">
        <v>32</v>
      </c>
      <c r="L95" s="565">
        <v>154.01316235836896</v>
      </c>
      <c r="M95" s="568">
        <v>32</v>
      </c>
      <c r="N95" s="565">
        <v>118.95722601872943</v>
      </c>
      <c r="O95" s="568">
        <v>37</v>
      </c>
      <c r="P95" s="565">
        <v>113.15757794631034</v>
      </c>
      <c r="Q95" s="568">
        <v>30</v>
      </c>
      <c r="R95" s="566">
        <f t="shared" si="1"/>
        <v>-4.8754062838569832E-2</v>
      </c>
    </row>
    <row r="96" spans="2:22" ht="15" customHeight="1" x14ac:dyDescent="0.25">
      <c r="B96" s="223"/>
      <c r="C96" s="23"/>
      <c r="D96" s="1033">
        <v>20</v>
      </c>
      <c r="E96" s="1034" t="s">
        <v>220</v>
      </c>
      <c r="F96" s="1035">
        <v>209.54079358002676</v>
      </c>
      <c r="G96" s="1036">
        <v>36</v>
      </c>
      <c r="H96" s="1037">
        <v>354.82640213658908</v>
      </c>
      <c r="I96" s="1036">
        <v>12</v>
      </c>
      <c r="J96" s="1037">
        <v>197.3</v>
      </c>
      <c r="K96" s="1036">
        <v>28</v>
      </c>
      <c r="L96" s="1038">
        <v>139.49163050216987</v>
      </c>
      <c r="M96" s="1036">
        <v>38</v>
      </c>
      <c r="N96" s="1038">
        <v>62.642369020501135</v>
      </c>
      <c r="O96" s="1036">
        <v>47</v>
      </c>
      <c r="P96" s="1038">
        <v>80.884335400377466</v>
      </c>
      <c r="Q96" s="1036">
        <v>40</v>
      </c>
      <c r="R96" s="1039">
        <f t="shared" si="1"/>
        <v>0.29120811784602579</v>
      </c>
    </row>
    <row r="97" spans="2:20" ht="15.75" x14ac:dyDescent="0.25">
      <c r="B97" s="223"/>
      <c r="C97" s="23"/>
      <c r="D97" s="558">
        <v>21</v>
      </c>
      <c r="E97" s="559" t="s">
        <v>221</v>
      </c>
      <c r="F97" s="567">
        <v>427.98353909465021</v>
      </c>
      <c r="G97" s="568">
        <v>6</v>
      </c>
      <c r="H97" s="569">
        <v>406.3324538258575</v>
      </c>
      <c r="I97" s="568">
        <v>8</v>
      </c>
      <c r="J97" s="569">
        <v>313.8</v>
      </c>
      <c r="K97" s="568">
        <v>8</v>
      </c>
      <c r="L97" s="565">
        <v>289.70377136891557</v>
      </c>
      <c r="M97" s="568">
        <v>8</v>
      </c>
      <c r="N97" s="565">
        <v>200.32552898459997</v>
      </c>
      <c r="O97" s="568">
        <v>14</v>
      </c>
      <c r="P97" s="565">
        <v>189.46984878848608</v>
      </c>
      <c r="Q97" s="568">
        <v>7</v>
      </c>
      <c r="R97" s="566">
        <f t="shared" si="1"/>
        <v>-5.419019857897605E-2</v>
      </c>
      <c r="S97" s="26"/>
      <c r="T97" s="26"/>
    </row>
    <row r="98" spans="2:20" x14ac:dyDescent="0.25">
      <c r="B98" s="27"/>
      <c r="C98" s="27"/>
      <c r="D98" s="1033">
        <v>22</v>
      </c>
      <c r="E98" s="1034" t="s">
        <v>222</v>
      </c>
      <c r="F98" s="1035">
        <v>86.608927381745502</v>
      </c>
      <c r="G98" s="1036">
        <v>52</v>
      </c>
      <c r="H98" s="1037">
        <v>39.458850056369783</v>
      </c>
      <c r="I98" s="1036">
        <v>52</v>
      </c>
      <c r="J98" s="1037">
        <v>104.8</v>
      </c>
      <c r="K98" s="1036">
        <v>48</v>
      </c>
      <c r="L98" s="1038">
        <v>144.04190309908336</v>
      </c>
      <c r="M98" s="1036">
        <v>35</v>
      </c>
      <c r="N98" s="1038">
        <v>35.488958990536275</v>
      </c>
      <c r="O98" s="1036">
        <v>49</v>
      </c>
      <c r="P98" s="1038">
        <v>11.07011070110701</v>
      </c>
      <c r="Q98" s="1036">
        <v>52</v>
      </c>
      <c r="R98" s="1039">
        <f t="shared" si="1"/>
        <v>-0.68806888068880689</v>
      </c>
    </row>
    <row r="99" spans="2:20" x14ac:dyDescent="0.25">
      <c r="D99" s="558">
        <v>23</v>
      </c>
      <c r="E99" s="559" t="s">
        <v>223</v>
      </c>
      <c r="F99" s="567">
        <v>164.85416746724053</v>
      </c>
      <c r="G99" s="568">
        <v>41</v>
      </c>
      <c r="H99" s="569">
        <v>178.29978420065802</v>
      </c>
      <c r="I99" s="568">
        <v>39</v>
      </c>
      <c r="J99" s="569">
        <v>105.8</v>
      </c>
      <c r="K99" s="568">
        <v>47</v>
      </c>
      <c r="L99" s="565">
        <v>102.78956004829871</v>
      </c>
      <c r="M99" s="568">
        <v>45</v>
      </c>
      <c r="N99" s="565">
        <v>78.291814946619212</v>
      </c>
      <c r="O99" s="568">
        <v>45</v>
      </c>
      <c r="P99" s="565">
        <v>71.293048927729544</v>
      </c>
      <c r="Q99" s="568">
        <v>42</v>
      </c>
      <c r="R99" s="566">
        <f t="shared" si="1"/>
        <v>-8.939332960490895E-2</v>
      </c>
    </row>
    <row r="100" spans="2:20" x14ac:dyDescent="0.25">
      <c r="D100" s="1033">
        <v>24</v>
      </c>
      <c r="E100" s="1034" t="s">
        <v>224</v>
      </c>
      <c r="F100" s="1035">
        <v>180.04082413727116</v>
      </c>
      <c r="G100" s="1036">
        <v>40</v>
      </c>
      <c r="H100" s="1037">
        <v>172.96718972895863</v>
      </c>
      <c r="I100" s="1036">
        <v>41</v>
      </c>
      <c r="J100" s="1037">
        <v>157.4</v>
      </c>
      <c r="K100" s="1036">
        <v>37</v>
      </c>
      <c r="L100" s="1038">
        <v>156.51856867545186</v>
      </c>
      <c r="M100" s="1036">
        <v>31</v>
      </c>
      <c r="N100" s="1038">
        <v>130.82936693876545</v>
      </c>
      <c r="O100" s="1036">
        <v>33</v>
      </c>
      <c r="P100" s="1038">
        <v>115.98712825771774</v>
      </c>
      <c r="Q100" s="1036">
        <v>29</v>
      </c>
      <c r="R100" s="1039">
        <f t="shared" si="1"/>
        <v>-0.11344730184312975</v>
      </c>
    </row>
    <row r="101" spans="2:20" x14ac:dyDescent="0.25">
      <c r="B101" s="677"/>
      <c r="D101" s="558">
        <v>25</v>
      </c>
      <c r="E101" s="559" t="s">
        <v>262</v>
      </c>
      <c r="F101" s="567">
        <v>288.55187223191518</v>
      </c>
      <c r="G101" s="568">
        <v>21</v>
      </c>
      <c r="H101" s="569">
        <v>316.71554252199411</v>
      </c>
      <c r="I101" s="568">
        <v>16</v>
      </c>
      <c r="J101" s="569">
        <v>220.2</v>
      </c>
      <c r="K101" s="568">
        <v>24</v>
      </c>
      <c r="L101" s="565">
        <v>193.10970081595647</v>
      </c>
      <c r="M101" s="568">
        <v>25</v>
      </c>
      <c r="N101" s="565">
        <v>156.90201969621097</v>
      </c>
      <c r="O101" s="568">
        <v>24</v>
      </c>
      <c r="P101" s="565">
        <v>149.15949806645096</v>
      </c>
      <c r="Q101" s="568">
        <v>15</v>
      </c>
      <c r="R101" s="566">
        <f t="shared" si="1"/>
        <v>-4.934622030201298E-2</v>
      </c>
    </row>
    <row r="102" spans="2:20" x14ac:dyDescent="0.25">
      <c r="B102" s="670" t="s">
        <v>36</v>
      </c>
      <c r="D102" s="1033">
        <v>26</v>
      </c>
      <c r="E102" s="1034" t="s">
        <v>226</v>
      </c>
      <c r="F102" s="1035">
        <v>233.6</v>
      </c>
      <c r="G102" s="1036">
        <v>31</v>
      </c>
      <c r="H102" s="1037">
        <v>221.32796780684106</v>
      </c>
      <c r="I102" s="1036">
        <v>30</v>
      </c>
      <c r="J102" s="1037">
        <v>120</v>
      </c>
      <c r="K102" s="1036">
        <v>44</v>
      </c>
      <c r="L102" s="1038">
        <v>114.72275334608031</v>
      </c>
      <c r="M102" s="1036">
        <v>42</v>
      </c>
      <c r="N102" s="1038">
        <v>93.415356573251316</v>
      </c>
      <c r="O102" s="1036">
        <v>43</v>
      </c>
      <c r="P102" s="1038">
        <v>65.402223675604972</v>
      </c>
      <c r="Q102" s="1036">
        <v>46</v>
      </c>
      <c r="R102" s="1039">
        <f t="shared" si="1"/>
        <v>-0.29987717143358489</v>
      </c>
    </row>
    <row r="103" spans="2:20" x14ac:dyDescent="0.25">
      <c r="B103" s="670" t="s">
        <v>112</v>
      </c>
      <c r="D103" s="558">
        <v>27</v>
      </c>
      <c r="E103" s="559" t="s">
        <v>227</v>
      </c>
      <c r="F103" s="567">
        <v>126.12227447627191</v>
      </c>
      <c r="G103" s="568">
        <v>48</v>
      </c>
      <c r="H103" s="569">
        <v>156.25</v>
      </c>
      <c r="I103" s="568">
        <v>43</v>
      </c>
      <c r="J103" s="569">
        <v>131.30000000000001</v>
      </c>
      <c r="K103" s="568">
        <v>43</v>
      </c>
      <c r="L103" s="565">
        <v>106.71256454388984</v>
      </c>
      <c r="M103" s="568">
        <v>44</v>
      </c>
      <c r="N103" s="565">
        <v>117.21974574872048</v>
      </c>
      <c r="O103" s="568">
        <v>38</v>
      </c>
      <c r="P103" s="565">
        <v>63.373415664608387</v>
      </c>
      <c r="Q103" s="568">
        <v>47</v>
      </c>
      <c r="R103" s="566">
        <f t="shared" si="1"/>
        <v>-0.45936228354854503</v>
      </c>
    </row>
    <row r="104" spans="2:20" x14ac:dyDescent="0.25">
      <c r="B104" s="670" t="s">
        <v>62</v>
      </c>
      <c r="D104" s="1033">
        <v>28</v>
      </c>
      <c r="E104" s="1034" t="s">
        <v>228</v>
      </c>
      <c r="F104" s="1035">
        <v>192.53624910862848</v>
      </c>
      <c r="G104" s="1036">
        <v>38</v>
      </c>
      <c r="H104" s="1037">
        <v>104.86577181208054</v>
      </c>
      <c r="I104" s="1036">
        <v>48</v>
      </c>
      <c r="J104" s="1037">
        <v>247.3</v>
      </c>
      <c r="K104" s="1036">
        <v>19</v>
      </c>
      <c r="L104" s="1038">
        <v>216.21621621621622</v>
      </c>
      <c r="M104" s="1036">
        <v>20</v>
      </c>
      <c r="N104" s="1038">
        <v>109.50642755118236</v>
      </c>
      <c r="O104" s="1036">
        <v>40</v>
      </c>
      <c r="P104" s="1038">
        <v>130.95054691110769</v>
      </c>
      <c r="Q104" s="1036">
        <v>22</v>
      </c>
      <c r="R104" s="1039">
        <f t="shared" si="1"/>
        <v>0.19582521172012979</v>
      </c>
    </row>
    <row r="105" spans="2:20" ht="15.75" customHeight="1" x14ac:dyDescent="0.25">
      <c r="B105" s="677"/>
      <c r="D105" s="558">
        <v>29</v>
      </c>
      <c r="E105" s="559" t="s">
        <v>276</v>
      </c>
      <c r="F105" s="567">
        <v>379.10964291332391</v>
      </c>
      <c r="G105" s="568">
        <v>11</v>
      </c>
      <c r="H105" s="569">
        <v>399.36102236421726</v>
      </c>
      <c r="I105" s="568">
        <v>9</v>
      </c>
      <c r="J105" s="569">
        <v>248.9</v>
      </c>
      <c r="K105" s="568">
        <v>17</v>
      </c>
      <c r="L105" s="565">
        <v>343.57366771159877</v>
      </c>
      <c r="M105" s="568">
        <v>4</v>
      </c>
      <c r="N105" s="565">
        <v>131.79966450994488</v>
      </c>
      <c r="O105" s="568">
        <v>32</v>
      </c>
      <c r="P105" s="565">
        <v>103.77798507462687</v>
      </c>
      <c r="Q105" s="568">
        <v>34</v>
      </c>
      <c r="R105" s="566">
        <f t="shared" si="1"/>
        <v>-0.21260812415196736</v>
      </c>
    </row>
    <row r="106" spans="2:20" x14ac:dyDescent="0.25">
      <c r="D106" s="1033">
        <v>30</v>
      </c>
      <c r="E106" s="1034" t="s">
        <v>230</v>
      </c>
      <c r="F106" s="1035">
        <v>282.64680105170902</v>
      </c>
      <c r="G106" s="1036">
        <v>23</v>
      </c>
      <c r="H106" s="1037">
        <v>91.491308325709056</v>
      </c>
      <c r="I106" s="1036">
        <v>49</v>
      </c>
      <c r="J106" s="1037">
        <v>48.9</v>
      </c>
      <c r="K106" s="1036">
        <v>52</v>
      </c>
      <c r="L106" s="1038">
        <v>53.115130634510479</v>
      </c>
      <c r="M106" s="1036">
        <v>49</v>
      </c>
      <c r="N106" s="1038">
        <v>14.157014157014157</v>
      </c>
      <c r="O106" s="1036">
        <v>50</v>
      </c>
      <c r="P106" s="1038">
        <v>67.259188085515248</v>
      </c>
      <c r="Q106" s="1036">
        <v>45</v>
      </c>
      <c r="R106" s="1039">
        <f t="shared" si="1"/>
        <v>3.7509444674950316</v>
      </c>
    </row>
    <row r="107" spans="2:20" x14ac:dyDescent="0.25">
      <c r="D107" s="558">
        <v>31</v>
      </c>
      <c r="E107" s="559" t="s">
        <v>231</v>
      </c>
      <c r="F107" s="567">
        <v>361.07711138310896</v>
      </c>
      <c r="G107" s="568">
        <v>13</v>
      </c>
      <c r="H107" s="569">
        <v>443.37606837606836</v>
      </c>
      <c r="I107" s="568">
        <v>6</v>
      </c>
      <c r="J107" s="569">
        <v>226.1</v>
      </c>
      <c r="K107" s="568">
        <v>22</v>
      </c>
      <c r="L107" s="565">
        <v>284.99580888516346</v>
      </c>
      <c r="M107" s="568">
        <v>11</v>
      </c>
      <c r="N107" s="565">
        <v>210.24464831804281</v>
      </c>
      <c r="O107" s="568">
        <v>13</v>
      </c>
      <c r="P107" s="565">
        <v>163.81766381766383</v>
      </c>
      <c r="Q107" s="568">
        <v>13</v>
      </c>
      <c r="R107" s="566">
        <f t="shared" si="1"/>
        <v>-0.22082362082362075</v>
      </c>
    </row>
    <row r="108" spans="2:20" x14ac:dyDescent="0.25">
      <c r="D108" s="1033">
        <v>32</v>
      </c>
      <c r="E108" s="1034" t="s">
        <v>232</v>
      </c>
      <c r="F108" s="1035">
        <v>266.61514683153013</v>
      </c>
      <c r="G108" s="1036">
        <v>26</v>
      </c>
      <c r="H108" s="1037">
        <v>285.42303771661568</v>
      </c>
      <c r="I108" s="1036">
        <v>21</v>
      </c>
      <c r="J108" s="1037">
        <v>135.30000000000001</v>
      </c>
      <c r="K108" s="1036">
        <v>42</v>
      </c>
      <c r="L108" s="1038">
        <v>143.58108108108109</v>
      </c>
      <c r="M108" s="1036">
        <v>36</v>
      </c>
      <c r="N108" s="1038">
        <v>156.16728427739545</v>
      </c>
      <c r="O108" s="1036">
        <v>25</v>
      </c>
      <c r="P108" s="1038">
        <v>76.765609007164784</v>
      </c>
      <c r="Q108" s="1036">
        <v>41</v>
      </c>
      <c r="R108" s="1039">
        <f t="shared" si="1"/>
        <v>-0.50843987995073125</v>
      </c>
    </row>
    <row r="109" spans="2:20" x14ac:dyDescent="0.25">
      <c r="D109" s="558">
        <v>33</v>
      </c>
      <c r="E109" s="559" t="s">
        <v>263</v>
      </c>
      <c r="F109" s="567">
        <v>148.81881569362056</v>
      </c>
      <c r="G109" s="568">
        <v>43</v>
      </c>
      <c r="H109" s="569">
        <v>177.31181756691467</v>
      </c>
      <c r="I109" s="568">
        <v>40</v>
      </c>
      <c r="J109" s="569">
        <v>140.30000000000001</v>
      </c>
      <c r="K109" s="568">
        <v>41</v>
      </c>
      <c r="L109" s="565">
        <v>136.37711236288172</v>
      </c>
      <c r="M109" s="568">
        <v>39</v>
      </c>
      <c r="N109" s="565">
        <v>128.60292316485669</v>
      </c>
      <c r="O109" s="568">
        <v>35</v>
      </c>
      <c r="P109" s="565">
        <v>105.53880336454532</v>
      </c>
      <c r="Q109" s="568">
        <v>33</v>
      </c>
      <c r="R109" s="566">
        <f t="shared" si="1"/>
        <v>-0.17934366679010377</v>
      </c>
    </row>
    <row r="110" spans="2:20" x14ac:dyDescent="0.25">
      <c r="D110" s="1033">
        <v>34</v>
      </c>
      <c r="E110" s="1034" t="s">
        <v>234</v>
      </c>
      <c r="F110" s="1035">
        <v>155.38290788013319</v>
      </c>
      <c r="G110" s="1036">
        <v>42</v>
      </c>
      <c r="H110" s="1037">
        <v>118.34319526627219</v>
      </c>
      <c r="I110" s="1036">
        <v>47</v>
      </c>
      <c r="J110" s="1037">
        <v>287.60000000000002</v>
      </c>
      <c r="K110" s="1036">
        <v>10</v>
      </c>
      <c r="L110" s="1038">
        <v>333.58042994810972</v>
      </c>
      <c r="M110" s="1036">
        <v>5</v>
      </c>
      <c r="N110" s="1038">
        <v>232.08191126279863</v>
      </c>
      <c r="O110" s="1036">
        <v>6</v>
      </c>
      <c r="P110" s="1038">
        <v>174.89069331667707</v>
      </c>
      <c r="Q110" s="1036">
        <v>11</v>
      </c>
      <c r="R110" s="1039">
        <f t="shared" si="1"/>
        <v>-0.24642686556196494</v>
      </c>
    </row>
    <row r="111" spans="2:20" x14ac:dyDescent="0.25">
      <c r="D111" s="558">
        <v>35</v>
      </c>
      <c r="E111" s="559" t="s">
        <v>235</v>
      </c>
      <c r="F111" s="567">
        <v>287.45913268768118</v>
      </c>
      <c r="G111" s="568">
        <v>22</v>
      </c>
      <c r="H111" s="569">
        <v>278.66788738841842</v>
      </c>
      <c r="I111" s="568">
        <v>22</v>
      </c>
      <c r="J111" s="569">
        <v>223.5</v>
      </c>
      <c r="K111" s="568">
        <v>23</v>
      </c>
      <c r="L111" s="565">
        <v>211.10511070744758</v>
      </c>
      <c r="M111" s="568">
        <v>22</v>
      </c>
      <c r="N111" s="565">
        <v>145.3406860454248</v>
      </c>
      <c r="O111" s="568">
        <v>28</v>
      </c>
      <c r="P111" s="565">
        <v>132.67746739473802</v>
      </c>
      <c r="Q111" s="568">
        <v>20</v>
      </c>
      <c r="R111" s="566">
        <f t="shared" si="1"/>
        <v>-8.7127830446108001E-2</v>
      </c>
    </row>
    <row r="112" spans="2:20" x14ac:dyDescent="0.25">
      <c r="D112" s="1033">
        <v>36</v>
      </c>
      <c r="E112" s="1034" t="s">
        <v>264</v>
      </c>
      <c r="F112" s="1035">
        <v>1134.453781512605</v>
      </c>
      <c r="G112" s="1036">
        <v>1</v>
      </c>
      <c r="H112" s="1037">
        <v>804.19580419580416</v>
      </c>
      <c r="I112" s="1036">
        <v>1</v>
      </c>
      <c r="J112" s="1037">
        <v>684.5</v>
      </c>
      <c r="K112" s="1036">
        <v>1</v>
      </c>
      <c r="L112" s="1038">
        <v>49.627791563275437</v>
      </c>
      <c r="M112" s="1036">
        <v>51</v>
      </c>
      <c r="N112" s="1038">
        <v>0</v>
      </c>
      <c r="O112" s="1036">
        <v>52</v>
      </c>
      <c r="P112" s="1038">
        <v>43.01075268817204</v>
      </c>
      <c r="Q112" s="1036">
        <v>49</v>
      </c>
      <c r="R112" s="1125" t="str">
        <f t="shared" si="1"/>
        <v>-</v>
      </c>
    </row>
    <row r="113" spans="2:20" x14ac:dyDescent="0.25">
      <c r="D113" s="558">
        <v>37</v>
      </c>
      <c r="E113" s="559" t="s">
        <v>237</v>
      </c>
      <c r="F113" s="567">
        <v>422.48348759107773</v>
      </c>
      <c r="G113" s="568">
        <v>7</v>
      </c>
      <c r="H113" s="569">
        <v>343.17063394327494</v>
      </c>
      <c r="I113" s="568">
        <v>13</v>
      </c>
      <c r="J113" s="569">
        <v>328.4</v>
      </c>
      <c r="K113" s="568">
        <v>6</v>
      </c>
      <c r="L113" s="565">
        <v>247.16436685379651</v>
      </c>
      <c r="M113" s="568">
        <v>16</v>
      </c>
      <c r="N113" s="565">
        <v>171.39079616013237</v>
      </c>
      <c r="O113" s="568">
        <v>18</v>
      </c>
      <c r="P113" s="565">
        <v>154.06129547804832</v>
      </c>
      <c r="Q113" s="568">
        <v>14</v>
      </c>
      <c r="R113" s="566">
        <f t="shared" si="1"/>
        <v>-0.10111103437487329</v>
      </c>
    </row>
    <row r="114" spans="2:20" x14ac:dyDescent="0.25">
      <c r="D114" s="1033">
        <v>38</v>
      </c>
      <c r="E114" s="1034" t="s">
        <v>238</v>
      </c>
      <c r="F114" s="1035">
        <v>142.27046054561455</v>
      </c>
      <c r="G114" s="1036">
        <v>45</v>
      </c>
      <c r="H114" s="1037">
        <v>146.26945786366076</v>
      </c>
      <c r="I114" s="1036">
        <v>44</v>
      </c>
      <c r="J114" s="1037">
        <v>103</v>
      </c>
      <c r="K114" s="1036">
        <v>49</v>
      </c>
      <c r="L114" s="1038">
        <v>88.555094720322828</v>
      </c>
      <c r="M114" s="1036">
        <v>47</v>
      </c>
      <c r="N114" s="1038">
        <v>86.161605547966801</v>
      </c>
      <c r="O114" s="1036">
        <v>44</v>
      </c>
      <c r="P114" s="1038">
        <v>68.89665501747379</v>
      </c>
      <c r="Q114" s="1036">
        <v>44</v>
      </c>
      <c r="R114" s="1039">
        <f t="shared" si="1"/>
        <v>-0.20037870024231946</v>
      </c>
    </row>
    <row r="115" spans="2:20" x14ac:dyDescent="0.25">
      <c r="D115" s="558">
        <v>39</v>
      </c>
      <c r="E115" s="559" t="s">
        <v>239</v>
      </c>
      <c r="F115" s="567">
        <v>333.33333333333331</v>
      </c>
      <c r="G115" s="568">
        <v>14</v>
      </c>
      <c r="H115" s="569">
        <v>476.1904761904762</v>
      </c>
      <c r="I115" s="568">
        <v>4</v>
      </c>
      <c r="J115" s="569">
        <v>150.1</v>
      </c>
      <c r="K115" s="568">
        <v>38</v>
      </c>
      <c r="L115" s="565">
        <v>122.52591894439209</v>
      </c>
      <c r="M115" s="568">
        <v>41</v>
      </c>
      <c r="N115" s="565">
        <v>128.64493996569468</v>
      </c>
      <c r="O115" s="568">
        <v>34</v>
      </c>
      <c r="P115" s="565">
        <v>93.603744149765987</v>
      </c>
      <c r="Q115" s="568">
        <v>38</v>
      </c>
      <c r="R115" s="566">
        <f t="shared" si="1"/>
        <v>-0.27238689547581901</v>
      </c>
    </row>
    <row r="116" spans="2:20" x14ac:dyDescent="0.25">
      <c r="D116" s="1033">
        <v>40</v>
      </c>
      <c r="E116" s="1034" t="s">
        <v>240</v>
      </c>
      <c r="F116" s="1035">
        <v>113.20754716981132</v>
      </c>
      <c r="G116" s="1036">
        <v>49</v>
      </c>
      <c r="H116" s="1037">
        <v>65.359477124183002</v>
      </c>
      <c r="I116" s="1036">
        <v>51</v>
      </c>
      <c r="J116" s="1037">
        <v>340.9</v>
      </c>
      <c r="K116" s="1036">
        <v>5</v>
      </c>
      <c r="L116" s="1038">
        <v>261.519302615193</v>
      </c>
      <c r="M116" s="1036">
        <v>14</v>
      </c>
      <c r="N116" s="1038">
        <v>210.64301552106431</v>
      </c>
      <c r="O116" s="1036">
        <v>12</v>
      </c>
      <c r="P116" s="1038">
        <v>119.40298507462687</v>
      </c>
      <c r="Q116" s="1036">
        <v>26</v>
      </c>
      <c r="R116" s="1039">
        <f t="shared" si="1"/>
        <v>-0.43315003927729773</v>
      </c>
    </row>
    <row r="117" spans="2:20" x14ac:dyDescent="0.25">
      <c r="D117" s="558">
        <v>41</v>
      </c>
      <c r="E117" s="559" t="s">
        <v>241</v>
      </c>
      <c r="F117" s="567">
        <v>401.45705521472394</v>
      </c>
      <c r="G117" s="568">
        <v>8</v>
      </c>
      <c r="H117" s="569">
        <v>308.97125043297541</v>
      </c>
      <c r="I117" s="568">
        <v>17</v>
      </c>
      <c r="J117" s="569">
        <v>264.8</v>
      </c>
      <c r="K117" s="568">
        <v>13</v>
      </c>
      <c r="L117" s="565">
        <v>247.23107045793273</v>
      </c>
      <c r="M117" s="568">
        <v>15</v>
      </c>
      <c r="N117" s="565">
        <v>214.67101119903617</v>
      </c>
      <c r="O117" s="568">
        <v>8</v>
      </c>
      <c r="P117" s="565">
        <v>140.23676336672304</v>
      </c>
      <c r="Q117" s="568">
        <v>18</v>
      </c>
      <c r="R117" s="566">
        <f t="shared" si="1"/>
        <v>-0.34673637309743721</v>
      </c>
    </row>
    <row r="118" spans="2:20" x14ac:dyDescent="0.25">
      <c r="D118" s="1033">
        <v>42</v>
      </c>
      <c r="E118" s="1034" t="s">
        <v>242</v>
      </c>
      <c r="F118" s="1035">
        <v>263.40545625587959</v>
      </c>
      <c r="G118" s="1036">
        <v>27</v>
      </c>
      <c r="H118" s="1037">
        <v>287.5215641173088</v>
      </c>
      <c r="I118" s="1036">
        <v>20</v>
      </c>
      <c r="J118" s="1037">
        <v>190.2</v>
      </c>
      <c r="K118" s="1036">
        <v>30</v>
      </c>
      <c r="L118" s="1038">
        <v>282.57064266066516</v>
      </c>
      <c r="M118" s="1036">
        <v>12</v>
      </c>
      <c r="N118" s="1038">
        <v>159.67588179218302</v>
      </c>
      <c r="O118" s="1036">
        <v>20</v>
      </c>
      <c r="P118" s="1038">
        <v>101.01010101010101</v>
      </c>
      <c r="Q118" s="1036">
        <v>37</v>
      </c>
      <c r="R118" s="1039">
        <f t="shared" si="1"/>
        <v>-0.36740539725614346</v>
      </c>
    </row>
    <row r="119" spans="2:20" ht="15.75" x14ac:dyDescent="0.25">
      <c r="C119" s="100"/>
      <c r="D119" s="558">
        <v>43</v>
      </c>
      <c r="E119" s="559" t="s">
        <v>265</v>
      </c>
      <c r="F119" s="567">
        <v>301.44927536231882</v>
      </c>
      <c r="G119" s="568">
        <v>19</v>
      </c>
      <c r="H119" s="569">
        <v>219.16411824668705</v>
      </c>
      <c r="I119" s="568">
        <v>31</v>
      </c>
      <c r="J119" s="569">
        <v>226.8</v>
      </c>
      <c r="K119" s="568">
        <v>21</v>
      </c>
      <c r="L119" s="565">
        <v>289.91778450887062</v>
      </c>
      <c r="M119" s="568">
        <v>7</v>
      </c>
      <c r="N119" s="565">
        <v>264.24442609413705</v>
      </c>
      <c r="O119" s="568">
        <v>4</v>
      </c>
      <c r="P119" s="565">
        <v>213.60759493670886</v>
      </c>
      <c r="Q119" s="568">
        <v>5</v>
      </c>
      <c r="R119" s="566">
        <f t="shared" si="1"/>
        <v>-0.19162875791139233</v>
      </c>
    </row>
    <row r="120" spans="2:20" ht="15" customHeight="1" x14ac:dyDescent="0.25">
      <c r="C120" s="100"/>
      <c r="D120" s="1033">
        <v>44</v>
      </c>
      <c r="E120" s="1034" t="s">
        <v>244</v>
      </c>
      <c r="F120" s="1035">
        <v>311.67585710860703</v>
      </c>
      <c r="G120" s="1036">
        <v>18</v>
      </c>
      <c r="H120" s="1037">
        <v>207.56267981915332</v>
      </c>
      <c r="I120" s="1036">
        <v>33</v>
      </c>
      <c r="J120" s="1037">
        <v>147.6</v>
      </c>
      <c r="K120" s="1036">
        <v>39</v>
      </c>
      <c r="L120" s="1038">
        <v>178.85659533695306</v>
      </c>
      <c r="M120" s="1036">
        <v>29</v>
      </c>
      <c r="N120" s="1038">
        <v>211.17465904091509</v>
      </c>
      <c r="O120" s="1036">
        <v>11</v>
      </c>
      <c r="P120" s="1038">
        <v>132.63332412268582</v>
      </c>
      <c r="Q120" s="1036">
        <v>21</v>
      </c>
      <c r="R120" s="1039">
        <f t="shared" si="1"/>
        <v>-0.37192594639403154</v>
      </c>
    </row>
    <row r="121" spans="2:20" ht="15.75" x14ac:dyDescent="0.25">
      <c r="C121" s="100"/>
      <c r="D121" s="558">
        <v>45</v>
      </c>
      <c r="E121" s="559" t="s">
        <v>245</v>
      </c>
      <c r="F121" s="567">
        <v>378.31241283124126</v>
      </c>
      <c r="G121" s="568">
        <v>12</v>
      </c>
      <c r="H121" s="569">
        <v>375.49407114624506</v>
      </c>
      <c r="I121" s="568">
        <v>11</v>
      </c>
      <c r="J121" s="569">
        <v>322.2</v>
      </c>
      <c r="K121" s="568">
        <v>7</v>
      </c>
      <c r="L121" s="565">
        <v>287.52013880282561</v>
      </c>
      <c r="M121" s="568">
        <v>10</v>
      </c>
      <c r="N121" s="565">
        <v>242.66235266928587</v>
      </c>
      <c r="O121" s="568">
        <v>5</v>
      </c>
      <c r="P121" s="565">
        <v>180.74268813670719</v>
      </c>
      <c r="Q121" s="568">
        <v>10</v>
      </c>
      <c r="R121" s="566">
        <f t="shared" si="1"/>
        <v>-0.25516798898330284</v>
      </c>
    </row>
    <row r="122" spans="2:20" x14ac:dyDescent="0.25">
      <c r="D122" s="1033">
        <v>46</v>
      </c>
      <c r="E122" s="1034" t="s">
        <v>246</v>
      </c>
      <c r="F122" s="1035">
        <v>291.7046490428441</v>
      </c>
      <c r="G122" s="1036">
        <v>20</v>
      </c>
      <c r="H122" s="1037">
        <v>183.41307814992027</v>
      </c>
      <c r="I122" s="1036">
        <v>38</v>
      </c>
      <c r="J122" s="1037">
        <v>168.9</v>
      </c>
      <c r="K122" s="1036">
        <v>33</v>
      </c>
      <c r="L122" s="1038">
        <v>140.22787028921999</v>
      </c>
      <c r="M122" s="1036">
        <v>37</v>
      </c>
      <c r="N122" s="1038">
        <v>101.13519091847265</v>
      </c>
      <c r="O122" s="1036">
        <v>42</v>
      </c>
      <c r="P122" s="1038">
        <v>129.79351032448378</v>
      </c>
      <c r="Q122" s="1036">
        <v>23</v>
      </c>
      <c r="R122" s="1039">
        <f t="shared" si="1"/>
        <v>0.28336644392270194</v>
      </c>
    </row>
    <row r="123" spans="2:20" x14ac:dyDescent="0.25">
      <c r="B123" s="108"/>
      <c r="C123" s="108"/>
      <c r="D123" s="558">
        <v>47</v>
      </c>
      <c r="E123" s="559" t="s">
        <v>247</v>
      </c>
      <c r="F123" s="567">
        <v>434.42622950819674</v>
      </c>
      <c r="G123" s="568">
        <v>5</v>
      </c>
      <c r="H123" s="569">
        <v>201.10957004160889</v>
      </c>
      <c r="I123" s="568">
        <v>34</v>
      </c>
      <c r="J123" s="569">
        <v>208.6</v>
      </c>
      <c r="K123" s="568">
        <v>25</v>
      </c>
      <c r="L123" s="565">
        <v>110.80332409972299</v>
      </c>
      <c r="M123" s="568">
        <v>43</v>
      </c>
      <c r="N123" s="565">
        <v>196.58561821003622</v>
      </c>
      <c r="O123" s="568">
        <v>15</v>
      </c>
      <c r="P123" s="565">
        <v>124.34241989478718</v>
      </c>
      <c r="Q123" s="568">
        <v>24</v>
      </c>
      <c r="R123" s="566">
        <f t="shared" si="1"/>
        <v>-0.36748974300888521</v>
      </c>
      <c r="S123" s="108"/>
      <c r="T123" s="108"/>
    </row>
    <row r="124" spans="2:20" x14ac:dyDescent="0.25">
      <c r="B124" s="108"/>
      <c r="C124" s="108"/>
      <c r="D124" s="1033">
        <v>48</v>
      </c>
      <c r="E124" s="1034" t="s">
        <v>248</v>
      </c>
      <c r="F124" s="1035">
        <v>555.87392550143261</v>
      </c>
      <c r="G124" s="1036">
        <v>4</v>
      </c>
      <c r="H124" s="1037">
        <v>535.45586107091174</v>
      </c>
      <c r="I124" s="1036">
        <v>3</v>
      </c>
      <c r="J124" s="1037">
        <v>451.5</v>
      </c>
      <c r="K124" s="1036">
        <v>3</v>
      </c>
      <c r="L124" s="1038">
        <v>424.73919523099852</v>
      </c>
      <c r="M124" s="1036">
        <v>2</v>
      </c>
      <c r="N124" s="1038">
        <v>272.8785357737105</v>
      </c>
      <c r="O124" s="1036">
        <v>3</v>
      </c>
      <c r="P124" s="1038">
        <v>224.33927473878305</v>
      </c>
      <c r="Q124" s="1036">
        <v>4</v>
      </c>
      <c r="R124" s="1039">
        <f t="shared" si="1"/>
        <v>-0.17787863342677679</v>
      </c>
    </row>
    <row r="125" spans="2:20" x14ac:dyDescent="0.25">
      <c r="B125" s="109"/>
      <c r="D125" s="558">
        <v>49</v>
      </c>
      <c r="E125" s="559" t="s">
        <v>249</v>
      </c>
      <c r="F125" s="567">
        <v>188.08777429467085</v>
      </c>
      <c r="G125" s="568">
        <v>39</v>
      </c>
      <c r="H125" s="569">
        <v>190.57377049180329</v>
      </c>
      <c r="I125" s="568">
        <v>35</v>
      </c>
      <c r="J125" s="569">
        <v>113.2</v>
      </c>
      <c r="K125" s="568">
        <v>45</v>
      </c>
      <c r="L125" s="565">
        <v>152.31901420503166</v>
      </c>
      <c r="M125" s="568">
        <v>33</v>
      </c>
      <c r="N125" s="565">
        <v>147.13094654242275</v>
      </c>
      <c r="O125" s="568">
        <v>27</v>
      </c>
      <c r="P125" s="565">
        <v>69.886628358440746</v>
      </c>
      <c r="Q125" s="568">
        <v>43</v>
      </c>
      <c r="R125" s="566">
        <f t="shared" si="1"/>
        <v>-0.52500388259046438</v>
      </c>
    </row>
    <row r="126" spans="2:20" x14ac:dyDescent="0.25">
      <c r="B126" s="105"/>
      <c r="D126" s="1033">
        <v>50</v>
      </c>
      <c r="E126" s="1034" t="s">
        <v>250</v>
      </c>
      <c r="F126" s="1035">
        <v>711.02413568166992</v>
      </c>
      <c r="G126" s="1036">
        <v>2</v>
      </c>
      <c r="H126" s="1037">
        <v>376.10619469026551</v>
      </c>
      <c r="I126" s="1036">
        <v>10</v>
      </c>
      <c r="J126" s="1037">
        <v>272.60000000000002</v>
      </c>
      <c r="K126" s="1036">
        <v>12</v>
      </c>
      <c r="L126" s="1038">
        <v>356.83576956147891</v>
      </c>
      <c r="M126" s="1036">
        <v>3</v>
      </c>
      <c r="N126" s="1038">
        <v>176.33228840125392</v>
      </c>
      <c r="O126" s="1036">
        <v>17</v>
      </c>
      <c r="P126" s="1038">
        <v>235.33544081489288</v>
      </c>
      <c r="Q126" s="1036">
        <v>2</v>
      </c>
      <c r="R126" s="1039">
        <f t="shared" si="1"/>
        <v>0.33461343324357029</v>
      </c>
    </row>
    <row r="127" spans="2:20" ht="15.75" x14ac:dyDescent="0.25">
      <c r="B127" s="22"/>
      <c r="C127" s="22"/>
      <c r="D127" s="558">
        <v>51</v>
      </c>
      <c r="E127" s="559" t="s">
        <v>266</v>
      </c>
      <c r="F127" s="567">
        <v>132.18098627351296</v>
      </c>
      <c r="G127" s="568">
        <v>47</v>
      </c>
      <c r="H127" s="569">
        <v>132.86093888396812</v>
      </c>
      <c r="I127" s="568">
        <v>46</v>
      </c>
      <c r="J127" s="569">
        <v>141.19999999999999</v>
      </c>
      <c r="K127" s="568">
        <v>40</v>
      </c>
      <c r="L127" s="565">
        <v>179.22457937088515</v>
      </c>
      <c r="M127" s="568">
        <v>28</v>
      </c>
      <c r="N127" s="565">
        <v>163.9344262295082</v>
      </c>
      <c r="O127" s="568">
        <v>19</v>
      </c>
      <c r="P127" s="565">
        <v>108.21133036282623</v>
      </c>
      <c r="Q127" s="568">
        <v>32</v>
      </c>
      <c r="R127" s="566">
        <f t="shared" si="1"/>
        <v>-0.33991088478676001</v>
      </c>
      <c r="S127" s="3"/>
      <c r="T127" s="3"/>
    </row>
    <row r="128" spans="2:20" ht="16.5" thickBot="1" x14ac:dyDescent="0.3">
      <c r="B128" s="22"/>
      <c r="C128" s="22"/>
      <c r="D128" s="1133">
        <v>52</v>
      </c>
      <c r="E128" s="1134" t="s">
        <v>252</v>
      </c>
      <c r="F128" s="1136">
        <v>261.61665677649063</v>
      </c>
      <c r="G128" s="1090">
        <v>28</v>
      </c>
      <c r="H128" s="1037">
        <v>242.48463710347119</v>
      </c>
      <c r="I128" s="1036">
        <v>27</v>
      </c>
      <c r="J128" s="1037">
        <v>233.7</v>
      </c>
      <c r="K128" s="1090">
        <v>20</v>
      </c>
      <c r="L128" s="1038">
        <v>225.89933893012127</v>
      </c>
      <c r="M128" s="1036">
        <v>19</v>
      </c>
      <c r="N128" s="1038">
        <v>179.76070072324103</v>
      </c>
      <c r="O128" s="1036">
        <v>16</v>
      </c>
      <c r="P128" s="1038">
        <v>184.598580010923</v>
      </c>
      <c r="Q128" s="1036">
        <v>9</v>
      </c>
      <c r="R128" s="1138">
        <f t="shared" si="1"/>
        <v>2.6912886232738679E-2</v>
      </c>
      <c r="S128" s="3"/>
      <c r="T128" s="3"/>
    </row>
    <row r="129" spans="2:22" ht="27" customHeight="1" thickBot="1" x14ac:dyDescent="0.3">
      <c r="B129" s="22"/>
      <c r="C129" s="23"/>
      <c r="D129" s="1726" t="s">
        <v>277</v>
      </c>
      <c r="E129" s="1727"/>
      <c r="F129" s="1137">
        <v>343.3</v>
      </c>
      <c r="G129" s="1135" t="s">
        <v>77</v>
      </c>
      <c r="H129" s="955">
        <v>306.36076384118695</v>
      </c>
      <c r="I129" s="956" t="s">
        <v>77</v>
      </c>
      <c r="J129" s="955">
        <v>268.83999999999997</v>
      </c>
      <c r="K129" s="956" t="s">
        <v>77</v>
      </c>
      <c r="L129" s="955">
        <v>233.75491159135561</v>
      </c>
      <c r="M129" s="956" t="s">
        <v>77</v>
      </c>
      <c r="N129" s="955">
        <v>175.00133500189222</v>
      </c>
      <c r="O129" s="956" t="s">
        <v>77</v>
      </c>
      <c r="P129" s="955">
        <v>152.39787330085321</v>
      </c>
      <c r="Q129" s="956" t="s">
        <v>77</v>
      </c>
      <c r="R129" s="958">
        <f t="shared" si="1"/>
        <v>-0.12916165297135937</v>
      </c>
      <c r="S129" s="110"/>
      <c r="T129" s="110"/>
    </row>
    <row r="130" spans="2:22" ht="15.75" customHeight="1" thickTop="1" x14ac:dyDescent="0.25">
      <c r="B130" s="22"/>
      <c r="C130" s="23"/>
      <c r="D130" s="1706" t="s">
        <v>440</v>
      </c>
      <c r="E130" s="1706"/>
      <c r="F130" s="1706"/>
      <c r="G130" s="1706"/>
      <c r="H130" s="1706"/>
      <c r="I130" s="1706"/>
      <c r="J130" s="1706"/>
      <c r="K130" s="1706"/>
      <c r="L130" s="1706"/>
      <c r="M130" s="1706"/>
      <c r="N130" s="1706"/>
      <c r="O130" s="1706"/>
      <c r="P130" s="1706"/>
      <c r="Q130" s="1706"/>
      <c r="R130" s="1706"/>
      <c r="S130" s="110"/>
      <c r="T130" s="110"/>
    </row>
    <row r="131" spans="2:22" ht="12.75" customHeight="1" x14ac:dyDescent="0.25">
      <c r="B131" s="22"/>
      <c r="C131" s="23"/>
      <c r="D131" s="1728" t="s">
        <v>308</v>
      </c>
      <c r="E131" s="1728"/>
      <c r="F131" s="1728"/>
      <c r="G131" s="1728"/>
      <c r="H131" s="1728"/>
      <c r="I131" s="561"/>
      <c r="J131" s="560"/>
      <c r="K131" s="560"/>
      <c r="L131" s="560"/>
      <c r="M131" s="560"/>
      <c r="N131" s="560"/>
      <c r="O131" s="560"/>
      <c r="P131" s="560"/>
      <c r="Q131" s="560"/>
      <c r="R131" s="110"/>
      <c r="S131" s="110"/>
      <c r="T131" s="110"/>
    </row>
    <row r="132" spans="2:22" ht="15.75" x14ac:dyDescent="0.25">
      <c r="B132" s="22"/>
      <c r="C132" s="23"/>
      <c r="D132" s="726" t="s">
        <v>441</v>
      </c>
      <c r="E132" s="726"/>
      <c r="F132" s="726"/>
      <c r="G132" s="726"/>
      <c r="H132" s="726"/>
      <c r="I132" s="560"/>
      <c r="J132" s="560"/>
      <c r="K132" s="560"/>
      <c r="L132" s="560"/>
      <c r="M132" s="560"/>
      <c r="N132" s="560"/>
      <c r="O132" s="560"/>
      <c r="P132" s="560"/>
      <c r="Q132" s="560"/>
      <c r="R132" s="31"/>
      <c r="S132" s="31"/>
      <c r="T132" s="31"/>
    </row>
    <row r="133" spans="2:22" ht="16.5" customHeight="1" x14ac:dyDescent="0.25">
      <c r="B133" s="22"/>
      <c r="C133" s="23"/>
      <c r="D133" s="560"/>
      <c r="E133" s="560"/>
      <c r="F133" s="560"/>
      <c r="G133" s="560"/>
      <c r="H133" s="560"/>
      <c r="I133" s="560"/>
      <c r="J133" s="560"/>
      <c r="K133" s="560"/>
      <c r="L133" s="560"/>
      <c r="M133" s="560"/>
      <c r="N133" s="560"/>
      <c r="O133" s="560"/>
      <c r="P133" s="560"/>
      <c r="Q133" s="560"/>
      <c r="R133" s="110"/>
      <c r="S133" s="110"/>
      <c r="T133" s="110"/>
    </row>
    <row r="134" spans="2:22" ht="15.75" customHeight="1" x14ac:dyDescent="0.25">
      <c r="B134" s="22"/>
      <c r="C134" s="23"/>
      <c r="D134" s="1500" t="s">
        <v>318</v>
      </c>
      <c r="E134" s="1500"/>
      <c r="F134" s="1500"/>
      <c r="G134" s="1500"/>
      <c r="H134" s="1500"/>
      <c r="I134" s="1500"/>
      <c r="J134" s="1500"/>
      <c r="K134" s="1500"/>
      <c r="L134" s="1500"/>
      <c r="M134" s="1500"/>
      <c r="N134" s="1500"/>
      <c r="O134" s="1500"/>
      <c r="P134" s="1500"/>
      <c r="Q134" s="1500"/>
      <c r="R134" s="1500"/>
      <c r="S134" s="110"/>
      <c r="T134" s="110"/>
    </row>
    <row r="135" spans="2:22" ht="18" customHeight="1" x14ac:dyDescent="0.25">
      <c r="B135" s="22"/>
      <c r="C135" s="23"/>
      <c r="D135" s="1500"/>
      <c r="E135" s="1500"/>
      <c r="F135" s="1500"/>
      <c r="G135" s="1500"/>
      <c r="H135" s="1500"/>
      <c r="I135" s="1500"/>
      <c r="J135" s="1500"/>
      <c r="K135" s="1500"/>
      <c r="L135" s="1500"/>
      <c r="M135" s="1500"/>
      <c r="N135" s="1500"/>
      <c r="O135" s="1500"/>
      <c r="P135" s="1500"/>
      <c r="Q135" s="1500"/>
      <c r="R135" s="1500"/>
      <c r="S135" s="110"/>
      <c r="T135" s="110"/>
    </row>
    <row r="136" spans="2:22" ht="5.25" customHeight="1" thickBot="1" x14ac:dyDescent="0.3">
      <c r="B136" s="22"/>
      <c r="C136" s="23"/>
      <c r="D136" s="555"/>
      <c r="E136" s="555"/>
      <c r="F136" s="555"/>
      <c r="G136" s="555"/>
      <c r="H136" s="555"/>
      <c r="I136" s="555"/>
      <c r="J136" s="555"/>
      <c r="K136" s="555"/>
      <c r="L136" s="555"/>
      <c r="M136" s="555"/>
      <c r="N136" s="1130"/>
      <c r="O136" s="1130"/>
      <c r="P136" s="1130"/>
      <c r="Q136" s="1130"/>
      <c r="R136" s="555"/>
      <c r="S136" s="110"/>
      <c r="T136" s="110"/>
    </row>
    <row r="137" spans="2:22" ht="33" customHeight="1" thickTop="1" thickBot="1" x14ac:dyDescent="0.3">
      <c r="B137" s="22"/>
      <c r="C137" s="23"/>
      <c r="D137" s="1708" t="s">
        <v>256</v>
      </c>
      <c r="E137" s="1709"/>
      <c r="F137" s="952">
        <v>2011</v>
      </c>
      <c r="G137" s="953" t="s">
        <v>307</v>
      </c>
      <c r="H137" s="952">
        <v>2012</v>
      </c>
      <c r="I137" s="953" t="s">
        <v>307</v>
      </c>
      <c r="J137" s="953">
        <v>2013</v>
      </c>
      <c r="K137" s="953" t="s">
        <v>307</v>
      </c>
      <c r="L137" s="952">
        <v>2014</v>
      </c>
      <c r="M137" s="953" t="s">
        <v>307</v>
      </c>
      <c r="N137" s="1128">
        <v>2015</v>
      </c>
      <c r="O137" s="1129" t="s">
        <v>307</v>
      </c>
      <c r="P137" s="1128">
        <v>2016</v>
      </c>
      <c r="Q137" s="1129" t="s">
        <v>307</v>
      </c>
      <c r="R137" s="954" t="s">
        <v>542</v>
      </c>
      <c r="S137" s="110"/>
      <c r="T137" s="110"/>
    </row>
    <row r="138" spans="2:22" ht="15.75" x14ac:dyDescent="0.25">
      <c r="B138" s="22"/>
      <c r="C138" s="23"/>
      <c r="D138" s="556">
        <v>1</v>
      </c>
      <c r="E138" s="557" t="s">
        <v>257</v>
      </c>
      <c r="F138" s="562">
        <v>1.0236462278636502</v>
      </c>
      <c r="G138" s="563">
        <v>47</v>
      </c>
      <c r="H138" s="562">
        <v>7.5216246709289205</v>
      </c>
      <c r="I138" s="563">
        <v>29</v>
      </c>
      <c r="J138" s="564">
        <v>10.55</v>
      </c>
      <c r="K138" s="563">
        <v>11</v>
      </c>
      <c r="L138" s="565">
        <v>4.9435610117821538</v>
      </c>
      <c r="M138" s="563">
        <v>30</v>
      </c>
      <c r="N138" s="564">
        <v>6.3391442155309035</v>
      </c>
      <c r="O138" s="563">
        <v>24</v>
      </c>
      <c r="P138" s="564">
        <v>5.3520911384662435</v>
      </c>
      <c r="Q138" s="563">
        <v>30</v>
      </c>
      <c r="R138" s="1126">
        <f>IFERROR((P138-N138)/N138,"-")</f>
        <v>-0.15570762290695012</v>
      </c>
      <c r="S138" s="110"/>
      <c r="T138" s="110"/>
    </row>
    <row r="139" spans="2:22" ht="15.75" x14ac:dyDescent="0.25">
      <c r="B139" s="22"/>
      <c r="C139" s="23"/>
      <c r="D139" s="1033">
        <v>2</v>
      </c>
      <c r="E139" s="1034" t="s">
        <v>202</v>
      </c>
      <c r="F139" s="1035">
        <v>17.825311942959001</v>
      </c>
      <c r="G139" s="1036">
        <v>7</v>
      </c>
      <c r="H139" s="1035">
        <v>9.428032683846638</v>
      </c>
      <c r="I139" s="1036">
        <v>23</v>
      </c>
      <c r="J139" s="1037">
        <v>8.43</v>
      </c>
      <c r="K139" s="1036">
        <v>16</v>
      </c>
      <c r="L139" s="1037">
        <v>10.165184243964422</v>
      </c>
      <c r="M139" s="1036">
        <v>13</v>
      </c>
      <c r="N139" s="1038">
        <v>0</v>
      </c>
      <c r="O139" s="1036">
        <v>47</v>
      </c>
      <c r="P139" s="1038">
        <v>11.178180192264699</v>
      </c>
      <c r="Q139" s="1036">
        <v>12</v>
      </c>
      <c r="R139" s="1127" t="str">
        <f t="shared" ref="R139:R189" si="2">IFERROR((P139-N139)/N139,"-")</f>
        <v>-</v>
      </c>
      <c r="S139" s="110"/>
      <c r="T139" s="110"/>
      <c r="U139" s="110"/>
      <c r="V139" s="110"/>
    </row>
    <row r="140" spans="2:22" ht="16.5" customHeight="1" x14ac:dyDescent="0.25">
      <c r="B140" s="22"/>
      <c r="C140" s="23"/>
      <c r="D140" s="558">
        <v>3</v>
      </c>
      <c r="E140" s="559" t="s">
        <v>258</v>
      </c>
      <c r="F140" s="567">
        <v>16.875602700096433</v>
      </c>
      <c r="G140" s="568">
        <v>8</v>
      </c>
      <c r="H140" s="567">
        <v>8.2730093071354709</v>
      </c>
      <c r="I140" s="568">
        <v>27</v>
      </c>
      <c r="J140" s="569">
        <v>3.63</v>
      </c>
      <c r="K140" s="568">
        <v>36</v>
      </c>
      <c r="L140" s="569">
        <v>3.2530904359141184</v>
      </c>
      <c r="M140" s="568">
        <v>42</v>
      </c>
      <c r="N140" s="565">
        <v>13.495276653171389</v>
      </c>
      <c r="O140" s="568">
        <v>6</v>
      </c>
      <c r="P140" s="565">
        <v>7.0861678004535147</v>
      </c>
      <c r="Q140" s="568">
        <v>26</v>
      </c>
      <c r="R140" s="1126">
        <f>IFERROR((P140-N140)/N140,"-")</f>
        <v>-0.47491496598639454</v>
      </c>
      <c r="S140" s="31"/>
      <c r="T140" s="31"/>
      <c r="U140" s="31"/>
      <c r="V140" s="31"/>
    </row>
    <row r="141" spans="2:22" ht="15.75" customHeight="1" x14ac:dyDescent="0.25">
      <c r="B141" s="22"/>
      <c r="C141" s="23"/>
      <c r="D141" s="1033">
        <v>4</v>
      </c>
      <c r="E141" s="1034" t="s">
        <v>259</v>
      </c>
      <c r="F141" s="1035">
        <v>7.1556350626118066</v>
      </c>
      <c r="G141" s="1036">
        <v>27</v>
      </c>
      <c r="H141" s="1035">
        <v>11.537827591890556</v>
      </c>
      <c r="I141" s="1036">
        <v>19</v>
      </c>
      <c r="J141" s="1037">
        <v>4.62</v>
      </c>
      <c r="K141" s="1036">
        <v>30</v>
      </c>
      <c r="L141" s="1037">
        <v>13.045368894042614</v>
      </c>
      <c r="M141" s="1036">
        <v>7</v>
      </c>
      <c r="N141" s="1038">
        <v>6.9676700111482717</v>
      </c>
      <c r="O141" s="1036">
        <v>21</v>
      </c>
      <c r="P141" s="1038">
        <v>8.1732733959950963</v>
      </c>
      <c r="Q141" s="1036">
        <v>20</v>
      </c>
      <c r="R141" s="1127">
        <f t="shared" si="2"/>
        <v>0.17302819779321627</v>
      </c>
      <c r="S141" s="110"/>
      <c r="T141" s="110"/>
      <c r="U141" s="110"/>
      <c r="V141" s="110"/>
    </row>
    <row r="142" spans="2:22" ht="15.75" customHeight="1" x14ac:dyDescent="0.25">
      <c r="B142" s="22"/>
      <c r="C142" s="23"/>
      <c r="D142" s="558">
        <v>5</v>
      </c>
      <c r="E142" s="559" t="s">
        <v>205</v>
      </c>
      <c r="F142" s="567">
        <v>2.9297283723266228</v>
      </c>
      <c r="G142" s="568">
        <v>42</v>
      </c>
      <c r="H142" s="567">
        <v>3.7612366946251927</v>
      </c>
      <c r="I142" s="568">
        <v>44</v>
      </c>
      <c r="J142" s="569">
        <v>4.3600000000000003</v>
      </c>
      <c r="K142" s="568">
        <v>32</v>
      </c>
      <c r="L142" s="569">
        <v>2.6289845547157409</v>
      </c>
      <c r="M142" s="568">
        <v>46</v>
      </c>
      <c r="N142" s="565">
        <v>4.3563493792202133</v>
      </c>
      <c r="O142" s="568">
        <v>31</v>
      </c>
      <c r="P142" s="565">
        <v>2.8239770514706977</v>
      </c>
      <c r="Q142" s="568">
        <v>40</v>
      </c>
      <c r="R142" s="1126">
        <f t="shared" si="2"/>
        <v>-0.35175606783490132</v>
      </c>
      <c r="S142" s="110"/>
      <c r="T142" s="110"/>
      <c r="U142" s="110"/>
      <c r="V142" s="110"/>
    </row>
    <row r="143" spans="2:22" ht="15.75" customHeight="1" x14ac:dyDescent="0.25">
      <c r="B143" s="22"/>
      <c r="C143" s="23"/>
      <c r="D143" s="1033">
        <v>6</v>
      </c>
      <c r="E143" s="1034" t="s">
        <v>206</v>
      </c>
      <c r="F143" s="1035">
        <v>3.8598861333590659</v>
      </c>
      <c r="G143" s="1036">
        <v>39</v>
      </c>
      <c r="H143" s="1035">
        <v>9.0654359650568654</v>
      </c>
      <c r="I143" s="1036">
        <v>24</v>
      </c>
      <c r="J143" s="1037">
        <v>9.4700000000000006</v>
      </c>
      <c r="K143" s="1036">
        <v>12</v>
      </c>
      <c r="L143" s="1037">
        <v>8.9789635710620832</v>
      </c>
      <c r="M143" s="1036">
        <v>15</v>
      </c>
      <c r="N143" s="1038">
        <v>5.8816609810610521</v>
      </c>
      <c r="O143" s="1036">
        <v>26</v>
      </c>
      <c r="P143" s="1038">
        <v>9.3196644920782852</v>
      </c>
      <c r="Q143" s="1036">
        <v>18</v>
      </c>
      <c r="R143" s="1127">
        <f t="shared" si="2"/>
        <v>0.58452935694314989</v>
      </c>
      <c r="S143" s="110"/>
      <c r="T143" s="110"/>
      <c r="U143" s="110"/>
      <c r="V143" s="110"/>
    </row>
    <row r="144" spans="2:22" ht="15.75" customHeight="1" x14ac:dyDescent="0.25">
      <c r="B144" s="22"/>
      <c r="C144" s="23"/>
      <c r="D144" s="558">
        <v>7</v>
      </c>
      <c r="E144" s="559" t="s">
        <v>207</v>
      </c>
      <c r="F144" s="567">
        <v>0</v>
      </c>
      <c r="G144" s="568">
        <v>48</v>
      </c>
      <c r="H144" s="567">
        <v>4.3271311120726956</v>
      </c>
      <c r="I144" s="568">
        <v>39</v>
      </c>
      <c r="J144" s="569">
        <v>0</v>
      </c>
      <c r="K144" s="568">
        <v>45</v>
      </c>
      <c r="L144" s="569">
        <v>3.6630036630036629</v>
      </c>
      <c r="M144" s="568">
        <v>39</v>
      </c>
      <c r="N144" s="565">
        <v>10.409437890353921</v>
      </c>
      <c r="O144" s="568">
        <v>15</v>
      </c>
      <c r="P144" s="565">
        <v>9.8651759289707339</v>
      </c>
      <c r="Q144" s="568">
        <v>16</v>
      </c>
      <c r="R144" s="1126">
        <f t="shared" si="2"/>
        <v>-5.2285432423544824E-2</v>
      </c>
      <c r="S144" s="110"/>
      <c r="T144" s="110"/>
      <c r="U144" s="110"/>
      <c r="V144" s="110"/>
    </row>
    <row r="145" spans="2:22" ht="15.75" customHeight="1" x14ac:dyDescent="0.25">
      <c r="B145" s="22"/>
      <c r="C145" s="23"/>
      <c r="D145" s="1033">
        <v>8</v>
      </c>
      <c r="E145" s="1034" t="s">
        <v>208</v>
      </c>
      <c r="F145" s="1035">
        <v>8.6206896551724146</v>
      </c>
      <c r="G145" s="1036">
        <v>25</v>
      </c>
      <c r="H145" s="1035">
        <v>14.803849000740193</v>
      </c>
      <c r="I145" s="1036">
        <v>11</v>
      </c>
      <c r="J145" s="1037">
        <v>32.07</v>
      </c>
      <c r="K145" s="1036">
        <v>2</v>
      </c>
      <c r="L145" s="1037">
        <v>5.7703404500865547</v>
      </c>
      <c r="M145" s="1036">
        <v>26</v>
      </c>
      <c r="N145" s="1038">
        <v>0</v>
      </c>
      <c r="O145" s="1036">
        <v>48</v>
      </c>
      <c r="P145" s="1038">
        <v>5.2029136316337148</v>
      </c>
      <c r="Q145" s="1036">
        <v>31</v>
      </c>
      <c r="R145" s="1127" t="str">
        <f t="shared" si="2"/>
        <v>-</v>
      </c>
      <c r="S145" s="110"/>
      <c r="T145" s="110"/>
      <c r="U145" s="110"/>
      <c r="V145" s="110"/>
    </row>
    <row r="146" spans="2:22" ht="15.75" customHeight="1" x14ac:dyDescent="0.25">
      <c r="B146" s="22"/>
      <c r="C146" s="23"/>
      <c r="D146" s="558">
        <v>9</v>
      </c>
      <c r="E146" s="559" t="s">
        <v>209</v>
      </c>
      <c r="F146" s="567">
        <v>3.4284930630157024</v>
      </c>
      <c r="G146" s="568">
        <v>40</v>
      </c>
      <c r="H146" s="567">
        <v>3.832396525293817</v>
      </c>
      <c r="I146" s="568">
        <v>43</v>
      </c>
      <c r="J146" s="569">
        <v>2.1800000000000002</v>
      </c>
      <c r="K146" s="568">
        <v>42</v>
      </c>
      <c r="L146" s="569">
        <v>3.1390796956939213</v>
      </c>
      <c r="M146" s="568">
        <v>43</v>
      </c>
      <c r="N146" s="565">
        <v>1.2178784557301181</v>
      </c>
      <c r="O146" s="568">
        <v>46</v>
      </c>
      <c r="P146" s="565">
        <v>1.6473650396191293</v>
      </c>
      <c r="Q146" s="568">
        <v>48</v>
      </c>
      <c r="R146" s="1126">
        <f t="shared" si="2"/>
        <v>0.35265143403126709</v>
      </c>
      <c r="S146" s="31"/>
      <c r="T146" s="31"/>
      <c r="U146" s="31"/>
      <c r="V146" s="31"/>
    </row>
    <row r="147" spans="2:22" x14ac:dyDescent="0.25">
      <c r="B147" s="27"/>
      <c r="C147" s="27"/>
      <c r="D147" s="1033">
        <v>10</v>
      </c>
      <c r="E147" s="1034" t="s">
        <v>210</v>
      </c>
      <c r="F147" s="1035">
        <v>27.913468248429869</v>
      </c>
      <c r="G147" s="1036">
        <v>2</v>
      </c>
      <c r="H147" s="1035">
        <v>17.772511848341232</v>
      </c>
      <c r="I147" s="1036">
        <v>9</v>
      </c>
      <c r="J147" s="1037">
        <v>0</v>
      </c>
      <c r="K147" s="1036">
        <v>46</v>
      </c>
      <c r="L147" s="1037">
        <v>4.426737494466578</v>
      </c>
      <c r="M147" s="1036">
        <v>32</v>
      </c>
      <c r="N147" s="1038">
        <v>0</v>
      </c>
      <c r="O147" s="1036">
        <v>49</v>
      </c>
      <c r="P147" s="1038">
        <v>15.214910612400152</v>
      </c>
      <c r="Q147" s="1036">
        <v>7</v>
      </c>
      <c r="R147" s="1127" t="str">
        <f t="shared" si="2"/>
        <v>-</v>
      </c>
    </row>
    <row r="148" spans="2:22" x14ac:dyDescent="0.25">
      <c r="D148" s="558">
        <v>11</v>
      </c>
      <c r="E148" s="559" t="s">
        <v>211</v>
      </c>
      <c r="F148" s="567">
        <v>19.120458891013385</v>
      </c>
      <c r="G148" s="568">
        <v>5</v>
      </c>
      <c r="H148" s="567">
        <v>13.480722566729577</v>
      </c>
      <c r="I148" s="568">
        <v>14</v>
      </c>
      <c r="J148" s="569">
        <v>12.05</v>
      </c>
      <c r="K148" s="568">
        <v>10</v>
      </c>
      <c r="L148" s="569">
        <v>21.253985122210416</v>
      </c>
      <c r="M148" s="568">
        <v>3</v>
      </c>
      <c r="N148" s="565">
        <v>11.679968853416391</v>
      </c>
      <c r="O148" s="568">
        <v>13</v>
      </c>
      <c r="P148" s="565">
        <v>5.4505813953488369</v>
      </c>
      <c r="Q148" s="568">
        <v>28</v>
      </c>
      <c r="R148" s="1126">
        <f t="shared" si="2"/>
        <v>-0.53333938953488369</v>
      </c>
    </row>
    <row r="149" spans="2:22" x14ac:dyDescent="0.25">
      <c r="D149" s="1033">
        <v>12</v>
      </c>
      <c r="E149" s="1034" t="s">
        <v>212</v>
      </c>
      <c r="F149" s="1035">
        <v>14.265335235378032</v>
      </c>
      <c r="G149" s="1036">
        <v>12</v>
      </c>
      <c r="H149" s="1035">
        <v>0</v>
      </c>
      <c r="I149" s="1036">
        <v>49</v>
      </c>
      <c r="J149" s="1037">
        <v>34.880000000000003</v>
      </c>
      <c r="K149" s="1036">
        <v>1</v>
      </c>
      <c r="L149" s="1037">
        <v>41.710114702815432</v>
      </c>
      <c r="M149" s="1036">
        <v>1</v>
      </c>
      <c r="N149" s="1038">
        <v>58.083252662149079</v>
      </c>
      <c r="O149" s="1036">
        <v>1</v>
      </c>
      <c r="P149" s="1038">
        <v>18.604651162790699</v>
      </c>
      <c r="Q149" s="1036">
        <v>4</v>
      </c>
      <c r="R149" s="1127">
        <f t="shared" si="2"/>
        <v>-0.6796899224806201</v>
      </c>
    </row>
    <row r="150" spans="2:22" x14ac:dyDescent="0.25">
      <c r="D150" s="558">
        <v>13</v>
      </c>
      <c r="E150" s="559" t="s">
        <v>213</v>
      </c>
      <c r="F150" s="567">
        <v>9.1695048467382758</v>
      </c>
      <c r="G150" s="568">
        <v>21</v>
      </c>
      <c r="H150" s="567">
        <v>7.156488549618321</v>
      </c>
      <c r="I150" s="568">
        <v>32</v>
      </c>
      <c r="J150" s="569">
        <v>7.75</v>
      </c>
      <c r="K150" s="568">
        <v>19</v>
      </c>
      <c r="L150" s="569">
        <v>4.098780612767702</v>
      </c>
      <c r="M150" s="568">
        <v>36</v>
      </c>
      <c r="N150" s="565">
        <v>5.8038305281485778</v>
      </c>
      <c r="O150" s="568">
        <v>27</v>
      </c>
      <c r="P150" s="565">
        <v>3.7334328915437744</v>
      </c>
      <c r="Q150" s="568">
        <v>35</v>
      </c>
      <c r="R150" s="1126">
        <f t="shared" si="2"/>
        <v>-0.35672951278700765</v>
      </c>
    </row>
    <row r="151" spans="2:22" x14ac:dyDescent="0.25">
      <c r="D151" s="1033">
        <v>14</v>
      </c>
      <c r="E151" s="1034" t="s">
        <v>214</v>
      </c>
      <c r="F151" s="1035">
        <v>12.666244458518049</v>
      </c>
      <c r="G151" s="1036">
        <v>14</v>
      </c>
      <c r="H151" s="1035">
        <v>5.173305742369374</v>
      </c>
      <c r="I151" s="1036">
        <v>35</v>
      </c>
      <c r="J151" s="1037">
        <v>4.57</v>
      </c>
      <c r="K151" s="1036">
        <v>31</v>
      </c>
      <c r="L151" s="1037">
        <v>4.0766408479412961</v>
      </c>
      <c r="M151" s="1036">
        <v>37</v>
      </c>
      <c r="N151" s="1038">
        <v>14.503263234227701</v>
      </c>
      <c r="O151" s="1036">
        <v>4</v>
      </c>
      <c r="P151" s="1038">
        <v>17.409470752089135</v>
      </c>
      <c r="Q151" s="1036">
        <v>5</v>
      </c>
      <c r="R151" s="1127">
        <f t="shared" si="2"/>
        <v>0.20038300835654588</v>
      </c>
    </row>
    <row r="152" spans="2:22" x14ac:dyDescent="0.25">
      <c r="D152" s="558">
        <v>15</v>
      </c>
      <c r="E152" s="559" t="s">
        <v>260</v>
      </c>
      <c r="F152" s="567">
        <v>4.7164249498879851</v>
      </c>
      <c r="G152" s="568">
        <v>36</v>
      </c>
      <c r="H152" s="567">
        <v>11.014428901861438</v>
      </c>
      <c r="I152" s="568">
        <v>20</v>
      </c>
      <c r="J152" s="569">
        <v>8.14</v>
      </c>
      <c r="K152" s="568">
        <v>18</v>
      </c>
      <c r="L152" s="569">
        <v>6.6565233929250667</v>
      </c>
      <c r="M152" s="568">
        <v>23</v>
      </c>
      <c r="N152" s="565">
        <v>5.4288816503800215</v>
      </c>
      <c r="O152" s="568">
        <v>28</v>
      </c>
      <c r="P152" s="565">
        <v>1.7522340984755564</v>
      </c>
      <c r="Q152" s="568">
        <v>47</v>
      </c>
      <c r="R152" s="1126">
        <f t="shared" si="2"/>
        <v>-0.67723847906080248</v>
      </c>
    </row>
    <row r="153" spans="2:22" x14ac:dyDescent="0.25">
      <c r="D153" s="1033">
        <v>16</v>
      </c>
      <c r="E153" s="1034" t="s">
        <v>216</v>
      </c>
      <c r="F153" s="1035">
        <v>9.5831336847149018</v>
      </c>
      <c r="G153" s="1036">
        <v>19</v>
      </c>
      <c r="H153" s="1035">
        <v>12.771392081736909</v>
      </c>
      <c r="I153" s="1036">
        <v>16</v>
      </c>
      <c r="J153" s="1037">
        <v>7.7</v>
      </c>
      <c r="K153" s="1036">
        <v>20</v>
      </c>
      <c r="L153" s="1037">
        <v>20.654044750430291</v>
      </c>
      <c r="M153" s="1036">
        <v>4</v>
      </c>
      <c r="N153" s="1038">
        <v>12.795905310300704</v>
      </c>
      <c r="O153" s="1036">
        <v>9</v>
      </c>
      <c r="P153" s="1038">
        <v>8.9605734767025087</v>
      </c>
      <c r="Q153" s="1036">
        <v>19</v>
      </c>
      <c r="R153" s="1127">
        <f t="shared" si="2"/>
        <v>-0.29973118279569894</v>
      </c>
    </row>
    <row r="154" spans="2:22" x14ac:dyDescent="0.25">
      <c r="D154" s="558">
        <v>17</v>
      </c>
      <c r="E154" s="559" t="s">
        <v>217</v>
      </c>
      <c r="F154" s="567">
        <v>9.4029149036201218</v>
      </c>
      <c r="G154" s="568">
        <v>20</v>
      </c>
      <c r="H154" s="567">
        <v>27.152831652443755</v>
      </c>
      <c r="I154" s="568">
        <v>4</v>
      </c>
      <c r="J154" s="569">
        <v>0</v>
      </c>
      <c r="K154" s="568">
        <v>47</v>
      </c>
      <c r="L154" s="569">
        <v>8.6306098964326807</v>
      </c>
      <c r="M154" s="568">
        <v>17</v>
      </c>
      <c r="N154" s="565">
        <v>18.494055482166445</v>
      </c>
      <c r="O154" s="568">
        <v>3</v>
      </c>
      <c r="P154" s="565">
        <v>7.5056292219164371</v>
      </c>
      <c r="Q154" s="568">
        <v>24</v>
      </c>
      <c r="R154" s="1126">
        <f t="shared" si="2"/>
        <v>-0.59415990564351839</v>
      </c>
    </row>
    <row r="155" spans="2:22" x14ac:dyDescent="0.25">
      <c r="D155" s="1033">
        <v>18</v>
      </c>
      <c r="E155" s="1034" t="s">
        <v>218</v>
      </c>
      <c r="F155" s="1035">
        <v>15.026296018031555</v>
      </c>
      <c r="G155" s="1036">
        <v>11</v>
      </c>
      <c r="H155" s="1035">
        <v>32.29594832648268</v>
      </c>
      <c r="I155" s="1036">
        <v>3</v>
      </c>
      <c r="J155" s="1037">
        <v>27.17</v>
      </c>
      <c r="K155" s="1036">
        <v>3</v>
      </c>
      <c r="L155" s="1037">
        <v>10.58873358746294</v>
      </c>
      <c r="M155" s="1036">
        <v>12</v>
      </c>
      <c r="N155" s="1038">
        <v>11.448196908986835</v>
      </c>
      <c r="O155" s="1036">
        <v>14</v>
      </c>
      <c r="P155" s="1038">
        <v>14.298480786416443</v>
      </c>
      <c r="Q155" s="1036">
        <v>8</v>
      </c>
      <c r="R155" s="1127">
        <f t="shared" si="2"/>
        <v>0.24897229669347617</v>
      </c>
    </row>
    <row r="156" spans="2:22" x14ac:dyDescent="0.25">
      <c r="D156" s="558">
        <v>19</v>
      </c>
      <c r="E156" s="559" t="s">
        <v>261</v>
      </c>
      <c r="F156" s="567">
        <v>2.6121027427078798</v>
      </c>
      <c r="G156" s="568">
        <v>43</v>
      </c>
      <c r="H156" s="567">
        <v>7.2335637357338047</v>
      </c>
      <c r="I156" s="568">
        <v>31</v>
      </c>
      <c r="J156" s="569">
        <v>0.74</v>
      </c>
      <c r="K156" s="568">
        <v>44</v>
      </c>
      <c r="L156" s="569">
        <v>4.7493045661171047</v>
      </c>
      <c r="M156" s="568">
        <v>31</v>
      </c>
      <c r="N156" s="565">
        <v>6.3275120222728427</v>
      </c>
      <c r="O156" s="568">
        <v>25</v>
      </c>
      <c r="P156" s="565">
        <v>4.815216082821717</v>
      </c>
      <c r="Q156" s="568">
        <v>33</v>
      </c>
      <c r="R156" s="1126">
        <f t="shared" si="2"/>
        <v>-0.23900325027085589</v>
      </c>
    </row>
    <row r="157" spans="2:22" ht="14.25" customHeight="1" x14ac:dyDescent="0.25">
      <c r="D157" s="1033">
        <v>20</v>
      </c>
      <c r="E157" s="1034" t="s">
        <v>220</v>
      </c>
      <c r="F157" s="1035">
        <v>8.9166295140436915</v>
      </c>
      <c r="G157" s="1036">
        <v>23</v>
      </c>
      <c r="H157" s="1035">
        <v>19.076688286913392</v>
      </c>
      <c r="I157" s="1036">
        <v>7</v>
      </c>
      <c r="J157" s="1037">
        <v>3.4</v>
      </c>
      <c r="K157" s="1036">
        <v>37</v>
      </c>
      <c r="L157" s="1037">
        <v>6.1996280223186613</v>
      </c>
      <c r="M157" s="1036">
        <v>25</v>
      </c>
      <c r="N157" s="1038">
        <v>8.5421412300683368</v>
      </c>
      <c r="O157" s="1036">
        <v>19</v>
      </c>
      <c r="P157" s="1038">
        <v>5.3922890266918309</v>
      </c>
      <c r="Q157" s="1036">
        <v>29</v>
      </c>
      <c r="R157" s="1127">
        <f t="shared" si="2"/>
        <v>-0.36874269794194298</v>
      </c>
    </row>
    <row r="158" spans="2:22" x14ac:dyDescent="0.25">
      <c r="D158" s="558">
        <v>21</v>
      </c>
      <c r="E158" s="559" t="s">
        <v>221</v>
      </c>
      <c r="F158" s="567">
        <v>6.5843621399176957</v>
      </c>
      <c r="G158" s="568">
        <v>29</v>
      </c>
      <c r="H158" s="567">
        <v>7.5386355069732378</v>
      </c>
      <c r="I158" s="568">
        <v>28</v>
      </c>
      <c r="J158" s="569">
        <v>4.84</v>
      </c>
      <c r="K158" s="568">
        <v>27</v>
      </c>
      <c r="L158" s="569">
        <v>6.5248597155161168</v>
      </c>
      <c r="M158" s="568">
        <v>24</v>
      </c>
      <c r="N158" s="565">
        <v>6.8861900588456244</v>
      </c>
      <c r="O158" s="568">
        <v>22</v>
      </c>
      <c r="P158" s="565">
        <v>2.4291006254934109</v>
      </c>
      <c r="Q158" s="568">
        <v>41</v>
      </c>
      <c r="R158" s="1126">
        <f t="shared" si="2"/>
        <v>-0.64725042371243868</v>
      </c>
    </row>
    <row r="159" spans="2:22" x14ac:dyDescent="0.25">
      <c r="D159" s="1033">
        <v>22</v>
      </c>
      <c r="E159" s="1034" t="s">
        <v>222</v>
      </c>
      <c r="F159" s="1035">
        <v>6.6622251832111923</v>
      </c>
      <c r="G159" s="1036">
        <v>28</v>
      </c>
      <c r="H159" s="1035">
        <v>5.636978579481398</v>
      </c>
      <c r="I159" s="1036">
        <v>34</v>
      </c>
      <c r="J159" s="1037">
        <v>4.99</v>
      </c>
      <c r="K159" s="1036">
        <v>25</v>
      </c>
      <c r="L159" s="1037">
        <v>13.094718463553034</v>
      </c>
      <c r="M159" s="1036">
        <v>6</v>
      </c>
      <c r="N159" s="1038">
        <v>3.9432176656151419</v>
      </c>
      <c r="O159" s="1036">
        <v>32</v>
      </c>
      <c r="P159" s="1038">
        <v>7.3800738007380078</v>
      </c>
      <c r="Q159" s="1036">
        <v>25</v>
      </c>
      <c r="R159" s="1127">
        <f t="shared" si="2"/>
        <v>0.87158671586715886</v>
      </c>
    </row>
    <row r="160" spans="2:22" x14ac:dyDescent="0.25">
      <c r="D160" s="558">
        <v>23</v>
      </c>
      <c r="E160" s="559" t="s">
        <v>223</v>
      </c>
      <c r="F160" s="567">
        <v>4.6113053836990359</v>
      </c>
      <c r="G160" s="568">
        <v>37</v>
      </c>
      <c r="H160" s="567">
        <v>4.9527717833516114</v>
      </c>
      <c r="I160" s="568">
        <v>37</v>
      </c>
      <c r="J160" s="569">
        <v>2.31</v>
      </c>
      <c r="K160" s="568">
        <v>41</v>
      </c>
      <c r="L160" s="569">
        <v>2.4768568686337038</v>
      </c>
      <c r="M160" s="568">
        <v>48</v>
      </c>
      <c r="N160" s="565">
        <v>1.4827995255041519</v>
      </c>
      <c r="O160" s="568">
        <v>45</v>
      </c>
      <c r="P160" s="565">
        <v>2.0123038003794629</v>
      </c>
      <c r="Q160" s="568">
        <v>46</v>
      </c>
      <c r="R160" s="1126">
        <f t="shared" si="2"/>
        <v>0.35709768297590966</v>
      </c>
    </row>
    <row r="161" spans="2:24" x14ac:dyDescent="0.25">
      <c r="D161" s="1033">
        <v>24</v>
      </c>
      <c r="E161" s="1034" t="s">
        <v>224</v>
      </c>
      <c r="F161" s="1035">
        <v>4.1462014416023472</v>
      </c>
      <c r="G161" s="1036">
        <v>38</v>
      </c>
      <c r="H161" s="1035">
        <v>3.1205420827389445</v>
      </c>
      <c r="I161" s="1036">
        <v>46</v>
      </c>
      <c r="J161" s="1037">
        <v>3.05</v>
      </c>
      <c r="K161" s="1036">
        <v>39</v>
      </c>
      <c r="L161" s="1037">
        <v>3.2553778842648056</v>
      </c>
      <c r="M161" s="1036">
        <v>41</v>
      </c>
      <c r="N161" s="1038">
        <v>1.8496140472021505</v>
      </c>
      <c r="O161" s="1036">
        <v>43</v>
      </c>
      <c r="P161" s="1038">
        <v>2.2395888586347938</v>
      </c>
      <c r="Q161" s="1036">
        <v>43</v>
      </c>
      <c r="R161" s="1127">
        <f t="shared" si="2"/>
        <v>0.21084118171709673</v>
      </c>
    </row>
    <row r="162" spans="2:24" x14ac:dyDescent="0.25">
      <c r="D162" s="558">
        <v>25</v>
      </c>
      <c r="E162" s="559" t="s">
        <v>262</v>
      </c>
      <c r="F162" s="567">
        <v>10.736813850489867</v>
      </c>
      <c r="G162" s="568">
        <v>18</v>
      </c>
      <c r="H162" s="567">
        <v>18.768328445747802</v>
      </c>
      <c r="I162" s="568">
        <v>8</v>
      </c>
      <c r="J162" s="569">
        <v>8.23</v>
      </c>
      <c r="K162" s="568">
        <v>17</v>
      </c>
      <c r="L162" s="569">
        <v>8.1595648232094291</v>
      </c>
      <c r="M162" s="568">
        <v>20</v>
      </c>
      <c r="N162" s="565">
        <v>10.015022533800702</v>
      </c>
      <c r="O162" s="568">
        <v>16</v>
      </c>
      <c r="P162" s="565">
        <v>10.259648015152711</v>
      </c>
      <c r="Q162" s="568">
        <v>15</v>
      </c>
      <c r="R162" s="1126">
        <f t="shared" si="2"/>
        <v>2.4425854312998187E-2</v>
      </c>
    </row>
    <row r="163" spans="2:24" x14ac:dyDescent="0.25">
      <c r="D163" s="1033">
        <v>26</v>
      </c>
      <c r="E163" s="1034" t="s">
        <v>226</v>
      </c>
      <c r="F163" s="1035">
        <v>0</v>
      </c>
      <c r="G163" s="1036">
        <v>49</v>
      </c>
      <c r="H163" s="1035">
        <v>0</v>
      </c>
      <c r="I163" s="1036">
        <v>50</v>
      </c>
      <c r="J163" s="1037">
        <v>5.22</v>
      </c>
      <c r="K163" s="1036">
        <v>24</v>
      </c>
      <c r="L163" s="1037">
        <v>11.950286806883366</v>
      </c>
      <c r="M163" s="1036">
        <v>10</v>
      </c>
      <c r="N163" s="1038">
        <v>2.2784233310549098</v>
      </c>
      <c r="O163" s="1036">
        <v>42</v>
      </c>
      <c r="P163" s="1038">
        <v>2.1800741225201659</v>
      </c>
      <c r="Q163" s="1036">
        <v>44</v>
      </c>
      <c r="R163" s="1127">
        <f t="shared" si="2"/>
        <v>-4.3165467625899116E-2</v>
      </c>
    </row>
    <row r="164" spans="2:24" x14ac:dyDescent="0.25">
      <c r="D164" s="558">
        <v>27</v>
      </c>
      <c r="E164" s="559" t="s">
        <v>227</v>
      </c>
      <c r="F164" s="567">
        <v>6.4129970072680633</v>
      </c>
      <c r="G164" s="568">
        <v>31</v>
      </c>
      <c r="H164" s="567">
        <v>3.9556962025316458</v>
      </c>
      <c r="I164" s="568">
        <v>41</v>
      </c>
      <c r="J164" s="569">
        <v>7.4</v>
      </c>
      <c r="K164" s="568">
        <v>21</v>
      </c>
      <c r="L164" s="569">
        <v>12.048192771084338</v>
      </c>
      <c r="M164" s="568">
        <v>9</v>
      </c>
      <c r="N164" s="565">
        <v>9.9058940069341261</v>
      </c>
      <c r="O164" s="568">
        <v>17</v>
      </c>
      <c r="P164" s="565">
        <v>4.8748781280467988</v>
      </c>
      <c r="Q164" s="568">
        <v>32</v>
      </c>
      <c r="R164" s="1126">
        <f t="shared" si="2"/>
        <v>-0.5078810529736757</v>
      </c>
    </row>
    <row r="165" spans="2:24" x14ac:dyDescent="0.25">
      <c r="D165" s="1033">
        <v>28</v>
      </c>
      <c r="E165" s="1034" t="s">
        <v>228</v>
      </c>
      <c r="F165" s="1035">
        <v>16.638935108153078</v>
      </c>
      <c r="G165" s="1036">
        <v>9</v>
      </c>
      <c r="H165" s="1035">
        <v>10.486577181208053</v>
      </c>
      <c r="I165" s="1036">
        <v>21</v>
      </c>
      <c r="J165" s="1037">
        <v>14.99</v>
      </c>
      <c r="K165" s="1036">
        <v>7</v>
      </c>
      <c r="L165" s="1037">
        <v>16.891891891891891</v>
      </c>
      <c r="M165" s="1036">
        <v>5</v>
      </c>
      <c r="N165" s="1038">
        <v>12.696397397238533</v>
      </c>
      <c r="O165" s="1036">
        <v>11</v>
      </c>
      <c r="P165" s="1038">
        <v>3.0811893390848866</v>
      </c>
      <c r="Q165" s="1036">
        <v>38</v>
      </c>
      <c r="R165" s="1127">
        <f t="shared" si="2"/>
        <v>-0.7573178246803266</v>
      </c>
    </row>
    <row r="166" spans="2:24" ht="15" customHeight="1" x14ac:dyDescent="0.25">
      <c r="D166" s="558">
        <v>29</v>
      </c>
      <c r="E166" s="559" t="s">
        <v>276</v>
      </c>
      <c r="F166" s="567">
        <v>4.7192071731949037</v>
      </c>
      <c r="G166" s="568">
        <v>35</v>
      </c>
      <c r="H166" s="567">
        <v>4.356665698518734</v>
      </c>
      <c r="I166" s="568">
        <v>38</v>
      </c>
      <c r="J166" s="569">
        <v>4.04</v>
      </c>
      <c r="K166" s="568">
        <v>33</v>
      </c>
      <c r="L166" s="569">
        <v>5.015673981191223</v>
      </c>
      <c r="M166" s="568">
        <v>29</v>
      </c>
      <c r="N166" s="565">
        <v>2.3963575365444525</v>
      </c>
      <c r="O166" s="568">
        <v>40</v>
      </c>
      <c r="P166" s="565">
        <v>8.1623134328358216</v>
      </c>
      <c r="Q166" s="568">
        <v>21</v>
      </c>
      <c r="R166" s="1126">
        <f t="shared" si="2"/>
        <v>2.4061333955223883</v>
      </c>
    </row>
    <row r="167" spans="2:24" x14ac:dyDescent="0.25">
      <c r="D167" s="1033">
        <v>30</v>
      </c>
      <c r="E167" s="1034" t="s">
        <v>230</v>
      </c>
      <c r="F167" s="1035">
        <v>19.719544259421561</v>
      </c>
      <c r="G167" s="1036">
        <v>4</v>
      </c>
      <c r="H167" s="1035">
        <v>7.3193046660567243</v>
      </c>
      <c r="I167" s="1036">
        <v>30</v>
      </c>
      <c r="J167" s="1037">
        <v>4.8899999999999997</v>
      </c>
      <c r="K167" s="1036">
        <v>26</v>
      </c>
      <c r="L167" s="1037">
        <v>4.3066322136089576</v>
      </c>
      <c r="M167" s="1036">
        <v>34</v>
      </c>
      <c r="N167" s="1038">
        <v>12.87001287001287</v>
      </c>
      <c r="O167" s="1036">
        <v>8</v>
      </c>
      <c r="P167" s="1038">
        <v>9.6084554407878926</v>
      </c>
      <c r="Q167" s="1036">
        <v>17</v>
      </c>
      <c r="R167" s="1127">
        <f t="shared" si="2"/>
        <v>-0.25342301225078073</v>
      </c>
    </row>
    <row r="168" spans="2:24" x14ac:dyDescent="0.25">
      <c r="D168" s="558">
        <v>31</v>
      </c>
      <c r="E168" s="559" t="s">
        <v>231</v>
      </c>
      <c r="F168" s="567">
        <v>6.119951040391677</v>
      </c>
      <c r="G168" s="568">
        <v>32</v>
      </c>
      <c r="H168" s="567">
        <v>21.367521367521366</v>
      </c>
      <c r="I168" s="568">
        <v>6</v>
      </c>
      <c r="J168" s="569">
        <v>18.84</v>
      </c>
      <c r="K168" s="568">
        <v>5</v>
      </c>
      <c r="L168" s="569">
        <v>4.1911148365465216</v>
      </c>
      <c r="M168" s="568">
        <v>35</v>
      </c>
      <c r="N168" s="565">
        <v>3.8226299694189603</v>
      </c>
      <c r="O168" s="568">
        <v>34</v>
      </c>
      <c r="P168" s="565">
        <v>10.683760683760683</v>
      </c>
      <c r="Q168" s="568">
        <v>14</v>
      </c>
      <c r="R168" s="1126">
        <f t="shared" si="2"/>
        <v>1.7948717948717947</v>
      </c>
    </row>
    <row r="169" spans="2:24" x14ac:dyDescent="0.25">
      <c r="D169" s="1033">
        <v>32</v>
      </c>
      <c r="E169" s="1034" t="s">
        <v>232</v>
      </c>
      <c r="F169" s="1035">
        <v>7.7279752704791349</v>
      </c>
      <c r="G169" s="1036">
        <v>26</v>
      </c>
      <c r="H169" s="1035">
        <v>3.3978933061501868</v>
      </c>
      <c r="I169" s="1036">
        <v>45</v>
      </c>
      <c r="J169" s="1037">
        <v>15.37</v>
      </c>
      <c r="K169" s="1036">
        <v>6</v>
      </c>
      <c r="L169" s="1037">
        <v>8.4459459459459456</v>
      </c>
      <c r="M169" s="1036">
        <v>19</v>
      </c>
      <c r="N169" s="1038">
        <v>5.2938062466913713</v>
      </c>
      <c r="O169" s="1036">
        <v>29</v>
      </c>
      <c r="P169" s="1038">
        <v>7.6765609007164795</v>
      </c>
      <c r="Q169" s="1036">
        <v>23</v>
      </c>
      <c r="R169" s="1127">
        <f t="shared" si="2"/>
        <v>0.45010235414534289</v>
      </c>
    </row>
    <row r="170" spans="2:24" ht="15.75" x14ac:dyDescent="0.25">
      <c r="C170" s="100"/>
      <c r="D170" s="558">
        <v>33</v>
      </c>
      <c r="E170" s="559" t="s">
        <v>263</v>
      </c>
      <c r="F170" s="567">
        <v>1.0406910188365075</v>
      </c>
      <c r="G170" s="568">
        <v>46</v>
      </c>
      <c r="H170" s="567">
        <v>3.865107739878249</v>
      </c>
      <c r="I170" s="568">
        <v>42</v>
      </c>
      <c r="J170" s="569">
        <v>1.8</v>
      </c>
      <c r="K170" s="568">
        <v>43</v>
      </c>
      <c r="L170" s="569">
        <v>5.5059082630977088</v>
      </c>
      <c r="M170" s="568">
        <v>28</v>
      </c>
      <c r="N170" s="565">
        <v>1.6330529925696089</v>
      </c>
      <c r="O170" s="568">
        <v>44</v>
      </c>
      <c r="P170" s="565">
        <v>2.3805745119822252</v>
      </c>
      <c r="Q170" s="568">
        <v>42</v>
      </c>
      <c r="R170" s="1126">
        <f t="shared" si="2"/>
        <v>0.45774480241231563</v>
      </c>
    </row>
    <row r="171" spans="2:24" ht="15.75" x14ac:dyDescent="0.25">
      <c r="C171" s="100"/>
      <c r="D171" s="1033">
        <v>34</v>
      </c>
      <c r="E171" s="1034" t="s">
        <v>234</v>
      </c>
      <c r="F171" s="1035">
        <v>11.098779134295228</v>
      </c>
      <c r="G171" s="1036">
        <v>17</v>
      </c>
      <c r="H171" s="1035">
        <v>9.8619329388560164</v>
      </c>
      <c r="I171" s="1036">
        <v>22</v>
      </c>
      <c r="J171" s="1037">
        <v>8.4600000000000009</v>
      </c>
      <c r="K171" s="1036">
        <v>14</v>
      </c>
      <c r="L171" s="1037">
        <v>22.23869532987398</v>
      </c>
      <c r="M171" s="1036">
        <v>2</v>
      </c>
      <c r="N171" s="1038">
        <v>6.8259385665529013</v>
      </c>
      <c r="O171" s="1036">
        <v>23</v>
      </c>
      <c r="P171" s="1038">
        <v>0</v>
      </c>
      <c r="Q171" s="1036">
        <v>50</v>
      </c>
      <c r="R171" s="1127">
        <f t="shared" si="2"/>
        <v>-1</v>
      </c>
    </row>
    <row r="172" spans="2:24" ht="15.75" x14ac:dyDescent="0.25">
      <c r="C172" s="100"/>
      <c r="D172" s="558">
        <v>35</v>
      </c>
      <c r="E172" s="559" t="s">
        <v>235</v>
      </c>
      <c r="F172" s="567">
        <v>3.0843254580223305</v>
      </c>
      <c r="G172" s="568">
        <v>41</v>
      </c>
      <c r="H172" s="567">
        <v>2.2888532845044631</v>
      </c>
      <c r="I172" s="568">
        <v>47</v>
      </c>
      <c r="J172" s="569">
        <v>4.74</v>
      </c>
      <c r="K172" s="568">
        <v>28</v>
      </c>
      <c r="L172" s="569">
        <v>2.9456527075457806</v>
      </c>
      <c r="M172" s="568">
        <v>45</v>
      </c>
      <c r="N172" s="565">
        <v>2.3366669782222638</v>
      </c>
      <c r="O172" s="568">
        <v>41</v>
      </c>
      <c r="P172" s="565">
        <v>3.6102712216255246</v>
      </c>
      <c r="Q172" s="568">
        <v>37</v>
      </c>
      <c r="R172" s="1126">
        <f t="shared" si="2"/>
        <v>0.54505167200685956</v>
      </c>
    </row>
    <row r="173" spans="2:24" x14ac:dyDescent="0.25">
      <c r="D173" s="1033">
        <v>36</v>
      </c>
      <c r="E173" s="1034" t="s">
        <v>264</v>
      </c>
      <c r="F173" s="1035">
        <v>0</v>
      </c>
      <c r="G173" s="1036">
        <v>50</v>
      </c>
      <c r="H173" s="1035">
        <v>0</v>
      </c>
      <c r="I173" s="1036">
        <v>51</v>
      </c>
      <c r="J173" s="1037">
        <v>0</v>
      </c>
      <c r="K173" s="1036">
        <v>48</v>
      </c>
      <c r="L173" s="1037">
        <v>0</v>
      </c>
      <c r="M173" s="1036">
        <v>51</v>
      </c>
      <c r="N173" s="1038">
        <v>22.779043280182233</v>
      </c>
      <c r="O173" s="1036">
        <v>2</v>
      </c>
      <c r="P173" s="1038">
        <v>0</v>
      </c>
      <c r="Q173" s="1036">
        <v>51</v>
      </c>
      <c r="R173" s="1127">
        <f t="shared" si="2"/>
        <v>-1</v>
      </c>
    </row>
    <row r="174" spans="2:24" ht="15.75" x14ac:dyDescent="0.25">
      <c r="B174" s="100"/>
      <c r="C174" s="100"/>
      <c r="D174" s="558">
        <v>37</v>
      </c>
      <c r="E174" s="559" t="s">
        <v>237</v>
      </c>
      <c r="F174" s="567">
        <v>5.0029538717008446</v>
      </c>
      <c r="G174" s="568">
        <v>34</v>
      </c>
      <c r="H174" s="567">
        <v>4.9741873481786261</v>
      </c>
      <c r="I174" s="568">
        <v>36</v>
      </c>
      <c r="J174" s="569">
        <v>2.97</v>
      </c>
      <c r="K174" s="568">
        <v>40</v>
      </c>
      <c r="L174" s="569">
        <v>3.1448010913309732</v>
      </c>
      <c r="M174" s="568">
        <v>44</v>
      </c>
      <c r="N174" s="565">
        <v>2.6767138065709268</v>
      </c>
      <c r="O174" s="568">
        <v>39</v>
      </c>
      <c r="P174" s="565">
        <v>2.0369151703174455</v>
      </c>
      <c r="Q174" s="568">
        <v>45</v>
      </c>
      <c r="R174" s="1126">
        <f t="shared" si="2"/>
        <v>-0.23902392354493507</v>
      </c>
      <c r="S174" s="100"/>
      <c r="T174" s="100"/>
      <c r="U174" s="100"/>
      <c r="V174" s="100"/>
      <c r="W174" s="100"/>
      <c r="X174" s="100"/>
    </row>
    <row r="175" spans="2:24" ht="15.75" x14ac:dyDescent="0.25">
      <c r="B175" s="100"/>
      <c r="C175" s="100"/>
      <c r="D175" s="1033">
        <v>38</v>
      </c>
      <c r="E175" s="1034" t="s">
        <v>238</v>
      </c>
      <c r="F175" s="1035">
        <v>0</v>
      </c>
      <c r="G175" s="1036">
        <v>51</v>
      </c>
      <c r="H175" s="1035">
        <v>4.0257648953301128</v>
      </c>
      <c r="I175" s="1036">
        <v>40</v>
      </c>
      <c r="J175" s="1037">
        <v>0</v>
      </c>
      <c r="K175" s="1036">
        <v>49</v>
      </c>
      <c r="L175" s="1037">
        <v>1.1209505660800358</v>
      </c>
      <c r="M175" s="1036">
        <v>50</v>
      </c>
      <c r="N175" s="1038">
        <v>3.1522538615109803</v>
      </c>
      <c r="O175" s="1036">
        <v>38</v>
      </c>
      <c r="P175" s="1038">
        <v>2.9955067398901649</v>
      </c>
      <c r="Q175" s="1036">
        <v>39</v>
      </c>
      <c r="R175" s="1127">
        <f t="shared" si="2"/>
        <v>-4.9725411882176669E-2</v>
      </c>
      <c r="S175" s="89"/>
      <c r="T175" s="89"/>
      <c r="U175" s="89"/>
      <c r="V175" s="89"/>
      <c r="W175" s="89"/>
      <c r="X175" s="89"/>
    </row>
    <row r="176" spans="2:24" ht="15.75" x14ac:dyDescent="0.25">
      <c r="B176" s="89"/>
      <c r="C176" s="89"/>
      <c r="D176" s="558">
        <v>39</v>
      </c>
      <c r="E176" s="559" t="s">
        <v>239</v>
      </c>
      <c r="F176" s="567">
        <v>13.888888888888889</v>
      </c>
      <c r="G176" s="568">
        <v>13</v>
      </c>
      <c r="H176" s="567">
        <v>12.210012210012209</v>
      </c>
      <c r="I176" s="568">
        <v>17</v>
      </c>
      <c r="J176" s="569">
        <v>0</v>
      </c>
      <c r="K176" s="568">
        <v>50</v>
      </c>
      <c r="L176" s="569">
        <v>0</v>
      </c>
      <c r="M176" s="568">
        <v>52</v>
      </c>
      <c r="N176" s="565">
        <v>0</v>
      </c>
      <c r="O176" s="568">
        <v>50</v>
      </c>
      <c r="P176" s="565">
        <v>7.8003120124804992</v>
      </c>
      <c r="Q176" s="568">
        <v>22</v>
      </c>
      <c r="R176" s="1126" t="str">
        <f t="shared" si="2"/>
        <v>-</v>
      </c>
      <c r="S176" s="89"/>
      <c r="T176" s="89"/>
      <c r="U176" s="89"/>
      <c r="V176" s="89"/>
      <c r="W176" s="89"/>
      <c r="X176" s="89"/>
    </row>
    <row r="177" spans="2:24" ht="15.75" x14ac:dyDescent="0.25">
      <c r="B177" s="89"/>
      <c r="C177" s="94"/>
      <c r="D177" s="1033">
        <v>40</v>
      </c>
      <c r="E177" s="1034" t="s">
        <v>240</v>
      </c>
      <c r="F177" s="1035">
        <v>18.867924528301888</v>
      </c>
      <c r="G177" s="1036">
        <v>6</v>
      </c>
      <c r="H177" s="1035">
        <v>32.679738562091501</v>
      </c>
      <c r="I177" s="1036">
        <v>2</v>
      </c>
      <c r="J177" s="1037">
        <v>0</v>
      </c>
      <c r="K177" s="1036">
        <v>51</v>
      </c>
      <c r="L177" s="1037">
        <v>12.453300124533001</v>
      </c>
      <c r="M177" s="1036">
        <v>8</v>
      </c>
      <c r="N177" s="1038">
        <v>0</v>
      </c>
      <c r="O177" s="1036">
        <v>51</v>
      </c>
      <c r="P177" s="1038">
        <v>19.900497512437809</v>
      </c>
      <c r="Q177" s="1036">
        <v>1</v>
      </c>
      <c r="R177" s="1127" t="str">
        <f t="shared" si="2"/>
        <v>-</v>
      </c>
      <c r="S177" s="67"/>
      <c r="T177" s="67"/>
      <c r="U177" s="67"/>
      <c r="V177" s="67"/>
    </row>
    <row r="178" spans="2:24" ht="15.75" x14ac:dyDescent="0.25">
      <c r="B178" s="89"/>
      <c r="C178" s="94"/>
      <c r="D178" s="558">
        <v>41</v>
      </c>
      <c r="E178" s="559" t="s">
        <v>241</v>
      </c>
      <c r="F178" s="567">
        <v>6.5184049079754605</v>
      </c>
      <c r="G178" s="568">
        <v>30</v>
      </c>
      <c r="H178" s="567">
        <v>9.0058884655351576</v>
      </c>
      <c r="I178" s="568">
        <v>25</v>
      </c>
      <c r="J178" s="569">
        <v>3.81</v>
      </c>
      <c r="K178" s="568">
        <v>34</v>
      </c>
      <c r="L178" s="569">
        <v>7.3058826967474211</v>
      </c>
      <c r="M178" s="568">
        <v>22</v>
      </c>
      <c r="N178" s="565">
        <v>3.8334109142685029</v>
      </c>
      <c r="O178" s="568">
        <v>33</v>
      </c>
      <c r="P178" s="565">
        <v>3.9026928580720699</v>
      </c>
      <c r="Q178" s="568">
        <v>34</v>
      </c>
      <c r="R178" s="1126">
        <f t="shared" si="2"/>
        <v>1.8073184783214791E-2</v>
      </c>
    </row>
    <row r="179" spans="2:24" ht="15.75" customHeight="1" x14ac:dyDescent="0.25">
      <c r="B179" s="94"/>
      <c r="C179" s="98"/>
      <c r="D179" s="1033">
        <v>42</v>
      </c>
      <c r="E179" s="1034" t="s">
        <v>242</v>
      </c>
      <c r="F179" s="1035">
        <v>12.543116964565694</v>
      </c>
      <c r="G179" s="1036">
        <v>15</v>
      </c>
      <c r="H179" s="1035">
        <v>5.7504312823461756</v>
      </c>
      <c r="I179" s="1036">
        <v>33</v>
      </c>
      <c r="J179" s="1037">
        <v>5.36</v>
      </c>
      <c r="K179" s="1036">
        <v>23</v>
      </c>
      <c r="L179" s="1037">
        <v>2.5006251562890722</v>
      </c>
      <c r="M179" s="1036">
        <v>47</v>
      </c>
      <c r="N179" s="1038">
        <v>7.1496663489037182</v>
      </c>
      <c r="O179" s="1036">
        <v>20</v>
      </c>
      <c r="P179" s="1038">
        <v>6.887052341597796</v>
      </c>
      <c r="Q179" s="1036">
        <v>27</v>
      </c>
      <c r="R179" s="1127">
        <f t="shared" si="2"/>
        <v>-3.6730945821854988E-2</v>
      </c>
      <c r="S179" s="67"/>
      <c r="T179" s="67"/>
      <c r="U179" s="67"/>
      <c r="V179" s="67"/>
    </row>
    <row r="180" spans="2:24" ht="15.75" customHeight="1" x14ac:dyDescent="0.25">
      <c r="B180" s="97"/>
      <c r="C180" s="98"/>
      <c r="D180" s="558">
        <v>43</v>
      </c>
      <c r="E180" s="559" t="s">
        <v>265</v>
      </c>
      <c r="F180" s="567">
        <v>0</v>
      </c>
      <c r="G180" s="568">
        <v>52</v>
      </c>
      <c r="H180" s="567">
        <v>0</v>
      </c>
      <c r="I180" s="568">
        <v>52</v>
      </c>
      <c r="J180" s="569">
        <v>4.7300000000000004</v>
      </c>
      <c r="K180" s="568">
        <v>29</v>
      </c>
      <c r="L180" s="569">
        <v>8.6542622241453913</v>
      </c>
      <c r="M180" s="568">
        <v>16</v>
      </c>
      <c r="N180" s="565">
        <v>0</v>
      </c>
      <c r="O180" s="568">
        <v>52</v>
      </c>
      <c r="P180" s="565">
        <v>15.822784810126583</v>
      </c>
      <c r="Q180" s="568">
        <v>6</v>
      </c>
      <c r="R180" s="1126" t="str">
        <f t="shared" si="2"/>
        <v>-</v>
      </c>
      <c r="S180" s="67"/>
      <c r="T180" s="67"/>
      <c r="U180" s="67"/>
      <c r="V180" s="67"/>
    </row>
    <row r="181" spans="2:24" ht="15.75" customHeight="1" x14ac:dyDescent="0.25">
      <c r="B181" s="52"/>
      <c r="C181" s="94"/>
      <c r="D181" s="1033">
        <v>44</v>
      </c>
      <c r="E181" s="1034" t="s">
        <v>244</v>
      </c>
      <c r="F181" s="1035">
        <v>11.987532965715655</v>
      </c>
      <c r="G181" s="1036">
        <v>16</v>
      </c>
      <c r="H181" s="1035">
        <v>16.440608302507194</v>
      </c>
      <c r="I181" s="1036">
        <v>10</v>
      </c>
      <c r="J181" s="1037">
        <v>9.11</v>
      </c>
      <c r="K181" s="1036">
        <v>13</v>
      </c>
      <c r="L181" s="1037">
        <v>11.178537208559566</v>
      </c>
      <c r="M181" s="1036">
        <v>11</v>
      </c>
      <c r="N181" s="1038">
        <v>8.7989441267047948</v>
      </c>
      <c r="O181" s="1036">
        <v>18</v>
      </c>
      <c r="P181" s="1038">
        <v>13.815971262779774</v>
      </c>
      <c r="Q181" s="1036">
        <v>10</v>
      </c>
      <c r="R181" s="1127">
        <f t="shared" si="2"/>
        <v>0.57018513401492144</v>
      </c>
      <c r="S181" s="91"/>
      <c r="T181" s="91"/>
      <c r="U181" s="91"/>
      <c r="V181" s="91"/>
    </row>
    <row r="182" spans="2:24" ht="15.75" customHeight="1" x14ac:dyDescent="0.25">
      <c r="B182" s="95"/>
      <c r="C182" s="27"/>
      <c r="D182" s="558">
        <v>45</v>
      </c>
      <c r="E182" s="559" t="s">
        <v>245</v>
      </c>
      <c r="F182" s="567">
        <v>8.7168758716875878</v>
      </c>
      <c r="G182" s="568">
        <v>24</v>
      </c>
      <c r="H182" s="567">
        <v>12.161751292186075</v>
      </c>
      <c r="I182" s="568">
        <v>18</v>
      </c>
      <c r="J182" s="569">
        <v>21.94</v>
      </c>
      <c r="K182" s="568">
        <v>4</v>
      </c>
      <c r="L182" s="569">
        <v>9.9144875449250218</v>
      </c>
      <c r="M182" s="568">
        <v>14</v>
      </c>
      <c r="N182" s="565">
        <v>12.710885139819737</v>
      </c>
      <c r="O182" s="568">
        <v>10</v>
      </c>
      <c r="P182" s="565">
        <v>10.954102311315587</v>
      </c>
      <c r="Q182" s="568">
        <v>13</v>
      </c>
      <c r="R182" s="1126">
        <f t="shared" si="2"/>
        <v>-0.13821089634431738</v>
      </c>
      <c r="S182" s="67"/>
      <c r="T182" s="96"/>
      <c r="U182" s="67"/>
      <c r="V182" s="67"/>
    </row>
    <row r="183" spans="2:24" ht="15.75" customHeight="1" x14ac:dyDescent="0.25">
      <c r="B183" s="97"/>
      <c r="C183" s="91"/>
      <c r="D183" s="1033">
        <v>46</v>
      </c>
      <c r="E183" s="1034" t="s">
        <v>246</v>
      </c>
      <c r="F183" s="1035">
        <v>9.115770282588878</v>
      </c>
      <c r="G183" s="1036">
        <v>22</v>
      </c>
      <c r="H183" s="1035">
        <v>13.290802764486974</v>
      </c>
      <c r="I183" s="1036">
        <v>15</v>
      </c>
      <c r="J183" s="1037">
        <v>14.48</v>
      </c>
      <c r="K183" s="1036">
        <v>9</v>
      </c>
      <c r="L183" s="1037">
        <v>4.3821209465381248</v>
      </c>
      <c r="M183" s="1036">
        <v>33</v>
      </c>
      <c r="N183" s="1038">
        <v>14.447884416924664</v>
      </c>
      <c r="O183" s="1036">
        <v>5</v>
      </c>
      <c r="P183" s="1038">
        <v>19.665683382497541</v>
      </c>
      <c r="Q183" s="1036">
        <v>2</v>
      </c>
      <c r="R183" s="1127">
        <f t="shared" si="2"/>
        <v>0.36114622840286559</v>
      </c>
      <c r="S183" s="91"/>
      <c r="T183" s="91"/>
      <c r="U183" s="91"/>
      <c r="V183" s="91"/>
    </row>
    <row r="184" spans="2:24" ht="15.75" x14ac:dyDescent="0.25">
      <c r="B184" s="67"/>
      <c r="C184" s="67"/>
      <c r="D184" s="558">
        <v>47</v>
      </c>
      <c r="E184" s="559" t="s">
        <v>247</v>
      </c>
      <c r="F184" s="567">
        <v>16.393442622950818</v>
      </c>
      <c r="G184" s="568">
        <v>10</v>
      </c>
      <c r="H184" s="567">
        <v>13.869625520110956</v>
      </c>
      <c r="I184" s="568">
        <v>13</v>
      </c>
      <c r="J184" s="569">
        <v>6.13</v>
      </c>
      <c r="K184" s="568">
        <v>22</v>
      </c>
      <c r="L184" s="569">
        <v>5.54016620498615</v>
      </c>
      <c r="M184" s="568">
        <v>27</v>
      </c>
      <c r="N184" s="565">
        <v>5.173305742369374</v>
      </c>
      <c r="O184" s="568">
        <v>30</v>
      </c>
      <c r="P184" s="565">
        <v>19.129603060736489</v>
      </c>
      <c r="Q184" s="568">
        <v>3</v>
      </c>
      <c r="R184" s="1126">
        <f t="shared" si="2"/>
        <v>2.6977522716403635</v>
      </c>
    </row>
    <row r="185" spans="2:24" ht="15.75" x14ac:dyDescent="0.25">
      <c r="B185" s="94"/>
      <c r="C185" s="67"/>
      <c r="D185" s="1033">
        <v>48</v>
      </c>
      <c r="E185" s="1034" t="s">
        <v>248</v>
      </c>
      <c r="F185" s="1035">
        <v>5.7306590257879657</v>
      </c>
      <c r="G185" s="1036">
        <v>33</v>
      </c>
      <c r="H185" s="1035">
        <v>14.471780028943559</v>
      </c>
      <c r="I185" s="1036">
        <v>12</v>
      </c>
      <c r="J185" s="1037">
        <v>8.44</v>
      </c>
      <c r="K185" s="1036">
        <v>15</v>
      </c>
      <c r="L185" s="1037">
        <v>3.7257824143070044</v>
      </c>
      <c r="M185" s="1036">
        <v>38</v>
      </c>
      <c r="N185" s="1038">
        <v>13.311148086522463</v>
      </c>
      <c r="O185" s="1036">
        <v>7</v>
      </c>
      <c r="P185" s="1038">
        <v>0</v>
      </c>
      <c r="Q185" s="1036">
        <v>52</v>
      </c>
      <c r="R185" s="1127">
        <f t="shared" si="2"/>
        <v>-1</v>
      </c>
    </row>
    <row r="186" spans="2:24" ht="15.75" x14ac:dyDescent="0.25">
      <c r="B186" s="97"/>
      <c r="C186" s="67"/>
      <c r="D186" s="558">
        <v>49</v>
      </c>
      <c r="E186" s="559" t="s">
        <v>249</v>
      </c>
      <c r="F186" s="567">
        <v>2.2391401701746529</v>
      </c>
      <c r="G186" s="568">
        <v>45</v>
      </c>
      <c r="H186" s="567">
        <v>24.590163934426229</v>
      </c>
      <c r="I186" s="568">
        <v>5</v>
      </c>
      <c r="J186" s="569">
        <v>3.71</v>
      </c>
      <c r="K186" s="568">
        <v>35</v>
      </c>
      <c r="L186" s="569">
        <v>3.4228991956186889</v>
      </c>
      <c r="M186" s="568">
        <v>40</v>
      </c>
      <c r="N186" s="565">
        <v>3.2695765898316167</v>
      </c>
      <c r="O186" s="568">
        <v>37</v>
      </c>
      <c r="P186" s="565">
        <v>1.5530361857431279</v>
      </c>
      <c r="Q186" s="568">
        <v>49</v>
      </c>
      <c r="R186" s="1126">
        <f t="shared" si="2"/>
        <v>-0.52500388259046438</v>
      </c>
    </row>
    <row r="187" spans="2:24" ht="15.75" x14ac:dyDescent="0.25">
      <c r="B187" s="52"/>
      <c r="C187" s="67"/>
      <c r="D187" s="1033">
        <v>50</v>
      </c>
      <c r="E187" s="1034" t="s">
        <v>250</v>
      </c>
      <c r="F187" s="1035">
        <v>65.231572080887148</v>
      </c>
      <c r="G187" s="1036">
        <v>1</v>
      </c>
      <c r="H187" s="1035">
        <v>38.716814159292035</v>
      </c>
      <c r="I187" s="1036">
        <v>1</v>
      </c>
      <c r="J187" s="1037">
        <v>14.61</v>
      </c>
      <c r="K187" s="1036">
        <v>8</v>
      </c>
      <c r="L187" s="1037">
        <v>8.5984522785898534</v>
      </c>
      <c r="M187" s="1036">
        <v>18</v>
      </c>
      <c r="N187" s="1038">
        <v>11.755485893416928</v>
      </c>
      <c r="O187" s="1036">
        <v>12</v>
      </c>
      <c r="P187" s="1038">
        <v>14.049877063575694</v>
      </c>
      <c r="Q187" s="1036">
        <v>9</v>
      </c>
      <c r="R187" s="1127">
        <f t="shared" si="2"/>
        <v>0.19517620887483905</v>
      </c>
    </row>
    <row r="188" spans="2:24" ht="15.75" x14ac:dyDescent="0.25">
      <c r="B188" s="95"/>
      <c r="C188" s="111"/>
      <c r="D188" s="558">
        <v>51</v>
      </c>
      <c r="E188" s="559" t="s">
        <v>266</v>
      </c>
      <c r="F188" s="567">
        <v>20.335536349771225</v>
      </c>
      <c r="G188" s="568">
        <v>3</v>
      </c>
      <c r="H188" s="567">
        <v>8.8573959255978743</v>
      </c>
      <c r="I188" s="568">
        <v>26</v>
      </c>
      <c r="J188" s="569">
        <v>0</v>
      </c>
      <c r="K188" s="568">
        <v>52</v>
      </c>
      <c r="L188" s="569">
        <v>7.3152889539136794</v>
      </c>
      <c r="M188" s="568">
        <v>21</v>
      </c>
      <c r="N188" s="565">
        <v>3.4153005464480874</v>
      </c>
      <c r="O188" s="568">
        <v>36</v>
      </c>
      <c r="P188" s="565">
        <v>12.73074474856779</v>
      </c>
      <c r="Q188" s="568">
        <v>11</v>
      </c>
      <c r="R188" s="1126">
        <f t="shared" si="2"/>
        <v>2.7275620623806494</v>
      </c>
    </row>
    <row r="189" spans="2:24" ht="16.5" thickBot="1" x14ac:dyDescent="0.3">
      <c r="B189" s="97"/>
      <c r="C189" s="67"/>
      <c r="D189" s="1133">
        <v>52</v>
      </c>
      <c r="E189" s="1134" t="s">
        <v>252</v>
      </c>
      <c r="F189" s="1136">
        <v>2.5800459248174619</v>
      </c>
      <c r="G189" s="1090">
        <v>44</v>
      </c>
      <c r="H189" s="1136">
        <v>1.8981184900467412</v>
      </c>
      <c r="I189" s="1090">
        <v>48</v>
      </c>
      <c r="J189" s="1037">
        <v>3.06</v>
      </c>
      <c r="K189" s="1036">
        <v>38</v>
      </c>
      <c r="L189" s="1037">
        <v>1.4194751997404389</v>
      </c>
      <c r="M189" s="1090">
        <v>49</v>
      </c>
      <c r="N189" s="1038">
        <v>3.6257466175600634</v>
      </c>
      <c r="O189" s="1036">
        <v>35</v>
      </c>
      <c r="P189" s="1038">
        <v>3.6409976333515384</v>
      </c>
      <c r="Q189" s="1036">
        <v>36</v>
      </c>
      <c r="R189" s="1132">
        <f t="shared" si="2"/>
        <v>4.2063104237929482E-3</v>
      </c>
    </row>
    <row r="190" spans="2:24" ht="24.75" customHeight="1" thickBot="1" x14ac:dyDescent="0.3">
      <c r="B190" s="89"/>
      <c r="D190" s="1726" t="s">
        <v>277</v>
      </c>
      <c r="E190" s="1727"/>
      <c r="F190" s="1137">
        <v>7.9</v>
      </c>
      <c r="G190" s="1135" t="s">
        <v>77</v>
      </c>
      <c r="H190" s="1137">
        <v>8.7437605898246105</v>
      </c>
      <c r="I190" s="1135" t="s">
        <v>77</v>
      </c>
      <c r="J190" s="955">
        <v>6.39</v>
      </c>
      <c r="K190" s="956" t="s">
        <v>77</v>
      </c>
      <c r="L190" s="955">
        <v>6.139489194499018</v>
      </c>
      <c r="M190" s="956" t="s">
        <v>77</v>
      </c>
      <c r="N190" s="955">
        <v>5.72</v>
      </c>
      <c r="O190" s="956" t="s">
        <v>77</v>
      </c>
      <c r="P190" s="955">
        <v>5.3367607196621831</v>
      </c>
      <c r="Q190" s="956"/>
      <c r="R190" s="1154">
        <f>IFERROR((P190-N190)/N190,"-")</f>
        <v>-6.6999874184932973E-2</v>
      </c>
    </row>
    <row r="191" spans="2:24" ht="15.75" customHeight="1" thickTop="1" x14ac:dyDescent="0.25">
      <c r="B191" s="100"/>
      <c r="C191" s="100"/>
      <c r="D191" s="1706" t="s">
        <v>440</v>
      </c>
      <c r="E191" s="1706"/>
      <c r="F191" s="1706"/>
      <c r="G191" s="1706"/>
      <c r="H191" s="1706"/>
      <c r="I191" s="1706"/>
      <c r="J191" s="1706"/>
      <c r="K191" s="1706"/>
      <c r="L191" s="1706"/>
      <c r="M191" s="1706"/>
      <c r="N191" s="1706"/>
      <c r="O191" s="1706"/>
      <c r="P191" s="1706"/>
      <c r="Q191" s="1706"/>
      <c r="R191" s="1706"/>
      <c r="S191" s="100"/>
      <c r="T191" s="100"/>
      <c r="U191" s="100"/>
      <c r="V191" s="100"/>
      <c r="W191" s="100"/>
      <c r="X191" s="100"/>
    </row>
    <row r="192" spans="2:24" ht="15.75" x14ac:dyDescent="0.25">
      <c r="B192" s="89"/>
      <c r="D192" s="1728" t="s">
        <v>308</v>
      </c>
      <c r="E192" s="1728"/>
      <c r="F192" s="1728"/>
      <c r="G192" s="1728"/>
      <c r="H192" s="1728"/>
      <c r="I192" s="561"/>
      <c r="J192" s="560"/>
      <c r="K192" s="560"/>
      <c r="L192" s="560"/>
      <c r="M192" s="560"/>
      <c r="N192" s="560"/>
      <c r="O192" s="560"/>
      <c r="P192" s="560"/>
      <c r="Q192" s="560"/>
    </row>
    <row r="193" spans="2:25" ht="15.75" x14ac:dyDescent="0.25">
      <c r="B193" s="67"/>
      <c r="C193" s="67"/>
      <c r="D193" s="726" t="s">
        <v>441</v>
      </c>
      <c r="E193" s="726"/>
      <c r="F193" s="726"/>
      <c r="G193" s="726"/>
      <c r="H193" s="726"/>
      <c r="I193" s="560"/>
      <c r="J193" s="560"/>
      <c r="K193" s="560"/>
      <c r="L193" s="560"/>
      <c r="M193" s="560"/>
      <c r="N193" s="560"/>
      <c r="O193" s="560"/>
      <c r="P193" s="560"/>
      <c r="Q193" s="560"/>
      <c r="R193" s="67"/>
      <c r="S193" s="67"/>
      <c r="T193" s="67"/>
      <c r="U193" s="67"/>
      <c r="V193" s="67"/>
    </row>
    <row r="194" spans="2:25" ht="15.75" x14ac:dyDescent="0.25">
      <c r="B194" s="67"/>
      <c r="C194" s="67"/>
      <c r="D194" s="560"/>
      <c r="E194" s="560"/>
      <c r="F194" s="560"/>
      <c r="G194" s="560"/>
      <c r="H194" s="560"/>
      <c r="I194" s="560"/>
      <c r="J194" s="560"/>
      <c r="K194" s="560"/>
      <c r="L194" s="560"/>
      <c r="M194" s="560"/>
      <c r="N194" s="560"/>
      <c r="O194" s="560"/>
      <c r="P194" s="560"/>
      <c r="Q194" s="560"/>
    </row>
    <row r="195" spans="2:25" ht="15.75" customHeight="1" x14ac:dyDescent="0.25">
      <c r="B195" s="67"/>
      <c r="C195" s="67"/>
      <c r="D195" s="1500" t="s">
        <v>319</v>
      </c>
      <c r="E195" s="1500"/>
      <c r="F195" s="1500"/>
      <c r="G195" s="1500"/>
      <c r="H195" s="1500"/>
      <c r="I195" s="1500"/>
      <c r="J195" s="1500"/>
      <c r="K195" s="1500"/>
      <c r="L195" s="1500"/>
      <c r="M195" s="1500"/>
      <c r="N195" s="1500"/>
      <c r="O195" s="1500"/>
      <c r="P195" s="1500"/>
      <c r="Q195" s="1500"/>
      <c r="R195" s="1500"/>
    </row>
    <row r="196" spans="2:25" ht="17.25" customHeight="1" x14ac:dyDescent="0.25">
      <c r="B196" s="67"/>
      <c r="C196" s="67"/>
      <c r="D196" s="1500"/>
      <c r="E196" s="1500"/>
      <c r="F196" s="1500"/>
      <c r="G196" s="1500"/>
      <c r="H196" s="1500"/>
      <c r="I196" s="1500"/>
      <c r="J196" s="1500"/>
      <c r="K196" s="1500"/>
      <c r="L196" s="1500"/>
      <c r="M196" s="1500"/>
      <c r="N196" s="1500"/>
      <c r="O196" s="1500"/>
      <c r="P196" s="1500"/>
      <c r="Q196" s="1500"/>
      <c r="R196" s="1500"/>
    </row>
    <row r="197" spans="2:25" ht="3.75" customHeight="1" thickBot="1" x14ac:dyDescent="0.3">
      <c r="B197" s="111"/>
      <c r="C197" s="67"/>
      <c r="D197" s="555"/>
      <c r="E197" s="555"/>
      <c r="F197" s="555"/>
      <c r="G197" s="555"/>
      <c r="H197" s="555"/>
      <c r="I197" s="555"/>
      <c r="J197" s="555"/>
      <c r="K197" s="555"/>
      <c r="L197" s="1130"/>
      <c r="M197" s="1130"/>
      <c r="N197" s="1130"/>
      <c r="O197" s="1130"/>
      <c r="P197" s="1130"/>
      <c r="Q197" s="1130"/>
      <c r="R197" s="1130"/>
    </row>
    <row r="198" spans="2:25" ht="34.5" customHeight="1" thickTop="1" thickBot="1" x14ac:dyDescent="0.3">
      <c r="B198" s="67"/>
      <c r="C198" s="67"/>
      <c r="D198" s="1708" t="s">
        <v>256</v>
      </c>
      <c r="E198" s="1709"/>
      <c r="F198" s="952">
        <v>2011</v>
      </c>
      <c r="G198" s="953" t="s">
        <v>307</v>
      </c>
      <c r="H198" s="953">
        <v>2012</v>
      </c>
      <c r="I198" s="953" t="s">
        <v>307</v>
      </c>
      <c r="J198" s="952">
        <v>2013</v>
      </c>
      <c r="K198" s="953" t="s">
        <v>307</v>
      </c>
      <c r="L198" s="1128">
        <v>2014</v>
      </c>
      <c r="M198" s="1129" t="s">
        <v>307</v>
      </c>
      <c r="N198" s="1128">
        <v>2015</v>
      </c>
      <c r="O198" s="1129" t="s">
        <v>307</v>
      </c>
      <c r="P198" s="1128">
        <v>2016</v>
      </c>
      <c r="Q198" s="1129" t="s">
        <v>307</v>
      </c>
      <c r="R198" s="1131" t="s">
        <v>542</v>
      </c>
      <c r="S198" s="67"/>
      <c r="T198" s="67"/>
      <c r="U198" s="67"/>
      <c r="V198" s="67"/>
    </row>
    <row r="199" spans="2:25" ht="15.75" x14ac:dyDescent="0.25">
      <c r="B199" s="106"/>
      <c r="C199" s="27"/>
      <c r="D199" s="556">
        <v>1</v>
      </c>
      <c r="E199" s="557" t="s">
        <v>257</v>
      </c>
      <c r="F199" s="562">
        <v>693.41258048538884</v>
      </c>
      <c r="G199" s="563">
        <v>12</v>
      </c>
      <c r="H199" s="564">
        <v>718.7668785574806</v>
      </c>
      <c r="I199" s="563">
        <v>14</v>
      </c>
      <c r="J199" s="565">
        <v>520.79999999999995</v>
      </c>
      <c r="K199" s="563">
        <v>24</v>
      </c>
      <c r="L199" s="564">
        <v>378.13815686886011</v>
      </c>
      <c r="M199" s="563">
        <v>35</v>
      </c>
      <c r="N199" s="564">
        <v>449.60512940808508</v>
      </c>
      <c r="O199" s="563">
        <v>18</v>
      </c>
      <c r="P199" s="564">
        <v>388.14396612561751</v>
      </c>
      <c r="Q199" s="563">
        <v>22</v>
      </c>
      <c r="R199" s="1126">
        <f>IFERROR((P199-N199)/N199,"-")</f>
        <v>-0.13670031603817004</v>
      </c>
    </row>
    <row r="200" spans="2:25" ht="15.75" x14ac:dyDescent="0.25">
      <c r="B200" s="106"/>
      <c r="D200" s="1033">
        <v>2</v>
      </c>
      <c r="E200" s="1034" t="s">
        <v>202</v>
      </c>
      <c r="F200" s="1035">
        <v>366.5003119151591</v>
      </c>
      <c r="G200" s="1036">
        <v>38</v>
      </c>
      <c r="H200" s="1037">
        <v>561.05353385802232</v>
      </c>
      <c r="I200" s="1036">
        <v>29</v>
      </c>
      <c r="J200" s="1037">
        <v>477.3</v>
      </c>
      <c r="K200" s="1036">
        <v>27</v>
      </c>
      <c r="L200" s="1038">
        <v>410.54451166810719</v>
      </c>
      <c r="M200" s="1036">
        <v>31</v>
      </c>
      <c r="N200" s="1038">
        <v>294.11764705882354</v>
      </c>
      <c r="O200" s="1036">
        <v>40</v>
      </c>
      <c r="P200" s="1038">
        <v>242.97863217322947</v>
      </c>
      <c r="Q200" s="1036">
        <v>38</v>
      </c>
      <c r="R200" s="1127">
        <f t="shared" ref="R200:R250" si="3">IFERROR((P200-N200)/N200,"-")</f>
        <v>-0.17387265061101981</v>
      </c>
    </row>
    <row r="201" spans="2:25" ht="15.75" x14ac:dyDescent="0.25">
      <c r="B201" s="89"/>
      <c r="D201" s="558">
        <v>3</v>
      </c>
      <c r="E201" s="559" t="s">
        <v>258</v>
      </c>
      <c r="F201" s="567">
        <v>366.90936192168778</v>
      </c>
      <c r="G201" s="568">
        <v>37</v>
      </c>
      <c r="H201" s="569">
        <v>462.18013752677263</v>
      </c>
      <c r="I201" s="568">
        <v>37</v>
      </c>
      <c r="J201" s="569">
        <v>539.6</v>
      </c>
      <c r="K201" s="568">
        <v>21</v>
      </c>
      <c r="L201" s="565">
        <v>564.48767703240765</v>
      </c>
      <c r="M201" s="568">
        <v>17</v>
      </c>
      <c r="N201" s="565">
        <v>331.51904997525975</v>
      </c>
      <c r="O201" s="568">
        <v>35</v>
      </c>
      <c r="P201" s="565">
        <v>418.10491516359571</v>
      </c>
      <c r="Q201" s="568">
        <v>18</v>
      </c>
      <c r="R201" s="1126">
        <f t="shared" si="3"/>
        <v>0.26117915454571194</v>
      </c>
    </row>
    <row r="202" spans="2:25" ht="15.75" x14ac:dyDescent="0.25">
      <c r="B202" s="89"/>
      <c r="D202" s="1033">
        <v>4</v>
      </c>
      <c r="E202" s="1034" t="s">
        <v>259</v>
      </c>
      <c r="F202" s="1035">
        <v>469.20115495668915</v>
      </c>
      <c r="G202" s="1036">
        <v>31</v>
      </c>
      <c r="H202" s="1037">
        <v>585.22311631309435</v>
      </c>
      <c r="I202" s="1036">
        <v>26</v>
      </c>
      <c r="J202" s="1037">
        <v>419.6</v>
      </c>
      <c r="K202" s="1036">
        <v>32</v>
      </c>
      <c r="L202" s="1038">
        <v>475.96935221732065</v>
      </c>
      <c r="M202" s="1036">
        <v>25</v>
      </c>
      <c r="N202" s="1038">
        <v>398.52312020160582</v>
      </c>
      <c r="O202" s="1036">
        <v>27</v>
      </c>
      <c r="P202" s="1038">
        <v>420.06863093125077</v>
      </c>
      <c r="Q202" s="1036">
        <v>17</v>
      </c>
      <c r="R202" s="1127">
        <f t="shared" si="3"/>
        <v>5.4063389644107604E-2</v>
      </c>
    </row>
    <row r="203" spans="2:25" ht="15.75" x14ac:dyDescent="0.25">
      <c r="B203" s="100"/>
      <c r="C203" s="100"/>
      <c r="D203" s="558">
        <v>5</v>
      </c>
      <c r="E203" s="559" t="s">
        <v>205</v>
      </c>
      <c r="F203" s="567">
        <v>736.04892432019221</v>
      </c>
      <c r="G203" s="568">
        <v>11</v>
      </c>
      <c r="H203" s="569">
        <v>690.04927383095946</v>
      </c>
      <c r="I203" s="568">
        <v>16</v>
      </c>
      <c r="J203" s="569">
        <v>647.79999999999995</v>
      </c>
      <c r="K203" s="568">
        <v>11</v>
      </c>
      <c r="L203" s="565">
        <v>681.50884697647291</v>
      </c>
      <c r="M203" s="568">
        <v>12</v>
      </c>
      <c r="N203" s="565">
        <v>569.91791266367181</v>
      </c>
      <c r="O203" s="568">
        <v>7</v>
      </c>
      <c r="P203" s="565">
        <v>521.2661479187127</v>
      </c>
      <c r="Q203" s="568">
        <v>10</v>
      </c>
      <c r="R203" s="1126">
        <f t="shared" si="3"/>
        <v>-8.5366267077957581E-2</v>
      </c>
      <c r="S203" s="100"/>
      <c r="T203" s="100"/>
      <c r="U203" s="100"/>
      <c r="V203" s="100"/>
      <c r="W203" s="100"/>
      <c r="X203" s="100"/>
      <c r="Y203" s="100"/>
    </row>
    <row r="204" spans="2:25" ht="15.75" x14ac:dyDescent="0.25">
      <c r="B204" s="89"/>
      <c r="D204" s="1033">
        <v>6</v>
      </c>
      <c r="E204" s="1034" t="s">
        <v>206</v>
      </c>
      <c r="F204" s="1035">
        <v>769.04371086388232</v>
      </c>
      <c r="G204" s="1036">
        <v>9</v>
      </c>
      <c r="H204" s="1037">
        <v>622.81043207473726</v>
      </c>
      <c r="I204" s="1036">
        <v>24</v>
      </c>
      <c r="J204" s="1037">
        <v>626.5</v>
      </c>
      <c r="K204" s="1036">
        <v>12</v>
      </c>
      <c r="L204" s="1038">
        <v>532.15792727174994</v>
      </c>
      <c r="M204" s="1036">
        <v>20</v>
      </c>
      <c r="N204" s="1038">
        <v>438.71240551826207</v>
      </c>
      <c r="O204" s="1036">
        <v>20</v>
      </c>
      <c r="P204" s="1038">
        <v>400.52015604681407</v>
      </c>
      <c r="Q204" s="1036">
        <v>20</v>
      </c>
      <c r="R204" s="1127">
        <f t="shared" si="3"/>
        <v>-8.7055321415701784E-2</v>
      </c>
    </row>
    <row r="205" spans="2:25" ht="15.75" x14ac:dyDescent="0.25">
      <c r="B205" s="89"/>
      <c r="C205" s="67"/>
      <c r="D205" s="558">
        <v>7</v>
      </c>
      <c r="E205" s="559" t="s">
        <v>207</v>
      </c>
      <c r="F205" s="567">
        <v>514.38675454107056</v>
      </c>
      <c r="G205" s="568">
        <v>27</v>
      </c>
      <c r="H205" s="569">
        <v>603.39204174820611</v>
      </c>
      <c r="I205" s="568">
        <v>25</v>
      </c>
      <c r="J205" s="569">
        <v>492.7</v>
      </c>
      <c r="K205" s="568">
        <v>26</v>
      </c>
      <c r="L205" s="565">
        <v>295.7658779576588</v>
      </c>
      <c r="M205" s="568">
        <v>41</v>
      </c>
      <c r="N205" s="565">
        <v>361.91974822974038</v>
      </c>
      <c r="O205" s="568">
        <v>31</v>
      </c>
      <c r="P205" s="565">
        <v>683.73350294164413</v>
      </c>
      <c r="Q205" s="568">
        <v>5</v>
      </c>
      <c r="R205" s="1126">
        <f t="shared" si="3"/>
        <v>0.88918539617136882</v>
      </c>
      <c r="S205" s="67"/>
      <c r="T205" s="67"/>
      <c r="U205" s="67"/>
      <c r="V205" s="67"/>
    </row>
    <row r="206" spans="2:25" ht="15.75" x14ac:dyDescent="0.25">
      <c r="B206" s="89"/>
      <c r="C206" s="67"/>
      <c r="D206" s="1033">
        <v>8</v>
      </c>
      <c r="E206" s="1034" t="s">
        <v>208</v>
      </c>
      <c r="F206" s="1035">
        <v>173.49063150589868</v>
      </c>
      <c r="G206" s="1036">
        <v>48</v>
      </c>
      <c r="H206" s="1037">
        <v>189.9499222932136</v>
      </c>
      <c r="I206" s="1036">
        <v>47</v>
      </c>
      <c r="J206" s="1037">
        <v>335</v>
      </c>
      <c r="K206" s="1036">
        <v>39</v>
      </c>
      <c r="L206" s="1038">
        <v>47.483380816714153</v>
      </c>
      <c r="M206" s="1036">
        <v>51</v>
      </c>
      <c r="N206" s="1038">
        <v>0</v>
      </c>
      <c r="O206" s="1036">
        <v>52</v>
      </c>
      <c r="P206" s="1038">
        <v>77.954474586841286</v>
      </c>
      <c r="Q206" s="1036">
        <v>50</v>
      </c>
      <c r="R206" s="1127" t="str">
        <f t="shared" si="3"/>
        <v>-</v>
      </c>
    </row>
    <row r="207" spans="2:25" ht="15.75" x14ac:dyDescent="0.25">
      <c r="B207" s="67"/>
      <c r="C207" s="67"/>
      <c r="D207" s="558">
        <v>9</v>
      </c>
      <c r="E207" s="559" t="s">
        <v>209</v>
      </c>
      <c r="F207" s="567">
        <v>878.94830162871403</v>
      </c>
      <c r="G207" s="568">
        <v>7</v>
      </c>
      <c r="H207" s="569">
        <v>1031.135762006807</v>
      </c>
      <c r="I207" s="568">
        <v>3</v>
      </c>
      <c r="J207" s="569">
        <v>810.6</v>
      </c>
      <c r="K207" s="568">
        <v>6</v>
      </c>
      <c r="L207" s="565">
        <v>769.44405933730764</v>
      </c>
      <c r="M207" s="568">
        <v>9</v>
      </c>
      <c r="N207" s="565">
        <v>593.85962900969889</v>
      </c>
      <c r="O207" s="568">
        <v>6</v>
      </c>
      <c r="P207" s="565">
        <v>555.32164275066282</v>
      </c>
      <c r="Q207" s="568">
        <v>8</v>
      </c>
      <c r="R207" s="1126">
        <f t="shared" si="3"/>
        <v>-6.4894100182059475E-2</v>
      </c>
    </row>
    <row r="208" spans="2:25" ht="15.75" x14ac:dyDescent="0.25">
      <c r="B208" s="222"/>
      <c r="C208" s="67"/>
      <c r="D208" s="1033">
        <v>10</v>
      </c>
      <c r="E208" s="1034" t="s">
        <v>210</v>
      </c>
      <c r="F208" s="1035">
        <v>203.80967312063964</v>
      </c>
      <c r="G208" s="1036">
        <v>47</v>
      </c>
      <c r="H208" s="1037">
        <v>140.1105316416284</v>
      </c>
      <c r="I208" s="1036">
        <v>50</v>
      </c>
      <c r="J208" s="1037">
        <v>93.3</v>
      </c>
      <c r="K208" s="1036">
        <v>51</v>
      </c>
      <c r="L208" s="1038">
        <v>35.508841701583691</v>
      </c>
      <c r="M208" s="1036">
        <v>52</v>
      </c>
      <c r="N208" s="1038">
        <v>56.258790436005626</v>
      </c>
      <c r="O208" s="1036">
        <v>49</v>
      </c>
      <c r="P208" s="1038">
        <v>55.733593423435977</v>
      </c>
      <c r="Q208" s="1036">
        <v>51</v>
      </c>
      <c r="R208" s="1127">
        <f t="shared" si="3"/>
        <v>-9.335376898425507E-3</v>
      </c>
    </row>
    <row r="209" spans="2:22" ht="15.75" x14ac:dyDescent="0.25">
      <c r="B209" s="678"/>
      <c r="C209" s="67"/>
      <c r="D209" s="558">
        <v>11</v>
      </c>
      <c r="E209" s="559" t="s">
        <v>211</v>
      </c>
      <c r="F209" s="567">
        <v>152.77709329259278</v>
      </c>
      <c r="G209" s="568">
        <v>49</v>
      </c>
      <c r="H209" s="569">
        <v>202.04935777168421</v>
      </c>
      <c r="I209" s="568">
        <v>46</v>
      </c>
      <c r="J209" s="569">
        <v>148</v>
      </c>
      <c r="K209" s="568">
        <v>49</v>
      </c>
      <c r="L209" s="565">
        <v>156.95923302082892</v>
      </c>
      <c r="M209" s="568">
        <v>48</v>
      </c>
      <c r="N209" s="565">
        <v>82.798592423928795</v>
      </c>
      <c r="O209" s="568">
        <v>47</v>
      </c>
      <c r="P209" s="565">
        <v>97.091306282616614</v>
      </c>
      <c r="Q209" s="568">
        <v>48</v>
      </c>
      <c r="R209" s="1126">
        <f t="shared" si="3"/>
        <v>0.17262025162830213</v>
      </c>
    </row>
    <row r="210" spans="2:22" ht="15.75" x14ac:dyDescent="0.25">
      <c r="B210" s="670" t="s">
        <v>36</v>
      </c>
      <c r="C210" s="67"/>
      <c r="D210" s="1033">
        <v>12</v>
      </c>
      <c r="E210" s="1034" t="s">
        <v>212</v>
      </c>
      <c r="F210" s="1035">
        <v>226.88598979013045</v>
      </c>
      <c r="G210" s="1036">
        <v>46</v>
      </c>
      <c r="H210" s="1037">
        <v>632.3656223052601</v>
      </c>
      <c r="I210" s="1036">
        <v>23</v>
      </c>
      <c r="J210" s="1037">
        <v>515</v>
      </c>
      <c r="K210" s="1036">
        <v>25</v>
      </c>
      <c r="L210" s="1038">
        <v>437.99616753353411</v>
      </c>
      <c r="M210" s="1036">
        <v>28</v>
      </c>
      <c r="N210" s="1038">
        <v>470.0027647221454</v>
      </c>
      <c r="O210" s="1036">
        <v>17</v>
      </c>
      <c r="P210" s="1038">
        <v>502.37231370360035</v>
      </c>
      <c r="Q210" s="1036">
        <v>11</v>
      </c>
      <c r="R210" s="1127">
        <f t="shared" si="3"/>
        <v>6.8870975685836805E-2</v>
      </c>
      <c r="S210" s="91"/>
      <c r="T210" s="91"/>
      <c r="U210" s="91"/>
      <c r="V210" s="91"/>
    </row>
    <row r="211" spans="2:22" x14ac:dyDescent="0.25">
      <c r="B211" s="670" t="s">
        <v>112</v>
      </c>
      <c r="C211" s="27"/>
      <c r="D211" s="558">
        <v>13</v>
      </c>
      <c r="E211" s="559" t="s">
        <v>213</v>
      </c>
      <c r="F211" s="567">
        <v>968.17993978393054</v>
      </c>
      <c r="G211" s="568">
        <v>3</v>
      </c>
      <c r="H211" s="569">
        <v>1014.7163541419416</v>
      </c>
      <c r="I211" s="568">
        <v>4</v>
      </c>
      <c r="J211" s="569">
        <v>715</v>
      </c>
      <c r="K211" s="568">
        <v>8</v>
      </c>
      <c r="L211" s="565">
        <v>605.1185255093543</v>
      </c>
      <c r="M211" s="568">
        <v>14</v>
      </c>
      <c r="N211" s="565">
        <v>433.67063271433335</v>
      </c>
      <c r="O211" s="568">
        <v>21</v>
      </c>
      <c r="P211" s="565">
        <v>462.16381758449802</v>
      </c>
      <c r="Q211" s="568">
        <v>13</v>
      </c>
      <c r="R211" s="1126">
        <f t="shared" si="3"/>
        <v>6.5702361932664322E-2</v>
      </c>
    </row>
    <row r="212" spans="2:22" ht="15.75" x14ac:dyDescent="0.25">
      <c r="B212" s="670" t="s">
        <v>62</v>
      </c>
      <c r="C212" s="91"/>
      <c r="D212" s="1033">
        <v>14</v>
      </c>
      <c r="E212" s="1034" t="s">
        <v>214</v>
      </c>
      <c r="F212" s="1035">
        <v>481.55978388536528</v>
      </c>
      <c r="G212" s="1036">
        <v>29</v>
      </c>
      <c r="H212" s="1037">
        <v>561.86217176929256</v>
      </c>
      <c r="I212" s="1036">
        <v>28</v>
      </c>
      <c r="J212" s="1037">
        <v>435.9</v>
      </c>
      <c r="K212" s="1036">
        <v>30</v>
      </c>
      <c r="L212" s="1038">
        <v>465.25740871851929</v>
      </c>
      <c r="M212" s="1036">
        <v>26</v>
      </c>
      <c r="N212" s="1038">
        <v>414.65100207325503</v>
      </c>
      <c r="O212" s="1036">
        <v>23</v>
      </c>
      <c r="P212" s="1038">
        <v>308.76109610189116</v>
      </c>
      <c r="Q212" s="1036">
        <v>32</v>
      </c>
      <c r="R212" s="1127">
        <f t="shared" si="3"/>
        <v>-0.25537115656760584</v>
      </c>
    </row>
    <row r="213" spans="2:22" ht="15.75" x14ac:dyDescent="0.25">
      <c r="B213" s="106"/>
      <c r="D213" s="558">
        <v>15</v>
      </c>
      <c r="E213" s="559" t="s">
        <v>260</v>
      </c>
      <c r="F213" s="567">
        <v>959.75569854946013</v>
      </c>
      <c r="G213" s="568">
        <v>5</v>
      </c>
      <c r="H213" s="569">
        <v>934.06289725308125</v>
      </c>
      <c r="I213" s="568">
        <v>6</v>
      </c>
      <c r="J213" s="569">
        <v>818.1</v>
      </c>
      <c r="K213" s="568">
        <v>5</v>
      </c>
      <c r="L213" s="565">
        <v>821.00942055681276</v>
      </c>
      <c r="M213" s="568">
        <v>6</v>
      </c>
      <c r="N213" s="565">
        <v>818.40888558218637</v>
      </c>
      <c r="O213" s="568">
        <v>2</v>
      </c>
      <c r="P213" s="565">
        <v>777.9387306185954</v>
      </c>
      <c r="Q213" s="568">
        <v>1</v>
      </c>
      <c r="R213" s="1126">
        <f t="shared" si="3"/>
        <v>-4.9449799087655275E-2</v>
      </c>
    </row>
    <row r="214" spans="2:22" ht="15.75" x14ac:dyDescent="0.25">
      <c r="B214" s="89"/>
      <c r="D214" s="1033">
        <v>16</v>
      </c>
      <c r="E214" s="1034" t="s">
        <v>216</v>
      </c>
      <c r="F214" s="1035">
        <v>612.43355673676911</v>
      </c>
      <c r="G214" s="1036">
        <v>18</v>
      </c>
      <c r="H214" s="1037">
        <v>879.24970691676435</v>
      </c>
      <c r="I214" s="1036">
        <v>9</v>
      </c>
      <c r="J214" s="1037">
        <v>1029.2</v>
      </c>
      <c r="K214" s="1036">
        <v>2</v>
      </c>
      <c r="L214" s="1038">
        <v>1286.6413067800402</v>
      </c>
      <c r="M214" s="1036">
        <v>1</v>
      </c>
      <c r="N214" s="1038">
        <v>814.29540827867004</v>
      </c>
      <c r="O214" s="1036">
        <v>3</v>
      </c>
      <c r="P214" s="1038">
        <v>708.6524174191336</v>
      </c>
      <c r="Q214" s="1036">
        <v>4</v>
      </c>
      <c r="R214" s="1127">
        <f t="shared" si="3"/>
        <v>-0.12973546183055848</v>
      </c>
    </row>
    <row r="215" spans="2:22" x14ac:dyDescent="0.25">
      <c r="D215" s="558">
        <v>17</v>
      </c>
      <c r="E215" s="559" t="s">
        <v>217</v>
      </c>
      <c r="F215" s="567">
        <v>142.6330052774212</v>
      </c>
      <c r="G215" s="568">
        <v>51</v>
      </c>
      <c r="H215" s="569">
        <v>271.68234064785787</v>
      </c>
      <c r="I215" s="568">
        <v>45</v>
      </c>
      <c r="J215" s="569">
        <v>126.2</v>
      </c>
      <c r="K215" s="568">
        <v>50</v>
      </c>
      <c r="L215" s="565">
        <v>246.03272235207282</v>
      </c>
      <c r="M215" s="568">
        <v>46</v>
      </c>
      <c r="N215" s="565">
        <v>300.28226532940965</v>
      </c>
      <c r="O215" s="568">
        <v>38</v>
      </c>
      <c r="P215" s="565">
        <v>176.14937466971992</v>
      </c>
      <c r="Q215" s="568">
        <v>45</v>
      </c>
      <c r="R215" s="1126">
        <f t="shared" si="3"/>
        <v>-0.41338735247489872</v>
      </c>
    </row>
    <row r="216" spans="2:22" x14ac:dyDescent="0.25">
      <c r="D216" s="1033">
        <v>18</v>
      </c>
      <c r="E216" s="1034" t="s">
        <v>218</v>
      </c>
      <c r="F216" s="1035">
        <v>597.50135795763174</v>
      </c>
      <c r="G216" s="1036">
        <v>20</v>
      </c>
      <c r="H216" s="1037">
        <v>758.89236473178084</v>
      </c>
      <c r="I216" s="1036">
        <v>12</v>
      </c>
      <c r="J216" s="1037">
        <v>551.29999999999995</v>
      </c>
      <c r="K216" s="1036">
        <v>19</v>
      </c>
      <c r="L216" s="1038">
        <v>420.70877054048702</v>
      </c>
      <c r="M216" s="1036">
        <v>30</v>
      </c>
      <c r="N216" s="1038">
        <v>152.56984838371318</v>
      </c>
      <c r="O216" s="1036">
        <v>46</v>
      </c>
      <c r="P216" s="1038">
        <v>202.57826887661142</v>
      </c>
      <c r="Q216" s="1036">
        <v>42</v>
      </c>
      <c r="R216" s="1127">
        <f t="shared" si="3"/>
        <v>0.3277739410681399</v>
      </c>
    </row>
    <row r="217" spans="2:22" x14ac:dyDescent="0.25">
      <c r="D217" s="558">
        <v>19</v>
      </c>
      <c r="E217" s="559" t="s">
        <v>261</v>
      </c>
      <c r="F217" s="567">
        <v>531.73123403079899</v>
      </c>
      <c r="G217" s="568">
        <v>24</v>
      </c>
      <c r="H217" s="569">
        <v>544.72575285210178</v>
      </c>
      <c r="I217" s="568">
        <v>30</v>
      </c>
      <c r="J217" s="569">
        <v>451.1</v>
      </c>
      <c r="K217" s="568">
        <v>29</v>
      </c>
      <c r="L217" s="565">
        <v>477.42378381751803</v>
      </c>
      <c r="M217" s="568">
        <v>23</v>
      </c>
      <c r="N217" s="565">
        <v>407.59610930986565</v>
      </c>
      <c r="O217" s="568">
        <v>25</v>
      </c>
      <c r="P217" s="565">
        <v>360.72389337246273</v>
      </c>
      <c r="Q217" s="568">
        <v>24</v>
      </c>
      <c r="R217" s="1126">
        <f t="shared" si="3"/>
        <v>-0.11499672069187833</v>
      </c>
    </row>
    <row r="218" spans="2:22" ht="15.75" customHeight="1" x14ac:dyDescent="0.25">
      <c r="D218" s="1033">
        <v>20</v>
      </c>
      <c r="E218" s="1034" t="s">
        <v>220</v>
      </c>
      <c r="F218" s="1035">
        <v>340.73208722741435</v>
      </c>
      <c r="G218" s="1036">
        <v>40</v>
      </c>
      <c r="H218" s="1037">
        <v>657.37051792828686</v>
      </c>
      <c r="I218" s="1036">
        <v>22</v>
      </c>
      <c r="J218" s="1037">
        <v>417.7</v>
      </c>
      <c r="K218" s="1036">
        <v>33</v>
      </c>
      <c r="L218" s="1038">
        <v>280.81727510409604</v>
      </c>
      <c r="M218" s="1036">
        <v>43</v>
      </c>
      <c r="N218" s="1038">
        <v>167.86807544188801</v>
      </c>
      <c r="O218" s="1036">
        <v>45</v>
      </c>
      <c r="P218" s="1038">
        <v>191.28158663042385</v>
      </c>
      <c r="Q218" s="1036">
        <v>44</v>
      </c>
      <c r="R218" s="1127">
        <f t="shared" si="3"/>
        <v>0.13947566341547202</v>
      </c>
    </row>
    <row r="219" spans="2:22" ht="15.75" x14ac:dyDescent="0.25">
      <c r="C219" s="67"/>
      <c r="D219" s="558">
        <v>21</v>
      </c>
      <c r="E219" s="559" t="s">
        <v>221</v>
      </c>
      <c r="F219" s="567">
        <v>753.58309684496692</v>
      </c>
      <c r="G219" s="568">
        <v>10</v>
      </c>
      <c r="H219" s="569">
        <v>777.21435003080421</v>
      </c>
      <c r="I219" s="568">
        <v>11</v>
      </c>
      <c r="J219" s="569">
        <v>620.6</v>
      </c>
      <c r="K219" s="568">
        <v>14</v>
      </c>
      <c r="L219" s="565">
        <v>593.03508430188515</v>
      </c>
      <c r="M219" s="568">
        <v>15</v>
      </c>
      <c r="N219" s="565">
        <v>433.17893292159891</v>
      </c>
      <c r="O219" s="568">
        <v>22</v>
      </c>
      <c r="P219" s="565">
        <v>399.59190613841184</v>
      </c>
      <c r="Q219" s="568">
        <v>21</v>
      </c>
      <c r="R219" s="1126">
        <f t="shared" si="3"/>
        <v>-7.7536150146216801E-2</v>
      </c>
    </row>
    <row r="220" spans="2:22" ht="15.75" x14ac:dyDescent="0.25">
      <c r="C220" s="67"/>
      <c r="D220" s="1033">
        <v>22</v>
      </c>
      <c r="E220" s="1034" t="s">
        <v>222</v>
      </c>
      <c r="F220" s="1035">
        <v>91.954022988505741</v>
      </c>
      <c r="G220" s="1036">
        <v>52</v>
      </c>
      <c r="H220" s="1037">
        <v>67.950169875424692</v>
      </c>
      <c r="I220" s="1036">
        <v>52</v>
      </c>
      <c r="J220" s="1037">
        <v>155.30000000000001</v>
      </c>
      <c r="K220" s="1036">
        <v>48</v>
      </c>
      <c r="L220" s="1038">
        <v>233.95381955040179</v>
      </c>
      <c r="M220" s="1036">
        <v>47</v>
      </c>
      <c r="N220" s="1038">
        <v>70.035017508754379</v>
      </c>
      <c r="O220" s="1036">
        <v>48</v>
      </c>
      <c r="P220" s="1038">
        <v>39.389463318562285</v>
      </c>
      <c r="Q220" s="1036">
        <v>52</v>
      </c>
      <c r="R220" s="1127">
        <f t="shared" si="3"/>
        <v>-0.43757473447281425</v>
      </c>
    </row>
    <row r="221" spans="2:22" ht="15.75" x14ac:dyDescent="0.25">
      <c r="C221" s="67"/>
      <c r="D221" s="558">
        <v>23</v>
      </c>
      <c r="E221" s="559" t="s">
        <v>223</v>
      </c>
      <c r="F221" s="567">
        <v>578.22408110556444</v>
      </c>
      <c r="G221" s="568">
        <v>22</v>
      </c>
      <c r="H221" s="569">
        <v>683.85975079687046</v>
      </c>
      <c r="I221" s="568">
        <v>17</v>
      </c>
      <c r="J221" s="569">
        <v>410.1</v>
      </c>
      <c r="K221" s="568">
        <v>34</v>
      </c>
      <c r="L221" s="565">
        <v>386.21135641021033</v>
      </c>
      <c r="M221" s="568">
        <v>34</v>
      </c>
      <c r="N221" s="565">
        <v>328.32179123757578</v>
      </c>
      <c r="O221" s="568">
        <v>36</v>
      </c>
      <c r="P221" s="565">
        <v>297.4590545819446</v>
      </c>
      <c r="Q221" s="568">
        <v>35</v>
      </c>
      <c r="R221" s="1126">
        <f t="shared" si="3"/>
        <v>-9.40014871973536E-2</v>
      </c>
    </row>
    <row r="222" spans="2:22" ht="15.75" x14ac:dyDescent="0.25">
      <c r="C222" s="67"/>
      <c r="D222" s="1033">
        <v>24</v>
      </c>
      <c r="E222" s="1034" t="s">
        <v>224</v>
      </c>
      <c r="F222" s="1035">
        <v>681.64583386586912</v>
      </c>
      <c r="G222" s="1036">
        <v>13</v>
      </c>
      <c r="H222" s="1037">
        <v>698.60786505436442</v>
      </c>
      <c r="I222" s="1036">
        <v>15</v>
      </c>
      <c r="J222" s="1037">
        <v>622.5</v>
      </c>
      <c r="K222" s="1036">
        <v>13</v>
      </c>
      <c r="L222" s="1038">
        <v>616.67259869082807</v>
      </c>
      <c r="M222" s="1036">
        <v>13</v>
      </c>
      <c r="N222" s="1038">
        <v>555.13383786104782</v>
      </c>
      <c r="O222" s="1036">
        <v>9</v>
      </c>
      <c r="P222" s="1038">
        <v>529.79629066585585</v>
      </c>
      <c r="Q222" s="1036">
        <v>9</v>
      </c>
      <c r="R222" s="1127">
        <f t="shared" si="3"/>
        <v>-4.5642231597372129E-2</v>
      </c>
    </row>
    <row r="223" spans="2:22" ht="15.75" x14ac:dyDescent="0.25">
      <c r="C223" s="67"/>
      <c r="D223" s="558">
        <v>25</v>
      </c>
      <c r="E223" s="559" t="s">
        <v>262</v>
      </c>
      <c r="F223" s="567">
        <v>453.12942509204191</v>
      </c>
      <c r="G223" s="568">
        <v>32</v>
      </c>
      <c r="H223" s="569">
        <v>515.38437798969233</v>
      </c>
      <c r="I223" s="568">
        <v>34</v>
      </c>
      <c r="J223" s="569">
        <v>423.8</v>
      </c>
      <c r="K223" s="568">
        <v>31</v>
      </c>
      <c r="L223" s="565">
        <v>389.98132483796553</v>
      </c>
      <c r="M223" s="568">
        <v>33</v>
      </c>
      <c r="N223" s="565">
        <v>317.48594183011812</v>
      </c>
      <c r="O223" s="568">
        <v>37</v>
      </c>
      <c r="P223" s="565">
        <v>303.43808543761048</v>
      </c>
      <c r="Q223" s="568">
        <v>34</v>
      </c>
      <c r="R223" s="1126">
        <f t="shared" si="3"/>
        <v>-4.4247176147485717E-2</v>
      </c>
    </row>
    <row r="224" spans="2:22" ht="15.75" x14ac:dyDescent="0.25">
      <c r="C224" s="67"/>
      <c r="D224" s="1033">
        <v>26</v>
      </c>
      <c r="E224" s="1034" t="s">
        <v>226</v>
      </c>
      <c r="F224" s="1035">
        <v>428.18217205138188</v>
      </c>
      <c r="G224" s="1036">
        <v>34</v>
      </c>
      <c r="H224" s="1037">
        <v>450.84778986572576</v>
      </c>
      <c r="I224" s="1036">
        <v>38</v>
      </c>
      <c r="J224" s="1037">
        <v>293.60000000000002</v>
      </c>
      <c r="K224" s="1036">
        <v>44</v>
      </c>
      <c r="L224" s="1038">
        <v>340.69981583793736</v>
      </c>
      <c r="M224" s="1036">
        <v>39</v>
      </c>
      <c r="N224" s="1038">
        <v>267.94788875542827</v>
      </c>
      <c r="O224" s="1036">
        <v>42</v>
      </c>
      <c r="P224" s="1038">
        <v>157.61171889486371</v>
      </c>
      <c r="Q224" s="1036">
        <v>46</v>
      </c>
      <c r="R224" s="1127">
        <f t="shared" si="3"/>
        <v>-0.41178219531065174</v>
      </c>
    </row>
    <row r="225" spans="1:22" x14ac:dyDescent="0.25">
      <c r="D225" s="558">
        <v>27</v>
      </c>
      <c r="E225" s="559" t="s">
        <v>227</v>
      </c>
      <c r="F225" s="567">
        <v>314.09168081494056</v>
      </c>
      <c r="G225" s="568">
        <v>43</v>
      </c>
      <c r="H225" s="569">
        <v>410.74790347424266</v>
      </c>
      <c r="I225" s="568">
        <v>39</v>
      </c>
      <c r="J225" s="569">
        <v>368.9</v>
      </c>
      <c r="K225" s="568">
        <v>38</v>
      </c>
      <c r="L225" s="565">
        <v>273.88432415015308</v>
      </c>
      <c r="M225" s="568">
        <v>44</v>
      </c>
      <c r="N225" s="565">
        <v>331.71521035598704</v>
      </c>
      <c r="O225" s="568">
        <v>34</v>
      </c>
      <c r="P225" s="565">
        <v>203.11992200194996</v>
      </c>
      <c r="Q225" s="568">
        <v>41</v>
      </c>
      <c r="R225" s="1126">
        <f t="shared" si="3"/>
        <v>-0.38766774733070691</v>
      </c>
    </row>
    <row r="226" spans="1:22" x14ac:dyDescent="0.25">
      <c r="D226" s="1033">
        <v>28</v>
      </c>
      <c r="E226" s="1034" t="s">
        <v>228</v>
      </c>
      <c r="F226" s="1035">
        <v>408.36443004998944</v>
      </c>
      <c r="G226" s="1036">
        <v>35</v>
      </c>
      <c r="H226" s="1037">
        <v>286.45287500873332</v>
      </c>
      <c r="I226" s="1036">
        <v>43</v>
      </c>
      <c r="J226" s="1037">
        <v>572.70000000000005</v>
      </c>
      <c r="K226" s="1036">
        <v>17</v>
      </c>
      <c r="L226" s="1038">
        <v>477.40292807129219</v>
      </c>
      <c r="M226" s="1036">
        <v>24</v>
      </c>
      <c r="N226" s="1038">
        <v>258.30025830025829</v>
      </c>
      <c r="O226" s="1036">
        <v>44</v>
      </c>
      <c r="P226" s="1038">
        <v>318.11377245508982</v>
      </c>
      <c r="Q226" s="1036">
        <v>31</v>
      </c>
      <c r="R226" s="1127">
        <f t="shared" si="3"/>
        <v>0.23156583175113191</v>
      </c>
    </row>
    <row r="227" spans="1:22" ht="15.75" customHeight="1" x14ac:dyDescent="0.25">
      <c r="D227" s="558">
        <v>29</v>
      </c>
      <c r="E227" s="559" t="s">
        <v>276</v>
      </c>
      <c r="F227" s="567">
        <v>844.98541394225936</v>
      </c>
      <c r="G227" s="568">
        <v>8</v>
      </c>
      <c r="H227" s="569">
        <v>899.90447941279979</v>
      </c>
      <c r="I227" s="568">
        <v>8</v>
      </c>
      <c r="J227" s="569">
        <v>611.4</v>
      </c>
      <c r="K227" s="568">
        <v>15</v>
      </c>
      <c r="L227" s="565">
        <v>920.45929989307797</v>
      </c>
      <c r="M227" s="568">
        <v>4</v>
      </c>
      <c r="N227" s="565">
        <v>347.35087069284918</v>
      </c>
      <c r="O227" s="568">
        <v>32</v>
      </c>
      <c r="P227" s="565">
        <v>304.56852791878174</v>
      </c>
      <c r="Q227" s="568">
        <v>33</v>
      </c>
      <c r="R227" s="1126">
        <f t="shared" si="3"/>
        <v>-0.12316751269035524</v>
      </c>
    </row>
    <row r="228" spans="1:22" x14ac:dyDescent="0.25">
      <c r="D228" s="1033">
        <v>30</v>
      </c>
      <c r="E228" s="1034" t="s">
        <v>230</v>
      </c>
      <c r="F228" s="1035">
        <v>337.04952035260567</v>
      </c>
      <c r="G228" s="1036">
        <v>41</v>
      </c>
      <c r="H228" s="1037">
        <v>151.77705636831232</v>
      </c>
      <c r="I228" s="1036">
        <v>48</v>
      </c>
      <c r="J228" s="1037">
        <v>83.9</v>
      </c>
      <c r="K228" s="1036">
        <v>52</v>
      </c>
      <c r="L228" s="1038">
        <v>63.138347260909939</v>
      </c>
      <c r="M228" s="1036">
        <v>50</v>
      </c>
      <c r="N228" s="1038">
        <v>50.724637681159422</v>
      </c>
      <c r="O228" s="1036">
        <v>50</v>
      </c>
      <c r="P228" s="1038">
        <v>123.87188108299416</v>
      </c>
      <c r="Q228" s="1036">
        <v>47</v>
      </c>
      <c r="R228" s="1127">
        <f t="shared" si="3"/>
        <v>1.4420456556361707</v>
      </c>
    </row>
    <row r="229" spans="1:22" x14ac:dyDescent="0.25">
      <c r="D229" s="558">
        <v>31</v>
      </c>
      <c r="E229" s="559" t="s">
        <v>231</v>
      </c>
      <c r="F229" s="567">
        <v>470.68316299085529</v>
      </c>
      <c r="G229" s="568">
        <v>30</v>
      </c>
      <c r="H229" s="569">
        <v>677.32321863993502</v>
      </c>
      <c r="I229" s="568">
        <v>19</v>
      </c>
      <c r="J229" s="569">
        <v>380.6</v>
      </c>
      <c r="K229" s="568">
        <v>36</v>
      </c>
      <c r="L229" s="565">
        <v>547.56144148732972</v>
      </c>
      <c r="M229" s="568">
        <v>19</v>
      </c>
      <c r="N229" s="565">
        <v>408.99795501022493</v>
      </c>
      <c r="O229" s="568">
        <v>24</v>
      </c>
      <c r="P229" s="565">
        <v>333.50436121087739</v>
      </c>
      <c r="Q229" s="568">
        <v>28</v>
      </c>
      <c r="R229" s="1126">
        <f t="shared" si="3"/>
        <v>-0.18458183683940474</v>
      </c>
    </row>
    <row r="230" spans="1:22" x14ac:dyDescent="0.25">
      <c r="D230" s="1033">
        <v>32</v>
      </c>
      <c r="E230" s="1034" t="s">
        <v>232</v>
      </c>
      <c r="F230" s="1035">
        <v>436.33478778262594</v>
      </c>
      <c r="G230" s="1036">
        <v>33</v>
      </c>
      <c r="H230" s="1037">
        <v>533.57495217960332</v>
      </c>
      <c r="I230" s="1036">
        <v>31</v>
      </c>
      <c r="J230" s="1037">
        <v>285.3</v>
      </c>
      <c r="K230" s="1036">
        <v>45</v>
      </c>
      <c r="L230" s="1038">
        <v>317.52140864043105</v>
      </c>
      <c r="M230" s="1036">
        <v>40</v>
      </c>
      <c r="N230" s="1038">
        <v>369.79369404437523</v>
      </c>
      <c r="O230" s="1036">
        <v>30</v>
      </c>
      <c r="P230" s="1038">
        <v>255.88032673949414</v>
      </c>
      <c r="Q230" s="1036">
        <v>37</v>
      </c>
      <c r="R230" s="1127">
        <f t="shared" si="3"/>
        <v>-0.30804572695393634</v>
      </c>
    </row>
    <row r="231" spans="1:22" x14ac:dyDescent="0.25">
      <c r="D231" s="558">
        <v>33</v>
      </c>
      <c r="E231" s="559" t="s">
        <v>263</v>
      </c>
      <c r="F231" s="567">
        <v>533.14235696665867</v>
      </c>
      <c r="G231" s="568">
        <v>23</v>
      </c>
      <c r="H231" s="569">
        <v>664.31887305906832</v>
      </c>
      <c r="I231" s="568">
        <v>21</v>
      </c>
      <c r="J231" s="569">
        <v>533.70000000000005</v>
      </c>
      <c r="K231" s="568">
        <v>22</v>
      </c>
      <c r="L231" s="565">
        <v>554.86128467883032</v>
      </c>
      <c r="M231" s="568">
        <v>18</v>
      </c>
      <c r="N231" s="565">
        <v>520.98988077346962</v>
      </c>
      <c r="O231" s="568">
        <v>13</v>
      </c>
      <c r="P231" s="565">
        <v>414.15662650602411</v>
      </c>
      <c r="Q231" s="568">
        <v>19</v>
      </c>
      <c r="R231" s="1126">
        <f t="shared" si="3"/>
        <v>-0.2050582136237257</v>
      </c>
    </row>
    <row r="232" spans="1:22" x14ac:dyDescent="0.25">
      <c r="D232" s="1033">
        <v>34</v>
      </c>
      <c r="E232" s="1034" t="s">
        <v>234</v>
      </c>
      <c r="F232" s="1035">
        <v>306.05998775760048</v>
      </c>
      <c r="G232" s="1036">
        <v>44</v>
      </c>
      <c r="H232" s="1037">
        <v>140.28056112224448</v>
      </c>
      <c r="I232" s="1036">
        <v>49</v>
      </c>
      <c r="J232" s="1037">
        <v>383.4</v>
      </c>
      <c r="K232" s="1036">
        <v>35</v>
      </c>
      <c r="L232" s="1038">
        <v>518.87636428699227</v>
      </c>
      <c r="M232" s="1036">
        <v>21</v>
      </c>
      <c r="N232" s="1038">
        <v>438.82745304546251</v>
      </c>
      <c r="O232" s="1036">
        <v>19</v>
      </c>
      <c r="P232" s="1038">
        <v>327.47328507411237</v>
      </c>
      <c r="Q232" s="1036">
        <v>30</v>
      </c>
      <c r="R232" s="1127">
        <f t="shared" si="3"/>
        <v>-0.25375387797311272</v>
      </c>
    </row>
    <row r="233" spans="1:22" x14ac:dyDescent="0.25">
      <c r="D233" s="558">
        <v>35</v>
      </c>
      <c r="E233" s="559" t="s">
        <v>235</v>
      </c>
      <c r="F233" s="567">
        <v>912.27450634177922</v>
      </c>
      <c r="G233" s="568">
        <v>6</v>
      </c>
      <c r="H233" s="569">
        <v>946.24285923538889</v>
      </c>
      <c r="I233" s="568">
        <v>5</v>
      </c>
      <c r="J233" s="569">
        <v>766.1</v>
      </c>
      <c r="K233" s="568">
        <v>7</v>
      </c>
      <c r="L233" s="565">
        <v>768.19769003491808</v>
      </c>
      <c r="M233" s="568">
        <v>10</v>
      </c>
      <c r="N233" s="565">
        <v>522.49946683727876</v>
      </c>
      <c r="O233" s="568">
        <v>12</v>
      </c>
      <c r="P233" s="565">
        <v>584.87270417614991</v>
      </c>
      <c r="Q233" s="568">
        <v>7</v>
      </c>
      <c r="R233" s="1126">
        <f t="shared" si="3"/>
        <v>0.1193747387273334</v>
      </c>
    </row>
    <row r="234" spans="1:22" x14ac:dyDescent="0.25">
      <c r="D234" s="1033">
        <v>36</v>
      </c>
      <c r="E234" s="1034" t="s">
        <v>264</v>
      </c>
      <c r="F234" s="1035">
        <v>652.45759025663335</v>
      </c>
      <c r="G234" s="1036">
        <v>15</v>
      </c>
      <c r="H234" s="1037">
        <v>569.42619360490585</v>
      </c>
      <c r="I234" s="1036">
        <v>27</v>
      </c>
      <c r="J234" s="1037">
        <v>573.79999999999995</v>
      </c>
      <c r="K234" s="1036">
        <v>16</v>
      </c>
      <c r="L234" s="1038">
        <v>82.236842105263165</v>
      </c>
      <c r="M234" s="1036">
        <v>49</v>
      </c>
      <c r="N234" s="1038">
        <v>41.254125412541256</v>
      </c>
      <c r="O234" s="1036">
        <v>51</v>
      </c>
      <c r="P234" s="1038">
        <v>82.747207281754243</v>
      </c>
      <c r="Q234" s="1036">
        <v>49</v>
      </c>
      <c r="R234" s="1127">
        <f t="shared" si="3"/>
        <v>1.0057923045097228</v>
      </c>
    </row>
    <row r="235" spans="1:22" ht="15.75" x14ac:dyDescent="0.25">
      <c r="C235" s="100"/>
      <c r="D235" s="558">
        <v>37</v>
      </c>
      <c r="E235" s="559" t="s">
        <v>237</v>
      </c>
      <c r="F235" s="567">
        <v>1229.1959277721169</v>
      </c>
      <c r="G235" s="568">
        <v>2</v>
      </c>
      <c r="H235" s="569">
        <v>1117.4585103715601</v>
      </c>
      <c r="I235" s="568">
        <v>2</v>
      </c>
      <c r="J235" s="569">
        <v>1009.5</v>
      </c>
      <c r="K235" s="568">
        <v>3</v>
      </c>
      <c r="L235" s="565">
        <v>779.93898945979151</v>
      </c>
      <c r="M235" s="568">
        <v>8</v>
      </c>
      <c r="N235" s="565">
        <v>557.93359695115646</v>
      </c>
      <c r="O235" s="568">
        <v>8</v>
      </c>
      <c r="P235" s="565">
        <v>497.04725372100802</v>
      </c>
      <c r="Q235" s="568">
        <v>12</v>
      </c>
      <c r="R235" s="1126">
        <f t="shared" si="3"/>
        <v>-0.10912829692075104</v>
      </c>
    </row>
    <row r="236" spans="1:22" ht="15.75" x14ac:dyDescent="0.25">
      <c r="C236" s="100"/>
      <c r="D236" s="1033">
        <v>38</v>
      </c>
      <c r="E236" s="1034" t="s">
        <v>238</v>
      </c>
      <c r="F236" s="1035">
        <v>322.60996001454015</v>
      </c>
      <c r="G236" s="1036">
        <v>42</v>
      </c>
      <c r="H236" s="1037">
        <v>363.90437145884198</v>
      </c>
      <c r="I236" s="1036">
        <v>41</v>
      </c>
      <c r="J236" s="1037">
        <v>260.7</v>
      </c>
      <c r="K236" s="1036">
        <v>47</v>
      </c>
      <c r="L236" s="1038">
        <v>250.18654259755081</v>
      </c>
      <c r="M236" s="1036">
        <v>45</v>
      </c>
      <c r="N236" s="1038">
        <v>265.99281819390876</v>
      </c>
      <c r="O236" s="1036">
        <v>43</v>
      </c>
      <c r="P236" s="1038">
        <v>228.32072346331199</v>
      </c>
      <c r="Q236" s="1036">
        <v>40</v>
      </c>
      <c r="R236" s="1127">
        <f t="shared" si="3"/>
        <v>-0.14162824013967856</v>
      </c>
    </row>
    <row r="237" spans="1:22" ht="15.75" x14ac:dyDescent="0.25">
      <c r="C237" s="100"/>
      <c r="D237" s="558">
        <v>39</v>
      </c>
      <c r="E237" s="559" t="s">
        <v>239</v>
      </c>
      <c r="F237" s="567">
        <v>404.15704387990763</v>
      </c>
      <c r="G237" s="568">
        <v>36</v>
      </c>
      <c r="H237" s="569">
        <v>675.27891955372877</v>
      </c>
      <c r="I237" s="568">
        <v>20</v>
      </c>
      <c r="J237" s="569">
        <v>333.6</v>
      </c>
      <c r="K237" s="568">
        <v>40</v>
      </c>
      <c r="L237" s="565">
        <v>281.84892897406991</v>
      </c>
      <c r="M237" s="568">
        <v>42</v>
      </c>
      <c r="N237" s="565">
        <v>342.75921165381322</v>
      </c>
      <c r="O237" s="568">
        <v>33</v>
      </c>
      <c r="P237" s="565">
        <v>202.5462962962963</v>
      </c>
      <c r="Q237" s="568">
        <v>43</v>
      </c>
      <c r="R237" s="1126">
        <f t="shared" si="3"/>
        <v>-0.40907118055555558</v>
      </c>
    </row>
    <row r="238" spans="1:22" x14ac:dyDescent="0.25">
      <c r="D238" s="1033">
        <v>40</v>
      </c>
      <c r="E238" s="1034" t="s">
        <v>240</v>
      </c>
      <c r="F238" s="1035">
        <v>149.47683109118086</v>
      </c>
      <c r="G238" s="1036">
        <v>50</v>
      </c>
      <c r="H238" s="1037">
        <v>118.55364552459989</v>
      </c>
      <c r="I238" s="1036">
        <v>51</v>
      </c>
      <c r="J238" s="1037">
        <v>545.6</v>
      </c>
      <c r="K238" s="1036">
        <v>20</v>
      </c>
      <c r="L238" s="1038">
        <v>377.46023186842814</v>
      </c>
      <c r="M238" s="1036">
        <v>36</v>
      </c>
      <c r="N238" s="1038">
        <v>400</v>
      </c>
      <c r="O238" s="1036">
        <v>26</v>
      </c>
      <c r="P238" s="1038">
        <v>263.85224274406335</v>
      </c>
      <c r="Q238" s="1036">
        <v>36</v>
      </c>
      <c r="R238" s="1127">
        <f t="shared" si="3"/>
        <v>-0.34036939313984166</v>
      </c>
    </row>
    <row r="239" spans="1:22" ht="15" customHeight="1" x14ac:dyDescent="0.25">
      <c r="A239" s="100"/>
      <c r="B239" s="100"/>
      <c r="C239" s="100"/>
      <c r="D239" s="558">
        <v>41</v>
      </c>
      <c r="E239" s="559" t="s">
        <v>241</v>
      </c>
      <c r="F239" s="567">
        <v>1341.8731212793964</v>
      </c>
      <c r="G239" s="568">
        <v>1</v>
      </c>
      <c r="H239" s="569">
        <v>1241.6409213562238</v>
      </c>
      <c r="I239" s="568">
        <v>1</v>
      </c>
      <c r="J239" s="569">
        <v>1062.2</v>
      </c>
      <c r="K239" s="568">
        <v>1</v>
      </c>
      <c r="L239" s="565">
        <v>1069.7582740516423</v>
      </c>
      <c r="M239" s="568">
        <v>2</v>
      </c>
      <c r="N239" s="565">
        <v>926.35397034244875</v>
      </c>
      <c r="O239" s="568">
        <v>1</v>
      </c>
      <c r="P239" s="565">
        <v>661.79584921643368</v>
      </c>
      <c r="Q239" s="568">
        <v>6</v>
      </c>
      <c r="R239" s="1126">
        <f t="shared" si="3"/>
        <v>-0.2855907456500833</v>
      </c>
      <c r="S239" s="100"/>
      <c r="T239" s="100"/>
      <c r="U239" s="100"/>
      <c r="V239" s="100"/>
    </row>
    <row r="240" spans="1:22" ht="15.75" x14ac:dyDescent="0.25">
      <c r="B240" s="89"/>
      <c r="D240" s="1033">
        <v>42</v>
      </c>
      <c r="E240" s="1034" t="s">
        <v>242</v>
      </c>
      <c r="F240" s="1035">
        <v>679.9585110061081</v>
      </c>
      <c r="G240" s="1036">
        <v>14</v>
      </c>
      <c r="H240" s="1037">
        <v>778.66918357715906</v>
      </c>
      <c r="I240" s="1036">
        <v>10</v>
      </c>
      <c r="J240" s="1037">
        <v>562.6</v>
      </c>
      <c r="K240" s="1036">
        <v>18</v>
      </c>
      <c r="L240" s="1038">
        <v>815.52951987135305</v>
      </c>
      <c r="M240" s="1036">
        <v>7</v>
      </c>
      <c r="N240" s="1038">
        <v>539.14674167838723</v>
      </c>
      <c r="O240" s="1036">
        <v>10</v>
      </c>
      <c r="P240" s="1038">
        <v>358.7658454915092</v>
      </c>
      <c r="Q240" s="1036">
        <v>25</v>
      </c>
      <c r="R240" s="1127">
        <f t="shared" si="3"/>
        <v>-0.33456734918835729</v>
      </c>
    </row>
    <row r="241" spans="2:25" ht="15.75" x14ac:dyDescent="0.25">
      <c r="B241" s="89"/>
      <c r="C241" s="67"/>
      <c r="D241" s="558">
        <v>43</v>
      </c>
      <c r="E241" s="559" t="s">
        <v>265</v>
      </c>
      <c r="F241" s="567">
        <v>639.94610980127993</v>
      </c>
      <c r="G241" s="568">
        <v>16</v>
      </c>
      <c r="H241" s="569">
        <v>528.82975093824632</v>
      </c>
      <c r="I241" s="568">
        <v>32</v>
      </c>
      <c r="J241" s="569">
        <v>530.6</v>
      </c>
      <c r="K241" s="568">
        <v>23</v>
      </c>
      <c r="L241" s="565">
        <v>974.02597402597405</v>
      </c>
      <c r="M241" s="568">
        <v>3</v>
      </c>
      <c r="N241" s="565">
        <v>753.72767491397678</v>
      </c>
      <c r="O241" s="568">
        <v>4</v>
      </c>
      <c r="P241" s="565">
        <v>777.11640211640213</v>
      </c>
      <c r="Q241" s="568">
        <v>2</v>
      </c>
      <c r="R241" s="1126">
        <f t="shared" si="3"/>
        <v>3.1030739590522143E-2</v>
      </c>
      <c r="S241" s="67"/>
      <c r="T241" s="67"/>
      <c r="U241" s="67"/>
      <c r="V241" s="67"/>
    </row>
    <row r="242" spans="2:25" ht="15.75" customHeight="1" x14ac:dyDescent="0.25">
      <c r="B242" s="89"/>
      <c r="C242" s="67"/>
      <c r="D242" s="1033">
        <v>44</v>
      </c>
      <c r="E242" s="1034" t="s">
        <v>244</v>
      </c>
      <c r="F242" s="1035">
        <v>520.19583843329258</v>
      </c>
      <c r="G242" s="1036">
        <v>25</v>
      </c>
      <c r="H242" s="1037">
        <v>402.74104352007691</v>
      </c>
      <c r="I242" s="1036">
        <v>40</v>
      </c>
      <c r="J242" s="1037">
        <v>279.2</v>
      </c>
      <c r="K242" s="1036">
        <v>46</v>
      </c>
      <c r="L242" s="1038">
        <v>396.99570815450642</v>
      </c>
      <c r="M242" s="1036">
        <v>32</v>
      </c>
      <c r="N242" s="1038">
        <v>478.89695821492472</v>
      </c>
      <c r="O242" s="1036">
        <v>16</v>
      </c>
      <c r="P242" s="1038">
        <v>341.03239807781739</v>
      </c>
      <c r="Q242" s="1036">
        <v>27</v>
      </c>
      <c r="R242" s="1127">
        <f t="shared" si="3"/>
        <v>-0.28787938150827624</v>
      </c>
      <c r="S242" s="112"/>
      <c r="T242" s="112"/>
      <c r="U242" s="112"/>
      <c r="V242" s="112"/>
    </row>
    <row r="243" spans="2:25" ht="15.75" customHeight="1" x14ac:dyDescent="0.25">
      <c r="B243" s="111"/>
      <c r="C243" s="67"/>
      <c r="D243" s="558">
        <v>45</v>
      </c>
      <c r="E243" s="559" t="s">
        <v>245</v>
      </c>
      <c r="F243" s="567">
        <v>580.49181826492372</v>
      </c>
      <c r="G243" s="568">
        <v>21</v>
      </c>
      <c r="H243" s="569">
        <v>679.52752314498105</v>
      </c>
      <c r="I243" s="568">
        <v>18</v>
      </c>
      <c r="J243" s="569">
        <v>676</v>
      </c>
      <c r="K243" s="568">
        <v>10</v>
      </c>
      <c r="L243" s="565">
        <v>592.36230727219254</v>
      </c>
      <c r="M243" s="568">
        <v>16</v>
      </c>
      <c r="N243" s="565">
        <v>526.46972799064054</v>
      </c>
      <c r="O243" s="568">
        <v>11</v>
      </c>
      <c r="P243" s="565">
        <v>428.11421921110605</v>
      </c>
      <c r="Q243" s="568">
        <v>16</v>
      </c>
      <c r="R243" s="1126">
        <f t="shared" si="3"/>
        <v>-0.18682082473179357</v>
      </c>
      <c r="S243" s="113"/>
      <c r="T243" s="113"/>
      <c r="U243" s="113"/>
      <c r="V243" s="113"/>
      <c r="W243" s="113"/>
      <c r="X243" s="113"/>
      <c r="Y243" s="113"/>
    </row>
    <row r="244" spans="2:25" ht="15.75" customHeight="1" x14ac:dyDescent="0.25">
      <c r="B244" s="111"/>
      <c r="C244" s="67"/>
      <c r="D244" s="1033">
        <v>46</v>
      </c>
      <c r="E244" s="1034" t="s">
        <v>246</v>
      </c>
      <c r="F244" s="1035">
        <v>516.17343427391609</v>
      </c>
      <c r="G244" s="1036">
        <v>26</v>
      </c>
      <c r="H244" s="1037">
        <v>335.65711334882519</v>
      </c>
      <c r="I244" s="1036">
        <v>42</v>
      </c>
      <c r="J244" s="1037">
        <v>295.89999999999998</v>
      </c>
      <c r="K244" s="1036">
        <v>43</v>
      </c>
      <c r="L244" s="1038">
        <v>374.71099418002075</v>
      </c>
      <c r="M244" s="1036">
        <v>38</v>
      </c>
      <c r="N244" s="1038">
        <v>278.19728161513393</v>
      </c>
      <c r="O244" s="1036">
        <v>41</v>
      </c>
      <c r="P244" s="1038">
        <v>348.73583260680033</v>
      </c>
      <c r="Q244" s="1036">
        <v>26</v>
      </c>
      <c r="R244" s="1127">
        <f t="shared" si="3"/>
        <v>0.25355586000747282</v>
      </c>
      <c r="S244" s="113"/>
      <c r="T244" s="113"/>
      <c r="U244" s="113"/>
      <c r="V244" s="113"/>
      <c r="W244" s="113"/>
      <c r="X244" s="113"/>
      <c r="Y244" s="113"/>
    </row>
    <row r="245" spans="2:25" ht="15.75" customHeight="1" x14ac:dyDescent="0.25">
      <c r="B245" s="67"/>
      <c r="C245" s="67"/>
      <c r="D245" s="558">
        <v>47</v>
      </c>
      <c r="E245" s="559" t="s">
        <v>247</v>
      </c>
      <c r="F245" s="567">
        <v>600.16556291390725</v>
      </c>
      <c r="G245" s="568">
        <v>19</v>
      </c>
      <c r="H245" s="569">
        <v>481.37295939723731</v>
      </c>
      <c r="I245" s="568">
        <v>36</v>
      </c>
      <c r="J245" s="569">
        <v>452.8</v>
      </c>
      <c r="K245" s="568">
        <v>28</v>
      </c>
      <c r="L245" s="565">
        <v>376.90934338424915</v>
      </c>
      <c r="M245" s="568">
        <v>37</v>
      </c>
      <c r="N245" s="565">
        <v>479.7121726963822</v>
      </c>
      <c r="O245" s="568">
        <v>15</v>
      </c>
      <c r="P245" s="565">
        <v>382.60169150221509</v>
      </c>
      <c r="Q245" s="568">
        <v>23</v>
      </c>
      <c r="R245" s="1126">
        <f t="shared" si="3"/>
        <v>-0.20243489058934083</v>
      </c>
      <c r="S245" s="91"/>
      <c r="T245" s="91"/>
      <c r="U245" s="91"/>
      <c r="V245" s="91"/>
      <c r="W245" s="91"/>
      <c r="X245" s="91"/>
      <c r="Y245" s="91"/>
    </row>
    <row r="246" spans="2:25" ht="15.75" customHeight="1" x14ac:dyDescent="0.25">
      <c r="B246" s="67"/>
      <c r="C246" s="67"/>
      <c r="D246" s="1033">
        <v>48</v>
      </c>
      <c r="E246" s="1034" t="s">
        <v>248</v>
      </c>
      <c r="F246" s="1035">
        <v>612.57185939119779</v>
      </c>
      <c r="G246" s="1036">
        <v>17</v>
      </c>
      <c r="H246" s="1037">
        <v>737.58865248226948</v>
      </c>
      <c r="I246" s="1036">
        <v>13</v>
      </c>
      <c r="J246" s="1037">
        <v>687.6</v>
      </c>
      <c r="K246" s="1036">
        <v>9</v>
      </c>
      <c r="L246" s="1038">
        <v>722.78536800352583</v>
      </c>
      <c r="M246" s="1036">
        <v>11</v>
      </c>
      <c r="N246" s="1038">
        <v>493.52251696483654</v>
      </c>
      <c r="O246" s="1036">
        <v>14</v>
      </c>
      <c r="P246" s="1038">
        <v>449.41839971801198</v>
      </c>
      <c r="Q246" s="1036">
        <v>14</v>
      </c>
      <c r="R246" s="1127">
        <f t="shared" si="3"/>
        <v>-8.9365967571378255E-2</v>
      </c>
      <c r="S246" s="91"/>
      <c r="T246" s="91"/>
      <c r="U246" s="91"/>
      <c r="V246" s="91"/>
      <c r="W246" s="91"/>
      <c r="X246" s="91"/>
      <c r="Y246" s="91"/>
    </row>
    <row r="247" spans="2:25" ht="15.75" customHeight="1" x14ac:dyDescent="0.25">
      <c r="B247" s="67"/>
      <c r="C247" s="67"/>
      <c r="D247" s="558">
        <v>49</v>
      </c>
      <c r="E247" s="559" t="s">
        <v>249</v>
      </c>
      <c r="F247" s="567">
        <v>366.38603055815406</v>
      </c>
      <c r="G247" s="568">
        <v>39</v>
      </c>
      <c r="H247" s="569">
        <v>528.09962954205093</v>
      </c>
      <c r="I247" s="568">
        <v>33</v>
      </c>
      <c r="J247" s="569">
        <v>326.10000000000002</v>
      </c>
      <c r="K247" s="568">
        <v>41</v>
      </c>
      <c r="L247" s="565">
        <v>425.65902471809426</v>
      </c>
      <c r="M247" s="568">
        <v>29</v>
      </c>
      <c r="N247" s="565">
        <v>376.13781689611073</v>
      </c>
      <c r="O247" s="568">
        <v>29</v>
      </c>
      <c r="P247" s="565">
        <v>234.88407334444614</v>
      </c>
      <c r="Q247" s="568">
        <v>39</v>
      </c>
      <c r="R247" s="1126">
        <f t="shared" si="3"/>
        <v>-0.37553720260645551</v>
      </c>
      <c r="S247" s="91"/>
      <c r="T247" s="91"/>
      <c r="U247" s="91"/>
      <c r="V247" s="91"/>
      <c r="W247" s="67"/>
      <c r="X247" s="67"/>
      <c r="Y247" s="67"/>
    </row>
    <row r="248" spans="2:25" ht="15.75" customHeight="1" x14ac:dyDescent="0.25">
      <c r="B248" s="67"/>
      <c r="C248" s="67"/>
      <c r="D248" s="1033">
        <v>50</v>
      </c>
      <c r="E248" s="1034" t="s">
        <v>250</v>
      </c>
      <c r="F248" s="1035">
        <v>494.21661409043111</v>
      </c>
      <c r="G248" s="1036">
        <v>28</v>
      </c>
      <c r="H248" s="1037">
        <v>498.28713796325133</v>
      </c>
      <c r="I248" s="1036">
        <v>35</v>
      </c>
      <c r="J248" s="1037">
        <v>370.8</v>
      </c>
      <c r="K248" s="1036">
        <v>37</v>
      </c>
      <c r="L248" s="1038">
        <v>505.52331024152778</v>
      </c>
      <c r="M248" s="1036">
        <v>22</v>
      </c>
      <c r="N248" s="1038">
        <v>295.12127639952041</v>
      </c>
      <c r="O248" s="1036">
        <v>39</v>
      </c>
      <c r="P248" s="1038">
        <v>436.40330939176289</v>
      </c>
      <c r="Q248" s="1036">
        <v>15</v>
      </c>
      <c r="R248" s="1127">
        <f t="shared" si="3"/>
        <v>0.47872533866715167</v>
      </c>
      <c r="S248" s="91"/>
      <c r="T248" s="91"/>
      <c r="U248" s="91"/>
      <c r="V248" s="91"/>
      <c r="W248" s="91"/>
      <c r="X248" s="91"/>
      <c r="Y248" s="91"/>
    </row>
    <row r="249" spans="2:25" ht="15.75" customHeight="1" x14ac:dyDescent="0.25">
      <c r="B249" s="67"/>
      <c r="C249" s="27"/>
      <c r="D249" s="558">
        <v>51</v>
      </c>
      <c r="E249" s="559" t="s">
        <v>266</v>
      </c>
      <c r="F249" s="567">
        <v>272.17617221328715</v>
      </c>
      <c r="G249" s="568">
        <v>45</v>
      </c>
      <c r="H249" s="569">
        <v>276.34719256374825</v>
      </c>
      <c r="I249" s="568">
        <v>44</v>
      </c>
      <c r="J249" s="569">
        <v>308.60000000000002</v>
      </c>
      <c r="K249" s="568">
        <v>42</v>
      </c>
      <c r="L249" s="565">
        <v>456.34682358592528</v>
      </c>
      <c r="M249" s="568">
        <v>27</v>
      </c>
      <c r="N249" s="565">
        <v>376.62495444052968</v>
      </c>
      <c r="O249" s="568">
        <v>28</v>
      </c>
      <c r="P249" s="565">
        <v>331.77684934873434</v>
      </c>
      <c r="Q249" s="568">
        <v>29</v>
      </c>
      <c r="R249" s="1126">
        <f t="shared" si="3"/>
        <v>-0.119078952584054</v>
      </c>
      <c r="S249" s="67"/>
      <c r="T249" s="91"/>
      <c r="U249" s="91"/>
      <c r="V249" s="91"/>
      <c r="W249" s="91"/>
      <c r="X249" s="91"/>
      <c r="Y249" s="91"/>
    </row>
    <row r="250" spans="2:25" ht="15.75" customHeight="1" thickBot="1" x14ac:dyDescent="0.3">
      <c r="B250" s="67"/>
      <c r="C250" s="89"/>
      <c r="D250" s="1133">
        <v>52</v>
      </c>
      <c r="E250" s="1134" t="s">
        <v>252</v>
      </c>
      <c r="F250" s="1136">
        <v>964.88189178438995</v>
      </c>
      <c r="G250" s="1090">
        <v>4</v>
      </c>
      <c r="H250" s="1037">
        <v>919.41318327974273</v>
      </c>
      <c r="I250" s="1036">
        <v>7</v>
      </c>
      <c r="J250" s="1037">
        <v>844.7</v>
      </c>
      <c r="K250" s="1090">
        <v>4</v>
      </c>
      <c r="L250" s="1038">
        <v>877.53488423889439</v>
      </c>
      <c r="M250" s="1036">
        <v>5</v>
      </c>
      <c r="N250" s="1038">
        <v>724.39298046862234</v>
      </c>
      <c r="O250" s="1036">
        <v>5</v>
      </c>
      <c r="P250" s="1038">
        <v>742.43959677849489</v>
      </c>
      <c r="Q250" s="1036">
        <v>3</v>
      </c>
      <c r="R250" s="1132">
        <f t="shared" si="3"/>
        <v>2.4912743215979093E-2</v>
      </c>
      <c r="S250" s="67"/>
      <c r="T250" s="91"/>
      <c r="U250" s="91"/>
      <c r="V250" s="91"/>
      <c r="W250" s="91"/>
      <c r="X250" s="91"/>
      <c r="Y250" s="91"/>
    </row>
    <row r="251" spans="2:25" ht="27" customHeight="1" thickBot="1" x14ac:dyDescent="0.3">
      <c r="B251" s="67"/>
      <c r="C251" s="89"/>
      <c r="D251" s="1726" t="s">
        <v>277</v>
      </c>
      <c r="E251" s="1727"/>
      <c r="F251" s="1137">
        <v>932.80800901788416</v>
      </c>
      <c r="G251" s="1135" t="s">
        <v>77</v>
      </c>
      <c r="H251" s="955">
        <v>911.88048384570925</v>
      </c>
      <c r="I251" s="956" t="s">
        <v>77</v>
      </c>
      <c r="J251" s="955">
        <v>796.14</v>
      </c>
      <c r="K251" s="956" t="s">
        <v>77</v>
      </c>
      <c r="L251" s="955">
        <v>725.40892898095603</v>
      </c>
      <c r="M251" s="956" t="s">
        <v>77</v>
      </c>
      <c r="N251" s="955">
        <v>569.73064193950472</v>
      </c>
      <c r="O251" s="956" t="s">
        <v>77</v>
      </c>
      <c r="P251" s="955">
        <v>518.83337744135076</v>
      </c>
      <c r="Q251" s="956" t="s">
        <v>77</v>
      </c>
      <c r="R251" s="1154">
        <f>IFERROR((P251-N251)/N251,"-")</f>
        <v>-8.9335662770194377E-2</v>
      </c>
      <c r="S251" s="67"/>
      <c r="T251" s="91"/>
      <c r="U251" s="91"/>
      <c r="V251" s="91"/>
      <c r="W251" s="91"/>
      <c r="X251" s="91"/>
      <c r="Y251" s="91"/>
    </row>
    <row r="252" spans="2:25" ht="15.75" customHeight="1" thickTop="1" x14ac:dyDescent="0.25">
      <c r="B252" s="67"/>
      <c r="C252" s="89"/>
      <c r="D252" s="1706" t="s">
        <v>440</v>
      </c>
      <c r="E252" s="1706"/>
      <c r="F252" s="1706"/>
      <c r="G252" s="1706"/>
      <c r="H252" s="1706"/>
      <c r="I252" s="1706"/>
      <c r="J252" s="1706"/>
      <c r="K252" s="1706"/>
      <c r="L252" s="1706"/>
      <c r="M252" s="1706"/>
      <c r="N252" s="1706"/>
      <c r="O252" s="1706"/>
      <c r="P252" s="1706"/>
      <c r="Q252" s="1706"/>
      <c r="R252" s="1706"/>
      <c r="S252" s="67"/>
      <c r="T252" s="91"/>
      <c r="U252" s="91"/>
      <c r="V252" s="91"/>
      <c r="W252" s="91"/>
      <c r="X252" s="91"/>
      <c r="Y252" s="91"/>
    </row>
    <row r="253" spans="2:25" ht="15.75" customHeight="1" x14ac:dyDescent="0.25">
      <c r="B253" s="67"/>
      <c r="C253" s="89"/>
      <c r="D253" s="1728" t="s">
        <v>308</v>
      </c>
      <c r="E253" s="1728"/>
      <c r="F253" s="1728"/>
      <c r="G253" s="1728"/>
      <c r="H253" s="1728"/>
      <c r="I253" s="561"/>
      <c r="J253" s="560"/>
      <c r="K253" s="560"/>
      <c r="L253" s="560"/>
      <c r="M253" s="560"/>
      <c r="N253" s="560"/>
      <c r="O253" s="560"/>
      <c r="P253" s="560"/>
      <c r="Q253" s="560"/>
      <c r="R253" s="67"/>
      <c r="S253" s="67"/>
      <c r="T253" s="91"/>
      <c r="U253" s="91"/>
      <c r="V253" s="91"/>
      <c r="W253" s="91"/>
      <c r="X253" s="91"/>
      <c r="Y253" s="91"/>
    </row>
    <row r="254" spans="2:25" ht="15.75" customHeight="1" x14ac:dyDescent="0.25">
      <c r="B254" s="67"/>
      <c r="C254" s="89"/>
      <c r="D254" s="726" t="s">
        <v>441</v>
      </c>
      <c r="E254" s="726"/>
      <c r="F254" s="726"/>
      <c r="G254" s="726"/>
      <c r="H254" s="726"/>
      <c r="I254" s="560"/>
      <c r="J254" s="560"/>
      <c r="K254" s="560"/>
      <c r="L254" s="560"/>
      <c r="M254" s="560"/>
      <c r="N254" s="560"/>
      <c r="O254" s="560"/>
      <c r="P254" s="560"/>
      <c r="Q254" s="560"/>
      <c r="R254" s="67"/>
      <c r="S254" s="67"/>
      <c r="T254" s="91"/>
      <c r="U254" s="91"/>
      <c r="V254" s="91"/>
      <c r="W254" s="91"/>
      <c r="X254" s="91"/>
      <c r="Y254" s="91"/>
    </row>
    <row r="255" spans="2:25" ht="15.75" customHeight="1" x14ac:dyDescent="0.25">
      <c r="B255" s="67"/>
      <c r="C255" s="89"/>
      <c r="D255" s="560"/>
      <c r="E255" s="560"/>
      <c r="F255" s="560"/>
      <c r="G255" s="560"/>
      <c r="H255" s="560"/>
      <c r="I255" s="560"/>
      <c r="J255" s="560"/>
      <c r="K255" s="560"/>
      <c r="L255" s="560"/>
      <c r="M255" s="560"/>
      <c r="N255" s="560"/>
      <c r="O255" s="560"/>
      <c r="P255" s="560"/>
      <c r="Q255" s="560"/>
      <c r="R255" s="67"/>
      <c r="S255" s="67"/>
      <c r="T255" s="91"/>
      <c r="U255" s="91"/>
      <c r="V255" s="91"/>
      <c r="W255" s="91"/>
      <c r="X255" s="91"/>
      <c r="Y255" s="91"/>
    </row>
    <row r="256" spans="2:25" ht="15.75" customHeight="1" x14ac:dyDescent="0.25">
      <c r="B256" s="67"/>
      <c r="C256" s="89"/>
      <c r="D256" s="1500" t="s">
        <v>320</v>
      </c>
      <c r="E256" s="1500"/>
      <c r="F256" s="1500"/>
      <c r="G256" s="1500"/>
      <c r="H256" s="1500"/>
      <c r="I256" s="1500"/>
      <c r="J256" s="1500"/>
      <c r="K256" s="1500"/>
      <c r="L256" s="1500"/>
      <c r="M256" s="1500"/>
      <c r="N256" s="1500"/>
      <c r="O256" s="1500"/>
      <c r="P256" s="1500"/>
      <c r="Q256" s="1500"/>
      <c r="R256" s="1500"/>
      <c r="S256" s="67"/>
      <c r="T256" s="91"/>
      <c r="U256" s="91"/>
      <c r="V256" s="91"/>
      <c r="W256" s="91"/>
      <c r="X256" s="91"/>
      <c r="Y256" s="91"/>
    </row>
    <row r="257" spans="2:25" ht="17.25" customHeight="1" x14ac:dyDescent="0.25">
      <c r="B257" s="67"/>
      <c r="C257" s="89"/>
      <c r="D257" s="1500"/>
      <c r="E257" s="1500"/>
      <c r="F257" s="1500"/>
      <c r="G257" s="1500"/>
      <c r="H257" s="1500"/>
      <c r="I257" s="1500"/>
      <c r="J257" s="1500"/>
      <c r="K257" s="1500"/>
      <c r="L257" s="1500"/>
      <c r="M257" s="1500"/>
      <c r="N257" s="1500"/>
      <c r="O257" s="1500"/>
      <c r="P257" s="1500"/>
      <c r="Q257" s="1500"/>
      <c r="R257" s="1500"/>
      <c r="S257" s="67"/>
      <c r="T257" s="91"/>
      <c r="U257" s="91"/>
      <c r="V257" s="91"/>
      <c r="W257" s="91"/>
      <c r="X257" s="91"/>
      <c r="Y257" s="91"/>
    </row>
    <row r="258" spans="2:25" ht="5.25" customHeight="1" thickBot="1" x14ac:dyDescent="0.3">
      <c r="B258" s="67"/>
      <c r="C258" s="89"/>
      <c r="D258" s="555"/>
      <c r="E258" s="555"/>
      <c r="F258" s="555"/>
      <c r="G258" s="555"/>
      <c r="H258" s="555"/>
      <c r="I258" s="555"/>
      <c r="J258" s="555"/>
      <c r="K258" s="555"/>
      <c r="L258" s="1130"/>
      <c r="M258" s="1130"/>
      <c r="N258" s="1130"/>
      <c r="O258" s="1130"/>
      <c r="P258" s="1130"/>
      <c r="Q258" s="1130"/>
      <c r="R258" s="555"/>
      <c r="S258" s="67"/>
      <c r="T258" s="91"/>
      <c r="U258" s="91"/>
      <c r="V258" s="91"/>
      <c r="W258" s="91"/>
      <c r="X258" s="91"/>
      <c r="Y258" s="91"/>
    </row>
    <row r="259" spans="2:25" ht="33" customHeight="1" thickTop="1" thickBot="1" x14ac:dyDescent="0.3">
      <c r="B259" s="67"/>
      <c r="C259" s="89"/>
      <c r="D259" s="1708" t="s">
        <v>256</v>
      </c>
      <c r="E259" s="1709"/>
      <c r="F259" s="952">
        <v>2011</v>
      </c>
      <c r="G259" s="953" t="s">
        <v>307</v>
      </c>
      <c r="H259" s="953">
        <v>2012</v>
      </c>
      <c r="I259" s="953" t="s">
        <v>307</v>
      </c>
      <c r="J259" s="952">
        <v>2013</v>
      </c>
      <c r="K259" s="953" t="s">
        <v>307</v>
      </c>
      <c r="L259" s="1128">
        <v>2014</v>
      </c>
      <c r="M259" s="1129" t="s">
        <v>307</v>
      </c>
      <c r="N259" s="1128">
        <v>2015</v>
      </c>
      <c r="O259" s="1129" t="s">
        <v>307</v>
      </c>
      <c r="P259" s="1128">
        <v>2016</v>
      </c>
      <c r="Q259" s="1129" t="s">
        <v>307</v>
      </c>
      <c r="R259" s="954" t="s">
        <v>542</v>
      </c>
      <c r="S259" s="67"/>
      <c r="T259" s="91"/>
      <c r="U259" s="91"/>
      <c r="V259" s="91"/>
      <c r="W259" s="91"/>
      <c r="X259" s="91"/>
      <c r="Y259" s="91"/>
    </row>
    <row r="260" spans="2:25" ht="15.75" customHeight="1" x14ac:dyDescent="0.25">
      <c r="B260" s="67"/>
      <c r="C260" s="89"/>
      <c r="D260" s="556">
        <v>1</v>
      </c>
      <c r="E260" s="557" t="s">
        <v>257</v>
      </c>
      <c r="F260" s="562">
        <v>1035.9914148918606</v>
      </c>
      <c r="G260" s="563">
        <v>15</v>
      </c>
      <c r="H260" s="564">
        <v>1042.8351821845527</v>
      </c>
      <c r="I260" s="563">
        <v>18</v>
      </c>
      <c r="J260" s="565">
        <v>835.7</v>
      </c>
      <c r="K260" s="563">
        <v>18</v>
      </c>
      <c r="L260" s="564">
        <v>608.13971620146572</v>
      </c>
      <c r="M260" s="563">
        <v>30</v>
      </c>
      <c r="N260" s="564">
        <v>664.6336695597779</v>
      </c>
      <c r="O260" s="563">
        <v>24</v>
      </c>
      <c r="P260" s="564">
        <v>564.57304163726178</v>
      </c>
      <c r="Q260" s="563">
        <v>24</v>
      </c>
      <c r="R260" s="1126">
        <f>IFERROR((P260-N260)/N260,"-")</f>
        <v>-0.15055004358835986</v>
      </c>
      <c r="S260" s="67"/>
      <c r="T260" s="91"/>
      <c r="U260" s="91"/>
      <c r="V260" s="91"/>
      <c r="W260" s="91"/>
      <c r="X260" s="91"/>
      <c r="Y260" s="91"/>
    </row>
    <row r="261" spans="2:25" ht="15.75" customHeight="1" x14ac:dyDescent="0.25">
      <c r="B261" s="67"/>
      <c r="C261" s="89"/>
      <c r="D261" s="1033">
        <v>2</v>
      </c>
      <c r="E261" s="1034" t="s">
        <v>202</v>
      </c>
      <c r="F261" s="1035">
        <v>608.23456019962566</v>
      </c>
      <c r="G261" s="1036">
        <v>36</v>
      </c>
      <c r="H261" s="1037">
        <v>825.99548040208833</v>
      </c>
      <c r="I261" s="1036">
        <v>30</v>
      </c>
      <c r="J261" s="1037">
        <v>781.1</v>
      </c>
      <c r="K261" s="1036">
        <v>21</v>
      </c>
      <c r="L261" s="1038">
        <v>669.83578219533274</v>
      </c>
      <c r="M261" s="1036">
        <v>28</v>
      </c>
      <c r="N261" s="1038">
        <v>473.4576757532281</v>
      </c>
      <c r="O261" s="1036">
        <v>38</v>
      </c>
      <c r="P261" s="1038">
        <v>378.76080897591652</v>
      </c>
      <c r="Q261" s="1036">
        <v>36</v>
      </c>
      <c r="R261" s="1127">
        <f t="shared" ref="R261:R311" si="4">IFERROR((P261-N261)/N261,"-")</f>
        <v>-0.2000112610417763</v>
      </c>
      <c r="S261" s="67"/>
      <c r="T261" s="67"/>
      <c r="U261" s="67"/>
      <c r="V261" s="67"/>
      <c r="W261" s="67"/>
      <c r="X261" s="67"/>
      <c r="Y261" s="67"/>
    </row>
    <row r="262" spans="2:25" ht="15.75" customHeight="1" x14ac:dyDescent="0.25">
      <c r="B262" s="89"/>
      <c r="C262" s="89"/>
      <c r="D262" s="558">
        <v>3</v>
      </c>
      <c r="E262" s="559" t="s">
        <v>258</v>
      </c>
      <c r="F262" s="567">
        <v>556.097001662558</v>
      </c>
      <c r="G262" s="568">
        <v>40</v>
      </c>
      <c r="H262" s="569">
        <v>681.9975200090181</v>
      </c>
      <c r="I262" s="568">
        <v>37</v>
      </c>
      <c r="J262" s="569">
        <v>719.5</v>
      </c>
      <c r="K262" s="568">
        <v>25</v>
      </c>
      <c r="L262" s="565">
        <v>811.45103573408596</v>
      </c>
      <c r="M262" s="568">
        <v>19</v>
      </c>
      <c r="N262" s="565">
        <v>519.54477981197431</v>
      </c>
      <c r="O262" s="568">
        <v>32</v>
      </c>
      <c r="P262" s="565">
        <v>656.32748310564443</v>
      </c>
      <c r="Q262" s="568">
        <v>16</v>
      </c>
      <c r="R262" s="1126">
        <f t="shared" si="4"/>
        <v>0.26327413653000697</v>
      </c>
    </row>
    <row r="263" spans="2:25" ht="15.75" customHeight="1" x14ac:dyDescent="0.25">
      <c r="B263" s="111"/>
      <c r="C263" s="111"/>
      <c r="D263" s="1033">
        <v>4</v>
      </c>
      <c r="E263" s="1034" t="s">
        <v>259</v>
      </c>
      <c r="F263" s="1035">
        <v>757.94032723772864</v>
      </c>
      <c r="G263" s="1036">
        <v>29</v>
      </c>
      <c r="H263" s="1037">
        <v>865.6425262131188</v>
      </c>
      <c r="I263" s="1036">
        <v>27</v>
      </c>
      <c r="J263" s="1037">
        <v>609.20000000000005</v>
      </c>
      <c r="K263" s="1036">
        <v>31</v>
      </c>
      <c r="L263" s="1038">
        <v>702.34501973531462</v>
      </c>
      <c r="M263" s="1036">
        <v>27</v>
      </c>
      <c r="N263" s="1038">
        <v>668.11228974975097</v>
      </c>
      <c r="O263" s="1036">
        <v>23</v>
      </c>
      <c r="P263" s="1038">
        <v>621.22825701100464</v>
      </c>
      <c r="Q263" s="1036">
        <v>19</v>
      </c>
      <c r="R263" s="1127">
        <f t="shared" si="4"/>
        <v>-7.0173881633441099E-2</v>
      </c>
      <c r="S263" s="67"/>
      <c r="T263" s="67"/>
      <c r="U263" s="67"/>
      <c r="V263" s="67"/>
    </row>
    <row r="264" spans="2:25" ht="15.75" customHeight="1" x14ac:dyDescent="0.25">
      <c r="B264" s="111"/>
      <c r="C264" s="111"/>
      <c r="D264" s="558">
        <v>5</v>
      </c>
      <c r="E264" s="559" t="s">
        <v>205</v>
      </c>
      <c r="F264" s="567">
        <v>1089.8765971388009</v>
      </c>
      <c r="G264" s="568">
        <v>14</v>
      </c>
      <c r="H264" s="569">
        <v>982.24201321875637</v>
      </c>
      <c r="I264" s="568">
        <v>22</v>
      </c>
      <c r="J264" s="569">
        <v>947</v>
      </c>
      <c r="K264" s="568">
        <v>12</v>
      </c>
      <c r="L264" s="565">
        <v>1080.1088858642815</v>
      </c>
      <c r="M264" s="568">
        <v>11</v>
      </c>
      <c r="N264" s="565">
        <v>873.55485100717431</v>
      </c>
      <c r="O264" s="568">
        <v>8</v>
      </c>
      <c r="P264" s="565">
        <v>750.73657173075469</v>
      </c>
      <c r="Q264" s="568">
        <v>11</v>
      </c>
      <c r="R264" s="1126">
        <f t="shared" si="4"/>
        <v>-0.14059595586334961</v>
      </c>
      <c r="S264" s="114"/>
      <c r="T264" s="114"/>
      <c r="U264" s="114"/>
      <c r="V264" s="114"/>
    </row>
    <row r="265" spans="2:25" ht="15.75" customHeight="1" x14ac:dyDescent="0.25">
      <c r="B265" s="111"/>
      <c r="C265" s="111"/>
      <c r="D265" s="1033">
        <v>6</v>
      </c>
      <c r="E265" s="1034" t="s">
        <v>206</v>
      </c>
      <c r="F265" s="1035">
        <v>1261.47486169372</v>
      </c>
      <c r="G265" s="1036">
        <v>7</v>
      </c>
      <c r="H265" s="1037">
        <v>922.23852441836095</v>
      </c>
      <c r="I265" s="1036">
        <v>26</v>
      </c>
      <c r="J265" s="1037">
        <v>949.3</v>
      </c>
      <c r="K265" s="1036">
        <v>11</v>
      </c>
      <c r="L265" s="1038">
        <v>830.48888649985213</v>
      </c>
      <c r="M265" s="1036">
        <v>17</v>
      </c>
      <c r="N265" s="1038">
        <v>713.56837042126961</v>
      </c>
      <c r="O265" s="1036">
        <v>18</v>
      </c>
      <c r="P265" s="1038">
        <v>637.19115734720413</v>
      </c>
      <c r="Q265" s="1036">
        <v>18</v>
      </c>
      <c r="R265" s="1127">
        <f t="shared" si="4"/>
        <v>-0.10703559215912925</v>
      </c>
      <c r="S265" s="70"/>
      <c r="T265" s="70"/>
      <c r="U265" s="70"/>
      <c r="V265" s="70"/>
      <c r="W265" s="67"/>
      <c r="X265" s="67"/>
      <c r="Y265" s="67"/>
    </row>
    <row r="266" spans="2:25" ht="15.75" customHeight="1" x14ac:dyDescent="0.25">
      <c r="B266" s="111"/>
      <c r="C266" s="111"/>
      <c r="D266" s="558">
        <v>7</v>
      </c>
      <c r="E266" s="559" t="s">
        <v>207</v>
      </c>
      <c r="F266" s="567">
        <v>707.28178749397205</v>
      </c>
      <c r="G266" s="568">
        <v>31</v>
      </c>
      <c r="H266" s="569">
        <v>1108.9367253750816</v>
      </c>
      <c r="I266" s="568">
        <v>16</v>
      </c>
      <c r="J266" s="569">
        <v>631.29999999999995</v>
      </c>
      <c r="K266" s="568">
        <v>28</v>
      </c>
      <c r="L266" s="565">
        <v>373.59900373599004</v>
      </c>
      <c r="M266" s="568">
        <v>44</v>
      </c>
      <c r="N266" s="565">
        <v>550.74744295830055</v>
      </c>
      <c r="O266" s="568">
        <v>31</v>
      </c>
      <c r="P266" s="565">
        <v>842.74129432342181</v>
      </c>
      <c r="Q266" s="568">
        <v>6</v>
      </c>
      <c r="R266" s="1126">
        <f t="shared" si="4"/>
        <v>0.53017740726438445</v>
      </c>
      <c r="S266" s="70"/>
      <c r="T266" s="70"/>
      <c r="U266" s="70"/>
      <c r="V266" s="70"/>
      <c r="W266" s="67"/>
      <c r="X266" s="67"/>
      <c r="Y266" s="67"/>
    </row>
    <row r="267" spans="2:25" ht="15.75" customHeight="1" x14ac:dyDescent="0.25">
      <c r="B267" s="111"/>
      <c r="C267" s="111"/>
      <c r="D267" s="1033">
        <v>8</v>
      </c>
      <c r="E267" s="1034" t="s">
        <v>208</v>
      </c>
      <c r="F267" s="1035">
        <v>190.83969465648855</v>
      </c>
      <c r="G267" s="1036">
        <v>49</v>
      </c>
      <c r="H267" s="1037">
        <v>172.68174753928508</v>
      </c>
      <c r="I267" s="1036">
        <v>50</v>
      </c>
      <c r="J267" s="1037">
        <v>478.6</v>
      </c>
      <c r="K267" s="1036">
        <v>40</v>
      </c>
      <c r="L267" s="1038">
        <v>142.45014245014244</v>
      </c>
      <c r="M267" s="1036">
        <v>49</v>
      </c>
      <c r="N267" s="1038">
        <v>0</v>
      </c>
      <c r="O267" s="1036">
        <v>51</v>
      </c>
      <c r="P267" s="1038">
        <v>62.363579669473026</v>
      </c>
      <c r="Q267" s="1036">
        <v>51</v>
      </c>
      <c r="R267" s="1127" t="str">
        <f t="shared" si="4"/>
        <v>-</v>
      </c>
      <c r="S267" s="70"/>
      <c r="T267" s="70"/>
      <c r="U267" s="70"/>
      <c r="V267" s="70"/>
      <c r="W267" s="67"/>
      <c r="X267" s="67"/>
      <c r="Y267" s="67"/>
    </row>
    <row r="268" spans="2:25" ht="15.75" customHeight="1" x14ac:dyDescent="0.25">
      <c r="B268" s="111"/>
      <c r="C268" s="111"/>
      <c r="D268" s="558">
        <v>9</v>
      </c>
      <c r="E268" s="559" t="s">
        <v>209</v>
      </c>
      <c r="F268" s="567">
        <v>1261.4301274095089</v>
      </c>
      <c r="G268" s="568">
        <v>8</v>
      </c>
      <c r="H268" s="569">
        <v>1502.5841421908483</v>
      </c>
      <c r="I268" s="568">
        <v>4</v>
      </c>
      <c r="J268" s="569">
        <v>1208.9000000000001</v>
      </c>
      <c r="K268" s="568">
        <v>6</v>
      </c>
      <c r="L268" s="565">
        <v>1128.749017976801</v>
      </c>
      <c r="M268" s="568">
        <v>9</v>
      </c>
      <c r="N268" s="565">
        <v>907.98615091830413</v>
      </c>
      <c r="O268" s="568">
        <v>6</v>
      </c>
      <c r="P268" s="565">
        <v>832.98246412599428</v>
      </c>
      <c r="Q268" s="568">
        <v>8</v>
      </c>
      <c r="R268" s="1126">
        <f t="shared" si="4"/>
        <v>-8.2604439193762869E-2</v>
      </c>
      <c r="S268" s="70"/>
      <c r="T268" s="70"/>
      <c r="U268" s="70"/>
      <c r="V268" s="70"/>
      <c r="W268" s="67"/>
      <c r="X268" s="67"/>
      <c r="Y268" s="67"/>
    </row>
    <row r="269" spans="2:25" ht="15.75" customHeight="1" x14ac:dyDescent="0.25">
      <c r="B269" s="111"/>
      <c r="C269" s="111"/>
      <c r="D269" s="1033">
        <v>10</v>
      </c>
      <c r="E269" s="1034" t="s">
        <v>210</v>
      </c>
      <c r="F269" s="1035">
        <v>313.55334326252256</v>
      </c>
      <c r="G269" s="1036">
        <v>45</v>
      </c>
      <c r="H269" s="1037">
        <v>241.30147116058222</v>
      </c>
      <c r="I269" s="1036">
        <v>47</v>
      </c>
      <c r="J269" s="1037">
        <v>157.80000000000001</v>
      </c>
      <c r="K269" s="1036">
        <v>51</v>
      </c>
      <c r="L269" s="1038">
        <v>35.508841701583691</v>
      </c>
      <c r="M269" s="1036">
        <v>52</v>
      </c>
      <c r="N269" s="1038">
        <v>119.54992967651195</v>
      </c>
      <c r="O269" s="1036">
        <v>47</v>
      </c>
      <c r="P269" s="1038">
        <v>76.633690957224474</v>
      </c>
      <c r="Q269" s="1036">
        <v>50</v>
      </c>
      <c r="R269" s="1127">
        <f t="shared" si="4"/>
        <v>-0.35898171446368704</v>
      </c>
      <c r="S269" s="70"/>
      <c r="T269" s="70"/>
      <c r="U269" s="70"/>
      <c r="V269" s="70"/>
      <c r="W269" s="67"/>
      <c r="X269" s="67"/>
      <c r="Y269" s="67"/>
    </row>
    <row r="270" spans="2:25" ht="15.75" customHeight="1" x14ac:dyDescent="0.25">
      <c r="B270" s="111"/>
      <c r="C270" s="111"/>
      <c r="D270" s="558">
        <v>11</v>
      </c>
      <c r="E270" s="559" t="s">
        <v>211</v>
      </c>
      <c r="F270" s="567">
        <v>162.63367995663103</v>
      </c>
      <c r="G270" s="568">
        <v>51</v>
      </c>
      <c r="H270" s="569">
        <v>259.77774570645113</v>
      </c>
      <c r="I270" s="568">
        <v>46</v>
      </c>
      <c r="J270" s="569">
        <v>165.4</v>
      </c>
      <c r="K270" s="568">
        <v>49</v>
      </c>
      <c r="L270" s="565">
        <v>195.13850591778731</v>
      </c>
      <c r="M270" s="568">
        <v>48</v>
      </c>
      <c r="N270" s="565">
        <v>91.078451666321669</v>
      </c>
      <c r="O270" s="568">
        <v>48</v>
      </c>
      <c r="P270" s="565">
        <v>133.50054613859783</v>
      </c>
      <c r="Q270" s="568">
        <v>48</v>
      </c>
      <c r="R270" s="1126">
        <f t="shared" si="4"/>
        <v>0.46577531453537757</v>
      </c>
      <c r="S270" s="70"/>
      <c r="T270" s="70"/>
      <c r="U270" s="70"/>
      <c r="V270" s="70"/>
      <c r="W270" s="67"/>
      <c r="X270" s="67"/>
      <c r="Y270" s="67"/>
    </row>
    <row r="271" spans="2:25" ht="15.75" customHeight="1" x14ac:dyDescent="0.25">
      <c r="B271" s="111"/>
      <c r="C271" s="111"/>
      <c r="D271" s="1033">
        <v>12</v>
      </c>
      <c r="E271" s="1034" t="s">
        <v>212</v>
      </c>
      <c r="F271" s="1035">
        <v>283.60748723766307</v>
      </c>
      <c r="G271" s="1036">
        <v>47</v>
      </c>
      <c r="H271" s="1037">
        <v>1034.7801092267894</v>
      </c>
      <c r="I271" s="1036">
        <v>19</v>
      </c>
      <c r="J271" s="1037">
        <v>596.4</v>
      </c>
      <c r="K271" s="1036">
        <v>34</v>
      </c>
      <c r="L271" s="1038">
        <v>602.24473035860933</v>
      </c>
      <c r="M271" s="1036">
        <v>31</v>
      </c>
      <c r="N271" s="1038">
        <v>857.06386508155936</v>
      </c>
      <c r="O271" s="1036">
        <v>9</v>
      </c>
      <c r="P271" s="1038">
        <v>837.28718950600057</v>
      </c>
      <c r="Q271" s="1036">
        <v>7</v>
      </c>
      <c r="R271" s="1127">
        <f t="shared" si="4"/>
        <v>-2.3074914695740682E-2</v>
      </c>
      <c r="S271" s="70"/>
      <c r="T271" s="70"/>
      <c r="U271" s="70"/>
      <c r="V271" s="70"/>
      <c r="W271" s="67"/>
      <c r="X271" s="67"/>
      <c r="Y271" s="67"/>
    </row>
    <row r="272" spans="2:25" ht="15.75" customHeight="1" x14ac:dyDescent="0.25">
      <c r="B272" s="111"/>
      <c r="C272" s="111"/>
      <c r="D272" s="558">
        <v>13</v>
      </c>
      <c r="E272" s="559" t="s">
        <v>213</v>
      </c>
      <c r="F272" s="567">
        <v>1475.8840545486746</v>
      </c>
      <c r="G272" s="568">
        <v>4</v>
      </c>
      <c r="H272" s="569">
        <v>1513.1735105625446</v>
      </c>
      <c r="I272" s="568">
        <v>3</v>
      </c>
      <c r="J272" s="569">
        <v>1008.8</v>
      </c>
      <c r="K272" s="568">
        <v>8</v>
      </c>
      <c r="L272" s="565">
        <v>804.97418531060896</v>
      </c>
      <c r="M272" s="568">
        <v>21</v>
      </c>
      <c r="N272" s="565">
        <v>672.74546869787616</v>
      </c>
      <c r="O272" s="568">
        <v>22</v>
      </c>
      <c r="P272" s="565">
        <v>606.93802550253349</v>
      </c>
      <c r="Q272" s="568">
        <v>21</v>
      </c>
      <c r="R272" s="1126">
        <f t="shared" si="4"/>
        <v>-9.7819229199292007E-2</v>
      </c>
      <c r="S272" s="70"/>
      <c r="T272" s="70"/>
      <c r="U272" s="70"/>
      <c r="V272" s="70"/>
      <c r="W272" s="67"/>
      <c r="X272" s="67"/>
      <c r="Y272" s="67"/>
    </row>
    <row r="273" spans="2:25" ht="15.75" customHeight="1" x14ac:dyDescent="0.25">
      <c r="B273" s="111"/>
      <c r="C273" s="111"/>
      <c r="D273" s="1033">
        <v>14</v>
      </c>
      <c r="E273" s="1034" t="s">
        <v>214</v>
      </c>
      <c r="F273" s="1035">
        <v>587.26802912849428</v>
      </c>
      <c r="G273" s="1036">
        <v>37</v>
      </c>
      <c r="H273" s="1037">
        <v>756.79394564843483</v>
      </c>
      <c r="I273" s="1036">
        <v>32</v>
      </c>
      <c r="J273" s="1037">
        <v>622.70000000000005</v>
      </c>
      <c r="K273" s="1036">
        <v>29</v>
      </c>
      <c r="L273" s="1038">
        <v>718.11469606554056</v>
      </c>
      <c r="M273" s="1036">
        <v>24</v>
      </c>
      <c r="N273" s="1038">
        <v>621.97650310988251</v>
      </c>
      <c r="O273" s="1036">
        <v>25</v>
      </c>
      <c r="P273" s="1038">
        <v>405.24893863373217</v>
      </c>
      <c r="Q273" s="1036">
        <v>35</v>
      </c>
      <c r="R273" s="1127">
        <f t="shared" si="4"/>
        <v>-0.34844976199665506</v>
      </c>
      <c r="S273" s="70"/>
      <c r="T273" s="70"/>
      <c r="U273" s="70"/>
      <c r="V273" s="70"/>
      <c r="W273" s="67"/>
      <c r="X273" s="67"/>
      <c r="Y273" s="67"/>
    </row>
    <row r="274" spans="2:25" ht="15.75" customHeight="1" x14ac:dyDescent="0.25">
      <c r="B274" s="111"/>
      <c r="C274" s="111"/>
      <c r="D274" s="558">
        <v>15</v>
      </c>
      <c r="E274" s="559" t="s">
        <v>260</v>
      </c>
      <c r="F274" s="567">
        <v>1483.2588068491657</v>
      </c>
      <c r="G274" s="568">
        <v>3</v>
      </c>
      <c r="H274" s="569">
        <v>1392.8038467915769</v>
      </c>
      <c r="I274" s="568">
        <v>6</v>
      </c>
      <c r="J274" s="569">
        <v>1271.5</v>
      </c>
      <c r="K274" s="568">
        <v>4</v>
      </c>
      <c r="L274" s="565">
        <v>1168.3595600231567</v>
      </c>
      <c r="M274" s="568">
        <v>7</v>
      </c>
      <c r="N274" s="565">
        <v>1243.5563586118935</v>
      </c>
      <c r="O274" s="568">
        <v>2</v>
      </c>
      <c r="P274" s="565">
        <v>1153.4953591930898</v>
      </c>
      <c r="Q274" s="568">
        <v>1</v>
      </c>
      <c r="R274" s="1126">
        <f t="shared" si="4"/>
        <v>-7.2422129318958514E-2</v>
      </c>
      <c r="S274" s="70"/>
      <c r="T274" s="70"/>
      <c r="U274" s="70"/>
      <c r="V274" s="70"/>
      <c r="W274" s="67"/>
      <c r="X274" s="67"/>
      <c r="Y274" s="67"/>
    </row>
    <row r="275" spans="2:25" ht="15.75" customHeight="1" x14ac:dyDescent="0.25">
      <c r="B275" s="27"/>
      <c r="C275" s="27"/>
      <c r="D275" s="1033">
        <v>16</v>
      </c>
      <c r="E275" s="1034" t="s">
        <v>216</v>
      </c>
      <c r="F275" s="1035">
        <v>959.09406055003467</v>
      </c>
      <c r="G275" s="1036">
        <v>19</v>
      </c>
      <c r="H275" s="1037">
        <v>1172.3329425556858</v>
      </c>
      <c r="I275" s="1036">
        <v>12</v>
      </c>
      <c r="J275" s="1037">
        <v>1416.6</v>
      </c>
      <c r="K275" s="1036">
        <v>3</v>
      </c>
      <c r="L275" s="1038">
        <v>1812.4860147684046</v>
      </c>
      <c r="M275" s="1036">
        <v>1</v>
      </c>
      <c r="N275" s="1038">
        <v>1074.4175525899118</v>
      </c>
      <c r="O275" s="1036">
        <v>3</v>
      </c>
      <c r="P275" s="1038">
        <v>880.10058292376277</v>
      </c>
      <c r="Q275" s="1036">
        <v>5</v>
      </c>
      <c r="R275" s="1127">
        <f t="shared" si="4"/>
        <v>-0.18085796271453575</v>
      </c>
      <c r="S275" s="67"/>
      <c r="T275" s="67"/>
      <c r="U275" s="67"/>
      <c r="V275" s="67"/>
      <c r="W275" s="67"/>
      <c r="X275" s="67"/>
      <c r="Y275" s="67"/>
    </row>
    <row r="276" spans="2:25" ht="15.75" customHeight="1" x14ac:dyDescent="0.25">
      <c r="B276" s="115"/>
      <c r="C276" s="67"/>
      <c r="D276" s="558">
        <v>17</v>
      </c>
      <c r="E276" s="559" t="s">
        <v>217</v>
      </c>
      <c r="F276" s="567">
        <v>213.94950791613178</v>
      </c>
      <c r="G276" s="568">
        <v>48</v>
      </c>
      <c r="H276" s="569">
        <v>376.1755485893417</v>
      </c>
      <c r="I276" s="568">
        <v>44</v>
      </c>
      <c r="J276" s="569">
        <v>164</v>
      </c>
      <c r="K276" s="568">
        <v>50</v>
      </c>
      <c r="L276" s="565">
        <v>449.00971829253291</v>
      </c>
      <c r="M276" s="568">
        <v>40</v>
      </c>
      <c r="N276" s="565">
        <v>480.45162452705546</v>
      </c>
      <c r="O276" s="568">
        <v>36</v>
      </c>
      <c r="P276" s="565">
        <v>217.25089542598789</v>
      </c>
      <c r="Q276" s="568">
        <v>46</v>
      </c>
      <c r="R276" s="1126">
        <f t="shared" si="4"/>
        <v>-0.54781941753273444</v>
      </c>
      <c r="S276" s="67"/>
      <c r="T276" s="67"/>
      <c r="U276" s="67"/>
      <c r="V276" s="67"/>
      <c r="W276" s="67"/>
      <c r="X276" s="67"/>
      <c r="Y276" s="67"/>
    </row>
    <row r="277" spans="2:25" ht="15.75" x14ac:dyDescent="0.25">
      <c r="B277" s="106"/>
      <c r="D277" s="1033">
        <v>18</v>
      </c>
      <c r="E277" s="1034" t="s">
        <v>218</v>
      </c>
      <c r="F277" s="1035">
        <v>923.41118957088543</v>
      </c>
      <c r="G277" s="1036">
        <v>20</v>
      </c>
      <c r="H277" s="1037">
        <v>1175.993511759935</v>
      </c>
      <c r="I277" s="1036">
        <v>11</v>
      </c>
      <c r="J277" s="1037">
        <v>829.5</v>
      </c>
      <c r="K277" s="1036">
        <v>19</v>
      </c>
      <c r="L277" s="1038">
        <v>707.78063749752528</v>
      </c>
      <c r="M277" s="1036">
        <v>26</v>
      </c>
      <c r="N277" s="1038">
        <v>262.22942690950703</v>
      </c>
      <c r="O277" s="1036">
        <v>45</v>
      </c>
      <c r="P277" s="1038">
        <v>267.03499079189686</v>
      </c>
      <c r="Q277" s="1036">
        <v>45</v>
      </c>
      <c r="R277" s="1127">
        <f t="shared" si="4"/>
        <v>1.8325799430771703E-2</v>
      </c>
    </row>
    <row r="278" spans="2:25" ht="15.75" x14ac:dyDescent="0.25">
      <c r="B278" s="89"/>
      <c r="D278" s="558">
        <v>19</v>
      </c>
      <c r="E278" s="559" t="s">
        <v>261</v>
      </c>
      <c r="F278" s="567">
        <v>839.03045369794904</v>
      </c>
      <c r="G278" s="568">
        <v>23</v>
      </c>
      <c r="H278" s="569">
        <v>808.52375895028945</v>
      </c>
      <c r="I278" s="568">
        <v>31</v>
      </c>
      <c r="J278" s="569">
        <v>744.5</v>
      </c>
      <c r="K278" s="568">
        <v>24</v>
      </c>
      <c r="L278" s="565">
        <v>708.33463350703653</v>
      </c>
      <c r="M278" s="568">
        <v>25</v>
      </c>
      <c r="N278" s="565">
        <v>580.51567083526322</v>
      </c>
      <c r="O278" s="568">
        <v>28</v>
      </c>
      <c r="P278" s="565">
        <v>574.71264367816093</v>
      </c>
      <c r="Q278" s="568">
        <v>23</v>
      </c>
      <c r="R278" s="1126">
        <f t="shared" si="4"/>
        <v>-9.9963316214232833E-3</v>
      </c>
    </row>
    <row r="279" spans="2:25" ht="15.75" customHeight="1" x14ac:dyDescent="0.25">
      <c r="B279" s="89"/>
      <c r="D279" s="1033">
        <v>20</v>
      </c>
      <c r="E279" s="1034" t="s">
        <v>220</v>
      </c>
      <c r="F279" s="1035">
        <v>457.55451713395638</v>
      </c>
      <c r="G279" s="1036">
        <v>42</v>
      </c>
      <c r="H279" s="1037">
        <v>926.29482071713153</v>
      </c>
      <c r="I279" s="1036">
        <v>25</v>
      </c>
      <c r="J279" s="1037">
        <v>550.6</v>
      </c>
      <c r="K279" s="1036">
        <v>38</v>
      </c>
      <c r="L279" s="1038">
        <v>435.75094412704561</v>
      </c>
      <c r="M279" s="1036">
        <v>42</v>
      </c>
      <c r="N279" s="1038">
        <v>217.24103880714921</v>
      </c>
      <c r="O279" s="1036">
        <v>46</v>
      </c>
      <c r="P279" s="1038">
        <v>302.02355783751131</v>
      </c>
      <c r="Q279" s="1036">
        <v>42</v>
      </c>
      <c r="R279" s="1127">
        <f t="shared" si="4"/>
        <v>0.39026935010021679</v>
      </c>
    </row>
    <row r="280" spans="2:25" x14ac:dyDescent="0.25">
      <c r="D280" s="558">
        <v>21</v>
      </c>
      <c r="E280" s="559" t="s">
        <v>221</v>
      </c>
      <c r="F280" s="567">
        <v>1240.0734505043761</v>
      </c>
      <c r="G280" s="568">
        <v>9</v>
      </c>
      <c r="H280" s="569">
        <v>1277.190654471352</v>
      </c>
      <c r="I280" s="568">
        <v>9</v>
      </c>
      <c r="J280" s="569">
        <v>992.1</v>
      </c>
      <c r="K280" s="568">
        <v>10</v>
      </c>
      <c r="L280" s="565">
        <v>960.97655996363869</v>
      </c>
      <c r="M280" s="568">
        <v>14</v>
      </c>
      <c r="N280" s="565">
        <v>686.22405215302797</v>
      </c>
      <c r="O280" s="568">
        <v>20</v>
      </c>
      <c r="P280" s="565">
        <v>663.15252508076856</v>
      </c>
      <c r="Q280" s="568">
        <v>15</v>
      </c>
      <c r="R280" s="1126">
        <f t="shared" si="4"/>
        <v>-3.3620982826050028E-2</v>
      </c>
    </row>
    <row r="281" spans="2:25" x14ac:dyDescent="0.25">
      <c r="D281" s="1033">
        <v>22</v>
      </c>
      <c r="E281" s="1034" t="s">
        <v>222</v>
      </c>
      <c r="F281" s="1035">
        <v>149.42528735632183</v>
      </c>
      <c r="G281" s="1036">
        <v>52</v>
      </c>
      <c r="H281" s="1037">
        <v>79.275198187995471</v>
      </c>
      <c r="I281" s="1036">
        <v>52</v>
      </c>
      <c r="J281" s="1037">
        <v>217.4</v>
      </c>
      <c r="K281" s="1036">
        <v>48</v>
      </c>
      <c r="L281" s="1038">
        <v>335.67287152883733</v>
      </c>
      <c r="M281" s="1036">
        <v>47</v>
      </c>
      <c r="N281" s="1038">
        <v>90.045022511255624</v>
      </c>
      <c r="O281" s="1036">
        <v>49</v>
      </c>
      <c r="P281" s="1038">
        <v>29.542097488921712</v>
      </c>
      <c r="Q281" s="1036">
        <v>52</v>
      </c>
      <c r="R281" s="1127">
        <f t="shared" si="4"/>
        <v>-0.67191859510914165</v>
      </c>
    </row>
    <row r="282" spans="2:25" x14ac:dyDescent="0.25">
      <c r="D282" s="558">
        <v>23</v>
      </c>
      <c r="E282" s="559" t="s">
        <v>223</v>
      </c>
      <c r="F282" s="567">
        <v>826.86043598095716</v>
      </c>
      <c r="G282" s="568">
        <v>24</v>
      </c>
      <c r="H282" s="569">
        <v>973.63083164300201</v>
      </c>
      <c r="I282" s="568">
        <v>24</v>
      </c>
      <c r="J282" s="569">
        <v>577.4</v>
      </c>
      <c r="K282" s="568">
        <v>35</v>
      </c>
      <c r="L282" s="565">
        <v>596.38218757297602</v>
      </c>
      <c r="M282" s="568">
        <v>33</v>
      </c>
      <c r="N282" s="565">
        <v>473.64455129355196</v>
      </c>
      <c r="O282" s="568">
        <v>37</v>
      </c>
      <c r="P282" s="565">
        <v>444.39665985736303</v>
      </c>
      <c r="Q282" s="568">
        <v>32</v>
      </c>
      <c r="R282" s="1126">
        <f t="shared" si="4"/>
        <v>-6.1750718669329477E-2</v>
      </c>
    </row>
    <row r="283" spans="2:25" x14ac:dyDescent="0.25">
      <c r="D283" s="1033">
        <v>24</v>
      </c>
      <c r="E283" s="1034" t="s">
        <v>224</v>
      </c>
      <c r="F283" s="1035">
        <v>961.97268304320778</v>
      </c>
      <c r="G283" s="1036">
        <v>18</v>
      </c>
      <c r="H283" s="1037">
        <v>985.67218778579411</v>
      </c>
      <c r="I283" s="1036">
        <v>21</v>
      </c>
      <c r="J283" s="1037">
        <v>888.1</v>
      </c>
      <c r="K283" s="1036">
        <v>15</v>
      </c>
      <c r="L283" s="1038">
        <v>930.03822286872685</v>
      </c>
      <c r="M283" s="1036">
        <v>15</v>
      </c>
      <c r="N283" s="1038">
        <v>813.53177067758531</v>
      </c>
      <c r="O283" s="1036">
        <v>12</v>
      </c>
      <c r="P283" s="1038">
        <v>747.94770446944358</v>
      </c>
      <c r="Q283" s="1036">
        <v>12</v>
      </c>
      <c r="R283" s="1127">
        <f t="shared" si="4"/>
        <v>-8.0616478141372641E-2</v>
      </c>
    </row>
    <row r="284" spans="2:25" x14ac:dyDescent="0.25">
      <c r="D284" s="558">
        <v>25</v>
      </c>
      <c r="E284" s="559" t="s">
        <v>262</v>
      </c>
      <c r="F284" s="567">
        <v>676.54740551936811</v>
      </c>
      <c r="G284" s="568">
        <v>34</v>
      </c>
      <c r="H284" s="569">
        <v>833.25617998333485</v>
      </c>
      <c r="I284" s="568">
        <v>29</v>
      </c>
      <c r="J284" s="569">
        <v>600.6</v>
      </c>
      <c r="K284" s="568">
        <v>33</v>
      </c>
      <c r="L284" s="565">
        <v>584.9719872569483</v>
      </c>
      <c r="M284" s="568">
        <v>35</v>
      </c>
      <c r="N284" s="565">
        <v>505.82505986493396</v>
      </c>
      <c r="O284" s="568">
        <v>35</v>
      </c>
      <c r="P284" s="565">
        <v>498.69389693659463</v>
      </c>
      <c r="Q284" s="568">
        <v>29</v>
      </c>
      <c r="R284" s="1126">
        <f t="shared" si="4"/>
        <v>-1.4098081519020643E-2</v>
      </c>
    </row>
    <row r="285" spans="2:25" x14ac:dyDescent="0.25">
      <c r="D285" s="1033">
        <v>26</v>
      </c>
      <c r="E285" s="1034" t="s">
        <v>226</v>
      </c>
      <c r="F285" s="1035">
        <v>710.39314908524716</v>
      </c>
      <c r="G285" s="1036">
        <v>30</v>
      </c>
      <c r="H285" s="1037">
        <v>754.67999607958438</v>
      </c>
      <c r="I285" s="1036">
        <v>33</v>
      </c>
      <c r="J285" s="1037">
        <v>422.1</v>
      </c>
      <c r="K285" s="1036">
        <v>43</v>
      </c>
      <c r="L285" s="1038">
        <v>441.98895027624309</v>
      </c>
      <c r="M285" s="1036">
        <v>41</v>
      </c>
      <c r="N285" s="1038">
        <v>378.82287720595031</v>
      </c>
      <c r="O285" s="1036">
        <v>43</v>
      </c>
      <c r="P285" s="1038">
        <v>278.13832746152417</v>
      </c>
      <c r="Q285" s="1036">
        <v>44</v>
      </c>
      <c r="R285" s="1127">
        <f t="shared" si="4"/>
        <v>-0.26578265411803026</v>
      </c>
    </row>
    <row r="286" spans="2:25" x14ac:dyDescent="0.25">
      <c r="D286" s="558">
        <v>27</v>
      </c>
      <c r="E286" s="559" t="s">
        <v>227</v>
      </c>
      <c r="F286" s="567">
        <v>500.84889643463498</v>
      </c>
      <c r="G286" s="568">
        <v>41</v>
      </c>
      <c r="H286" s="569">
        <v>676.02259113469108</v>
      </c>
      <c r="I286" s="568">
        <v>38</v>
      </c>
      <c r="J286" s="569">
        <v>569.4</v>
      </c>
      <c r="K286" s="568">
        <v>36</v>
      </c>
      <c r="L286" s="565">
        <v>499.43612050910264</v>
      </c>
      <c r="M286" s="568">
        <v>38</v>
      </c>
      <c r="N286" s="565">
        <v>574.43365695792875</v>
      </c>
      <c r="O286" s="568">
        <v>29</v>
      </c>
      <c r="P286" s="565">
        <v>316.86707832304194</v>
      </c>
      <c r="Q286" s="568">
        <v>39</v>
      </c>
      <c r="R286" s="1126">
        <f t="shared" si="4"/>
        <v>-0.448383508722141</v>
      </c>
    </row>
    <row r="287" spans="2:25" x14ac:dyDescent="0.25">
      <c r="D287" s="1033">
        <v>28</v>
      </c>
      <c r="E287" s="1034" t="s">
        <v>228</v>
      </c>
      <c r="F287" s="1035">
        <v>570.30204886291631</v>
      </c>
      <c r="G287" s="1036">
        <v>38</v>
      </c>
      <c r="H287" s="1037">
        <v>349.33277440089427</v>
      </c>
      <c r="I287" s="1036">
        <v>45</v>
      </c>
      <c r="J287" s="1037">
        <v>849.4</v>
      </c>
      <c r="K287" s="1036">
        <v>17</v>
      </c>
      <c r="L287" s="1038">
        <v>814.76766390833859</v>
      </c>
      <c r="M287" s="1036">
        <v>18</v>
      </c>
      <c r="N287" s="1038">
        <v>434.7004347004347</v>
      </c>
      <c r="O287" s="1036">
        <v>39</v>
      </c>
      <c r="P287" s="1038">
        <v>530.18962075848299</v>
      </c>
      <c r="Q287" s="1036">
        <v>25</v>
      </c>
      <c r="R287" s="1127">
        <f t="shared" si="4"/>
        <v>0.21966664497092761</v>
      </c>
    </row>
    <row r="288" spans="2:25" ht="14.25" customHeight="1" x14ac:dyDescent="0.25">
      <c r="D288" s="558">
        <v>29</v>
      </c>
      <c r="E288" s="559" t="s">
        <v>276</v>
      </c>
      <c r="F288" s="567">
        <v>1212.151695000503</v>
      </c>
      <c r="G288" s="568">
        <v>10</v>
      </c>
      <c r="H288" s="569">
        <v>1382.5348147403349</v>
      </c>
      <c r="I288" s="568">
        <v>7</v>
      </c>
      <c r="J288" s="569">
        <v>863.4</v>
      </c>
      <c r="K288" s="568">
        <v>16</v>
      </c>
      <c r="L288" s="565">
        <v>1273.7669099530474</v>
      </c>
      <c r="M288" s="568">
        <v>4</v>
      </c>
      <c r="N288" s="565">
        <v>509.44794368284551</v>
      </c>
      <c r="O288" s="568">
        <v>33</v>
      </c>
      <c r="P288" s="565">
        <v>410.70604522381171</v>
      </c>
      <c r="Q288" s="568">
        <v>34</v>
      </c>
      <c r="R288" s="1126">
        <f t="shared" si="4"/>
        <v>-0.19382137013885978</v>
      </c>
    </row>
    <row r="289" spans="2:26" x14ac:dyDescent="0.25">
      <c r="D289" s="1033">
        <v>30</v>
      </c>
      <c r="E289" s="1034" t="s">
        <v>230</v>
      </c>
      <c r="F289" s="1035">
        <v>557.42805289084777</v>
      </c>
      <c r="G289" s="1036">
        <v>39</v>
      </c>
      <c r="H289" s="1037">
        <v>210.80146717821157</v>
      </c>
      <c r="I289" s="1036">
        <v>49</v>
      </c>
      <c r="J289" s="1037">
        <v>114.4</v>
      </c>
      <c r="K289" s="1036">
        <v>52</v>
      </c>
      <c r="L289" s="1038">
        <v>137.41875580315693</v>
      </c>
      <c r="M289" s="1036">
        <v>50</v>
      </c>
      <c r="N289" s="1038">
        <v>39.855072463768117</v>
      </c>
      <c r="O289" s="1036">
        <v>50</v>
      </c>
      <c r="P289" s="1038">
        <v>198.19500973279065</v>
      </c>
      <c r="Q289" s="1036">
        <v>47</v>
      </c>
      <c r="R289" s="1127">
        <f t="shared" si="4"/>
        <v>3.9728929714772923</v>
      </c>
    </row>
    <row r="290" spans="2:26" x14ac:dyDescent="0.25">
      <c r="D290" s="558">
        <v>31</v>
      </c>
      <c r="E290" s="559" t="s">
        <v>231</v>
      </c>
      <c r="F290" s="567">
        <v>793.43733189887041</v>
      </c>
      <c r="G290" s="568">
        <v>27</v>
      </c>
      <c r="H290" s="569">
        <v>1124.356542942292</v>
      </c>
      <c r="I290" s="568">
        <v>15</v>
      </c>
      <c r="J290" s="569">
        <v>608.9</v>
      </c>
      <c r="K290" s="568">
        <v>32</v>
      </c>
      <c r="L290" s="565">
        <v>865.9111167706609</v>
      </c>
      <c r="M290" s="568">
        <v>16</v>
      </c>
      <c r="N290" s="565">
        <v>702.96523517382411</v>
      </c>
      <c r="O290" s="568">
        <v>19</v>
      </c>
      <c r="P290" s="565">
        <v>590.04617752693684</v>
      </c>
      <c r="Q290" s="568">
        <v>22</v>
      </c>
      <c r="R290" s="1126">
        <f t="shared" si="4"/>
        <v>-0.16063249218713563</v>
      </c>
    </row>
    <row r="291" spans="2:26" x14ac:dyDescent="0.25">
      <c r="D291" s="1033">
        <v>32</v>
      </c>
      <c r="E291" s="1034" t="s">
        <v>232</v>
      </c>
      <c r="F291" s="1035">
        <v>684.25228084093612</v>
      </c>
      <c r="G291" s="1036">
        <v>33</v>
      </c>
      <c r="H291" s="1037">
        <v>845.66596194503177</v>
      </c>
      <c r="I291" s="1036">
        <v>28</v>
      </c>
      <c r="J291" s="1037">
        <v>418.4</v>
      </c>
      <c r="K291" s="1036">
        <v>44</v>
      </c>
      <c r="L291" s="1038">
        <v>490.71490426248437</v>
      </c>
      <c r="M291" s="1036">
        <v>39</v>
      </c>
      <c r="N291" s="1038">
        <v>574.15336706889843</v>
      </c>
      <c r="O291" s="1036">
        <v>30</v>
      </c>
      <c r="P291" s="1038">
        <v>295.24653085326247</v>
      </c>
      <c r="Q291" s="1036">
        <v>43</v>
      </c>
      <c r="R291" s="1127">
        <f t="shared" si="4"/>
        <v>-0.4857706184664195</v>
      </c>
    </row>
    <row r="292" spans="2:26" x14ac:dyDescent="0.25">
      <c r="D292" s="558">
        <v>33</v>
      </c>
      <c r="E292" s="559" t="s">
        <v>263</v>
      </c>
      <c r="F292" s="567">
        <v>758.60056762420095</v>
      </c>
      <c r="G292" s="568">
        <v>28</v>
      </c>
      <c r="H292" s="569">
        <v>979.13665225975137</v>
      </c>
      <c r="I292" s="568">
        <v>23</v>
      </c>
      <c r="J292" s="569">
        <v>775.6</v>
      </c>
      <c r="K292" s="568">
        <v>22</v>
      </c>
      <c r="L292" s="565">
        <v>804.79880029992501</v>
      </c>
      <c r="M292" s="568">
        <v>22</v>
      </c>
      <c r="N292" s="565">
        <v>788.99909828674481</v>
      </c>
      <c r="O292" s="568">
        <v>13</v>
      </c>
      <c r="P292" s="565">
        <v>667.67068273092366</v>
      </c>
      <c r="Q292" s="568">
        <v>14</v>
      </c>
      <c r="R292" s="1126">
        <f t="shared" si="4"/>
        <v>-0.15377510040160647</v>
      </c>
    </row>
    <row r="293" spans="2:26" x14ac:dyDescent="0.25">
      <c r="D293" s="1033">
        <v>34</v>
      </c>
      <c r="E293" s="1034" t="s">
        <v>234</v>
      </c>
      <c r="F293" s="1035">
        <v>285.65598857376045</v>
      </c>
      <c r="G293" s="1036">
        <v>46</v>
      </c>
      <c r="H293" s="1037">
        <v>240.4809619238477</v>
      </c>
      <c r="I293" s="1036">
        <v>48</v>
      </c>
      <c r="J293" s="1037">
        <v>620.79999999999995</v>
      </c>
      <c r="K293" s="1036">
        <v>30</v>
      </c>
      <c r="L293" s="1038">
        <v>805.15297906602257</v>
      </c>
      <c r="M293" s="1036">
        <v>20</v>
      </c>
      <c r="N293" s="1038">
        <v>596.805336141829</v>
      </c>
      <c r="O293" s="1036">
        <v>26</v>
      </c>
      <c r="P293" s="1038">
        <v>482.59220958290246</v>
      </c>
      <c r="Q293" s="1036">
        <v>31</v>
      </c>
      <c r="R293" s="1127">
        <f t="shared" si="4"/>
        <v>-0.19137417117829547</v>
      </c>
    </row>
    <row r="294" spans="2:26" x14ac:dyDescent="0.25">
      <c r="D294" s="558">
        <v>35</v>
      </c>
      <c r="E294" s="559" t="s">
        <v>235</v>
      </c>
      <c r="F294" s="567">
        <v>1371.3545805008682</v>
      </c>
      <c r="G294" s="568">
        <v>5</v>
      </c>
      <c r="H294" s="569">
        <v>1426.6881499926762</v>
      </c>
      <c r="I294" s="568">
        <v>5</v>
      </c>
      <c r="J294" s="569">
        <v>1147.8</v>
      </c>
      <c r="K294" s="568">
        <v>7</v>
      </c>
      <c r="L294" s="565">
        <v>1154.9825409615901</v>
      </c>
      <c r="M294" s="568">
        <v>8</v>
      </c>
      <c r="N294" s="565">
        <v>829.06803156323315</v>
      </c>
      <c r="O294" s="568">
        <v>11</v>
      </c>
      <c r="P294" s="565">
        <v>778.06595035198222</v>
      </c>
      <c r="Q294" s="568">
        <v>9</v>
      </c>
      <c r="R294" s="1126">
        <f t="shared" si="4"/>
        <v>-6.1517365607602723E-2</v>
      </c>
    </row>
    <row r="295" spans="2:26" x14ac:dyDescent="0.25">
      <c r="D295" s="1033">
        <v>36</v>
      </c>
      <c r="E295" s="1034" t="s">
        <v>264</v>
      </c>
      <c r="F295" s="1035">
        <v>1174.42366246194</v>
      </c>
      <c r="G295" s="1036">
        <v>11</v>
      </c>
      <c r="H295" s="1037">
        <v>1007.4463425317565</v>
      </c>
      <c r="I295" s="1036">
        <v>20</v>
      </c>
      <c r="J295" s="1037">
        <v>942.6</v>
      </c>
      <c r="K295" s="1036">
        <v>14</v>
      </c>
      <c r="L295" s="1038">
        <v>82.236842105263165</v>
      </c>
      <c r="M295" s="1036">
        <v>51</v>
      </c>
      <c r="N295" s="1038">
        <v>0</v>
      </c>
      <c r="O295" s="1036">
        <v>52</v>
      </c>
      <c r="P295" s="1038">
        <v>82.747207281754243</v>
      </c>
      <c r="Q295" s="1036">
        <v>49</v>
      </c>
      <c r="R295" s="1127" t="str">
        <f t="shared" si="4"/>
        <v>-</v>
      </c>
    </row>
    <row r="296" spans="2:26" ht="15.75" x14ac:dyDescent="0.25">
      <c r="C296" s="100"/>
      <c r="D296" s="558">
        <v>37</v>
      </c>
      <c r="E296" s="559" t="s">
        <v>237</v>
      </c>
      <c r="F296" s="567">
        <v>1821.7620004957175</v>
      </c>
      <c r="G296" s="568">
        <v>2</v>
      </c>
      <c r="H296" s="569">
        <v>1605.1465887811412</v>
      </c>
      <c r="I296" s="568">
        <v>2</v>
      </c>
      <c r="J296" s="569">
        <v>1502.5</v>
      </c>
      <c r="K296" s="568">
        <v>2</v>
      </c>
      <c r="L296" s="565">
        <v>1177.2969537238898</v>
      </c>
      <c r="M296" s="568">
        <v>6</v>
      </c>
      <c r="N296" s="565">
        <v>840.58017137810589</v>
      </c>
      <c r="O296" s="568">
        <v>10</v>
      </c>
      <c r="P296" s="565">
        <v>769.33760286687311</v>
      </c>
      <c r="Q296" s="568">
        <v>10</v>
      </c>
      <c r="R296" s="1126">
        <f t="shared" si="4"/>
        <v>-8.4754043620173344E-2</v>
      </c>
    </row>
    <row r="297" spans="2:26" ht="15.75" x14ac:dyDescent="0.25">
      <c r="C297" s="100"/>
      <c r="D297" s="1033">
        <v>38</v>
      </c>
      <c r="E297" s="1034" t="s">
        <v>238</v>
      </c>
      <c r="F297" s="1035">
        <v>440.74881861141404</v>
      </c>
      <c r="G297" s="1036">
        <v>43</v>
      </c>
      <c r="H297" s="1037">
        <v>502.09590492422495</v>
      </c>
      <c r="I297" s="1036">
        <v>42</v>
      </c>
      <c r="J297" s="1037">
        <v>364.9</v>
      </c>
      <c r="K297" s="1036">
        <v>47</v>
      </c>
      <c r="L297" s="1038">
        <v>346.74976956502655</v>
      </c>
      <c r="M297" s="1036">
        <v>46</v>
      </c>
      <c r="N297" s="1038">
        <v>363.523518198342</v>
      </c>
      <c r="O297" s="1036">
        <v>44</v>
      </c>
      <c r="P297" s="1038">
        <v>308.90450821506914</v>
      </c>
      <c r="Q297" s="1036">
        <v>41</v>
      </c>
      <c r="R297" s="1127">
        <f t="shared" si="4"/>
        <v>-0.15024890343813241</v>
      </c>
    </row>
    <row r="298" spans="2:26" ht="15.75" x14ac:dyDescent="0.25">
      <c r="C298" s="100"/>
      <c r="D298" s="558">
        <v>39</v>
      </c>
      <c r="E298" s="559" t="s">
        <v>239</v>
      </c>
      <c r="F298" s="567">
        <v>692.84064665127016</v>
      </c>
      <c r="G298" s="568">
        <v>32</v>
      </c>
      <c r="H298" s="569">
        <v>1145.0381679389313</v>
      </c>
      <c r="I298" s="568">
        <v>13</v>
      </c>
      <c r="J298" s="569">
        <v>389.2</v>
      </c>
      <c r="K298" s="568">
        <v>46</v>
      </c>
      <c r="L298" s="565">
        <v>366.4036076662909</v>
      </c>
      <c r="M298" s="568">
        <v>45</v>
      </c>
      <c r="N298" s="565">
        <v>428.44901456726649</v>
      </c>
      <c r="O298" s="568">
        <v>40</v>
      </c>
      <c r="P298" s="565">
        <v>347.22222222222223</v>
      </c>
      <c r="Q298" s="568">
        <v>37</v>
      </c>
      <c r="R298" s="1126">
        <f t="shared" si="4"/>
        <v>-0.1895833333333333</v>
      </c>
    </row>
    <row r="299" spans="2:26" x14ac:dyDescent="0.25">
      <c r="D299" s="1033">
        <v>40</v>
      </c>
      <c r="E299" s="1034" t="s">
        <v>240</v>
      </c>
      <c r="F299" s="1035">
        <v>179.37219730941703</v>
      </c>
      <c r="G299" s="1036">
        <v>50</v>
      </c>
      <c r="H299" s="1037">
        <v>118.55364552459989</v>
      </c>
      <c r="I299" s="1036">
        <v>51</v>
      </c>
      <c r="J299" s="1037">
        <v>654.70000000000005</v>
      </c>
      <c r="K299" s="1036">
        <v>27</v>
      </c>
      <c r="L299" s="1038">
        <v>566.19034780264224</v>
      </c>
      <c r="M299" s="1036">
        <v>36</v>
      </c>
      <c r="N299" s="1038">
        <v>506.66666666666669</v>
      </c>
      <c r="O299" s="1036">
        <v>34</v>
      </c>
      <c r="P299" s="1038">
        <v>316.62269129287597</v>
      </c>
      <c r="Q299" s="1036">
        <v>40</v>
      </c>
      <c r="R299" s="1127">
        <f t="shared" si="4"/>
        <v>-0.37508679350090274</v>
      </c>
    </row>
    <row r="300" spans="2:26" ht="15.75" x14ac:dyDescent="0.25">
      <c r="B300" s="100"/>
      <c r="C300" s="100"/>
      <c r="D300" s="558">
        <v>41</v>
      </c>
      <c r="E300" s="559" t="s">
        <v>241</v>
      </c>
      <c r="F300" s="567">
        <v>2057.014872590817</v>
      </c>
      <c r="G300" s="568">
        <v>1</v>
      </c>
      <c r="H300" s="569">
        <v>1744.1633099996088</v>
      </c>
      <c r="I300" s="568">
        <v>1</v>
      </c>
      <c r="J300" s="569">
        <v>1504.8</v>
      </c>
      <c r="K300" s="568">
        <v>1</v>
      </c>
      <c r="L300" s="565">
        <v>1515.9388607163976</v>
      </c>
      <c r="M300" s="568">
        <v>2</v>
      </c>
      <c r="N300" s="565">
        <v>1393.9760321467943</v>
      </c>
      <c r="O300" s="568">
        <v>1</v>
      </c>
      <c r="P300" s="565">
        <v>951.22123394042069</v>
      </c>
      <c r="Q300" s="568">
        <v>3</v>
      </c>
      <c r="R300" s="1126">
        <f t="shared" si="4"/>
        <v>-0.3176200938867712</v>
      </c>
    </row>
    <row r="301" spans="2:26" ht="15.75" x14ac:dyDescent="0.25">
      <c r="B301" s="89"/>
      <c r="D301" s="1033">
        <v>42</v>
      </c>
      <c r="E301" s="1034" t="s">
        <v>242</v>
      </c>
      <c r="F301" s="1035">
        <v>968.07652414428946</v>
      </c>
      <c r="G301" s="1036">
        <v>17</v>
      </c>
      <c r="H301" s="1037">
        <v>1179.8017932987259</v>
      </c>
      <c r="I301" s="1036">
        <v>10</v>
      </c>
      <c r="J301" s="1037">
        <v>798.9</v>
      </c>
      <c r="K301" s="1036">
        <v>20</v>
      </c>
      <c r="L301" s="1038">
        <v>1297.9554330346887</v>
      </c>
      <c r="M301" s="1036">
        <v>3</v>
      </c>
      <c r="N301" s="1038">
        <v>785.27894983591182</v>
      </c>
      <c r="O301" s="1036">
        <v>14</v>
      </c>
      <c r="P301" s="1038">
        <v>526.18990672088012</v>
      </c>
      <c r="Q301" s="1036">
        <v>26</v>
      </c>
      <c r="R301" s="1127">
        <f t="shared" si="4"/>
        <v>-0.3299324949040971</v>
      </c>
    </row>
    <row r="302" spans="2:26" ht="15.75" x14ac:dyDescent="0.25">
      <c r="B302" s="89"/>
      <c r="D302" s="558">
        <v>43</v>
      </c>
      <c r="E302" s="559" t="s">
        <v>265</v>
      </c>
      <c r="F302" s="567">
        <v>875.7157292017514</v>
      </c>
      <c r="G302" s="568">
        <v>22</v>
      </c>
      <c r="H302" s="569">
        <v>733.53804162401912</v>
      </c>
      <c r="I302" s="568">
        <v>34</v>
      </c>
      <c r="J302" s="569">
        <v>771.8</v>
      </c>
      <c r="K302" s="568">
        <v>23</v>
      </c>
      <c r="L302" s="565">
        <v>1087.6623376623377</v>
      </c>
      <c r="M302" s="568">
        <v>10</v>
      </c>
      <c r="N302" s="565">
        <v>1048.6645911846633</v>
      </c>
      <c r="O302" s="568">
        <v>4</v>
      </c>
      <c r="P302" s="565">
        <v>892.85714285714289</v>
      </c>
      <c r="Q302" s="568">
        <v>4</v>
      </c>
      <c r="R302" s="1126">
        <f t="shared" si="4"/>
        <v>-0.14857700892857142</v>
      </c>
    </row>
    <row r="303" spans="2:26" ht="15" customHeight="1" x14ac:dyDescent="0.25">
      <c r="B303" s="67"/>
      <c r="C303" s="67"/>
      <c r="D303" s="1033">
        <v>44</v>
      </c>
      <c r="E303" s="1034" t="s">
        <v>244</v>
      </c>
      <c r="F303" s="1035">
        <v>795.59363525091794</v>
      </c>
      <c r="G303" s="1036">
        <v>26</v>
      </c>
      <c r="H303" s="1037">
        <v>607.11709545563838</v>
      </c>
      <c r="I303" s="1036">
        <v>39</v>
      </c>
      <c r="J303" s="1037">
        <v>443.5</v>
      </c>
      <c r="K303" s="1036">
        <v>42</v>
      </c>
      <c r="L303" s="1038">
        <v>600.8583690987125</v>
      </c>
      <c r="M303" s="1036">
        <v>32</v>
      </c>
      <c r="N303" s="1038">
        <v>757.81496684559522</v>
      </c>
      <c r="O303" s="1036">
        <v>16</v>
      </c>
      <c r="P303" s="1038">
        <v>496.04712447682527</v>
      </c>
      <c r="Q303" s="1036">
        <v>30</v>
      </c>
      <c r="R303" s="1127">
        <f t="shared" si="4"/>
        <v>-0.34542448199245601</v>
      </c>
      <c r="S303" s="67"/>
      <c r="T303" s="67"/>
      <c r="U303" s="67"/>
      <c r="V303" s="67"/>
      <c r="W303" s="67"/>
      <c r="X303" s="67"/>
      <c r="Y303" s="67"/>
      <c r="Z303" s="67"/>
    </row>
    <row r="304" spans="2:26" ht="15.75" x14ac:dyDescent="0.25">
      <c r="B304" s="67"/>
      <c r="C304" s="67"/>
      <c r="D304" s="558">
        <v>45</v>
      </c>
      <c r="E304" s="559" t="s">
        <v>245</v>
      </c>
      <c r="F304" s="567">
        <v>991.86397294085384</v>
      </c>
      <c r="G304" s="568">
        <v>16</v>
      </c>
      <c r="H304" s="569">
        <v>1126.465088703425</v>
      </c>
      <c r="I304" s="568">
        <v>14</v>
      </c>
      <c r="J304" s="569">
        <v>992.9</v>
      </c>
      <c r="K304" s="568">
        <v>9</v>
      </c>
      <c r="L304" s="565">
        <v>974.66705877410413</v>
      </c>
      <c r="M304" s="568">
        <v>13</v>
      </c>
      <c r="N304" s="565">
        <v>877.44954665106752</v>
      </c>
      <c r="O304" s="568">
        <v>7</v>
      </c>
      <c r="P304" s="565">
        <v>685.81404048381069</v>
      </c>
      <c r="Q304" s="568">
        <v>13</v>
      </c>
      <c r="R304" s="1126">
        <f t="shared" si="4"/>
        <v>-0.21840059852861704</v>
      </c>
      <c r="S304" s="67"/>
      <c r="T304" s="67"/>
      <c r="U304" s="67"/>
      <c r="V304" s="67"/>
      <c r="W304" s="67"/>
      <c r="X304" s="67"/>
      <c r="Y304" s="67"/>
      <c r="Z304" s="67"/>
    </row>
    <row r="305" spans="2:27" ht="15.75" x14ac:dyDescent="0.25">
      <c r="B305" s="67"/>
      <c r="C305" s="67"/>
      <c r="D305" s="1033">
        <v>46</v>
      </c>
      <c r="E305" s="1034" t="s">
        <v>246</v>
      </c>
      <c r="F305" s="1035">
        <v>825.87749483826565</v>
      </c>
      <c r="G305" s="1036">
        <v>25</v>
      </c>
      <c r="H305" s="1037">
        <v>593.85489284792152</v>
      </c>
      <c r="I305" s="1036">
        <v>41</v>
      </c>
      <c r="J305" s="1037">
        <v>559.79999999999995</v>
      </c>
      <c r="K305" s="1036">
        <v>37</v>
      </c>
      <c r="L305" s="1038">
        <v>510.24475803236868</v>
      </c>
      <c r="M305" s="1036">
        <v>37</v>
      </c>
      <c r="N305" s="1038">
        <v>389.47619426118752</v>
      </c>
      <c r="O305" s="1036">
        <v>42</v>
      </c>
      <c r="P305" s="1038">
        <v>523.10374891020058</v>
      </c>
      <c r="Q305" s="1036">
        <v>28</v>
      </c>
      <c r="R305" s="1127">
        <f t="shared" si="4"/>
        <v>0.34309556429372107</v>
      </c>
      <c r="S305" s="67"/>
      <c r="T305" s="67"/>
      <c r="U305" s="91"/>
      <c r="V305" s="91"/>
      <c r="W305" s="91"/>
      <c r="X305" s="91"/>
      <c r="Y305" s="91"/>
      <c r="Z305" s="91"/>
    </row>
    <row r="306" spans="2:27" ht="15.75" x14ac:dyDescent="0.25">
      <c r="B306" s="67"/>
      <c r="C306" s="67"/>
      <c r="D306" s="558">
        <v>47</v>
      </c>
      <c r="E306" s="559" t="s">
        <v>247</v>
      </c>
      <c r="F306" s="567">
        <v>1096.8543046357615</v>
      </c>
      <c r="G306" s="568">
        <v>13</v>
      </c>
      <c r="H306" s="569">
        <v>606.9485140226036</v>
      </c>
      <c r="I306" s="568">
        <v>40</v>
      </c>
      <c r="J306" s="569">
        <v>669.3</v>
      </c>
      <c r="K306" s="568">
        <v>26</v>
      </c>
      <c r="L306" s="565">
        <v>396.74667724657809</v>
      </c>
      <c r="M306" s="568">
        <v>43</v>
      </c>
      <c r="N306" s="565">
        <v>759.54427343593841</v>
      </c>
      <c r="O306" s="568">
        <v>15</v>
      </c>
      <c r="P306" s="565">
        <v>523.56020942408372</v>
      </c>
      <c r="Q306" s="568">
        <v>27</v>
      </c>
      <c r="R306" s="1126">
        <f t="shared" si="4"/>
        <v>-0.31069165059244974</v>
      </c>
      <c r="S306" s="67"/>
      <c r="T306" s="67"/>
      <c r="U306" s="67"/>
      <c r="V306" s="67"/>
      <c r="W306" s="67"/>
      <c r="X306" s="67"/>
      <c r="Y306" s="67"/>
      <c r="Z306" s="67"/>
    </row>
    <row r="307" spans="2:27" ht="15.75" x14ac:dyDescent="0.25">
      <c r="B307" s="67"/>
      <c r="C307" s="67"/>
      <c r="D307" s="1033">
        <v>48</v>
      </c>
      <c r="E307" s="1034" t="s">
        <v>248</v>
      </c>
      <c r="F307" s="1035">
        <v>914.14569786071058</v>
      </c>
      <c r="G307" s="1036">
        <v>21</v>
      </c>
      <c r="H307" s="1037">
        <v>1049.6453900709221</v>
      </c>
      <c r="I307" s="1036">
        <v>17</v>
      </c>
      <c r="J307" s="1037">
        <v>943.3</v>
      </c>
      <c r="K307" s="1036">
        <v>13</v>
      </c>
      <c r="L307" s="1038">
        <v>1004.847950639048</v>
      </c>
      <c r="M307" s="1036">
        <v>12</v>
      </c>
      <c r="N307" s="1038">
        <v>722.65797126993914</v>
      </c>
      <c r="O307" s="1036">
        <v>17</v>
      </c>
      <c r="P307" s="1038">
        <v>643.28516038068381</v>
      </c>
      <c r="Q307" s="1036">
        <v>17</v>
      </c>
      <c r="R307" s="1127">
        <f t="shared" si="4"/>
        <v>-0.10983454697077809</v>
      </c>
      <c r="S307" s="91"/>
      <c r="T307" s="91"/>
      <c r="U307" s="91"/>
      <c r="V307" s="91"/>
      <c r="W307" s="91"/>
      <c r="X307" s="91"/>
      <c r="Y307" s="91"/>
      <c r="Z307" s="91"/>
    </row>
    <row r="308" spans="2:27" ht="15.75" x14ac:dyDescent="0.25">
      <c r="B308" s="67"/>
      <c r="C308" s="27"/>
      <c r="D308" s="558">
        <v>49</v>
      </c>
      <c r="E308" s="559" t="s">
        <v>249</v>
      </c>
      <c r="F308" s="567">
        <v>654.81758652946678</v>
      </c>
      <c r="G308" s="568">
        <v>35</v>
      </c>
      <c r="H308" s="569">
        <v>733.03381414045873</v>
      </c>
      <c r="I308" s="568">
        <v>35</v>
      </c>
      <c r="J308" s="569">
        <v>452.2</v>
      </c>
      <c r="K308" s="568">
        <v>41</v>
      </c>
      <c r="L308" s="565">
        <v>664.62549473526997</v>
      </c>
      <c r="M308" s="568">
        <v>29</v>
      </c>
      <c r="N308" s="565">
        <v>677.04807041299932</v>
      </c>
      <c r="O308" s="568">
        <v>21</v>
      </c>
      <c r="P308" s="565">
        <v>340.96075162903469</v>
      </c>
      <c r="Q308" s="568">
        <v>38</v>
      </c>
      <c r="R308" s="1126">
        <f t="shared" si="4"/>
        <v>-0.49640096984391574</v>
      </c>
    </row>
    <row r="309" spans="2:27" ht="15.75" x14ac:dyDescent="0.25">
      <c r="B309" s="67"/>
      <c r="C309" s="67"/>
      <c r="D309" s="1033">
        <v>50</v>
      </c>
      <c r="E309" s="1034" t="s">
        <v>250</v>
      </c>
      <c r="F309" s="1035">
        <v>1146.161934805468</v>
      </c>
      <c r="G309" s="1036">
        <v>12</v>
      </c>
      <c r="H309" s="1037">
        <v>705.90677878127269</v>
      </c>
      <c r="I309" s="1036">
        <v>36</v>
      </c>
      <c r="J309" s="1037">
        <v>532.4</v>
      </c>
      <c r="K309" s="1036">
        <v>39</v>
      </c>
      <c r="L309" s="1038">
        <v>777.00805092679275</v>
      </c>
      <c r="M309" s="1036">
        <v>23</v>
      </c>
      <c r="N309" s="1038">
        <v>415.01429493682559</v>
      </c>
      <c r="O309" s="1036">
        <v>41</v>
      </c>
      <c r="P309" s="1038">
        <v>609.14628602600237</v>
      </c>
      <c r="Q309" s="1036">
        <v>20</v>
      </c>
      <c r="R309" s="1127">
        <f t="shared" si="4"/>
        <v>0.46777181763998754</v>
      </c>
    </row>
    <row r="310" spans="2:27" ht="15.75" x14ac:dyDescent="0.25">
      <c r="B310" s="67"/>
      <c r="C310" s="67"/>
      <c r="D310" s="558">
        <v>51</v>
      </c>
      <c r="E310" s="559" t="s">
        <v>266</v>
      </c>
      <c r="F310" s="567">
        <v>321.66274897933937</v>
      </c>
      <c r="G310" s="568">
        <v>44</v>
      </c>
      <c r="H310" s="569">
        <v>376.83708076874763</v>
      </c>
      <c r="I310" s="568">
        <v>43</v>
      </c>
      <c r="J310" s="569">
        <v>415.4</v>
      </c>
      <c r="K310" s="568">
        <v>45</v>
      </c>
      <c r="L310" s="565">
        <v>588.44721988711422</v>
      </c>
      <c r="M310" s="568">
        <v>34</v>
      </c>
      <c r="N310" s="565">
        <v>583.16121977888474</v>
      </c>
      <c r="O310" s="568">
        <v>27</v>
      </c>
      <c r="P310" s="565">
        <v>417.79306955025805</v>
      </c>
      <c r="Q310" s="568">
        <v>33</v>
      </c>
      <c r="R310" s="1126">
        <f t="shared" si="4"/>
        <v>-0.28357192594413044</v>
      </c>
    </row>
    <row r="311" spans="2:27" ht="16.5" thickBot="1" x14ac:dyDescent="0.3">
      <c r="B311" s="106"/>
      <c r="D311" s="1133">
        <v>52</v>
      </c>
      <c r="E311" s="1134" t="s">
        <v>252</v>
      </c>
      <c r="F311" s="1136">
        <v>1301.050848762462</v>
      </c>
      <c r="G311" s="1090">
        <v>6</v>
      </c>
      <c r="H311" s="1037">
        <v>1283.661575562701</v>
      </c>
      <c r="I311" s="1036">
        <v>8</v>
      </c>
      <c r="J311" s="1037">
        <v>1217.4000000000001</v>
      </c>
      <c r="K311" s="1090">
        <v>5</v>
      </c>
      <c r="L311" s="1038">
        <v>1240.575965789503</v>
      </c>
      <c r="M311" s="1036">
        <v>5</v>
      </c>
      <c r="N311" s="1038">
        <v>1026.1326129344995</v>
      </c>
      <c r="O311" s="1036">
        <v>5</v>
      </c>
      <c r="P311" s="1038">
        <v>1081.6576884100486</v>
      </c>
      <c r="Q311" s="1036">
        <v>2</v>
      </c>
      <c r="R311" s="1132">
        <f t="shared" si="4"/>
        <v>5.4111013309245046E-2</v>
      </c>
    </row>
    <row r="312" spans="2:27" ht="24" customHeight="1" thickBot="1" x14ac:dyDescent="0.3">
      <c r="B312" s="89"/>
      <c r="D312" s="1726" t="s">
        <v>277</v>
      </c>
      <c r="E312" s="1727"/>
      <c r="F312" s="1159">
        <v>1381.7357397094561</v>
      </c>
      <c r="G312" s="1135" t="s">
        <v>77</v>
      </c>
      <c r="H312" s="1159">
        <v>1346.405779582657</v>
      </c>
      <c r="I312" s="956" t="s">
        <v>77</v>
      </c>
      <c r="J312" s="1159">
        <v>1177.92</v>
      </c>
      <c r="K312" s="956" t="s">
        <v>77</v>
      </c>
      <c r="L312" s="1159">
        <v>1088.7424929841106</v>
      </c>
      <c r="M312" s="956" t="s">
        <v>77</v>
      </c>
      <c r="N312" s="955">
        <v>852.55999873317785</v>
      </c>
      <c r="O312" s="956" t="s">
        <v>77</v>
      </c>
      <c r="P312" s="955">
        <v>766.91999402443605</v>
      </c>
      <c r="Q312" s="956" t="s">
        <v>77</v>
      </c>
      <c r="R312" s="1154">
        <f>IFERROR((P312-N312)/N312,"-")</f>
        <v>-0.10045041385473703</v>
      </c>
    </row>
    <row r="313" spans="2:27" ht="15.75" customHeight="1" thickTop="1" x14ac:dyDescent="0.25">
      <c r="B313" s="89"/>
      <c r="D313" s="1706" t="s">
        <v>440</v>
      </c>
      <c r="E313" s="1706"/>
      <c r="F313" s="1706"/>
      <c r="G313" s="1706"/>
      <c r="H313" s="1706"/>
      <c r="I313" s="1706"/>
      <c r="J313" s="1706"/>
      <c r="K313" s="1706"/>
      <c r="L313" s="1706"/>
      <c r="M313" s="1706"/>
      <c r="N313" s="1706"/>
      <c r="O313" s="1706"/>
      <c r="P313" s="1706"/>
      <c r="Q313" s="1706"/>
      <c r="R313" s="1706"/>
    </row>
    <row r="314" spans="2:27" ht="15.75" x14ac:dyDescent="0.25">
      <c r="B314" s="89"/>
      <c r="D314" s="1728" t="s">
        <v>308</v>
      </c>
      <c r="E314" s="1728"/>
      <c r="F314" s="1728"/>
      <c r="G314" s="1728"/>
      <c r="H314" s="1728"/>
      <c r="I314" s="561"/>
      <c r="J314" s="560"/>
      <c r="K314" s="560"/>
      <c r="L314" s="560"/>
      <c r="M314" s="560"/>
      <c r="N314" s="560"/>
      <c r="O314" s="560"/>
      <c r="P314" s="560"/>
      <c r="Q314" s="560"/>
    </row>
    <row r="315" spans="2:27" ht="15.75" x14ac:dyDescent="0.25">
      <c r="B315" s="100"/>
      <c r="C315" s="100"/>
      <c r="D315" s="726" t="s">
        <v>441</v>
      </c>
      <c r="E315" s="726"/>
      <c r="F315" s="726"/>
      <c r="G315" s="726"/>
      <c r="H315" s="726"/>
      <c r="I315" s="560"/>
      <c r="J315" s="560"/>
      <c r="K315" s="560"/>
      <c r="L315" s="560"/>
      <c r="M315" s="560"/>
      <c r="N315" s="560"/>
      <c r="O315" s="560"/>
      <c r="P315" s="560"/>
      <c r="Q315" s="560"/>
      <c r="R315" s="100"/>
      <c r="S315" s="100"/>
      <c r="T315" s="100"/>
      <c r="U315" s="100"/>
    </row>
    <row r="316" spans="2:27" ht="15.75" x14ac:dyDescent="0.25">
      <c r="B316" s="106"/>
      <c r="D316" s="560"/>
      <c r="E316" s="560"/>
      <c r="F316" s="560"/>
      <c r="G316" s="560"/>
      <c r="H316" s="560"/>
      <c r="I316" s="560"/>
      <c r="J316" s="560"/>
      <c r="K316" s="560"/>
      <c r="L316" s="560"/>
      <c r="M316" s="560"/>
      <c r="N316" s="560"/>
      <c r="O316" s="560"/>
      <c r="P316" s="560"/>
      <c r="Q316" s="560"/>
    </row>
    <row r="317" spans="2:27" ht="15.75" customHeight="1" x14ac:dyDescent="0.25">
      <c r="B317" s="89"/>
      <c r="D317" s="1500" t="s">
        <v>321</v>
      </c>
      <c r="E317" s="1500"/>
      <c r="F317" s="1500"/>
      <c r="G317" s="1500"/>
      <c r="H317" s="1500"/>
      <c r="I317" s="1500"/>
      <c r="J317" s="1500"/>
      <c r="K317" s="1500"/>
      <c r="L317" s="1500"/>
      <c r="M317" s="1500"/>
      <c r="N317" s="1500"/>
      <c r="O317" s="1500"/>
      <c r="P317" s="1500"/>
      <c r="Q317" s="1500"/>
      <c r="R317" s="1500"/>
    </row>
    <row r="318" spans="2:27" ht="15.75" customHeight="1" x14ac:dyDescent="0.25">
      <c r="B318" s="67"/>
      <c r="C318" s="67"/>
      <c r="D318" s="1500"/>
      <c r="E318" s="1500"/>
      <c r="F318" s="1500"/>
      <c r="G318" s="1500"/>
      <c r="H318" s="1500"/>
      <c r="I318" s="1500"/>
      <c r="J318" s="1500"/>
      <c r="K318" s="1500"/>
      <c r="L318" s="1500"/>
      <c r="M318" s="1500"/>
      <c r="N318" s="1500"/>
      <c r="O318" s="1500"/>
      <c r="P318" s="1500"/>
      <c r="Q318" s="1500"/>
      <c r="R318" s="1500"/>
      <c r="S318" s="67"/>
      <c r="T318" s="67"/>
      <c r="U318" s="67"/>
      <c r="V318" s="67"/>
      <c r="W318" s="67"/>
      <c r="X318" s="67"/>
      <c r="Y318" s="67"/>
      <c r="Z318" s="67"/>
      <c r="AA318" s="67"/>
    </row>
    <row r="319" spans="2:27" ht="6" customHeight="1" thickBot="1" x14ac:dyDescent="0.3">
      <c r="B319" s="67"/>
      <c r="C319" s="67"/>
      <c r="D319" s="555"/>
      <c r="E319" s="555"/>
      <c r="F319" s="555"/>
      <c r="G319" s="555"/>
      <c r="H319" s="555"/>
      <c r="I319" s="555"/>
      <c r="J319" s="555"/>
      <c r="K319" s="555"/>
      <c r="L319" s="1130"/>
      <c r="M319" s="1130"/>
      <c r="N319" s="1130"/>
      <c r="O319" s="1130"/>
      <c r="P319" s="1130"/>
      <c r="Q319" s="1130"/>
      <c r="R319" s="555"/>
      <c r="T319" s="67"/>
      <c r="U319" s="67"/>
      <c r="V319" s="67"/>
      <c r="W319" s="67"/>
      <c r="X319" s="67"/>
      <c r="Y319" s="67"/>
      <c r="Z319" s="67"/>
      <c r="AA319" s="67"/>
    </row>
    <row r="320" spans="2:27" ht="31.5" customHeight="1" thickTop="1" thickBot="1" x14ac:dyDescent="0.3">
      <c r="B320" s="67"/>
      <c r="C320" s="67"/>
      <c r="D320" s="1708" t="s">
        <v>256</v>
      </c>
      <c r="E320" s="1709"/>
      <c r="F320" s="952">
        <v>2011</v>
      </c>
      <c r="G320" s="953" t="s">
        <v>307</v>
      </c>
      <c r="H320" s="953">
        <v>2012</v>
      </c>
      <c r="I320" s="953" t="s">
        <v>307</v>
      </c>
      <c r="J320" s="952">
        <v>2013</v>
      </c>
      <c r="K320" s="953" t="s">
        <v>307</v>
      </c>
      <c r="L320" s="1128">
        <v>2014</v>
      </c>
      <c r="M320" s="1129" t="s">
        <v>307</v>
      </c>
      <c r="N320" s="1128">
        <v>2015</v>
      </c>
      <c r="O320" s="1129" t="s">
        <v>307</v>
      </c>
      <c r="P320" s="1128">
        <v>2016</v>
      </c>
      <c r="Q320" s="1129" t="s">
        <v>307</v>
      </c>
      <c r="R320" s="954" t="s">
        <v>542</v>
      </c>
      <c r="T320" s="67"/>
      <c r="U320" s="67"/>
      <c r="V320" s="67"/>
      <c r="W320" s="67"/>
      <c r="X320" s="67"/>
      <c r="Y320" s="67"/>
      <c r="Z320" s="67"/>
      <c r="AA320" s="67"/>
    </row>
    <row r="321" spans="2:27" ht="15.75" x14ac:dyDescent="0.25">
      <c r="B321" s="67"/>
      <c r="C321" s="67"/>
      <c r="D321" s="556">
        <v>1</v>
      </c>
      <c r="E321" s="557" t="s">
        <v>257</v>
      </c>
      <c r="F321" s="562">
        <v>4.1274558362225529</v>
      </c>
      <c r="G321" s="563">
        <v>47</v>
      </c>
      <c r="H321" s="564">
        <v>33.237774730981762</v>
      </c>
      <c r="I321" s="563">
        <v>20</v>
      </c>
      <c r="J321" s="565">
        <v>46.6</v>
      </c>
      <c r="K321" s="563">
        <v>9</v>
      </c>
      <c r="L321" s="564">
        <v>23.389989084671761</v>
      </c>
      <c r="M321" s="563">
        <v>23</v>
      </c>
      <c r="N321" s="564">
        <v>31.276878567518963</v>
      </c>
      <c r="O321" s="563">
        <v>19</v>
      </c>
      <c r="P321" s="564">
        <v>27.444522857366895</v>
      </c>
      <c r="Q321" s="563">
        <v>25</v>
      </c>
      <c r="R321" s="1126">
        <f>IFERROR((P321-N321)/N321,"-")</f>
        <v>-0.12252999294283701</v>
      </c>
      <c r="T321" s="67"/>
      <c r="U321" s="67"/>
      <c r="V321" s="67"/>
      <c r="W321" s="67"/>
      <c r="X321" s="67"/>
      <c r="Y321" s="67"/>
      <c r="Z321" s="67"/>
      <c r="AA321" s="67"/>
    </row>
    <row r="322" spans="2:27" ht="15.75" x14ac:dyDescent="0.25">
      <c r="B322" s="67"/>
      <c r="C322" s="67"/>
      <c r="D322" s="1033">
        <v>2</v>
      </c>
      <c r="E322" s="1034" t="s">
        <v>202</v>
      </c>
      <c r="F322" s="1035">
        <v>38.989394884591391</v>
      </c>
      <c r="G322" s="1036">
        <v>8</v>
      </c>
      <c r="H322" s="1037">
        <v>23.377230577417595</v>
      </c>
      <c r="I322" s="1036">
        <v>30</v>
      </c>
      <c r="J322" s="1037">
        <v>21.7</v>
      </c>
      <c r="K322" s="1036">
        <v>22</v>
      </c>
      <c r="L322" s="1038">
        <v>28.810141169691732</v>
      </c>
      <c r="M322" s="1036">
        <v>18</v>
      </c>
      <c r="N322" s="1038">
        <v>0</v>
      </c>
      <c r="O322" s="1036">
        <v>47</v>
      </c>
      <c r="P322" s="1038">
        <v>35.732151790180808</v>
      </c>
      <c r="Q322" s="1036">
        <v>16</v>
      </c>
      <c r="R322" s="1127" t="str">
        <f t="shared" ref="R322:R372" si="5">IFERROR((P322-N322)/N322,"-")</f>
        <v>-</v>
      </c>
      <c r="T322" s="67"/>
      <c r="U322" s="67"/>
      <c r="V322" s="67"/>
      <c r="W322" s="67"/>
      <c r="X322" s="67"/>
      <c r="Y322" s="67"/>
      <c r="Z322" s="67"/>
      <c r="AA322" s="67"/>
    </row>
    <row r="323" spans="2:27" ht="15.75" x14ac:dyDescent="0.25">
      <c r="B323" s="67"/>
      <c r="C323" s="67"/>
      <c r="D323" s="558">
        <v>3</v>
      </c>
      <c r="E323" s="559" t="s">
        <v>258</v>
      </c>
      <c r="F323" s="567">
        <v>40.1307114601846</v>
      </c>
      <c r="G323" s="568">
        <v>7</v>
      </c>
      <c r="H323" s="569">
        <v>22.545372562281592</v>
      </c>
      <c r="I323" s="568">
        <v>34</v>
      </c>
      <c r="J323" s="569">
        <v>10.3</v>
      </c>
      <c r="K323" s="568">
        <v>41</v>
      </c>
      <c r="L323" s="565">
        <v>10.080137089864422</v>
      </c>
      <c r="M323" s="568">
        <v>46</v>
      </c>
      <c r="N323" s="565">
        <v>44.532409698169225</v>
      </c>
      <c r="O323" s="568">
        <v>8</v>
      </c>
      <c r="P323" s="565">
        <v>24.308425300209052</v>
      </c>
      <c r="Q323" s="568">
        <v>29</v>
      </c>
      <c r="R323" s="1126">
        <f t="shared" si="5"/>
        <v>-0.45414080520308342</v>
      </c>
      <c r="S323" s="67"/>
      <c r="T323" s="67"/>
      <c r="U323" s="67"/>
      <c r="V323" s="67"/>
      <c r="W323" s="67"/>
      <c r="X323" s="67"/>
      <c r="Y323" s="67"/>
      <c r="Z323" s="67"/>
      <c r="AA323" s="67"/>
    </row>
    <row r="324" spans="2:27" ht="15.75" x14ac:dyDescent="0.25">
      <c r="B324" s="106"/>
      <c r="C324" s="27"/>
      <c r="D324" s="1033">
        <v>4</v>
      </c>
      <c r="E324" s="1034" t="s">
        <v>259</v>
      </c>
      <c r="F324" s="1035">
        <v>24.061597690086622</v>
      </c>
      <c r="G324" s="1036">
        <v>21</v>
      </c>
      <c r="H324" s="1037">
        <v>42.672518897829796</v>
      </c>
      <c r="I324" s="1036">
        <v>13</v>
      </c>
      <c r="J324" s="1037">
        <v>17.2</v>
      </c>
      <c r="K324" s="1036">
        <v>28</v>
      </c>
      <c r="L324" s="1038">
        <v>52.240538657998606</v>
      </c>
      <c r="M324" s="1036">
        <v>6</v>
      </c>
      <c r="N324" s="1038">
        <v>29.30317060305925</v>
      </c>
      <c r="O324" s="1036">
        <v>22</v>
      </c>
      <c r="P324" s="1038">
        <v>35.498757543485979</v>
      </c>
      <c r="Q324" s="1036">
        <v>17</v>
      </c>
      <c r="R324" s="1127">
        <f t="shared" si="5"/>
        <v>0.21143059992900257</v>
      </c>
    </row>
    <row r="325" spans="2:27" ht="15.75" x14ac:dyDescent="0.25">
      <c r="B325" s="106"/>
      <c r="D325" s="558">
        <v>5</v>
      </c>
      <c r="E325" s="559" t="s">
        <v>205</v>
      </c>
      <c r="F325" s="567">
        <v>15.288850060063339</v>
      </c>
      <c r="G325" s="568">
        <v>35</v>
      </c>
      <c r="H325" s="569">
        <v>21.564039807217483</v>
      </c>
      <c r="I325" s="568">
        <v>35</v>
      </c>
      <c r="J325" s="569">
        <v>24.7</v>
      </c>
      <c r="K325" s="568">
        <v>16</v>
      </c>
      <c r="L325" s="565">
        <v>15.555123468792534</v>
      </c>
      <c r="M325" s="568">
        <v>38</v>
      </c>
      <c r="N325" s="565">
        <v>26.819666478290436</v>
      </c>
      <c r="O325" s="568">
        <v>25</v>
      </c>
      <c r="P325" s="565">
        <v>17.942131902999169</v>
      </c>
      <c r="Q325" s="568">
        <v>35</v>
      </c>
      <c r="R325" s="1126">
        <f t="shared" si="5"/>
        <v>-0.33100838828392276</v>
      </c>
    </row>
    <row r="326" spans="2:27" ht="15.75" x14ac:dyDescent="0.25">
      <c r="B326" s="106"/>
      <c r="D326" s="1033">
        <v>6</v>
      </c>
      <c r="E326" s="1034" t="s">
        <v>206</v>
      </c>
      <c r="F326" s="1035">
        <v>12.158793847650314</v>
      </c>
      <c r="G326" s="1036">
        <v>41</v>
      </c>
      <c r="H326" s="1037">
        <v>32.937090157798607</v>
      </c>
      <c r="I326" s="1036">
        <v>21</v>
      </c>
      <c r="J326" s="1037">
        <v>35.6</v>
      </c>
      <c r="K326" s="1036">
        <v>12</v>
      </c>
      <c r="L326" s="1038">
        <v>37.627328190931813</v>
      </c>
      <c r="M326" s="1036">
        <v>10</v>
      </c>
      <c r="N326" s="1038">
        <v>26.428458163750726</v>
      </c>
      <c r="O326" s="1036">
        <v>26</v>
      </c>
      <c r="P326" s="1038">
        <v>44.213263979193755</v>
      </c>
      <c r="Q326" s="1036">
        <v>10</v>
      </c>
      <c r="R326" s="1127">
        <f t="shared" si="5"/>
        <v>0.6729414824447334</v>
      </c>
    </row>
    <row r="327" spans="2:27" ht="15.75" x14ac:dyDescent="0.25">
      <c r="B327" s="106"/>
      <c r="D327" s="558">
        <v>7</v>
      </c>
      <c r="E327" s="559" t="s">
        <v>207</v>
      </c>
      <c r="F327" s="567">
        <v>0</v>
      </c>
      <c r="G327" s="568">
        <v>48</v>
      </c>
      <c r="H327" s="569">
        <v>16.307893020221787</v>
      </c>
      <c r="I327" s="568">
        <v>41</v>
      </c>
      <c r="J327" s="569">
        <v>0</v>
      </c>
      <c r="K327" s="568">
        <v>45</v>
      </c>
      <c r="L327" s="565">
        <v>15.566625155666252</v>
      </c>
      <c r="M327" s="568">
        <v>37</v>
      </c>
      <c r="N327" s="565">
        <v>47.206923682140044</v>
      </c>
      <c r="O327" s="568">
        <v>5</v>
      </c>
      <c r="P327" s="565">
        <v>47.702337414533311</v>
      </c>
      <c r="Q327" s="568">
        <v>9</v>
      </c>
      <c r="R327" s="1126">
        <f t="shared" si="5"/>
        <v>1.0494514231197374E-2</v>
      </c>
    </row>
    <row r="328" spans="2:27" ht="15.75" x14ac:dyDescent="0.25">
      <c r="B328" s="106"/>
      <c r="D328" s="1033">
        <v>8</v>
      </c>
      <c r="E328" s="1034" t="s">
        <v>208</v>
      </c>
      <c r="F328" s="1035">
        <v>17.349063150589867</v>
      </c>
      <c r="G328" s="1036">
        <v>34</v>
      </c>
      <c r="H328" s="1037">
        <v>34.536349507857018</v>
      </c>
      <c r="I328" s="1036">
        <v>19</v>
      </c>
      <c r="J328" s="1037">
        <v>79.8</v>
      </c>
      <c r="K328" s="1036">
        <v>2</v>
      </c>
      <c r="L328" s="1038">
        <v>15.827793605571383</v>
      </c>
      <c r="M328" s="1036">
        <v>36</v>
      </c>
      <c r="N328" s="1038">
        <v>0</v>
      </c>
      <c r="O328" s="1036">
        <v>48</v>
      </c>
      <c r="P328" s="1038">
        <v>15.590894917368257</v>
      </c>
      <c r="Q328" s="1036">
        <v>37</v>
      </c>
      <c r="R328" s="1127" t="str">
        <f t="shared" si="5"/>
        <v>-</v>
      </c>
    </row>
    <row r="329" spans="2:27" ht="15.75" x14ac:dyDescent="0.25">
      <c r="B329" s="106"/>
      <c r="D329" s="558">
        <v>9</v>
      </c>
      <c r="E329" s="559" t="s">
        <v>209</v>
      </c>
      <c r="F329" s="567">
        <v>18.997441677854049</v>
      </c>
      <c r="G329" s="568">
        <v>33</v>
      </c>
      <c r="H329" s="569">
        <v>22.690028992814824</v>
      </c>
      <c r="I329" s="568">
        <v>33</v>
      </c>
      <c r="J329" s="569">
        <v>12.8</v>
      </c>
      <c r="K329" s="568">
        <v>36</v>
      </c>
      <c r="L329" s="565">
        <v>19.640463977078422</v>
      </c>
      <c r="M329" s="568">
        <v>28</v>
      </c>
      <c r="N329" s="565">
        <v>8.0251301217526887</v>
      </c>
      <c r="O329" s="568">
        <v>46</v>
      </c>
      <c r="P329" s="565">
        <v>11.37954185964473</v>
      </c>
      <c r="Q329" s="568">
        <v>44</v>
      </c>
      <c r="R329" s="1126">
        <f t="shared" si="5"/>
        <v>0.41798845464195888</v>
      </c>
    </row>
    <row r="330" spans="2:27" ht="15.75" x14ac:dyDescent="0.25">
      <c r="B330" s="106"/>
      <c r="D330" s="1033">
        <v>10</v>
      </c>
      <c r="E330" s="1034" t="s">
        <v>210</v>
      </c>
      <c r="F330" s="1035">
        <v>31.355334326252255</v>
      </c>
      <c r="G330" s="1036">
        <v>11</v>
      </c>
      <c r="H330" s="1037">
        <v>23.351755273604734</v>
      </c>
      <c r="I330" s="1036">
        <v>31</v>
      </c>
      <c r="J330" s="1037">
        <v>0</v>
      </c>
      <c r="K330" s="1036">
        <v>46</v>
      </c>
      <c r="L330" s="1038">
        <v>7.1017683403167391</v>
      </c>
      <c r="M330" s="1036">
        <v>49</v>
      </c>
      <c r="N330" s="1038">
        <v>0</v>
      </c>
      <c r="O330" s="1036">
        <v>49</v>
      </c>
      <c r="P330" s="1038">
        <v>27.866796711717988</v>
      </c>
      <c r="Q330" s="1036">
        <v>24</v>
      </c>
      <c r="R330" s="1127" t="str">
        <f t="shared" si="5"/>
        <v>-</v>
      </c>
    </row>
    <row r="331" spans="2:27" ht="15.75" x14ac:dyDescent="0.25">
      <c r="B331" s="106"/>
      <c r="D331" s="558">
        <v>11</v>
      </c>
      <c r="E331" s="559" t="s">
        <v>211</v>
      </c>
      <c r="F331" s="567">
        <v>29.569759992114729</v>
      </c>
      <c r="G331" s="568">
        <v>14</v>
      </c>
      <c r="H331" s="569">
        <v>24.05349497281955</v>
      </c>
      <c r="I331" s="568">
        <v>27</v>
      </c>
      <c r="J331" s="569">
        <v>21.8</v>
      </c>
      <c r="K331" s="568">
        <v>21</v>
      </c>
      <c r="L331" s="565">
        <v>42.421414329953762</v>
      </c>
      <c r="M331" s="568">
        <v>9</v>
      </c>
      <c r="N331" s="565">
        <v>24.839577727178639</v>
      </c>
      <c r="O331" s="568">
        <v>28</v>
      </c>
      <c r="P331" s="565">
        <v>12.136413285327077</v>
      </c>
      <c r="Q331" s="568">
        <v>43</v>
      </c>
      <c r="R331" s="1126">
        <f t="shared" si="5"/>
        <v>-0.51140822848820744</v>
      </c>
    </row>
    <row r="332" spans="2:27" ht="15.75" x14ac:dyDescent="0.25">
      <c r="B332" s="106"/>
      <c r="D332" s="1033">
        <v>12</v>
      </c>
      <c r="E332" s="1034" t="s">
        <v>212</v>
      </c>
      <c r="F332" s="1035">
        <v>28.360748723766307</v>
      </c>
      <c r="G332" s="1036">
        <v>16</v>
      </c>
      <c r="H332" s="1037">
        <v>0</v>
      </c>
      <c r="I332" s="1036">
        <v>49</v>
      </c>
      <c r="J332" s="1037">
        <v>81.3</v>
      </c>
      <c r="K332" s="1036">
        <v>1</v>
      </c>
      <c r="L332" s="1038">
        <v>109.49904188338353</v>
      </c>
      <c r="M332" s="1036">
        <v>1</v>
      </c>
      <c r="N332" s="1038">
        <v>165.88332872546309</v>
      </c>
      <c r="O332" s="1036">
        <v>1</v>
      </c>
      <c r="P332" s="1038">
        <v>55.819145967066703</v>
      </c>
      <c r="Q332" s="1036">
        <v>4</v>
      </c>
      <c r="R332" s="1127">
        <f t="shared" si="5"/>
        <v>-0.66350358172853285</v>
      </c>
    </row>
    <row r="333" spans="2:27" ht="15.75" x14ac:dyDescent="0.25">
      <c r="B333" s="106"/>
      <c r="D333" s="558">
        <v>13</v>
      </c>
      <c r="E333" s="559" t="s">
        <v>213</v>
      </c>
      <c r="F333" s="567">
        <v>41.324753527362887</v>
      </c>
      <c r="G333" s="568">
        <v>6</v>
      </c>
      <c r="H333" s="569">
        <v>35.604082601471639</v>
      </c>
      <c r="I333" s="568">
        <v>16</v>
      </c>
      <c r="J333" s="569">
        <v>38.799999999999997</v>
      </c>
      <c r="K333" s="568">
        <v>11</v>
      </c>
      <c r="L333" s="565">
        <v>22.206184422361627</v>
      </c>
      <c r="M333" s="568">
        <v>24</v>
      </c>
      <c r="N333" s="565">
        <v>33.359279439564105</v>
      </c>
      <c r="O333" s="568">
        <v>15</v>
      </c>
      <c r="P333" s="565">
        <v>22.272955064313159</v>
      </c>
      <c r="Q333" s="568">
        <v>30</v>
      </c>
      <c r="R333" s="1126">
        <f t="shared" si="5"/>
        <v>-0.33233105035543919</v>
      </c>
    </row>
    <row r="334" spans="2:27" ht="15.75" x14ac:dyDescent="0.25">
      <c r="B334" s="106"/>
      <c r="D334" s="1033">
        <v>14</v>
      </c>
      <c r="E334" s="1034" t="s">
        <v>214</v>
      </c>
      <c r="F334" s="1035">
        <v>23.490721165139771</v>
      </c>
      <c r="G334" s="1036">
        <v>22</v>
      </c>
      <c r="H334" s="1037">
        <v>11.466574934067195</v>
      </c>
      <c r="I334" s="1036">
        <v>45</v>
      </c>
      <c r="J334" s="1037">
        <v>10.4</v>
      </c>
      <c r="K334" s="1036">
        <v>39</v>
      </c>
      <c r="L334" s="1038">
        <v>10.114291493880854</v>
      </c>
      <c r="M334" s="1036">
        <v>45</v>
      </c>
      <c r="N334" s="1038">
        <v>39.490571626024284</v>
      </c>
      <c r="O334" s="1036">
        <v>11</v>
      </c>
      <c r="P334" s="1038">
        <v>48.243921265920491</v>
      </c>
      <c r="Q334" s="1036">
        <v>8</v>
      </c>
      <c r="R334" s="1127">
        <f t="shared" si="5"/>
        <v>0.22165669625627171</v>
      </c>
    </row>
    <row r="335" spans="2:27" ht="15.75" x14ac:dyDescent="0.25">
      <c r="B335" s="106"/>
      <c r="D335" s="558">
        <v>15</v>
      </c>
      <c r="E335" s="559" t="s">
        <v>260</v>
      </c>
      <c r="F335" s="567">
        <v>21.812629512487732</v>
      </c>
      <c r="G335" s="568">
        <v>27</v>
      </c>
      <c r="H335" s="569">
        <v>55.269993920300671</v>
      </c>
      <c r="I335" s="568">
        <v>5</v>
      </c>
      <c r="J335" s="569">
        <v>41.7</v>
      </c>
      <c r="K335" s="568">
        <v>10</v>
      </c>
      <c r="L335" s="565">
        <v>36.840166307036469</v>
      </c>
      <c r="M335" s="568">
        <v>12</v>
      </c>
      <c r="N335" s="565">
        <v>31.886060477228039</v>
      </c>
      <c r="O335" s="568">
        <v>17</v>
      </c>
      <c r="P335" s="565">
        <v>10.730189387842696</v>
      </c>
      <c r="Q335" s="568">
        <v>45</v>
      </c>
      <c r="R335" s="1126">
        <f t="shared" si="5"/>
        <v>-0.66348337714827332</v>
      </c>
    </row>
    <row r="336" spans="2:27" ht="15.75" x14ac:dyDescent="0.25">
      <c r="B336" s="89"/>
      <c r="D336" s="1033">
        <v>16</v>
      </c>
      <c r="E336" s="1034" t="s">
        <v>216</v>
      </c>
      <c r="F336" s="1035">
        <v>23.110700254217704</v>
      </c>
      <c r="G336" s="1036">
        <v>24</v>
      </c>
      <c r="H336" s="1037">
        <v>35.169988276670573</v>
      </c>
      <c r="I336" s="1036">
        <v>17</v>
      </c>
      <c r="J336" s="1037">
        <v>22.1</v>
      </c>
      <c r="K336" s="1036">
        <v>20</v>
      </c>
      <c r="L336" s="1038">
        <v>67.129111658089059</v>
      </c>
      <c r="M336" s="1036">
        <v>2</v>
      </c>
      <c r="N336" s="1038">
        <v>45.238633793259446</v>
      </c>
      <c r="O336" s="1036">
        <v>7</v>
      </c>
      <c r="P336" s="1038">
        <v>34.289633100925819</v>
      </c>
      <c r="Q336" s="1036">
        <v>19</v>
      </c>
      <c r="R336" s="1127">
        <f t="shared" si="5"/>
        <v>-0.2420276603040348</v>
      </c>
    </row>
    <row r="337" spans="2:27" ht="15.75" x14ac:dyDescent="0.25">
      <c r="B337" s="89"/>
      <c r="D337" s="558">
        <v>17</v>
      </c>
      <c r="E337" s="559" t="s">
        <v>217</v>
      </c>
      <c r="F337" s="567">
        <v>14.263300527742119</v>
      </c>
      <c r="G337" s="568">
        <v>38</v>
      </c>
      <c r="H337" s="569">
        <v>48.763497039359109</v>
      </c>
      <c r="I337" s="568">
        <v>10</v>
      </c>
      <c r="J337" s="569">
        <v>0</v>
      </c>
      <c r="K337" s="568">
        <v>47</v>
      </c>
      <c r="L337" s="565">
        <v>18.45245417640546</v>
      </c>
      <c r="M337" s="568">
        <v>33</v>
      </c>
      <c r="N337" s="565">
        <v>42.039517146117348</v>
      </c>
      <c r="O337" s="568">
        <v>9</v>
      </c>
      <c r="P337" s="565">
        <v>17.614937466971991</v>
      </c>
      <c r="Q337" s="568">
        <v>36</v>
      </c>
      <c r="R337" s="1126">
        <f t="shared" si="5"/>
        <v>-0.58099096605349909</v>
      </c>
    </row>
    <row r="338" spans="2:27" ht="15.75" x14ac:dyDescent="0.25">
      <c r="B338" s="100"/>
      <c r="C338" s="100"/>
      <c r="D338" s="1033">
        <v>18</v>
      </c>
      <c r="E338" s="1034" t="s">
        <v>218</v>
      </c>
      <c r="F338" s="1035">
        <v>24.141469008389162</v>
      </c>
      <c r="G338" s="1036">
        <v>20</v>
      </c>
      <c r="H338" s="1037">
        <v>63.723786351523579</v>
      </c>
      <c r="I338" s="1036">
        <v>3</v>
      </c>
      <c r="J338" s="1037">
        <v>56.7</v>
      </c>
      <c r="K338" s="1036">
        <v>4</v>
      </c>
      <c r="L338" s="1038">
        <v>24.747574737675709</v>
      </c>
      <c r="M338" s="1036">
        <v>20</v>
      </c>
      <c r="N338" s="1038">
        <v>28.606846571946217</v>
      </c>
      <c r="O338" s="1036">
        <v>23</v>
      </c>
      <c r="P338" s="1038">
        <v>36.83241252302026</v>
      </c>
      <c r="Q338" s="1036">
        <v>13</v>
      </c>
      <c r="R338" s="1127">
        <f t="shared" si="5"/>
        <v>0.28753836709637831</v>
      </c>
      <c r="S338" s="100"/>
      <c r="T338" s="100"/>
      <c r="U338" s="100"/>
      <c r="V338" s="100"/>
    </row>
    <row r="339" spans="2:27" ht="15.75" x14ac:dyDescent="0.25">
      <c r="B339" s="89"/>
      <c r="D339" s="558">
        <v>19</v>
      </c>
      <c r="E339" s="559" t="s">
        <v>261</v>
      </c>
      <c r="F339" s="567">
        <v>10.358400662937642</v>
      </c>
      <c r="G339" s="568">
        <v>43</v>
      </c>
      <c r="H339" s="569">
        <v>30.833533180307651</v>
      </c>
      <c r="I339" s="568">
        <v>22</v>
      </c>
      <c r="J339" s="569">
        <v>3.2</v>
      </c>
      <c r="K339" s="568">
        <v>44</v>
      </c>
      <c r="L339" s="565">
        <v>21.842918213873375</v>
      </c>
      <c r="M339" s="568">
        <v>25</v>
      </c>
      <c r="N339" s="565">
        <v>30.878493129535279</v>
      </c>
      <c r="O339" s="568">
        <v>20</v>
      </c>
      <c r="P339" s="565">
        <v>24.455857177794083</v>
      </c>
      <c r="Q339" s="568">
        <v>27</v>
      </c>
      <c r="R339" s="1126">
        <f t="shared" si="5"/>
        <v>-0.20799706529713863</v>
      </c>
    </row>
    <row r="340" spans="2:27" ht="15.75" customHeight="1" x14ac:dyDescent="0.25">
      <c r="B340" s="89"/>
      <c r="D340" s="1033">
        <v>20</v>
      </c>
      <c r="E340" s="1034" t="s">
        <v>220</v>
      </c>
      <c r="F340" s="1035">
        <v>19.470404984423677</v>
      </c>
      <c r="G340" s="1036">
        <v>31</v>
      </c>
      <c r="H340" s="1037">
        <v>49.800796812749006</v>
      </c>
      <c r="I340" s="1036">
        <v>8</v>
      </c>
      <c r="J340" s="1037">
        <v>9.5</v>
      </c>
      <c r="K340" s="1036">
        <v>43</v>
      </c>
      <c r="L340" s="1038">
        <v>19.366708627868693</v>
      </c>
      <c r="M340" s="1036">
        <v>29</v>
      </c>
      <c r="N340" s="1038">
        <v>29.62377801915671</v>
      </c>
      <c r="O340" s="1036">
        <v>21</v>
      </c>
      <c r="P340" s="1038">
        <v>20.134903855834089</v>
      </c>
      <c r="Q340" s="1036">
        <v>33</v>
      </c>
      <c r="R340" s="1127">
        <f t="shared" si="5"/>
        <v>-0.32031276217322724</v>
      </c>
    </row>
    <row r="341" spans="2:27" ht="15.75" x14ac:dyDescent="0.25">
      <c r="B341" s="89"/>
      <c r="D341" s="558">
        <v>21</v>
      </c>
      <c r="E341" s="559" t="s">
        <v>221</v>
      </c>
      <c r="F341" s="567">
        <v>19.078053084682708</v>
      </c>
      <c r="G341" s="568">
        <v>32</v>
      </c>
      <c r="H341" s="569">
        <v>23.695559452158665</v>
      </c>
      <c r="I341" s="568">
        <v>28</v>
      </c>
      <c r="J341" s="569">
        <v>15.3</v>
      </c>
      <c r="K341" s="568">
        <v>32</v>
      </c>
      <c r="L341" s="565">
        <v>21.64361621539727</v>
      </c>
      <c r="M341" s="568">
        <v>26</v>
      </c>
      <c r="N341" s="565">
        <v>23.588951792760337</v>
      </c>
      <c r="O341" s="568">
        <v>29</v>
      </c>
      <c r="P341" s="565">
        <v>8.501955449753444</v>
      </c>
      <c r="Q341" s="568">
        <v>48</v>
      </c>
      <c r="R341" s="1126">
        <f t="shared" si="5"/>
        <v>-0.63957892133372496</v>
      </c>
    </row>
    <row r="342" spans="2:27" ht="15.75" x14ac:dyDescent="0.25">
      <c r="B342" s="67"/>
      <c r="C342" s="67"/>
      <c r="D342" s="1033">
        <v>22</v>
      </c>
      <c r="E342" s="1034" t="s">
        <v>222</v>
      </c>
      <c r="F342" s="1035">
        <v>11.494252873563218</v>
      </c>
      <c r="G342" s="1036">
        <v>42</v>
      </c>
      <c r="H342" s="1037">
        <v>11.325028312570781</v>
      </c>
      <c r="I342" s="1036">
        <v>46</v>
      </c>
      <c r="J342" s="1037">
        <v>10.4</v>
      </c>
      <c r="K342" s="1036">
        <v>40</v>
      </c>
      <c r="L342" s="1038">
        <v>30.515715593530668</v>
      </c>
      <c r="M342" s="1036">
        <v>16</v>
      </c>
      <c r="N342" s="1038">
        <v>10.005002501250626</v>
      </c>
      <c r="O342" s="1036">
        <v>42</v>
      </c>
      <c r="P342" s="1038">
        <v>19.694731659281143</v>
      </c>
      <c r="Q342" s="1036">
        <v>34</v>
      </c>
      <c r="R342" s="1127">
        <f t="shared" si="5"/>
        <v>0.96848842934515</v>
      </c>
      <c r="S342" s="67"/>
      <c r="T342" s="67"/>
      <c r="U342" s="67"/>
      <c r="V342" s="67"/>
      <c r="W342" s="67"/>
      <c r="X342" s="67"/>
      <c r="Y342" s="67"/>
      <c r="Z342" s="67"/>
      <c r="AA342" s="67"/>
    </row>
    <row r="343" spans="2:27" ht="15.75" x14ac:dyDescent="0.25">
      <c r="B343" s="67"/>
      <c r="C343" s="67"/>
      <c r="D343" s="558">
        <v>23</v>
      </c>
      <c r="E343" s="559" t="s">
        <v>223</v>
      </c>
      <c r="F343" s="567">
        <v>23.128963244222579</v>
      </c>
      <c r="G343" s="568">
        <v>23</v>
      </c>
      <c r="H343" s="569">
        <v>27.045300878972277</v>
      </c>
      <c r="I343" s="568">
        <v>25</v>
      </c>
      <c r="J343" s="569">
        <v>12.6</v>
      </c>
      <c r="K343" s="568">
        <v>37</v>
      </c>
      <c r="L343" s="565">
        <v>14.370655122240386</v>
      </c>
      <c r="M343" s="568">
        <v>41</v>
      </c>
      <c r="N343" s="565">
        <v>8.970540744196061</v>
      </c>
      <c r="O343" s="568">
        <v>45</v>
      </c>
      <c r="P343" s="565">
        <v>12.543454108877182</v>
      </c>
      <c r="Q343" s="568">
        <v>41</v>
      </c>
      <c r="R343" s="1126">
        <f t="shared" si="5"/>
        <v>0.39829409024119256</v>
      </c>
      <c r="T343" s="67"/>
      <c r="U343" s="67"/>
      <c r="V343" s="91"/>
      <c r="W343" s="91"/>
      <c r="X343" s="91"/>
      <c r="Y343" s="91"/>
      <c r="Z343" s="91"/>
      <c r="AA343" s="91"/>
    </row>
    <row r="344" spans="2:27" ht="15.75" x14ac:dyDescent="0.25">
      <c r="B344" s="67"/>
      <c r="C344" s="67"/>
      <c r="D344" s="1033">
        <v>24</v>
      </c>
      <c r="E344" s="1034" t="s">
        <v>224</v>
      </c>
      <c r="F344" s="1035">
        <v>22.153489600640746</v>
      </c>
      <c r="G344" s="1036">
        <v>26</v>
      </c>
      <c r="H344" s="1037">
        <v>17.782745655929276</v>
      </c>
      <c r="I344" s="1036">
        <v>38</v>
      </c>
      <c r="J344" s="1037">
        <v>17.2</v>
      </c>
      <c r="K344" s="1036">
        <v>29</v>
      </c>
      <c r="L344" s="1038">
        <v>19.343557048018447</v>
      </c>
      <c r="M344" s="1036">
        <v>30</v>
      </c>
      <c r="N344" s="1038">
        <v>11.501391668391875</v>
      </c>
      <c r="O344" s="1036">
        <v>40</v>
      </c>
      <c r="P344" s="1038">
        <v>14.442079659470965</v>
      </c>
      <c r="Q344" s="1036">
        <v>39</v>
      </c>
      <c r="R344" s="1127">
        <f t="shared" si="5"/>
        <v>0.25568105807236252</v>
      </c>
      <c r="T344" s="67"/>
      <c r="U344" s="67"/>
      <c r="V344" s="67"/>
      <c r="W344" s="67"/>
      <c r="X344" s="67"/>
      <c r="Y344" s="67"/>
      <c r="Z344" s="67"/>
      <c r="AA344" s="67"/>
    </row>
    <row r="345" spans="2:27" ht="15.75" x14ac:dyDescent="0.25">
      <c r="B345" s="67"/>
      <c r="C345" s="67"/>
      <c r="D345" s="558">
        <v>25</v>
      </c>
      <c r="E345" s="559" t="s">
        <v>262</v>
      </c>
      <c r="F345" s="567">
        <v>25.173856949557884</v>
      </c>
      <c r="G345" s="568">
        <v>19</v>
      </c>
      <c r="H345" s="569">
        <v>49.378143999012437</v>
      </c>
      <c r="I345" s="568">
        <v>9</v>
      </c>
      <c r="J345" s="569">
        <v>22.5</v>
      </c>
      <c r="K345" s="568">
        <v>19</v>
      </c>
      <c r="L345" s="565">
        <v>24.717126222124573</v>
      </c>
      <c r="M345" s="568">
        <v>21</v>
      </c>
      <c r="N345" s="565">
        <v>32.286705948825571</v>
      </c>
      <c r="O345" s="568">
        <v>16</v>
      </c>
      <c r="P345" s="565">
        <v>34.301696614686406</v>
      </c>
      <c r="Q345" s="568">
        <v>18</v>
      </c>
      <c r="R345" s="1126">
        <f t="shared" si="5"/>
        <v>6.2409298398374738E-2</v>
      </c>
      <c r="T345" s="67"/>
      <c r="U345" s="67"/>
      <c r="V345" s="67"/>
      <c r="W345" s="67"/>
      <c r="X345" s="67"/>
      <c r="Y345" s="67"/>
      <c r="Z345" s="67"/>
      <c r="AA345" s="67"/>
    </row>
    <row r="346" spans="2:27" ht="15.75" x14ac:dyDescent="0.25">
      <c r="B346" s="67"/>
      <c r="C346" s="67"/>
      <c r="D346" s="1033">
        <v>26</v>
      </c>
      <c r="E346" s="1034" t="s">
        <v>226</v>
      </c>
      <c r="F346" s="1035">
        <v>0</v>
      </c>
      <c r="G346" s="1036">
        <v>49</v>
      </c>
      <c r="H346" s="1037">
        <v>0</v>
      </c>
      <c r="I346" s="1036">
        <v>50</v>
      </c>
      <c r="J346" s="1037">
        <v>18.399999999999999</v>
      </c>
      <c r="K346" s="1036">
        <v>25</v>
      </c>
      <c r="L346" s="1038">
        <v>46.040515653775323</v>
      </c>
      <c r="M346" s="1036">
        <v>7</v>
      </c>
      <c r="N346" s="1038">
        <v>9.2395823708768372</v>
      </c>
      <c r="O346" s="1036">
        <v>44</v>
      </c>
      <c r="P346" s="1038">
        <v>9.2712775820508071</v>
      </c>
      <c r="Q346" s="1036">
        <v>47</v>
      </c>
      <c r="R346" s="1127">
        <f t="shared" si="5"/>
        <v>3.4303727053587615E-3</v>
      </c>
      <c r="T346" s="67"/>
      <c r="U346" s="67"/>
      <c r="V346" s="67"/>
      <c r="W346" s="67"/>
      <c r="X346" s="67"/>
      <c r="Y346" s="67"/>
      <c r="Z346" s="67"/>
      <c r="AA346" s="67"/>
    </row>
    <row r="347" spans="2:27" ht="15.75" x14ac:dyDescent="0.25">
      <c r="B347" s="67"/>
      <c r="C347" s="67"/>
      <c r="D347" s="558">
        <v>27</v>
      </c>
      <c r="E347" s="559" t="s">
        <v>227</v>
      </c>
      <c r="F347" s="567">
        <v>25.466893039049236</v>
      </c>
      <c r="G347" s="568">
        <v>18</v>
      </c>
      <c r="H347" s="569">
        <v>17.114495978093444</v>
      </c>
      <c r="I347" s="568">
        <v>39</v>
      </c>
      <c r="J347" s="569">
        <v>32.1</v>
      </c>
      <c r="K347" s="568">
        <v>13</v>
      </c>
      <c r="L347" s="565">
        <v>56.38794908973739</v>
      </c>
      <c r="M347" s="568">
        <v>4</v>
      </c>
      <c r="N347" s="565">
        <v>48.543689320388353</v>
      </c>
      <c r="O347" s="568">
        <v>4</v>
      </c>
      <c r="P347" s="565">
        <v>24.374390640233994</v>
      </c>
      <c r="Q347" s="568">
        <v>28</v>
      </c>
      <c r="R347" s="1126">
        <f t="shared" si="5"/>
        <v>-0.49788755281117975</v>
      </c>
      <c r="S347" s="91"/>
      <c r="T347" s="91"/>
      <c r="U347" s="91"/>
      <c r="V347" s="91"/>
      <c r="W347" s="91"/>
      <c r="X347" s="91"/>
      <c r="Y347" s="91"/>
      <c r="Z347" s="91"/>
      <c r="AA347" s="91"/>
    </row>
    <row r="348" spans="2:27" ht="15.75" x14ac:dyDescent="0.25">
      <c r="B348" s="89"/>
      <c r="C348" s="27"/>
      <c r="D348" s="1033">
        <v>28</v>
      </c>
      <c r="E348" s="1034" t="s">
        <v>228</v>
      </c>
      <c r="F348" s="1035">
        <v>49.285362247412522</v>
      </c>
      <c r="G348" s="1036">
        <v>3</v>
      </c>
      <c r="H348" s="1037">
        <v>34.933277440089427</v>
      </c>
      <c r="I348" s="1036">
        <v>18</v>
      </c>
      <c r="J348" s="1037">
        <v>51.5</v>
      </c>
      <c r="K348" s="1036">
        <v>5</v>
      </c>
      <c r="L348" s="1038">
        <v>63.653723742838956</v>
      </c>
      <c r="M348" s="1036">
        <v>3</v>
      </c>
      <c r="N348" s="1038">
        <v>50.400050400050397</v>
      </c>
      <c r="O348" s="1036">
        <v>3</v>
      </c>
      <c r="P348" s="1038">
        <v>12.4750499001996</v>
      </c>
      <c r="Q348" s="1036">
        <v>42</v>
      </c>
      <c r="R348" s="1127">
        <f t="shared" si="5"/>
        <v>-0.75247941616766467</v>
      </c>
    </row>
    <row r="349" spans="2:27" ht="15.75" customHeight="1" x14ac:dyDescent="0.25">
      <c r="D349" s="558">
        <v>29</v>
      </c>
      <c r="E349" s="559" t="s">
        <v>276</v>
      </c>
      <c r="F349" s="567">
        <v>15.089025248968916</v>
      </c>
      <c r="G349" s="568">
        <v>36</v>
      </c>
      <c r="H349" s="569">
        <v>15.082197978985471</v>
      </c>
      <c r="I349" s="568">
        <v>42</v>
      </c>
      <c r="J349" s="569">
        <v>14</v>
      </c>
      <c r="K349" s="568">
        <v>34</v>
      </c>
      <c r="L349" s="565">
        <v>18.595137371577334</v>
      </c>
      <c r="M349" s="568">
        <v>32</v>
      </c>
      <c r="N349" s="565">
        <v>9.2626898851426454</v>
      </c>
      <c r="O349" s="568">
        <v>43</v>
      </c>
      <c r="P349" s="565">
        <v>32.302722658052609</v>
      </c>
      <c r="Q349" s="568">
        <v>20</v>
      </c>
      <c r="R349" s="1126">
        <f t="shared" si="5"/>
        <v>2.4874019381633596</v>
      </c>
    </row>
    <row r="350" spans="2:27" x14ac:dyDescent="0.25">
      <c r="D350" s="1033">
        <v>30</v>
      </c>
      <c r="E350" s="1034" t="s">
        <v>230</v>
      </c>
      <c r="F350" s="1035">
        <v>38.890329271454497</v>
      </c>
      <c r="G350" s="1036">
        <v>9</v>
      </c>
      <c r="H350" s="1037">
        <v>16.864117374256924</v>
      </c>
      <c r="I350" s="1036">
        <v>40</v>
      </c>
      <c r="J350" s="1037">
        <v>11.4</v>
      </c>
      <c r="K350" s="1036">
        <v>38</v>
      </c>
      <c r="L350" s="1038">
        <v>11.142061281337048</v>
      </c>
      <c r="M350" s="1036">
        <v>44</v>
      </c>
      <c r="N350" s="1038">
        <v>36.231884057971016</v>
      </c>
      <c r="O350" s="1036">
        <v>12</v>
      </c>
      <c r="P350" s="1038">
        <v>28.313572818970094</v>
      </c>
      <c r="Q350" s="1036">
        <v>23</v>
      </c>
      <c r="R350" s="1127">
        <f t="shared" si="5"/>
        <v>-0.21854539019642544</v>
      </c>
    </row>
    <row r="351" spans="2:27" x14ac:dyDescent="0.25">
      <c r="B351" s="677"/>
      <c r="D351" s="558">
        <v>31</v>
      </c>
      <c r="E351" s="559" t="s">
        <v>231</v>
      </c>
      <c r="F351" s="567">
        <v>13.448090371167295</v>
      </c>
      <c r="G351" s="568">
        <v>39</v>
      </c>
      <c r="H351" s="569">
        <v>54.185857491194795</v>
      </c>
      <c r="I351" s="568">
        <v>6</v>
      </c>
      <c r="J351" s="569">
        <v>50.7</v>
      </c>
      <c r="K351" s="568">
        <v>6</v>
      </c>
      <c r="L351" s="565">
        <v>12.733987011333248</v>
      </c>
      <c r="M351" s="568">
        <v>42</v>
      </c>
      <c r="N351" s="565">
        <v>12.781186094069529</v>
      </c>
      <c r="O351" s="568">
        <v>38</v>
      </c>
      <c r="P351" s="565">
        <v>38.481272447408926</v>
      </c>
      <c r="Q351" s="568">
        <v>12</v>
      </c>
      <c r="R351" s="1126">
        <f t="shared" si="5"/>
        <v>2.0107747562852745</v>
      </c>
    </row>
    <row r="352" spans="2:27" x14ac:dyDescent="0.25">
      <c r="B352" s="677"/>
      <c r="D352" s="1033">
        <v>32</v>
      </c>
      <c r="E352" s="1034" t="s">
        <v>232</v>
      </c>
      <c r="F352" s="1035">
        <v>19.833399444664817</v>
      </c>
      <c r="G352" s="1036">
        <v>30</v>
      </c>
      <c r="H352" s="1037">
        <v>10.067451927917045</v>
      </c>
      <c r="I352" s="1036">
        <v>47</v>
      </c>
      <c r="J352" s="1037">
        <v>47.6</v>
      </c>
      <c r="K352" s="1036">
        <v>8</v>
      </c>
      <c r="L352" s="1038">
        <v>28.865582603675552</v>
      </c>
      <c r="M352" s="1036">
        <v>17</v>
      </c>
      <c r="N352" s="1038">
        <v>19.462826002335539</v>
      </c>
      <c r="O352" s="1036">
        <v>32</v>
      </c>
      <c r="P352" s="1038">
        <v>29.524653085326246</v>
      </c>
      <c r="Q352" s="1036">
        <v>21</v>
      </c>
      <c r="R352" s="1127">
        <f t="shared" si="5"/>
        <v>0.51697667552406246</v>
      </c>
    </row>
    <row r="353" spans="2:18" x14ac:dyDescent="0.25">
      <c r="B353" s="670" t="s">
        <v>36</v>
      </c>
      <c r="D353" s="558">
        <v>33</v>
      </c>
      <c r="E353" s="559" t="s">
        <v>263</v>
      </c>
      <c r="F353" s="567">
        <v>5.3048990742951112</v>
      </c>
      <c r="G353" s="568">
        <v>46</v>
      </c>
      <c r="H353" s="569">
        <v>21.343578250893763</v>
      </c>
      <c r="I353" s="568">
        <v>36</v>
      </c>
      <c r="J353" s="569">
        <v>10</v>
      </c>
      <c r="K353" s="568">
        <v>42</v>
      </c>
      <c r="L353" s="565">
        <v>32.491877030742316</v>
      </c>
      <c r="M353" s="568">
        <v>14</v>
      </c>
      <c r="N353" s="565">
        <v>10.01903616872057</v>
      </c>
      <c r="O353" s="568">
        <v>41</v>
      </c>
      <c r="P353" s="565">
        <v>15.060240963855422</v>
      </c>
      <c r="Q353" s="568">
        <v>38</v>
      </c>
      <c r="R353" s="1126">
        <f t="shared" si="5"/>
        <v>0.50316265060240961</v>
      </c>
    </row>
    <row r="354" spans="2:18" x14ac:dyDescent="0.25">
      <c r="B354" s="670" t="s">
        <v>112</v>
      </c>
      <c r="D354" s="1033">
        <v>34</v>
      </c>
      <c r="E354" s="1034" t="s">
        <v>234</v>
      </c>
      <c r="F354" s="1035">
        <v>20.403999183840032</v>
      </c>
      <c r="G354" s="1036">
        <v>29</v>
      </c>
      <c r="H354" s="1037">
        <v>20.040080160320642</v>
      </c>
      <c r="I354" s="1036">
        <v>37</v>
      </c>
      <c r="J354" s="1037">
        <v>18.3</v>
      </c>
      <c r="K354" s="1036">
        <v>26</v>
      </c>
      <c r="L354" s="1038">
        <v>53.676865271068166</v>
      </c>
      <c r="M354" s="1036">
        <v>5</v>
      </c>
      <c r="N354" s="1038">
        <v>17.5530981218185</v>
      </c>
      <c r="O354" s="1036">
        <v>33</v>
      </c>
      <c r="P354" s="1038">
        <v>0</v>
      </c>
      <c r="Q354" s="1036">
        <v>50</v>
      </c>
      <c r="R354" s="1127">
        <f t="shared" si="5"/>
        <v>-1</v>
      </c>
    </row>
    <row r="355" spans="2:18" x14ac:dyDescent="0.25">
      <c r="B355" s="670" t="s">
        <v>62</v>
      </c>
      <c r="D355" s="558">
        <v>35</v>
      </c>
      <c r="E355" s="559" t="s">
        <v>235</v>
      </c>
      <c r="F355" s="567">
        <v>14.714104940996439</v>
      </c>
      <c r="G355" s="568">
        <v>37</v>
      </c>
      <c r="H355" s="569">
        <v>11.718177823348469</v>
      </c>
      <c r="I355" s="568">
        <v>44</v>
      </c>
      <c r="J355" s="569">
        <v>24.4</v>
      </c>
      <c r="K355" s="568">
        <v>17</v>
      </c>
      <c r="L355" s="565">
        <v>16.116035455278002</v>
      </c>
      <c r="M355" s="568">
        <v>34</v>
      </c>
      <c r="N355" s="565">
        <v>13.329068031563233</v>
      </c>
      <c r="O355" s="568">
        <v>35</v>
      </c>
      <c r="P355" s="565">
        <v>21.17186259461176</v>
      </c>
      <c r="Q355" s="568">
        <v>32</v>
      </c>
      <c r="R355" s="1126">
        <f t="shared" si="5"/>
        <v>0.5883978192981526</v>
      </c>
    </row>
    <row r="356" spans="2:18" x14ac:dyDescent="0.25">
      <c r="D356" s="1033">
        <v>36</v>
      </c>
      <c r="E356" s="1034" t="s">
        <v>264</v>
      </c>
      <c r="F356" s="1035">
        <v>0</v>
      </c>
      <c r="G356" s="1036">
        <v>50</v>
      </c>
      <c r="H356" s="1037">
        <v>0</v>
      </c>
      <c r="I356" s="1036">
        <v>51</v>
      </c>
      <c r="J356" s="1037">
        <v>0</v>
      </c>
      <c r="K356" s="1036">
        <v>48</v>
      </c>
      <c r="L356" s="1038">
        <v>0</v>
      </c>
      <c r="M356" s="1036">
        <v>51</v>
      </c>
      <c r="N356" s="1038">
        <v>41.254125412541256</v>
      </c>
      <c r="O356" s="1036">
        <v>10</v>
      </c>
      <c r="P356" s="1038">
        <v>0</v>
      </c>
      <c r="Q356" s="1036">
        <v>51</v>
      </c>
      <c r="R356" s="1127">
        <f t="shared" si="5"/>
        <v>-1</v>
      </c>
    </row>
    <row r="357" spans="2:18" x14ac:dyDescent="0.25">
      <c r="D357" s="558">
        <v>37</v>
      </c>
      <c r="E357" s="559" t="s">
        <v>237</v>
      </c>
      <c r="F357" s="567">
        <v>21.572893429906458</v>
      </c>
      <c r="G357" s="568">
        <v>28</v>
      </c>
      <c r="H357" s="569">
        <v>23.266267751823467</v>
      </c>
      <c r="I357" s="568">
        <v>32</v>
      </c>
      <c r="J357" s="569">
        <v>13.6</v>
      </c>
      <c r="K357" s="568">
        <v>35</v>
      </c>
      <c r="L357" s="565">
        <v>14.979362891259946</v>
      </c>
      <c r="M357" s="568">
        <v>39</v>
      </c>
      <c r="N357" s="565">
        <v>13.127849340027211</v>
      </c>
      <c r="O357" s="568">
        <v>37</v>
      </c>
      <c r="P357" s="565">
        <v>10.171765916368523</v>
      </c>
      <c r="Q357" s="568">
        <v>46</v>
      </c>
      <c r="R357" s="1126">
        <f t="shared" si="5"/>
        <v>-0.22517651955720577</v>
      </c>
    </row>
    <row r="358" spans="2:18" x14ac:dyDescent="0.25">
      <c r="D358" s="1033">
        <v>38</v>
      </c>
      <c r="E358" s="1034" t="s">
        <v>238</v>
      </c>
      <c r="F358" s="1035">
        <v>0</v>
      </c>
      <c r="G358" s="1036">
        <v>51</v>
      </c>
      <c r="H358" s="1037">
        <v>13.819153346538302</v>
      </c>
      <c r="I358" s="1036">
        <v>43</v>
      </c>
      <c r="J358" s="1037">
        <v>0</v>
      </c>
      <c r="K358" s="1036">
        <v>49</v>
      </c>
      <c r="L358" s="1038">
        <v>4.3892375894307163</v>
      </c>
      <c r="M358" s="1036">
        <v>50</v>
      </c>
      <c r="N358" s="1038">
        <v>13.299640909695439</v>
      </c>
      <c r="O358" s="1036">
        <v>36</v>
      </c>
      <c r="P358" s="1038">
        <v>13.43063079195953</v>
      </c>
      <c r="Q358" s="1036">
        <v>40</v>
      </c>
      <c r="R358" s="1127">
        <f t="shared" si="5"/>
        <v>9.8491292474369788E-3</v>
      </c>
    </row>
    <row r="359" spans="2:18" x14ac:dyDescent="0.25">
      <c r="D359" s="558">
        <v>39</v>
      </c>
      <c r="E359" s="559" t="s">
        <v>239</v>
      </c>
      <c r="F359" s="567">
        <v>28.868360277136258</v>
      </c>
      <c r="G359" s="568">
        <v>15</v>
      </c>
      <c r="H359" s="569">
        <v>29.35995302407516</v>
      </c>
      <c r="I359" s="568">
        <v>23</v>
      </c>
      <c r="J359" s="569">
        <v>0</v>
      </c>
      <c r="K359" s="568">
        <v>50</v>
      </c>
      <c r="L359" s="565">
        <v>0</v>
      </c>
      <c r="M359" s="568">
        <v>52</v>
      </c>
      <c r="N359" s="565">
        <v>0</v>
      </c>
      <c r="O359" s="568">
        <v>50</v>
      </c>
      <c r="P359" s="565">
        <v>28.935185185185187</v>
      </c>
      <c r="Q359" s="568">
        <v>22</v>
      </c>
      <c r="R359" s="1126" t="str">
        <f t="shared" si="5"/>
        <v>-</v>
      </c>
    </row>
    <row r="360" spans="2:18" x14ac:dyDescent="0.25">
      <c r="D360" s="1033">
        <v>40</v>
      </c>
      <c r="E360" s="1034" t="s">
        <v>240</v>
      </c>
      <c r="F360" s="1035">
        <v>29.895366218236173</v>
      </c>
      <c r="G360" s="1036">
        <v>13</v>
      </c>
      <c r="H360" s="1037">
        <v>59.276822762299943</v>
      </c>
      <c r="I360" s="1036">
        <v>4</v>
      </c>
      <c r="J360" s="1037">
        <v>0</v>
      </c>
      <c r="K360" s="1036">
        <v>51</v>
      </c>
      <c r="L360" s="1038">
        <v>26.961445133459154</v>
      </c>
      <c r="M360" s="1036">
        <v>19</v>
      </c>
      <c r="N360" s="1038">
        <v>0</v>
      </c>
      <c r="O360" s="1036">
        <v>51</v>
      </c>
      <c r="P360" s="1038">
        <v>52.770448548812666</v>
      </c>
      <c r="Q360" s="1036">
        <v>5</v>
      </c>
      <c r="R360" s="1127" t="str">
        <f t="shared" si="5"/>
        <v>-</v>
      </c>
    </row>
    <row r="361" spans="2:18" x14ac:dyDescent="0.25">
      <c r="D361" s="558">
        <v>41</v>
      </c>
      <c r="E361" s="559" t="s">
        <v>241</v>
      </c>
      <c r="F361" s="567">
        <v>33.3994773964125</v>
      </c>
      <c r="G361" s="568">
        <v>10</v>
      </c>
      <c r="H361" s="569">
        <v>50.838840874428065</v>
      </c>
      <c r="I361" s="568">
        <v>7</v>
      </c>
      <c r="J361" s="569">
        <v>21.7</v>
      </c>
      <c r="K361" s="568">
        <v>23</v>
      </c>
      <c r="L361" s="565">
        <v>44.797247657103945</v>
      </c>
      <c r="M361" s="568">
        <v>8</v>
      </c>
      <c r="N361" s="565">
        <v>24.892429145478467</v>
      </c>
      <c r="O361" s="568">
        <v>27</v>
      </c>
      <c r="P361" s="565">
        <v>26.47183396865735</v>
      </c>
      <c r="Q361" s="568">
        <v>26</v>
      </c>
      <c r="R361" s="1126">
        <f t="shared" si="5"/>
        <v>6.3449204332304832E-2</v>
      </c>
    </row>
    <row r="362" spans="2:18" x14ac:dyDescent="0.25">
      <c r="D362" s="1033">
        <v>42</v>
      </c>
      <c r="E362" s="1034" t="s">
        <v>242</v>
      </c>
      <c r="F362" s="1035">
        <v>46.098882102109023</v>
      </c>
      <c r="G362" s="1036">
        <v>4</v>
      </c>
      <c r="H362" s="1037">
        <v>23.596035865974518</v>
      </c>
      <c r="I362" s="1036">
        <v>29</v>
      </c>
      <c r="J362" s="1037">
        <v>22.5</v>
      </c>
      <c r="K362" s="1036">
        <v>18</v>
      </c>
      <c r="L362" s="1038">
        <v>11.486331265793705</v>
      </c>
      <c r="M362" s="1036">
        <v>43</v>
      </c>
      <c r="N362" s="1038">
        <v>35.16174402250352</v>
      </c>
      <c r="O362" s="1036">
        <v>14</v>
      </c>
      <c r="P362" s="1038">
        <v>35.87658454915092</v>
      </c>
      <c r="Q362" s="1036">
        <v>15</v>
      </c>
      <c r="R362" s="1127">
        <f t="shared" si="5"/>
        <v>2.0330064577852056E-2</v>
      </c>
    </row>
    <row r="363" spans="2:18" x14ac:dyDescent="0.25">
      <c r="D363" s="558">
        <v>43</v>
      </c>
      <c r="E363" s="559" t="s">
        <v>265</v>
      </c>
      <c r="F363" s="567">
        <v>0</v>
      </c>
      <c r="G363" s="568">
        <v>52</v>
      </c>
      <c r="H363" s="569">
        <v>0</v>
      </c>
      <c r="I363" s="568">
        <v>52</v>
      </c>
      <c r="J363" s="569">
        <v>16.100000000000001</v>
      </c>
      <c r="K363" s="568">
        <v>30</v>
      </c>
      <c r="L363" s="565">
        <v>32.467532467532465</v>
      </c>
      <c r="M363" s="568">
        <v>15</v>
      </c>
      <c r="N363" s="565">
        <v>0</v>
      </c>
      <c r="O363" s="568">
        <v>52</v>
      </c>
      <c r="P363" s="565">
        <v>66.137566137566139</v>
      </c>
      <c r="Q363" s="568">
        <v>3</v>
      </c>
      <c r="R363" s="1126" t="str">
        <f t="shared" si="5"/>
        <v>-</v>
      </c>
    </row>
    <row r="364" spans="2:18" ht="15" customHeight="1" x14ac:dyDescent="0.25">
      <c r="D364" s="1033">
        <v>44</v>
      </c>
      <c r="E364" s="1034" t="s">
        <v>244</v>
      </c>
      <c r="F364" s="1035">
        <v>30.599755201958384</v>
      </c>
      <c r="G364" s="1036">
        <v>12</v>
      </c>
      <c r="H364" s="1037">
        <v>48.088482808367395</v>
      </c>
      <c r="I364" s="1036">
        <v>11</v>
      </c>
      <c r="J364" s="1037">
        <v>27.4</v>
      </c>
      <c r="K364" s="1036">
        <v>15</v>
      </c>
      <c r="L364" s="1038">
        <v>37.553648068669531</v>
      </c>
      <c r="M364" s="1036">
        <v>11</v>
      </c>
      <c r="N364" s="1038">
        <v>31.575623618566468</v>
      </c>
      <c r="O364" s="1036">
        <v>18</v>
      </c>
      <c r="P364" s="1038">
        <v>51.671575466335966</v>
      </c>
      <c r="Q364" s="1036">
        <v>6</v>
      </c>
      <c r="R364" s="1127">
        <f t="shared" si="5"/>
        <v>0.63643879501886003</v>
      </c>
    </row>
    <row r="365" spans="2:18" x14ac:dyDescent="0.25">
      <c r="D365" s="558">
        <v>45</v>
      </c>
      <c r="E365" s="559" t="s">
        <v>245</v>
      </c>
      <c r="F365" s="567">
        <v>22.854008593107231</v>
      </c>
      <c r="G365" s="568">
        <v>25</v>
      </c>
      <c r="H365" s="569">
        <v>36.484699229260727</v>
      </c>
      <c r="I365" s="568">
        <v>15</v>
      </c>
      <c r="J365" s="569">
        <v>67.599999999999994</v>
      </c>
      <c r="K365" s="568">
        <v>3</v>
      </c>
      <c r="L365" s="565">
        <v>33.609208923244971</v>
      </c>
      <c r="M365" s="568">
        <v>13</v>
      </c>
      <c r="N365" s="565">
        <v>45.961642919817827</v>
      </c>
      <c r="O365" s="568">
        <v>6</v>
      </c>
      <c r="P365" s="565">
        <v>41.56448730204913</v>
      </c>
      <c r="Q365" s="568">
        <v>11</v>
      </c>
      <c r="R365" s="1126">
        <f t="shared" si="5"/>
        <v>-9.5670114000052917E-2</v>
      </c>
    </row>
    <row r="366" spans="2:18" x14ac:dyDescent="0.25">
      <c r="D366" s="1033">
        <v>46</v>
      </c>
      <c r="E366" s="1034" t="s">
        <v>246</v>
      </c>
      <c r="F366" s="1035">
        <v>25.808671713695801</v>
      </c>
      <c r="G366" s="1036">
        <v>17</v>
      </c>
      <c r="H366" s="1037">
        <v>43.032963249849388</v>
      </c>
      <c r="I366" s="1036">
        <v>12</v>
      </c>
      <c r="J366" s="1037">
        <v>48</v>
      </c>
      <c r="K366" s="1036">
        <v>7</v>
      </c>
      <c r="L366" s="1038">
        <v>15.945148688511521</v>
      </c>
      <c r="M366" s="1036">
        <v>35</v>
      </c>
      <c r="N366" s="1038">
        <v>55.639456323026785</v>
      </c>
      <c r="O366" s="1036">
        <v>2</v>
      </c>
      <c r="P366" s="1038">
        <v>79.25814377427281</v>
      </c>
      <c r="Q366" s="1036">
        <v>2</v>
      </c>
      <c r="R366" s="1127">
        <f t="shared" si="5"/>
        <v>0.42449529546303749</v>
      </c>
    </row>
    <row r="367" spans="2:18" x14ac:dyDescent="0.25">
      <c r="D367" s="558">
        <v>47</v>
      </c>
      <c r="E367" s="559" t="s">
        <v>247</v>
      </c>
      <c r="F367" s="567">
        <v>41.390728476821195</v>
      </c>
      <c r="G367" s="568">
        <v>5</v>
      </c>
      <c r="H367" s="569">
        <v>41.858518208455422</v>
      </c>
      <c r="I367" s="568">
        <v>14</v>
      </c>
      <c r="J367" s="569">
        <v>19.7</v>
      </c>
      <c r="K367" s="568">
        <v>24</v>
      </c>
      <c r="L367" s="565">
        <v>19.837333862328904</v>
      </c>
      <c r="M367" s="568">
        <v>27</v>
      </c>
      <c r="N367" s="565">
        <v>19.988007195682592</v>
      </c>
      <c r="O367" s="568">
        <v>31</v>
      </c>
      <c r="P367" s="565">
        <v>80.547724526782119</v>
      </c>
      <c r="Q367" s="568">
        <v>1</v>
      </c>
      <c r="R367" s="1126">
        <f t="shared" si="5"/>
        <v>3.0298026580749093</v>
      </c>
    </row>
    <row r="368" spans="2:18" x14ac:dyDescent="0.25">
      <c r="D368" s="1033">
        <v>48</v>
      </c>
      <c r="E368" s="1034" t="s">
        <v>248</v>
      </c>
      <c r="F368" s="1035">
        <v>9.4241824521722748</v>
      </c>
      <c r="G368" s="1036">
        <v>44</v>
      </c>
      <c r="H368" s="1037">
        <v>28.368794326241133</v>
      </c>
      <c r="I368" s="1036">
        <v>24</v>
      </c>
      <c r="J368" s="1037">
        <v>17.600000000000001</v>
      </c>
      <c r="K368" s="1036">
        <v>27</v>
      </c>
      <c r="L368" s="1038">
        <v>8.8144557073600698</v>
      </c>
      <c r="M368" s="1036">
        <v>47</v>
      </c>
      <c r="N368" s="1038">
        <v>35.25160835463118</v>
      </c>
      <c r="O368" s="1036">
        <v>13</v>
      </c>
      <c r="P368" s="1038">
        <v>0</v>
      </c>
      <c r="Q368" s="1036">
        <v>52</v>
      </c>
      <c r="R368" s="1127">
        <f t="shared" si="5"/>
        <v>-1</v>
      </c>
    </row>
    <row r="369" spans="2:27" ht="15.75" x14ac:dyDescent="0.25">
      <c r="C369" s="100"/>
      <c r="D369" s="558">
        <v>49</v>
      </c>
      <c r="E369" s="559" t="s">
        <v>249</v>
      </c>
      <c r="F369" s="567">
        <v>7.7954474586841283</v>
      </c>
      <c r="G369" s="568">
        <v>45</v>
      </c>
      <c r="H369" s="569">
        <v>94.585008276188219</v>
      </c>
      <c r="I369" s="568">
        <v>1</v>
      </c>
      <c r="J369" s="569">
        <v>14.8</v>
      </c>
      <c r="K369" s="568">
        <v>33</v>
      </c>
      <c r="L369" s="565">
        <v>14.935404376073482</v>
      </c>
      <c r="M369" s="568">
        <v>40</v>
      </c>
      <c r="N369" s="565">
        <v>15.04551267584443</v>
      </c>
      <c r="O369" s="568">
        <v>34</v>
      </c>
      <c r="P369" s="565">
        <v>7.5769055917563266</v>
      </c>
      <c r="Q369" s="568">
        <v>49</v>
      </c>
      <c r="R369" s="1126">
        <f t="shared" si="5"/>
        <v>-0.49640096984391574</v>
      </c>
    </row>
    <row r="370" spans="2:27" ht="15.75" x14ac:dyDescent="0.25">
      <c r="C370" s="100"/>
      <c r="D370" s="1033">
        <v>50</v>
      </c>
      <c r="E370" s="1034" t="s">
        <v>250</v>
      </c>
      <c r="F370" s="1035">
        <v>105.15247108307045</v>
      </c>
      <c r="G370" s="1036">
        <v>1</v>
      </c>
      <c r="H370" s="1037">
        <v>72.66687428630749</v>
      </c>
      <c r="I370" s="1036">
        <v>2</v>
      </c>
      <c r="J370" s="1037">
        <v>28.5</v>
      </c>
      <c r="K370" s="1036">
        <v>14</v>
      </c>
      <c r="L370" s="1038">
        <v>18.72308556450103</v>
      </c>
      <c r="M370" s="1036">
        <v>31</v>
      </c>
      <c r="N370" s="1038">
        <v>27.667619662455039</v>
      </c>
      <c r="O370" s="1036">
        <v>24</v>
      </c>
      <c r="P370" s="1038">
        <v>36.366942449313576</v>
      </c>
      <c r="Q370" s="1036">
        <v>14</v>
      </c>
      <c r="R370" s="1127">
        <f t="shared" si="5"/>
        <v>0.31442252325969045</v>
      </c>
    </row>
    <row r="371" spans="2:27" ht="15.75" x14ac:dyDescent="0.25">
      <c r="C371" s="100"/>
      <c r="D371" s="558">
        <v>51</v>
      </c>
      <c r="E371" s="559" t="s">
        <v>266</v>
      </c>
      <c r="F371" s="567">
        <v>49.48657676605221</v>
      </c>
      <c r="G371" s="568">
        <v>2</v>
      </c>
      <c r="H371" s="569">
        <v>25.122472051249844</v>
      </c>
      <c r="I371" s="568">
        <v>26</v>
      </c>
      <c r="J371" s="569">
        <v>0</v>
      </c>
      <c r="K371" s="568">
        <v>52</v>
      </c>
      <c r="L371" s="565">
        <v>24.018253872943436</v>
      </c>
      <c r="M371" s="568">
        <v>22</v>
      </c>
      <c r="N371" s="565">
        <v>12.149192078726765</v>
      </c>
      <c r="O371" s="568">
        <v>39</v>
      </c>
      <c r="P371" s="565">
        <v>49.15212582944212</v>
      </c>
      <c r="Q371" s="568">
        <v>7</v>
      </c>
      <c r="R371" s="1126">
        <f t="shared" si="5"/>
        <v>3.0457114770213809</v>
      </c>
    </row>
    <row r="372" spans="2:27" ht="15.75" thickBot="1" x14ac:dyDescent="0.3">
      <c r="D372" s="1133">
        <v>52</v>
      </c>
      <c r="E372" s="1134" t="s">
        <v>252</v>
      </c>
      <c r="F372" s="1136">
        <v>12.8308762205371</v>
      </c>
      <c r="G372" s="1090">
        <v>40</v>
      </c>
      <c r="H372" s="1037">
        <v>10.04823151125402</v>
      </c>
      <c r="I372" s="1036">
        <v>48</v>
      </c>
      <c r="J372" s="1037">
        <v>16</v>
      </c>
      <c r="K372" s="1090">
        <v>31</v>
      </c>
      <c r="L372" s="1038">
        <v>7.7953606467922087</v>
      </c>
      <c r="M372" s="1036">
        <v>48</v>
      </c>
      <c r="N372" s="1038">
        <v>20.696942299103494</v>
      </c>
      <c r="O372" s="1036">
        <v>30</v>
      </c>
      <c r="P372" s="1038">
        <v>21.33447117179583</v>
      </c>
      <c r="Q372" s="1036">
        <v>31</v>
      </c>
      <c r="R372" s="1132">
        <f t="shared" si="5"/>
        <v>3.0803046337910065E-2</v>
      </c>
    </row>
    <row r="373" spans="2:27" ht="27.75" customHeight="1" thickBot="1" x14ac:dyDescent="0.3">
      <c r="B373" s="100"/>
      <c r="C373" s="100"/>
      <c r="D373" s="1726" t="s">
        <v>277</v>
      </c>
      <c r="E373" s="1727"/>
      <c r="F373" s="1137">
        <v>31.780810099827267</v>
      </c>
      <c r="G373" s="1135" t="s">
        <v>77</v>
      </c>
      <c r="H373" s="955">
        <v>38.427407105988578</v>
      </c>
      <c r="I373" s="956" t="s">
        <v>77</v>
      </c>
      <c r="J373" s="955">
        <v>28.01</v>
      </c>
      <c r="K373" s="956" t="s">
        <v>77</v>
      </c>
      <c r="L373" s="955">
        <v>28.59543239439278</v>
      </c>
      <c r="M373" s="956" t="s">
        <v>77</v>
      </c>
      <c r="N373" s="955">
        <v>27.881398300196132</v>
      </c>
      <c r="O373" s="956" t="s">
        <v>77</v>
      </c>
      <c r="P373" s="955">
        <v>26.856467289102596</v>
      </c>
      <c r="Q373" s="956" t="s">
        <v>77</v>
      </c>
      <c r="R373" s="1154">
        <f>IFERROR((P373-N373)/N373,"-")</f>
        <v>-3.6760387698572691E-2</v>
      </c>
    </row>
    <row r="374" spans="2:27" ht="15.75" customHeight="1" thickTop="1" x14ac:dyDescent="0.25">
      <c r="B374" s="89"/>
      <c r="D374" s="1706" t="s">
        <v>440</v>
      </c>
      <c r="E374" s="1706"/>
      <c r="F374" s="1706"/>
      <c r="G374" s="1706"/>
      <c r="H374" s="1706"/>
      <c r="I374" s="1706"/>
      <c r="J374" s="1706"/>
      <c r="K374" s="1706"/>
      <c r="L374" s="1706"/>
      <c r="M374" s="1706"/>
      <c r="N374" s="1706"/>
      <c r="O374" s="1706"/>
      <c r="P374" s="1706"/>
      <c r="Q374" s="1706"/>
      <c r="R374" s="1706"/>
    </row>
    <row r="375" spans="2:27" ht="15.75" x14ac:dyDescent="0.25">
      <c r="B375" s="89"/>
      <c r="D375" s="1728" t="s">
        <v>308</v>
      </c>
      <c r="E375" s="1728"/>
      <c r="F375" s="1728"/>
      <c r="G375" s="1728"/>
      <c r="H375" s="1728"/>
      <c r="I375" s="561"/>
      <c r="J375" s="560"/>
      <c r="K375" s="560"/>
      <c r="L375" s="560"/>
      <c r="M375" s="560"/>
      <c r="N375" s="560"/>
      <c r="O375" s="560"/>
      <c r="P375" s="560"/>
      <c r="Q375" s="560"/>
    </row>
    <row r="376" spans="2:27" ht="15.75" x14ac:dyDescent="0.25">
      <c r="B376" s="89"/>
      <c r="D376" s="726" t="s">
        <v>441</v>
      </c>
      <c r="E376" s="726"/>
      <c r="F376" s="726"/>
      <c r="G376" s="726"/>
      <c r="H376" s="726"/>
      <c r="I376" s="560"/>
      <c r="J376" s="560"/>
      <c r="K376" s="560"/>
      <c r="L376" s="560"/>
      <c r="M376" s="560"/>
      <c r="N376" s="560"/>
      <c r="O376" s="560"/>
      <c r="P376" s="560"/>
      <c r="Q376" s="560"/>
      <c r="R376" s="724"/>
    </row>
    <row r="377" spans="2:27" ht="15.75" x14ac:dyDescent="0.25">
      <c r="B377" s="67"/>
      <c r="C377" s="67"/>
      <c r="D377" s="560"/>
      <c r="E377" s="560"/>
      <c r="F377" s="560"/>
      <c r="G377" s="560"/>
      <c r="H377" s="560"/>
      <c r="I377" s="560"/>
      <c r="J377" s="560"/>
      <c r="K377" s="560"/>
      <c r="L377" s="560"/>
      <c r="M377" s="560"/>
      <c r="N377" s="560"/>
      <c r="O377" s="560"/>
      <c r="P377" s="560"/>
      <c r="Q377" s="560"/>
      <c r="R377" s="67"/>
      <c r="S377" s="67"/>
      <c r="T377" s="67"/>
      <c r="U377" s="67"/>
      <c r="V377" s="67"/>
      <c r="W377" s="67"/>
      <c r="X377" s="67"/>
      <c r="Y377" s="67"/>
      <c r="Z377" s="67"/>
      <c r="AA377" s="67"/>
    </row>
    <row r="378" spans="2:27" ht="15.75" x14ac:dyDescent="0.25">
      <c r="B378" s="67"/>
      <c r="C378" s="67"/>
      <c r="D378" s="560"/>
      <c r="E378" s="560"/>
      <c r="F378" s="560"/>
      <c r="G378" s="560"/>
      <c r="H378" s="560"/>
      <c r="I378" s="560"/>
      <c r="J378" s="560"/>
      <c r="K378" s="560"/>
      <c r="L378" s="560"/>
      <c r="M378" s="560"/>
      <c r="N378" s="560"/>
      <c r="O378" s="560"/>
      <c r="P378" s="560"/>
      <c r="Q378" s="560"/>
      <c r="R378" s="91"/>
      <c r="S378" s="91"/>
      <c r="T378" s="91"/>
      <c r="U378" s="91"/>
      <c r="V378" s="91"/>
      <c r="W378" s="91"/>
      <c r="X378" s="91"/>
      <c r="Y378" s="67"/>
      <c r="Z378" s="67"/>
      <c r="AA378" s="91"/>
    </row>
    <row r="379" spans="2:27" ht="15.75" customHeight="1" x14ac:dyDescent="0.25">
      <c r="B379" s="67"/>
      <c r="C379" s="67"/>
      <c r="D379" s="1500" t="s">
        <v>322</v>
      </c>
      <c r="E379" s="1500"/>
      <c r="F379" s="1500"/>
      <c r="G379" s="1500"/>
      <c r="H379" s="1500"/>
      <c r="I379" s="1500"/>
      <c r="J379" s="1500"/>
      <c r="K379" s="1500"/>
      <c r="L379" s="1500"/>
      <c r="M379" s="1500"/>
      <c r="N379" s="1500"/>
      <c r="O379" s="1500"/>
      <c r="P379" s="1500"/>
      <c r="Q379" s="1500"/>
      <c r="R379" s="1500"/>
      <c r="T379" s="67"/>
      <c r="U379" s="67"/>
      <c r="V379" s="67"/>
      <c r="W379" s="67"/>
      <c r="X379" s="67"/>
      <c r="Y379" s="67"/>
      <c r="Z379" s="67"/>
      <c r="AA379" s="67"/>
    </row>
    <row r="380" spans="2:27" ht="14.25" customHeight="1" x14ac:dyDescent="0.25">
      <c r="B380" s="67"/>
      <c r="C380" s="67"/>
      <c r="D380" s="1500"/>
      <c r="E380" s="1500"/>
      <c r="F380" s="1500"/>
      <c r="G380" s="1500"/>
      <c r="H380" s="1500"/>
      <c r="I380" s="1500"/>
      <c r="J380" s="1500"/>
      <c r="K380" s="1500"/>
      <c r="L380" s="1500"/>
      <c r="M380" s="1500"/>
      <c r="N380" s="1500"/>
      <c r="O380" s="1500"/>
      <c r="P380" s="1500"/>
      <c r="Q380" s="1500"/>
      <c r="R380" s="1500"/>
      <c r="T380" s="67"/>
      <c r="U380" s="67"/>
      <c r="V380" s="67"/>
      <c r="W380" s="67"/>
      <c r="X380" s="67"/>
      <c r="Y380" s="67"/>
      <c r="Z380" s="67"/>
      <c r="AA380" s="67"/>
    </row>
    <row r="381" spans="2:27" ht="6" customHeight="1" thickBot="1" x14ac:dyDescent="0.3">
      <c r="B381" s="67"/>
      <c r="C381" s="67"/>
      <c r="D381" s="555"/>
      <c r="E381" s="555"/>
      <c r="F381" s="555"/>
      <c r="G381" s="555"/>
      <c r="H381" s="555"/>
      <c r="I381" s="555"/>
      <c r="J381" s="555"/>
      <c r="K381" s="555"/>
      <c r="L381" s="1130"/>
      <c r="M381" s="1130"/>
      <c r="N381" s="1130"/>
      <c r="O381" s="1130"/>
      <c r="P381" s="1130"/>
      <c r="Q381" s="555"/>
      <c r="R381" s="555"/>
      <c r="T381" s="67"/>
      <c r="U381" s="67"/>
      <c r="V381" s="67"/>
      <c r="W381" s="67"/>
      <c r="X381" s="67"/>
      <c r="Y381" s="67"/>
      <c r="Z381" s="67"/>
      <c r="AA381" s="67"/>
    </row>
    <row r="382" spans="2:27" ht="33.75" customHeight="1" thickTop="1" thickBot="1" x14ac:dyDescent="0.3">
      <c r="B382" s="67"/>
      <c r="C382" s="67"/>
      <c r="D382" s="1708" t="s">
        <v>256</v>
      </c>
      <c r="E382" s="1709"/>
      <c r="F382" s="952">
        <v>2011</v>
      </c>
      <c r="G382" s="953" t="s">
        <v>307</v>
      </c>
      <c r="H382" s="953">
        <v>2012</v>
      </c>
      <c r="I382" s="953" t="s">
        <v>307</v>
      </c>
      <c r="J382" s="952">
        <v>2013</v>
      </c>
      <c r="K382" s="953" t="s">
        <v>307</v>
      </c>
      <c r="L382" s="1128">
        <v>2014</v>
      </c>
      <c r="M382" s="1129" t="s">
        <v>307</v>
      </c>
      <c r="N382" s="1128">
        <v>2015</v>
      </c>
      <c r="O382" s="1129" t="s">
        <v>307</v>
      </c>
      <c r="P382" s="1128">
        <v>2016</v>
      </c>
      <c r="Q382" s="953" t="s">
        <v>307</v>
      </c>
      <c r="R382" s="954" t="s">
        <v>542</v>
      </c>
      <c r="T382" s="67"/>
      <c r="U382" s="67"/>
      <c r="V382" s="67"/>
      <c r="W382" s="67"/>
      <c r="X382" s="67"/>
      <c r="Y382" s="67"/>
      <c r="Z382" s="67"/>
      <c r="AA382" s="67"/>
    </row>
    <row r="383" spans="2:27" ht="15.75" x14ac:dyDescent="0.25">
      <c r="B383" s="67"/>
      <c r="C383" s="67"/>
      <c r="D383" s="556">
        <v>1</v>
      </c>
      <c r="E383" s="557" t="s">
        <v>257</v>
      </c>
      <c r="F383" s="562">
        <v>40.321116064058117</v>
      </c>
      <c r="G383" s="563">
        <v>12</v>
      </c>
      <c r="H383" s="564">
        <v>44.189621504840247</v>
      </c>
      <c r="I383" s="563">
        <v>12</v>
      </c>
      <c r="J383" s="565">
        <v>44.2</v>
      </c>
      <c r="K383" s="563">
        <v>12</v>
      </c>
      <c r="L383" s="564">
        <v>47.314049586776861</v>
      </c>
      <c r="M383" s="563">
        <v>12</v>
      </c>
      <c r="N383" s="564">
        <v>49.33927594026116</v>
      </c>
      <c r="O383" s="563">
        <v>11</v>
      </c>
      <c r="P383" s="564">
        <v>51.278130635928797</v>
      </c>
      <c r="Q383" s="563">
        <v>12</v>
      </c>
      <c r="R383" s="1126">
        <f>IFERROR((P383-N383)/N383,"-")</f>
        <v>3.9296375123444381E-2</v>
      </c>
      <c r="T383" s="67"/>
      <c r="U383" s="67"/>
      <c r="V383" s="67"/>
      <c r="W383" s="67"/>
      <c r="X383" s="67"/>
      <c r="Y383" s="67"/>
      <c r="Z383" s="67"/>
      <c r="AA383" s="67"/>
    </row>
    <row r="384" spans="2:27" ht="15.75" x14ac:dyDescent="0.25">
      <c r="B384" s="67"/>
      <c r="C384" s="67"/>
      <c r="D384" s="1033">
        <v>2</v>
      </c>
      <c r="E384" s="1034" t="s">
        <v>202</v>
      </c>
      <c r="F384" s="1035">
        <v>21.873050530255771</v>
      </c>
      <c r="G384" s="1036">
        <v>36</v>
      </c>
      <c r="H384" s="1037">
        <v>24.795449232447599</v>
      </c>
      <c r="I384" s="1036">
        <v>37</v>
      </c>
      <c r="J384" s="1037">
        <v>25.7</v>
      </c>
      <c r="K384" s="1036">
        <v>38</v>
      </c>
      <c r="L384" s="1038">
        <v>28.34197637568424</v>
      </c>
      <c r="M384" s="1036">
        <v>38</v>
      </c>
      <c r="N384" s="1038">
        <v>30.573888091822095</v>
      </c>
      <c r="O384" s="1036">
        <v>38</v>
      </c>
      <c r="P384" s="1038">
        <v>31.96598299149575</v>
      </c>
      <c r="Q384" s="1036">
        <v>38</v>
      </c>
      <c r="R384" s="1127">
        <f t="shared" ref="R384:R434" si="6">IFERROR((P384-N384)/N384,"-")</f>
        <v>4.5532151340804197E-2</v>
      </c>
      <c r="T384" s="67"/>
      <c r="U384" s="67"/>
      <c r="V384" s="67"/>
      <c r="W384" s="67"/>
      <c r="X384" s="67"/>
      <c r="Y384" s="67"/>
      <c r="Z384" s="67"/>
      <c r="AA384" s="67"/>
    </row>
    <row r="385" spans="2:18" ht="15.75" x14ac:dyDescent="0.25">
      <c r="B385" s="106"/>
      <c r="C385" s="27"/>
      <c r="D385" s="558">
        <v>3</v>
      </c>
      <c r="E385" s="559" t="s">
        <v>258</v>
      </c>
      <c r="F385" s="567">
        <v>23.780313019549389</v>
      </c>
      <c r="G385" s="568">
        <v>33</v>
      </c>
      <c r="H385" s="569">
        <v>27.251719084657871</v>
      </c>
      <c r="I385" s="568">
        <v>33</v>
      </c>
      <c r="J385" s="569">
        <v>28.3</v>
      </c>
      <c r="K385" s="568">
        <v>33</v>
      </c>
      <c r="L385" s="565">
        <v>30.986341414243235</v>
      </c>
      <c r="M385" s="568">
        <v>34</v>
      </c>
      <c r="N385" s="565">
        <v>32.998515586343395</v>
      </c>
      <c r="O385" s="568">
        <v>36</v>
      </c>
      <c r="P385" s="565">
        <v>34.304049783655017</v>
      </c>
      <c r="Q385" s="568">
        <v>36</v>
      </c>
      <c r="R385" s="1126">
        <f t="shared" si="6"/>
        <v>3.9563421993804013E-2</v>
      </c>
    </row>
    <row r="386" spans="2:18" ht="15.75" x14ac:dyDescent="0.25">
      <c r="B386" s="106"/>
      <c r="D386" s="1033">
        <v>4</v>
      </c>
      <c r="E386" s="1034" t="s">
        <v>259</v>
      </c>
      <c r="F386" s="1035">
        <v>33.626082771896051</v>
      </c>
      <c r="G386" s="1036">
        <v>17</v>
      </c>
      <c r="H386" s="1037">
        <v>36.98488173616191</v>
      </c>
      <c r="I386" s="1036">
        <v>18</v>
      </c>
      <c r="J386" s="1037">
        <v>37.299999999999997</v>
      </c>
      <c r="K386" s="1036">
        <v>19</v>
      </c>
      <c r="L386" s="1038">
        <v>40.045275133503601</v>
      </c>
      <c r="M386" s="1036">
        <v>19</v>
      </c>
      <c r="N386" s="1038">
        <v>42.055910449510634</v>
      </c>
      <c r="O386" s="1036">
        <v>20</v>
      </c>
      <c r="P386" s="1038">
        <v>43.43272985445509</v>
      </c>
      <c r="Q386" s="1036">
        <v>20</v>
      </c>
      <c r="R386" s="1127">
        <f t="shared" si="6"/>
        <v>3.2737833760545225E-2</v>
      </c>
    </row>
    <row r="387" spans="2:18" ht="15.75" x14ac:dyDescent="0.25">
      <c r="B387" s="106"/>
      <c r="D387" s="558">
        <v>5</v>
      </c>
      <c r="E387" s="559" t="s">
        <v>205</v>
      </c>
      <c r="F387" s="567">
        <v>52.185213497870485</v>
      </c>
      <c r="G387" s="568">
        <v>3</v>
      </c>
      <c r="H387" s="569">
        <v>57.332312635449121</v>
      </c>
      <c r="I387" s="568">
        <v>2</v>
      </c>
      <c r="J387" s="569">
        <v>56.6</v>
      </c>
      <c r="K387" s="568">
        <v>3</v>
      </c>
      <c r="L387" s="565">
        <v>59.167800894419599</v>
      </c>
      <c r="M387" s="568">
        <v>4</v>
      </c>
      <c r="N387" s="565">
        <v>61.5645444009157</v>
      </c>
      <c r="O387" s="568">
        <v>4</v>
      </c>
      <c r="P387" s="565">
        <v>63.53497771398353</v>
      </c>
      <c r="Q387" s="568">
        <v>4</v>
      </c>
      <c r="R387" s="1126">
        <f t="shared" si="6"/>
        <v>3.2005975716089624E-2</v>
      </c>
    </row>
    <row r="388" spans="2:18" ht="15.75" x14ac:dyDescent="0.25">
      <c r="B388" s="106"/>
      <c r="D388" s="1033">
        <v>6</v>
      </c>
      <c r="E388" s="1034" t="s">
        <v>206</v>
      </c>
      <c r="F388" s="1035">
        <v>31.50039516080005</v>
      </c>
      <c r="G388" s="1036">
        <v>20</v>
      </c>
      <c r="H388" s="1037">
        <v>36.332604724975297</v>
      </c>
      <c r="I388" s="1036">
        <v>19</v>
      </c>
      <c r="J388" s="1037">
        <v>37.6</v>
      </c>
      <c r="K388" s="1036">
        <v>18</v>
      </c>
      <c r="L388" s="1038">
        <v>41.906092939500631</v>
      </c>
      <c r="M388" s="1036">
        <v>18</v>
      </c>
      <c r="N388" s="1038">
        <v>44.933664570008986</v>
      </c>
      <c r="O388" s="1036">
        <v>18</v>
      </c>
      <c r="P388" s="1038">
        <v>47.440832249674905</v>
      </c>
      <c r="Q388" s="1036">
        <v>18</v>
      </c>
      <c r="R388" s="1127">
        <f t="shared" si="6"/>
        <v>5.5797088967885565E-2</v>
      </c>
    </row>
    <row r="389" spans="2:18" ht="15.75" x14ac:dyDescent="0.25">
      <c r="B389" s="106"/>
      <c r="D389" s="558">
        <v>7</v>
      </c>
      <c r="E389" s="559" t="s">
        <v>207</v>
      </c>
      <c r="F389" s="567">
        <v>33.451213631248997</v>
      </c>
      <c r="G389" s="568">
        <v>18</v>
      </c>
      <c r="H389" s="569">
        <v>37.68754076973255</v>
      </c>
      <c r="I389" s="568">
        <v>17</v>
      </c>
      <c r="J389" s="569">
        <v>39.1</v>
      </c>
      <c r="K389" s="568">
        <v>17</v>
      </c>
      <c r="L389" s="565">
        <v>42.496886674968863</v>
      </c>
      <c r="M389" s="568">
        <v>17</v>
      </c>
      <c r="N389" s="565">
        <v>45.350118017309207</v>
      </c>
      <c r="O389" s="568">
        <v>17</v>
      </c>
      <c r="P389" s="565">
        <v>48.354269359198597</v>
      </c>
      <c r="Q389" s="568">
        <v>17</v>
      </c>
      <c r="R389" s="1126">
        <f t="shared" si="6"/>
        <v>6.6243517618692127E-2</v>
      </c>
    </row>
    <row r="390" spans="2:18" ht="15.75" x14ac:dyDescent="0.25">
      <c r="B390" s="106"/>
      <c r="D390" s="1033">
        <v>8</v>
      </c>
      <c r="E390" s="1034" t="s">
        <v>208</v>
      </c>
      <c r="F390" s="1035">
        <v>20.124913254684245</v>
      </c>
      <c r="G390" s="1036">
        <v>39</v>
      </c>
      <c r="H390" s="1037">
        <v>23.329304092557418</v>
      </c>
      <c r="I390" s="1036">
        <v>39</v>
      </c>
      <c r="J390" s="1037">
        <v>24.9</v>
      </c>
      <c r="K390" s="1036">
        <v>39</v>
      </c>
      <c r="L390" s="1038">
        <v>27.429566318455205</v>
      </c>
      <c r="M390" s="1036">
        <v>39</v>
      </c>
      <c r="N390" s="1038">
        <v>29.495837914245328</v>
      </c>
      <c r="O390" s="1036">
        <v>39</v>
      </c>
      <c r="P390" s="1038">
        <v>29.96570003118179</v>
      </c>
      <c r="Q390" s="1036">
        <v>40</v>
      </c>
      <c r="R390" s="1127">
        <f t="shared" si="6"/>
        <v>1.5929776882505058E-2</v>
      </c>
    </row>
    <row r="391" spans="2:18" ht="15.75" x14ac:dyDescent="0.25">
      <c r="B391" s="106"/>
      <c r="D391" s="558">
        <v>9</v>
      </c>
      <c r="E391" s="559" t="s">
        <v>209</v>
      </c>
      <c r="F391" s="567">
        <v>55.41047138985283</v>
      </c>
      <c r="G391" s="568">
        <v>1</v>
      </c>
      <c r="H391" s="569">
        <v>59.205848985251485</v>
      </c>
      <c r="I391" s="568">
        <v>1</v>
      </c>
      <c r="J391" s="569">
        <v>58.7</v>
      </c>
      <c r="K391" s="568">
        <v>1</v>
      </c>
      <c r="L391" s="565">
        <v>62.567586302509362</v>
      </c>
      <c r="M391" s="568">
        <v>1</v>
      </c>
      <c r="N391" s="565">
        <v>65.894343429711327</v>
      </c>
      <c r="O391" s="568">
        <v>1</v>
      </c>
      <c r="P391" s="565">
        <v>69.077232950601413</v>
      </c>
      <c r="Q391" s="568">
        <v>1</v>
      </c>
      <c r="R391" s="1126">
        <f t="shared" si="6"/>
        <v>4.8302924882850297E-2</v>
      </c>
    </row>
    <row r="392" spans="2:18" ht="15.75" x14ac:dyDescent="0.25">
      <c r="B392" s="106"/>
      <c r="D392" s="1033">
        <v>10</v>
      </c>
      <c r="E392" s="1034" t="s">
        <v>210</v>
      </c>
      <c r="F392" s="1035">
        <v>11.233048522379869</v>
      </c>
      <c r="G392" s="1036">
        <v>51</v>
      </c>
      <c r="H392" s="1037">
        <v>13.13925430061493</v>
      </c>
      <c r="I392" s="1036">
        <v>51</v>
      </c>
      <c r="J392" s="1037">
        <v>14.1</v>
      </c>
      <c r="K392" s="1036">
        <v>51</v>
      </c>
      <c r="L392" s="1038">
        <v>16.042894680775515</v>
      </c>
      <c r="M392" s="1036">
        <v>52</v>
      </c>
      <c r="N392" s="1038">
        <v>17.454289732770746</v>
      </c>
      <c r="O392" s="1036">
        <v>52</v>
      </c>
      <c r="P392" s="1038">
        <v>18.315452138776646</v>
      </c>
      <c r="Q392" s="1036">
        <v>52</v>
      </c>
      <c r="R392" s="1127">
        <f t="shared" si="6"/>
        <v>4.9338152350539434E-2</v>
      </c>
    </row>
    <row r="393" spans="2:18" ht="15.75" x14ac:dyDescent="0.25">
      <c r="B393" s="106"/>
      <c r="D393" s="558">
        <v>11</v>
      </c>
      <c r="E393" s="559" t="s">
        <v>211</v>
      </c>
      <c r="F393" s="567">
        <v>15.464984475876003</v>
      </c>
      <c r="G393" s="568">
        <v>49</v>
      </c>
      <c r="H393" s="569">
        <v>17.842882570837542</v>
      </c>
      <c r="I393" s="568">
        <v>50</v>
      </c>
      <c r="J393" s="569">
        <v>18.100000000000001</v>
      </c>
      <c r="K393" s="568">
        <v>50</v>
      </c>
      <c r="L393" s="565">
        <v>19.959275442243243</v>
      </c>
      <c r="M393" s="568">
        <v>50</v>
      </c>
      <c r="N393" s="565">
        <v>21.266818464086111</v>
      </c>
      <c r="O393" s="568">
        <v>50</v>
      </c>
      <c r="P393" s="565">
        <v>22.266272907480076</v>
      </c>
      <c r="Q393" s="568">
        <v>50</v>
      </c>
      <c r="R393" s="1126">
        <f t="shared" si="6"/>
        <v>4.6995954993539472E-2</v>
      </c>
    </row>
    <row r="394" spans="2:18" ht="15.75" x14ac:dyDescent="0.25">
      <c r="B394" s="106"/>
      <c r="D394" s="1033">
        <v>12</v>
      </c>
      <c r="E394" s="1034" t="s">
        <v>212</v>
      </c>
      <c r="F394" s="1035">
        <v>19.880884855360183</v>
      </c>
      <c r="G394" s="1036">
        <v>40</v>
      </c>
      <c r="H394" s="1037">
        <v>22.736418511066397</v>
      </c>
      <c r="I394" s="1036">
        <v>41</v>
      </c>
      <c r="J394" s="1037">
        <v>23.3</v>
      </c>
      <c r="K394" s="1036">
        <v>41</v>
      </c>
      <c r="L394" s="1038">
        <v>26.252395291541198</v>
      </c>
      <c r="M394" s="1036">
        <v>40</v>
      </c>
      <c r="N394" s="1038">
        <v>28.559579762233895</v>
      </c>
      <c r="O394" s="1036">
        <v>40</v>
      </c>
      <c r="P394" s="1038">
        <v>30.002790957298352</v>
      </c>
      <c r="Q394" s="1036">
        <v>39</v>
      </c>
      <c r="R394" s="1127">
        <f t="shared" si="6"/>
        <v>5.053334842737793E-2</v>
      </c>
    </row>
    <row r="395" spans="2:18" ht="15.75" x14ac:dyDescent="0.25">
      <c r="B395" s="106"/>
      <c r="D395" s="558">
        <v>13</v>
      </c>
      <c r="E395" s="559" t="s">
        <v>213</v>
      </c>
      <c r="F395" s="567">
        <v>45.067595489698334</v>
      </c>
      <c r="G395" s="568">
        <v>10</v>
      </c>
      <c r="H395" s="569">
        <v>49.750771421789693</v>
      </c>
      <c r="I395" s="568">
        <v>10</v>
      </c>
      <c r="J395" s="569">
        <v>50.1</v>
      </c>
      <c r="K395" s="568">
        <v>10</v>
      </c>
      <c r="L395" s="565">
        <v>54.177538444456786</v>
      </c>
      <c r="M395" s="568">
        <v>10</v>
      </c>
      <c r="N395" s="565">
        <v>57.478038474368951</v>
      </c>
      <c r="O395" s="568">
        <v>8</v>
      </c>
      <c r="P395" s="565">
        <v>59.65811013976279</v>
      </c>
      <c r="Q395" s="568">
        <v>8</v>
      </c>
      <c r="R395" s="1126">
        <f t="shared" si="6"/>
        <v>3.7928776333694715E-2</v>
      </c>
    </row>
    <row r="396" spans="2:18" ht="15.75" x14ac:dyDescent="0.25">
      <c r="B396" s="106"/>
      <c r="D396" s="1033">
        <v>14</v>
      </c>
      <c r="E396" s="1034" t="s">
        <v>214</v>
      </c>
      <c r="F396" s="1035">
        <v>18.545924359877848</v>
      </c>
      <c r="G396" s="1036">
        <v>42</v>
      </c>
      <c r="H396" s="1037">
        <v>22.164889347551885</v>
      </c>
      <c r="I396" s="1036">
        <v>42</v>
      </c>
      <c r="J396" s="1037">
        <v>22.7</v>
      </c>
      <c r="K396" s="1036">
        <v>42</v>
      </c>
      <c r="L396" s="1038">
        <v>24.810357034489734</v>
      </c>
      <c r="M396" s="1036">
        <v>42</v>
      </c>
      <c r="N396" s="1038">
        <v>27.228749136143747</v>
      </c>
      <c r="O396" s="1036">
        <v>42</v>
      </c>
      <c r="P396" s="1038">
        <v>27.711308375144732</v>
      </c>
      <c r="Q396" s="1036">
        <v>43</v>
      </c>
      <c r="R396" s="1127">
        <f t="shared" si="6"/>
        <v>1.7722416721685903E-2</v>
      </c>
    </row>
    <row r="397" spans="2:18" ht="15.75" x14ac:dyDescent="0.25">
      <c r="B397" s="106"/>
      <c r="D397" s="558">
        <v>15</v>
      </c>
      <c r="E397" s="559" t="s">
        <v>260</v>
      </c>
      <c r="F397" s="567">
        <v>46.248227723852111</v>
      </c>
      <c r="G397" s="568">
        <v>9</v>
      </c>
      <c r="H397" s="569">
        <v>50.179627480240974</v>
      </c>
      <c r="I397" s="568">
        <v>9</v>
      </c>
      <c r="J397" s="569">
        <v>51.2</v>
      </c>
      <c r="K397" s="568">
        <v>9</v>
      </c>
      <c r="L397" s="565">
        <v>55.344455554970793</v>
      </c>
      <c r="M397" s="568">
        <v>7</v>
      </c>
      <c r="N397" s="565">
        <v>58.734123399054049</v>
      </c>
      <c r="O397" s="568">
        <v>7</v>
      </c>
      <c r="P397" s="565">
        <v>61.237190836418264</v>
      </c>
      <c r="Q397" s="568">
        <v>7</v>
      </c>
      <c r="R397" s="1126">
        <f t="shared" si="6"/>
        <v>4.261691998632143E-2</v>
      </c>
    </row>
    <row r="398" spans="2:18" ht="15.75" x14ac:dyDescent="0.25">
      <c r="B398" s="106"/>
      <c r="D398" s="1033">
        <v>16</v>
      </c>
      <c r="E398" s="1034" t="s">
        <v>216</v>
      </c>
      <c r="F398" s="1035">
        <v>24.116015715276173</v>
      </c>
      <c r="G398" s="1036">
        <v>32</v>
      </c>
      <c r="H398" s="1037">
        <v>27.538100820633062</v>
      </c>
      <c r="I398" s="1036">
        <v>32</v>
      </c>
      <c r="J398" s="1037">
        <v>28.8</v>
      </c>
      <c r="K398" s="1036">
        <v>32</v>
      </c>
      <c r="L398" s="1038">
        <v>32.501678227791452</v>
      </c>
      <c r="M398" s="1036">
        <v>32</v>
      </c>
      <c r="N398" s="1038">
        <v>35.35399230943225</v>
      </c>
      <c r="O398" s="1036">
        <v>31</v>
      </c>
      <c r="P398" s="1038">
        <v>38.267230540633214</v>
      </c>
      <c r="Q398" s="1036">
        <v>29</v>
      </c>
      <c r="R398" s="1127">
        <f t="shared" si="6"/>
        <v>8.2401959181954337E-2</v>
      </c>
    </row>
    <row r="399" spans="2:18" ht="15.75" x14ac:dyDescent="0.25">
      <c r="B399" s="106"/>
      <c r="D399" s="558">
        <v>17</v>
      </c>
      <c r="E399" s="559" t="s">
        <v>217</v>
      </c>
      <c r="F399" s="567">
        <v>15.169020111253745</v>
      </c>
      <c r="G399" s="568">
        <v>50</v>
      </c>
      <c r="H399" s="569">
        <v>17.958899338209683</v>
      </c>
      <c r="I399" s="568">
        <v>49</v>
      </c>
      <c r="J399" s="569">
        <v>18.899999999999999</v>
      </c>
      <c r="K399" s="568">
        <v>49</v>
      </c>
      <c r="L399" s="565">
        <v>21.380243572395127</v>
      </c>
      <c r="M399" s="568">
        <v>49</v>
      </c>
      <c r="N399" s="565">
        <v>22.731367485436309</v>
      </c>
      <c r="O399" s="568">
        <v>49</v>
      </c>
      <c r="P399" s="565">
        <v>23.468968351829016</v>
      </c>
      <c r="Q399" s="568">
        <v>49</v>
      </c>
      <c r="R399" s="1126">
        <f t="shared" si="6"/>
        <v>3.2448591879273375E-2</v>
      </c>
    </row>
    <row r="400" spans="2:18" ht="15.75" x14ac:dyDescent="0.25">
      <c r="B400" s="106"/>
      <c r="D400" s="1033">
        <v>18</v>
      </c>
      <c r="E400" s="1034" t="s">
        <v>218</v>
      </c>
      <c r="F400" s="1035">
        <v>16.066147625082987</v>
      </c>
      <c r="G400" s="1036">
        <v>47</v>
      </c>
      <c r="H400" s="1037">
        <v>19.7312014830263</v>
      </c>
      <c r="I400" s="1036">
        <v>45</v>
      </c>
      <c r="J400" s="1037">
        <v>20.9</v>
      </c>
      <c r="K400" s="1036">
        <v>45</v>
      </c>
      <c r="L400" s="1038">
        <v>23.371609582260938</v>
      </c>
      <c r="M400" s="1036">
        <v>45</v>
      </c>
      <c r="N400" s="1038">
        <v>24.988080480595023</v>
      </c>
      <c r="O400" s="1036">
        <v>46</v>
      </c>
      <c r="P400" s="1038">
        <v>25.759668508287291</v>
      </c>
      <c r="Q400" s="1036">
        <v>48</v>
      </c>
      <c r="R400" s="1127">
        <f t="shared" si="6"/>
        <v>3.0878243260480095E-2</v>
      </c>
    </row>
    <row r="401" spans="2:28" ht="15.75" x14ac:dyDescent="0.25">
      <c r="B401" s="106"/>
      <c r="D401" s="558">
        <v>19</v>
      </c>
      <c r="E401" s="559" t="s">
        <v>261</v>
      </c>
      <c r="F401" s="567">
        <v>39.655410537946274</v>
      </c>
      <c r="G401" s="568">
        <v>14</v>
      </c>
      <c r="H401" s="569">
        <v>42.62564664770975</v>
      </c>
      <c r="I401" s="568">
        <v>14</v>
      </c>
      <c r="J401" s="569">
        <v>42.7</v>
      </c>
      <c r="K401" s="568">
        <v>14</v>
      </c>
      <c r="L401" s="565">
        <v>45.991824507754238</v>
      </c>
      <c r="M401" s="568">
        <v>14</v>
      </c>
      <c r="N401" s="565">
        <v>48.800370541917552</v>
      </c>
      <c r="O401" s="568">
        <v>15</v>
      </c>
      <c r="P401" s="565">
        <v>50.788701393983857</v>
      </c>
      <c r="Q401" s="568">
        <v>13</v>
      </c>
      <c r="R401" s="1126">
        <f t="shared" si="6"/>
        <v>4.0744175300029925E-2</v>
      </c>
    </row>
    <row r="402" spans="2:28" ht="15" customHeight="1" x14ac:dyDescent="0.25">
      <c r="B402" s="106"/>
      <c r="D402" s="1033">
        <v>20</v>
      </c>
      <c r="E402" s="1034" t="s">
        <v>220</v>
      </c>
      <c r="F402" s="1035">
        <v>21.836059190031154</v>
      </c>
      <c r="G402" s="1036">
        <v>37</v>
      </c>
      <c r="H402" s="1037">
        <v>26.105577689243027</v>
      </c>
      <c r="I402" s="1036">
        <v>35</v>
      </c>
      <c r="J402" s="1037">
        <v>27.9</v>
      </c>
      <c r="K402" s="1036">
        <v>34</v>
      </c>
      <c r="L402" s="1038">
        <v>31.238501016752203</v>
      </c>
      <c r="M402" s="1036">
        <v>33</v>
      </c>
      <c r="N402" s="1038">
        <v>34.67956946775945</v>
      </c>
      <c r="O402" s="1036">
        <v>32</v>
      </c>
      <c r="P402" s="1038">
        <v>37.340179200644322</v>
      </c>
      <c r="Q402" s="1036">
        <v>32</v>
      </c>
      <c r="R402" s="1127">
        <f t="shared" si="6"/>
        <v>7.6719802861404049E-2</v>
      </c>
    </row>
    <row r="403" spans="2:28" ht="15.75" x14ac:dyDescent="0.25">
      <c r="B403" s="106"/>
      <c r="D403" s="558">
        <v>21</v>
      </c>
      <c r="E403" s="559" t="s">
        <v>221</v>
      </c>
      <c r="F403" s="567">
        <v>28.974793122361863</v>
      </c>
      <c r="G403" s="568">
        <v>25</v>
      </c>
      <c r="H403" s="569">
        <v>31.432159613288469</v>
      </c>
      <c r="I403" s="568">
        <v>26</v>
      </c>
      <c r="J403" s="569">
        <v>31.6</v>
      </c>
      <c r="K403" s="568">
        <v>27</v>
      </c>
      <c r="L403" s="565">
        <v>33.171006211717852</v>
      </c>
      <c r="M403" s="568">
        <v>30</v>
      </c>
      <c r="N403" s="565">
        <v>34.255446903413969</v>
      </c>
      <c r="O403" s="568">
        <v>33</v>
      </c>
      <c r="P403" s="565">
        <v>35.000425097772485</v>
      </c>
      <c r="Q403" s="568">
        <v>35</v>
      </c>
      <c r="R403" s="1126">
        <f t="shared" si="6"/>
        <v>2.1747729535073455E-2</v>
      </c>
    </row>
    <row r="404" spans="2:28" ht="15.75" x14ac:dyDescent="0.25">
      <c r="B404" s="106"/>
      <c r="D404" s="1033">
        <v>22</v>
      </c>
      <c r="E404" s="1034" t="s">
        <v>222</v>
      </c>
      <c r="F404" s="1035">
        <v>17.25287356321839</v>
      </c>
      <c r="G404" s="1036">
        <v>44</v>
      </c>
      <c r="H404" s="1037">
        <v>20.090600226500566</v>
      </c>
      <c r="I404" s="1036">
        <v>44</v>
      </c>
      <c r="J404" s="1037">
        <v>20.7</v>
      </c>
      <c r="K404" s="1036">
        <v>46</v>
      </c>
      <c r="L404" s="1038">
        <v>23.303834808259587</v>
      </c>
      <c r="M404" s="1036">
        <v>46</v>
      </c>
      <c r="N404" s="1038">
        <v>25.372686343171587</v>
      </c>
      <c r="O404" s="1036">
        <v>45</v>
      </c>
      <c r="P404" s="1038">
        <v>26.686361398325946</v>
      </c>
      <c r="Q404" s="1036">
        <v>45</v>
      </c>
      <c r="R404" s="1127">
        <f t="shared" si="6"/>
        <v>5.1775166310204339E-2</v>
      </c>
    </row>
    <row r="405" spans="2:28" ht="15.75" x14ac:dyDescent="0.25">
      <c r="B405" s="106"/>
      <c r="D405" s="558">
        <v>23</v>
      </c>
      <c r="E405" s="559" t="s">
        <v>223</v>
      </c>
      <c r="F405" s="567">
        <v>50.15708420870034</v>
      </c>
      <c r="G405" s="568">
        <v>6</v>
      </c>
      <c r="H405" s="569">
        <v>54.606394281850669</v>
      </c>
      <c r="I405" s="568">
        <v>6</v>
      </c>
      <c r="J405" s="569">
        <v>54.6</v>
      </c>
      <c r="K405" s="568">
        <v>6</v>
      </c>
      <c r="L405" s="565">
        <v>58.01972372415527</v>
      </c>
      <c r="M405" s="568">
        <v>6</v>
      </c>
      <c r="N405" s="565">
        <v>60.497326778858231</v>
      </c>
      <c r="O405" s="568">
        <v>6</v>
      </c>
      <c r="P405" s="565">
        <v>62.333799233057377</v>
      </c>
      <c r="Q405" s="568">
        <v>6</v>
      </c>
      <c r="R405" s="1126">
        <f t="shared" si="6"/>
        <v>3.0356257903959676E-2</v>
      </c>
    </row>
    <row r="406" spans="2:28" ht="15.75" x14ac:dyDescent="0.25">
      <c r="B406" s="106"/>
      <c r="D406" s="1033">
        <v>24</v>
      </c>
      <c r="E406" s="1034" t="s">
        <v>224</v>
      </c>
      <c r="F406" s="1035">
        <v>53.430808687576146</v>
      </c>
      <c r="G406" s="1036">
        <v>2</v>
      </c>
      <c r="H406" s="1037">
        <v>56.986078650543647</v>
      </c>
      <c r="I406" s="1036">
        <v>3</v>
      </c>
      <c r="J406" s="1037">
        <v>56.4</v>
      </c>
      <c r="K406" s="1036">
        <v>4</v>
      </c>
      <c r="L406" s="1038">
        <v>59.420312282384977</v>
      </c>
      <c r="M406" s="1036">
        <v>3</v>
      </c>
      <c r="N406" s="1038">
        <v>62.182657434882962</v>
      </c>
      <c r="O406" s="1036">
        <v>3</v>
      </c>
      <c r="P406" s="1038">
        <v>64.485405898449372</v>
      </c>
      <c r="Q406" s="1036">
        <v>3</v>
      </c>
      <c r="R406" s="1127">
        <f t="shared" si="6"/>
        <v>3.7032004718965637E-2</v>
      </c>
    </row>
    <row r="407" spans="2:28" ht="15.75" x14ac:dyDescent="0.25">
      <c r="B407" s="106"/>
      <c r="D407" s="558">
        <v>25</v>
      </c>
      <c r="E407" s="559" t="s">
        <v>262</v>
      </c>
      <c r="F407" s="567">
        <v>23.446301016394475</v>
      </c>
      <c r="G407" s="568">
        <v>34</v>
      </c>
      <c r="H407" s="569">
        <v>26.309292349473811</v>
      </c>
      <c r="I407" s="568">
        <v>34</v>
      </c>
      <c r="J407" s="569">
        <v>27.3</v>
      </c>
      <c r="K407" s="568">
        <v>35</v>
      </c>
      <c r="L407" s="565">
        <v>30.292211358892672</v>
      </c>
      <c r="M407" s="568">
        <v>36</v>
      </c>
      <c r="N407" s="565">
        <v>32.238275889902333</v>
      </c>
      <c r="O407" s="568">
        <v>37</v>
      </c>
      <c r="P407" s="565">
        <v>33.43359983113011</v>
      </c>
      <c r="Q407" s="568">
        <v>37</v>
      </c>
      <c r="R407" s="1126">
        <f t="shared" si="6"/>
        <v>3.7077787450853598E-2</v>
      </c>
    </row>
    <row r="408" spans="2:28" ht="15.75" x14ac:dyDescent="0.25">
      <c r="B408" s="89"/>
      <c r="D408" s="1033">
        <v>26</v>
      </c>
      <c r="E408" s="1034" t="s">
        <v>226</v>
      </c>
      <c r="F408" s="1035">
        <v>30.41066562864928</v>
      </c>
      <c r="G408" s="1036">
        <v>22</v>
      </c>
      <c r="H408" s="1037">
        <v>34.097814368323043</v>
      </c>
      <c r="I408" s="1036">
        <v>22</v>
      </c>
      <c r="J408" s="1037">
        <v>35.200000000000003</v>
      </c>
      <c r="K408" s="1036">
        <v>21</v>
      </c>
      <c r="L408" s="1038">
        <v>38.52670349907919</v>
      </c>
      <c r="M408" s="1036">
        <v>21</v>
      </c>
      <c r="N408" s="1038">
        <v>40.552527025778431</v>
      </c>
      <c r="O408" s="1036">
        <v>21</v>
      </c>
      <c r="P408" s="1038">
        <v>42.527350268867046</v>
      </c>
      <c r="Q408" s="1036">
        <v>21</v>
      </c>
      <c r="R408" s="1127">
        <f t="shared" si="6"/>
        <v>4.8697908316126859E-2</v>
      </c>
    </row>
    <row r="409" spans="2:28" ht="15.75" x14ac:dyDescent="0.25">
      <c r="B409" s="111"/>
      <c r="C409" s="111"/>
      <c r="D409" s="558">
        <v>27</v>
      </c>
      <c r="E409" s="559" t="s">
        <v>227</v>
      </c>
      <c r="F409" s="567">
        <v>39.711375212224112</v>
      </c>
      <c r="G409" s="568">
        <v>13</v>
      </c>
      <c r="H409" s="569">
        <v>43.26544583262023</v>
      </c>
      <c r="I409" s="568">
        <v>13</v>
      </c>
      <c r="J409" s="569">
        <v>43.4</v>
      </c>
      <c r="K409" s="568">
        <v>13</v>
      </c>
      <c r="L409" s="565">
        <v>46.801997744482037</v>
      </c>
      <c r="M409" s="568">
        <v>13</v>
      </c>
      <c r="N409" s="565">
        <v>49.004854368932037</v>
      </c>
      <c r="O409" s="568">
        <v>14</v>
      </c>
      <c r="P409" s="565">
        <v>50</v>
      </c>
      <c r="Q409" s="568">
        <v>14</v>
      </c>
      <c r="R409" s="1126">
        <f t="shared" si="6"/>
        <v>2.0307082714215E-2</v>
      </c>
      <c r="S409" s="67"/>
      <c r="T409" s="67"/>
      <c r="U409" s="67"/>
      <c r="V409" s="67"/>
      <c r="W409" s="67"/>
      <c r="X409" s="67"/>
      <c r="Y409" s="67"/>
      <c r="Z409" s="67"/>
      <c r="AA409" s="67"/>
      <c r="AB409" s="67"/>
    </row>
    <row r="410" spans="2:28" ht="15.75" customHeight="1" x14ac:dyDescent="0.25">
      <c r="B410" s="111"/>
      <c r="C410" s="111"/>
      <c r="D410" s="1033">
        <v>28</v>
      </c>
      <c r="E410" s="1034" t="s">
        <v>228</v>
      </c>
      <c r="F410" s="1035">
        <v>29.620502710694925</v>
      </c>
      <c r="G410" s="1036">
        <v>23</v>
      </c>
      <c r="H410" s="1037">
        <v>33.312373366869281</v>
      </c>
      <c r="I410" s="1036">
        <v>24</v>
      </c>
      <c r="J410" s="1037">
        <v>34.299999999999997</v>
      </c>
      <c r="K410" s="1036">
        <v>23</v>
      </c>
      <c r="L410" s="1038">
        <v>37.68300445576066</v>
      </c>
      <c r="M410" s="1036">
        <v>22</v>
      </c>
      <c r="N410" s="1038">
        <v>39.696339696339692</v>
      </c>
      <c r="O410" s="1036">
        <v>22</v>
      </c>
      <c r="P410" s="1038">
        <v>40.487774451097799</v>
      </c>
      <c r="Q410" s="1036">
        <v>24</v>
      </c>
      <c r="R410" s="1127">
        <f t="shared" si="6"/>
        <v>1.9937222444493634E-2</v>
      </c>
      <c r="U410" s="115"/>
      <c r="V410" s="67"/>
      <c r="W410" s="67"/>
      <c r="X410" s="67"/>
      <c r="Y410" s="67"/>
      <c r="Z410" s="67"/>
      <c r="AA410" s="67"/>
      <c r="AB410" s="67"/>
    </row>
    <row r="411" spans="2:28" ht="15.75" customHeight="1" x14ac:dyDescent="0.25">
      <c r="B411" s="111"/>
      <c r="C411" s="111"/>
      <c r="D411" s="558">
        <v>29</v>
      </c>
      <c r="E411" s="559" t="s">
        <v>276</v>
      </c>
      <c r="F411" s="567">
        <v>31.973644502565136</v>
      </c>
      <c r="G411" s="568">
        <v>19</v>
      </c>
      <c r="H411" s="569">
        <v>34.618671761097985</v>
      </c>
      <c r="I411" s="568">
        <v>20</v>
      </c>
      <c r="J411" s="569">
        <v>34.700000000000003</v>
      </c>
      <c r="K411" s="568">
        <v>22</v>
      </c>
      <c r="L411" s="565">
        <v>37.074055134582309</v>
      </c>
      <c r="M411" s="568">
        <v>24</v>
      </c>
      <c r="N411" s="565">
        <v>38.653204890700259</v>
      </c>
      <c r="O411" s="568">
        <v>24</v>
      </c>
      <c r="P411" s="565">
        <v>39.575449930779882</v>
      </c>
      <c r="Q411" s="568">
        <v>26</v>
      </c>
      <c r="R411" s="1126">
        <f t="shared" si="6"/>
        <v>2.3859471489814557E-2</v>
      </c>
      <c r="U411" s="115"/>
      <c r="V411" s="67"/>
      <c r="W411" s="67"/>
      <c r="X411" s="67"/>
      <c r="Y411" s="67"/>
      <c r="Z411" s="67"/>
      <c r="AA411" s="67"/>
      <c r="AB411" s="67"/>
    </row>
    <row r="412" spans="2:28" ht="15.75" customHeight="1" x14ac:dyDescent="0.25">
      <c r="B412" s="111"/>
      <c r="C412" s="111"/>
      <c r="D412" s="1033">
        <v>30</v>
      </c>
      <c r="E412" s="1034" t="s">
        <v>230</v>
      </c>
      <c r="F412" s="1035">
        <v>19.721718088324259</v>
      </c>
      <c r="G412" s="1036">
        <v>41</v>
      </c>
      <c r="H412" s="1037">
        <v>23.040600362578523</v>
      </c>
      <c r="I412" s="1036">
        <v>40</v>
      </c>
      <c r="J412" s="1037">
        <v>23.4</v>
      </c>
      <c r="K412" s="1036">
        <v>40</v>
      </c>
      <c r="L412" s="1038">
        <v>25.871866295264624</v>
      </c>
      <c r="M412" s="1036">
        <v>41</v>
      </c>
      <c r="N412" s="1038">
        <v>28.152173913043477</v>
      </c>
      <c r="O412" s="1036">
        <v>41</v>
      </c>
      <c r="P412" s="1038">
        <v>29.467350911343125</v>
      </c>
      <c r="Q412" s="1036">
        <v>41</v>
      </c>
      <c r="R412" s="1127">
        <f t="shared" si="6"/>
        <v>4.6716711908713383E-2</v>
      </c>
      <c r="U412" s="115"/>
      <c r="V412" s="67"/>
      <c r="W412" s="67"/>
      <c r="X412" s="67"/>
      <c r="Y412" s="67"/>
      <c r="Z412" s="67"/>
      <c r="AA412" s="67"/>
      <c r="AB412" s="67"/>
    </row>
    <row r="413" spans="2:28" ht="15.75" customHeight="1" x14ac:dyDescent="0.25">
      <c r="B413" s="111"/>
      <c r="C413" s="111"/>
      <c r="D413" s="558">
        <v>31</v>
      </c>
      <c r="E413" s="559" t="s">
        <v>231</v>
      </c>
      <c r="F413" s="567">
        <v>21.974179666487359</v>
      </c>
      <c r="G413" s="568">
        <v>35</v>
      </c>
      <c r="H413" s="569">
        <v>25.358981305879162</v>
      </c>
      <c r="I413" s="568">
        <v>36</v>
      </c>
      <c r="J413" s="569">
        <v>26.9</v>
      </c>
      <c r="K413" s="568">
        <v>36</v>
      </c>
      <c r="L413" s="565">
        <v>30.383293009041129</v>
      </c>
      <c r="M413" s="568">
        <v>35</v>
      </c>
      <c r="N413" s="565">
        <v>33.435582822085891</v>
      </c>
      <c r="O413" s="568">
        <v>34</v>
      </c>
      <c r="P413" s="565">
        <v>36.018471010774753</v>
      </c>
      <c r="Q413" s="568">
        <v>34</v>
      </c>
      <c r="R413" s="1126">
        <f t="shared" si="6"/>
        <v>7.7249683441520098E-2</v>
      </c>
      <c r="U413" s="115"/>
      <c r="V413" s="67"/>
      <c r="W413" s="67"/>
      <c r="X413" s="67"/>
      <c r="Y413" s="67"/>
      <c r="Z413" s="67"/>
      <c r="AA413" s="67"/>
      <c r="AB413" s="67"/>
    </row>
    <row r="414" spans="2:28" ht="15.75" customHeight="1" x14ac:dyDescent="0.25">
      <c r="B414" s="111"/>
      <c r="C414" s="111"/>
      <c r="D414" s="1033">
        <v>32</v>
      </c>
      <c r="E414" s="1034" t="s">
        <v>232</v>
      </c>
      <c r="F414" s="1035">
        <v>25.664418881396273</v>
      </c>
      <c r="G414" s="1036">
        <v>28</v>
      </c>
      <c r="H414" s="1037">
        <v>29.628511023859861</v>
      </c>
      <c r="I414" s="1036">
        <v>29</v>
      </c>
      <c r="J414" s="1037">
        <v>30.9</v>
      </c>
      <c r="K414" s="1036">
        <v>28</v>
      </c>
      <c r="L414" s="1038">
        <v>34.176849802751853</v>
      </c>
      <c r="M414" s="1036">
        <v>27</v>
      </c>
      <c r="N414" s="1038">
        <v>36.765278318411831</v>
      </c>
      <c r="O414" s="1036">
        <v>27</v>
      </c>
      <c r="P414" s="1038">
        <v>38.460781419151658</v>
      </c>
      <c r="Q414" s="1036">
        <v>28</v>
      </c>
      <c r="R414" s="1127">
        <f t="shared" si="6"/>
        <v>4.6116966286930836E-2</v>
      </c>
      <c r="U414" s="115"/>
      <c r="V414" s="67"/>
      <c r="W414" s="67"/>
      <c r="X414" s="67"/>
      <c r="Y414" s="67"/>
      <c r="Z414" s="67"/>
      <c r="AA414" s="67"/>
      <c r="AB414" s="67"/>
    </row>
    <row r="415" spans="2:28" ht="15.75" customHeight="1" x14ac:dyDescent="0.25">
      <c r="B415" s="111"/>
      <c r="C415" s="111"/>
      <c r="D415" s="558">
        <v>33</v>
      </c>
      <c r="E415" s="559" t="s">
        <v>263</v>
      </c>
      <c r="F415" s="567">
        <v>50.974775204901725</v>
      </c>
      <c r="G415" s="568">
        <v>5</v>
      </c>
      <c r="H415" s="569">
        <v>55.221172829624891</v>
      </c>
      <c r="I415" s="568">
        <v>5</v>
      </c>
      <c r="J415" s="569">
        <v>55.3</v>
      </c>
      <c r="K415" s="568">
        <v>5</v>
      </c>
      <c r="L415" s="565">
        <v>59.01274681329668</v>
      </c>
      <c r="M415" s="568">
        <v>5</v>
      </c>
      <c r="N415" s="565">
        <v>61.351567979160407</v>
      </c>
      <c r="O415" s="568">
        <v>5</v>
      </c>
      <c r="P415" s="565">
        <v>63.263052208835347</v>
      </c>
      <c r="Q415" s="568">
        <v>5</v>
      </c>
      <c r="R415" s="1126">
        <f t="shared" si="6"/>
        <v>3.1156240869413859E-2</v>
      </c>
      <c r="U415" s="115"/>
      <c r="V415" s="67"/>
      <c r="W415" s="67"/>
      <c r="X415" s="67"/>
      <c r="Y415" s="67"/>
      <c r="Z415" s="67"/>
      <c r="AA415" s="67"/>
      <c r="AB415" s="67"/>
    </row>
    <row r="416" spans="2:28" ht="15.75" customHeight="1" x14ac:dyDescent="0.25">
      <c r="B416" s="111"/>
      <c r="C416" s="111"/>
      <c r="D416" s="1033">
        <v>34</v>
      </c>
      <c r="E416" s="1034" t="s">
        <v>234</v>
      </c>
      <c r="F416" s="1035">
        <v>18.384003264639869</v>
      </c>
      <c r="G416" s="1036">
        <v>43</v>
      </c>
      <c r="H416" s="1037">
        <v>20.320641282565131</v>
      </c>
      <c r="I416" s="1036">
        <v>43</v>
      </c>
      <c r="J416" s="1037">
        <v>21.6</v>
      </c>
      <c r="K416" s="1036">
        <v>43</v>
      </c>
      <c r="L416" s="1038">
        <v>24.136697083556989</v>
      </c>
      <c r="M416" s="1036">
        <v>43</v>
      </c>
      <c r="N416" s="1038">
        <v>25.715288748464104</v>
      </c>
      <c r="O416" s="1036">
        <v>44</v>
      </c>
      <c r="P416" s="1038">
        <v>27.593933126508102</v>
      </c>
      <c r="Q416" s="1036">
        <v>44</v>
      </c>
      <c r="R416" s="1127">
        <f t="shared" si="6"/>
        <v>7.3055542810352578E-2</v>
      </c>
      <c r="U416" s="115"/>
      <c r="V416" s="67"/>
      <c r="W416" s="67"/>
      <c r="X416" s="67"/>
      <c r="Y416" s="67"/>
      <c r="Z416" s="67"/>
      <c r="AA416" s="67"/>
      <c r="AB416" s="67"/>
    </row>
    <row r="417" spans="2:28" ht="15.75" customHeight="1" x14ac:dyDescent="0.25">
      <c r="B417" s="111"/>
      <c r="C417" s="111"/>
      <c r="D417" s="558">
        <v>35</v>
      </c>
      <c r="E417" s="559" t="s">
        <v>235</v>
      </c>
      <c r="F417" s="567">
        <v>47.706071039698656</v>
      </c>
      <c r="G417" s="568">
        <v>8</v>
      </c>
      <c r="H417" s="569">
        <v>51.196718910209462</v>
      </c>
      <c r="I417" s="568">
        <v>8</v>
      </c>
      <c r="J417" s="569">
        <v>51.4</v>
      </c>
      <c r="K417" s="568">
        <v>8</v>
      </c>
      <c r="L417" s="565">
        <v>54.711254364759597</v>
      </c>
      <c r="M417" s="568">
        <v>9</v>
      </c>
      <c r="N417" s="565">
        <v>57.043079547878015</v>
      </c>
      <c r="O417" s="568">
        <v>10</v>
      </c>
      <c r="P417" s="565">
        <v>58.643412904250248</v>
      </c>
      <c r="Q417" s="568">
        <v>9</v>
      </c>
      <c r="R417" s="1126">
        <f t="shared" si="6"/>
        <v>2.8054820480528632E-2</v>
      </c>
      <c r="U417" s="115"/>
      <c r="V417" s="67"/>
      <c r="W417" s="67"/>
      <c r="X417" s="67"/>
      <c r="Y417" s="67"/>
      <c r="Z417" s="67"/>
      <c r="AA417" s="67"/>
      <c r="AB417" s="67"/>
    </row>
    <row r="418" spans="2:28" ht="15.75" customHeight="1" x14ac:dyDescent="0.25">
      <c r="B418" s="111"/>
      <c r="C418" s="111"/>
      <c r="D418" s="1033">
        <v>36</v>
      </c>
      <c r="E418" s="1034" t="s">
        <v>264</v>
      </c>
      <c r="F418" s="1035">
        <v>10.352327098738582</v>
      </c>
      <c r="G418" s="1036">
        <v>52</v>
      </c>
      <c r="H418" s="1037">
        <v>12.527376259307928</v>
      </c>
      <c r="I418" s="1036">
        <v>52</v>
      </c>
      <c r="J418" s="1037">
        <v>13.8</v>
      </c>
      <c r="K418" s="1036">
        <v>52</v>
      </c>
      <c r="L418" s="1038">
        <v>16.570723684210524</v>
      </c>
      <c r="M418" s="1036">
        <v>51</v>
      </c>
      <c r="N418" s="1038">
        <v>18.110561056105613</v>
      </c>
      <c r="O418" s="1036">
        <v>51</v>
      </c>
      <c r="P418" s="1038">
        <v>19.238725693007861</v>
      </c>
      <c r="Q418" s="1036">
        <v>51</v>
      </c>
      <c r="R418" s="1127">
        <f t="shared" si="6"/>
        <v>6.2293190884989733E-2</v>
      </c>
      <c r="U418" s="115"/>
      <c r="V418" s="67"/>
      <c r="W418" s="67"/>
      <c r="X418" s="67"/>
      <c r="Y418" s="67"/>
      <c r="Z418" s="67"/>
      <c r="AA418" s="67"/>
      <c r="AB418" s="67"/>
    </row>
    <row r="419" spans="2:28" ht="15.75" customHeight="1" x14ac:dyDescent="0.25">
      <c r="B419" s="111"/>
      <c r="C419" s="111"/>
      <c r="D419" s="558">
        <v>37</v>
      </c>
      <c r="E419" s="559" t="s">
        <v>237</v>
      </c>
      <c r="F419" s="567">
        <v>43.120312485656321</v>
      </c>
      <c r="G419" s="568">
        <v>11</v>
      </c>
      <c r="H419" s="569">
        <v>46.774007738857605</v>
      </c>
      <c r="I419" s="568">
        <v>11</v>
      </c>
      <c r="J419" s="569">
        <v>45.8</v>
      </c>
      <c r="K419" s="568">
        <v>11</v>
      </c>
      <c r="L419" s="565">
        <v>47.632147332155228</v>
      </c>
      <c r="M419" s="568">
        <v>11</v>
      </c>
      <c r="N419" s="565">
        <v>49.044650600300749</v>
      </c>
      <c r="O419" s="568">
        <v>13</v>
      </c>
      <c r="P419" s="565">
        <v>49.937111101113224</v>
      </c>
      <c r="Q419" s="568">
        <v>15</v>
      </c>
      <c r="R419" s="1126">
        <f t="shared" si="6"/>
        <v>1.8196897926458122E-2</v>
      </c>
      <c r="U419" s="115"/>
      <c r="V419" s="67"/>
      <c r="W419" s="67"/>
      <c r="X419" s="67"/>
      <c r="Y419" s="67"/>
      <c r="Z419" s="67"/>
      <c r="AA419" s="67"/>
      <c r="AB419" s="67"/>
    </row>
    <row r="420" spans="2:28" ht="15.75" customHeight="1" x14ac:dyDescent="0.25">
      <c r="B420" s="111"/>
      <c r="C420" s="111"/>
      <c r="D420" s="1033">
        <v>38</v>
      </c>
      <c r="E420" s="1034" t="s">
        <v>238</v>
      </c>
      <c r="F420" s="1035">
        <v>30.979643765903308</v>
      </c>
      <c r="G420" s="1036">
        <v>21</v>
      </c>
      <c r="H420" s="1037">
        <v>34.326776912801144</v>
      </c>
      <c r="I420" s="1036">
        <v>21</v>
      </c>
      <c r="J420" s="1037">
        <v>35.4</v>
      </c>
      <c r="K420" s="1036">
        <v>20</v>
      </c>
      <c r="L420" s="1038">
        <v>39.156388535311415</v>
      </c>
      <c r="M420" s="1036">
        <v>20</v>
      </c>
      <c r="N420" s="1038">
        <v>42.190894179190494</v>
      </c>
      <c r="O420" s="1036">
        <v>19</v>
      </c>
      <c r="P420" s="1038">
        <v>44.83592246049156</v>
      </c>
      <c r="Q420" s="1036">
        <v>19</v>
      </c>
      <c r="R420" s="1127">
        <f t="shared" si="6"/>
        <v>6.2691922813184975E-2</v>
      </c>
      <c r="U420" s="115"/>
      <c r="V420" s="67"/>
      <c r="W420" s="67"/>
      <c r="X420" s="67"/>
      <c r="Y420" s="67"/>
      <c r="Z420" s="67"/>
      <c r="AA420" s="67"/>
      <c r="AB420" s="67"/>
    </row>
    <row r="421" spans="2:28" x14ac:dyDescent="0.25">
      <c r="B421" s="27"/>
      <c r="C421" s="27"/>
      <c r="D421" s="558">
        <v>39</v>
      </c>
      <c r="E421" s="559" t="s">
        <v>239</v>
      </c>
      <c r="F421" s="567">
        <v>20.785219399538107</v>
      </c>
      <c r="G421" s="568">
        <v>38</v>
      </c>
      <c r="H421" s="569">
        <v>24.045801526717558</v>
      </c>
      <c r="I421" s="568">
        <v>38</v>
      </c>
      <c r="J421" s="569">
        <v>25.9</v>
      </c>
      <c r="K421" s="568">
        <v>37</v>
      </c>
      <c r="L421" s="565">
        <v>29.904171364148819</v>
      </c>
      <c r="M421" s="568">
        <v>37</v>
      </c>
      <c r="N421" s="565">
        <v>33.304770065695514</v>
      </c>
      <c r="O421" s="568">
        <v>35</v>
      </c>
      <c r="P421" s="565">
        <v>37.094907407407405</v>
      </c>
      <c r="Q421" s="568">
        <v>33</v>
      </c>
      <c r="R421" s="1126">
        <f t="shared" si="6"/>
        <v>0.11380163664951397</v>
      </c>
    </row>
    <row r="422" spans="2:28" x14ac:dyDescent="0.25">
      <c r="D422" s="1033">
        <v>40</v>
      </c>
      <c r="E422" s="1034" t="s">
        <v>240</v>
      </c>
      <c r="F422" s="1035">
        <v>15.844544095665173</v>
      </c>
      <c r="G422" s="1036">
        <v>48</v>
      </c>
      <c r="H422" s="1037">
        <v>18.138707765263781</v>
      </c>
      <c r="I422" s="1036">
        <v>48</v>
      </c>
      <c r="J422" s="1037">
        <v>19.2</v>
      </c>
      <c r="K422" s="1036">
        <v>48</v>
      </c>
      <c r="L422" s="1038">
        <v>21.6500404421677</v>
      </c>
      <c r="M422" s="1036">
        <v>48</v>
      </c>
      <c r="N422" s="1038">
        <v>24.053333333333331</v>
      </c>
      <c r="O422" s="1036">
        <v>47</v>
      </c>
      <c r="P422" s="1038">
        <v>26.517150395778366</v>
      </c>
      <c r="Q422" s="1036">
        <v>46</v>
      </c>
      <c r="R422" s="1127">
        <f t="shared" si="6"/>
        <v>0.10243141889322484</v>
      </c>
    </row>
    <row r="423" spans="2:28" x14ac:dyDescent="0.25">
      <c r="D423" s="558">
        <v>41</v>
      </c>
      <c r="E423" s="559" t="s">
        <v>241</v>
      </c>
      <c r="F423" s="567">
        <v>51.238727676378716</v>
      </c>
      <c r="G423" s="568">
        <v>4</v>
      </c>
      <c r="H423" s="569">
        <v>56.450666770951464</v>
      </c>
      <c r="I423" s="568">
        <v>4</v>
      </c>
      <c r="J423" s="569">
        <v>56.8</v>
      </c>
      <c r="K423" s="568">
        <v>2</v>
      </c>
      <c r="L423" s="565">
        <v>61.316680703137592</v>
      </c>
      <c r="M423" s="568">
        <v>2</v>
      </c>
      <c r="N423" s="565">
        <v>64.935457487287081</v>
      </c>
      <c r="O423" s="568">
        <v>2</v>
      </c>
      <c r="P423" s="565">
        <v>67.829662572356341</v>
      </c>
      <c r="Q423" s="568">
        <v>2</v>
      </c>
      <c r="R423" s="1126">
        <f t="shared" si="6"/>
        <v>4.457048886790211E-2</v>
      </c>
    </row>
    <row r="424" spans="2:28" x14ac:dyDescent="0.25">
      <c r="D424" s="1033">
        <v>42</v>
      </c>
      <c r="E424" s="1034" t="s">
        <v>242</v>
      </c>
      <c r="F424" s="1035">
        <v>36.75233375590642</v>
      </c>
      <c r="G424" s="1036">
        <v>15</v>
      </c>
      <c r="H424" s="1037">
        <v>41.033506370929686</v>
      </c>
      <c r="I424" s="1036">
        <v>15</v>
      </c>
      <c r="J424" s="1037">
        <v>42</v>
      </c>
      <c r="K424" s="1036">
        <v>15</v>
      </c>
      <c r="L424" s="1038">
        <v>45.933838731909027</v>
      </c>
      <c r="M424" s="1036">
        <v>15</v>
      </c>
      <c r="N424" s="1038">
        <v>49.179559306141584</v>
      </c>
      <c r="O424" s="1036">
        <v>12</v>
      </c>
      <c r="P424" s="1038">
        <v>52.092800765367144</v>
      </c>
      <c r="Q424" s="1036">
        <v>11</v>
      </c>
      <c r="R424" s="1127">
        <f t="shared" si="6"/>
        <v>5.9236835391116488E-2</v>
      </c>
    </row>
    <row r="425" spans="2:28" x14ac:dyDescent="0.25">
      <c r="D425" s="558">
        <v>43</v>
      </c>
      <c r="E425" s="559" t="s">
        <v>265</v>
      </c>
      <c r="F425" s="567">
        <v>29.050185247558101</v>
      </c>
      <c r="G425" s="568">
        <v>24</v>
      </c>
      <c r="H425" s="569">
        <v>33.469805527123846</v>
      </c>
      <c r="I425" s="568">
        <v>23</v>
      </c>
      <c r="J425" s="569">
        <v>34</v>
      </c>
      <c r="K425" s="568">
        <v>24</v>
      </c>
      <c r="L425" s="565">
        <v>37.516233766233768</v>
      </c>
      <c r="M425" s="568">
        <v>23</v>
      </c>
      <c r="N425" s="565">
        <v>39.6854006226446</v>
      </c>
      <c r="O425" s="568">
        <v>23</v>
      </c>
      <c r="P425" s="565">
        <v>41.798941798941797</v>
      </c>
      <c r="Q425" s="568">
        <v>23</v>
      </c>
      <c r="R425" s="1126">
        <f t="shared" si="6"/>
        <v>5.3257398013797662E-2</v>
      </c>
    </row>
    <row r="426" spans="2:28" ht="15" customHeight="1" x14ac:dyDescent="0.25">
      <c r="D426" s="1033">
        <v>44</v>
      </c>
      <c r="E426" s="1034" t="s">
        <v>244</v>
      </c>
      <c r="F426" s="1035">
        <v>25.526315789473685</v>
      </c>
      <c r="G426" s="1036">
        <v>29</v>
      </c>
      <c r="H426" s="1037">
        <v>29.24981966818947</v>
      </c>
      <c r="I426" s="1036">
        <v>30</v>
      </c>
      <c r="J426" s="1037">
        <v>30</v>
      </c>
      <c r="K426" s="1036">
        <v>30</v>
      </c>
      <c r="L426" s="1038">
        <v>33.594420600858371</v>
      </c>
      <c r="M426" s="1036">
        <v>29</v>
      </c>
      <c r="N426" s="1038">
        <v>35.885696242500792</v>
      </c>
      <c r="O426" s="1036">
        <v>29</v>
      </c>
      <c r="P426" s="1038">
        <v>37.399886322533973</v>
      </c>
      <c r="Q426" s="1036">
        <v>31</v>
      </c>
      <c r="R426" s="1127">
        <f t="shared" si="6"/>
        <v>4.2194808477475441E-2</v>
      </c>
    </row>
    <row r="427" spans="2:28" x14ac:dyDescent="0.25">
      <c r="D427" s="558">
        <v>45</v>
      </c>
      <c r="E427" s="559" t="s">
        <v>245</v>
      </c>
      <c r="F427" s="567">
        <v>26.218118658012617</v>
      </c>
      <c r="G427" s="568">
        <v>27</v>
      </c>
      <c r="H427" s="569">
        <v>29.999543941259631</v>
      </c>
      <c r="I427" s="568">
        <v>28</v>
      </c>
      <c r="J427" s="569">
        <v>30.8</v>
      </c>
      <c r="K427" s="568">
        <v>29</v>
      </c>
      <c r="L427" s="565">
        <v>33.899088350207954</v>
      </c>
      <c r="M427" s="568">
        <v>28</v>
      </c>
      <c r="N427" s="565">
        <v>36.159277984373041</v>
      </c>
      <c r="O427" s="568">
        <v>28</v>
      </c>
      <c r="P427" s="565">
        <v>37.944220458040654</v>
      </c>
      <c r="Q427" s="568">
        <v>30</v>
      </c>
      <c r="R427" s="1126">
        <f t="shared" si="6"/>
        <v>4.9363332819837041E-2</v>
      </c>
    </row>
    <row r="428" spans="2:28" x14ac:dyDescent="0.25">
      <c r="D428" s="1033">
        <v>46</v>
      </c>
      <c r="E428" s="1034" t="s">
        <v>246</v>
      </c>
      <c r="F428" s="1035">
        <v>28.312112869924295</v>
      </c>
      <c r="G428" s="1036">
        <v>26</v>
      </c>
      <c r="H428" s="1037">
        <v>32.378001549186678</v>
      </c>
      <c r="I428" s="1036">
        <v>25</v>
      </c>
      <c r="J428" s="1037">
        <v>33.1</v>
      </c>
      <c r="K428" s="1036">
        <v>25</v>
      </c>
      <c r="L428" s="1038">
        <v>36.386829307183291</v>
      </c>
      <c r="M428" s="1036">
        <v>25</v>
      </c>
      <c r="N428" s="1038">
        <v>38.510452269294973</v>
      </c>
      <c r="O428" s="1036">
        <v>26</v>
      </c>
      <c r="P428" s="1038">
        <v>40.302766109217728</v>
      </c>
      <c r="Q428" s="1036">
        <v>25</v>
      </c>
      <c r="R428" s="1127">
        <f t="shared" si="6"/>
        <v>4.6540970939253218E-2</v>
      </c>
    </row>
    <row r="429" spans="2:28" x14ac:dyDescent="0.25">
      <c r="D429" s="558">
        <v>47</v>
      </c>
      <c r="E429" s="559" t="s">
        <v>247</v>
      </c>
      <c r="F429" s="567">
        <v>25.248344370860927</v>
      </c>
      <c r="G429" s="568">
        <v>30</v>
      </c>
      <c r="H429" s="569">
        <v>30.17999162829636</v>
      </c>
      <c r="I429" s="568">
        <v>27</v>
      </c>
      <c r="J429" s="569">
        <v>32.1</v>
      </c>
      <c r="K429" s="568">
        <v>26</v>
      </c>
      <c r="L429" s="565">
        <v>35.806387621503674</v>
      </c>
      <c r="M429" s="568">
        <v>26</v>
      </c>
      <c r="N429" s="565">
        <v>38.636817909254447</v>
      </c>
      <c r="O429" s="568">
        <v>25</v>
      </c>
      <c r="P429" s="565">
        <v>42.106322996375347</v>
      </c>
      <c r="Q429" s="568">
        <v>22</v>
      </c>
      <c r="R429" s="1126">
        <f t="shared" si="6"/>
        <v>8.9797899383682697E-2</v>
      </c>
    </row>
    <row r="430" spans="2:28" x14ac:dyDescent="0.25">
      <c r="D430" s="1033">
        <v>48</v>
      </c>
      <c r="E430" s="1034" t="s">
        <v>248</v>
      </c>
      <c r="F430" s="1035">
        <v>16.445198379040619</v>
      </c>
      <c r="G430" s="1036">
        <v>45</v>
      </c>
      <c r="H430" s="1037">
        <v>19.602836879432626</v>
      </c>
      <c r="I430" s="1036">
        <v>46</v>
      </c>
      <c r="J430" s="1037">
        <v>20.9</v>
      </c>
      <c r="K430" s="1036">
        <v>44</v>
      </c>
      <c r="L430" s="1038">
        <v>23.657999118554429</v>
      </c>
      <c r="M430" s="1036">
        <v>44</v>
      </c>
      <c r="N430" s="1038">
        <v>26.482770776416675</v>
      </c>
      <c r="O430" s="1036">
        <v>43</v>
      </c>
      <c r="P430" s="1038">
        <v>28.674656327106096</v>
      </c>
      <c r="Q430" s="1036">
        <v>42</v>
      </c>
      <c r="R430" s="1127">
        <f t="shared" si="6"/>
        <v>8.2766473689427134E-2</v>
      </c>
    </row>
    <row r="431" spans="2:28" x14ac:dyDescent="0.25">
      <c r="D431" s="558">
        <v>49</v>
      </c>
      <c r="E431" s="559" t="s">
        <v>249</v>
      </c>
      <c r="F431" s="567">
        <v>34.814468350483317</v>
      </c>
      <c r="G431" s="568">
        <v>16</v>
      </c>
      <c r="H431" s="569">
        <v>38.464570032316544</v>
      </c>
      <c r="I431" s="568">
        <v>16</v>
      </c>
      <c r="J431" s="569">
        <v>40</v>
      </c>
      <c r="K431" s="568">
        <v>16</v>
      </c>
      <c r="L431" s="565">
        <v>43.63378388469868</v>
      </c>
      <c r="M431" s="568">
        <v>16</v>
      </c>
      <c r="N431" s="565">
        <v>46.016700519070184</v>
      </c>
      <c r="O431" s="568">
        <v>16</v>
      </c>
      <c r="P431" s="565">
        <v>48.787695105318988</v>
      </c>
      <c r="Q431" s="568">
        <v>16</v>
      </c>
      <c r="R431" s="1126">
        <f t="shared" si="6"/>
        <v>6.0217150621228309E-2</v>
      </c>
    </row>
    <row r="432" spans="2:28" x14ac:dyDescent="0.25">
      <c r="D432" s="1033">
        <v>50</v>
      </c>
      <c r="E432" s="1034" t="s">
        <v>250</v>
      </c>
      <c r="F432" s="1035">
        <v>16.119873817034698</v>
      </c>
      <c r="G432" s="1036">
        <v>46</v>
      </c>
      <c r="H432" s="1037">
        <v>18.768815529949133</v>
      </c>
      <c r="I432" s="1036">
        <v>47</v>
      </c>
      <c r="J432" s="1037">
        <v>19.5</v>
      </c>
      <c r="K432" s="1036">
        <v>47</v>
      </c>
      <c r="L432" s="1038">
        <v>21.774948511514697</v>
      </c>
      <c r="M432" s="1036">
        <v>47</v>
      </c>
      <c r="N432" s="1038">
        <v>23.535921792861757</v>
      </c>
      <c r="O432" s="1036">
        <v>48</v>
      </c>
      <c r="P432" s="1038">
        <v>25.884171288298933</v>
      </c>
      <c r="Q432" s="1036">
        <v>47</v>
      </c>
      <c r="R432" s="1127">
        <f t="shared" si="6"/>
        <v>9.9772998742262156E-2</v>
      </c>
    </row>
    <row r="433" spans="4:18" x14ac:dyDescent="0.25">
      <c r="D433" s="558">
        <v>51</v>
      </c>
      <c r="E433" s="559" t="s">
        <v>266</v>
      </c>
      <c r="F433" s="567">
        <v>24.335024124706173</v>
      </c>
      <c r="G433" s="568">
        <v>31</v>
      </c>
      <c r="H433" s="569">
        <v>28.363270945861075</v>
      </c>
      <c r="I433" s="568">
        <v>31</v>
      </c>
      <c r="J433" s="569">
        <v>29.4</v>
      </c>
      <c r="K433" s="568">
        <v>31</v>
      </c>
      <c r="L433" s="565">
        <v>32.832953044313676</v>
      </c>
      <c r="M433" s="568">
        <v>31</v>
      </c>
      <c r="N433" s="565">
        <v>35.572834406511966</v>
      </c>
      <c r="O433" s="568">
        <v>30</v>
      </c>
      <c r="P433" s="565">
        <v>38.608994839026792</v>
      </c>
      <c r="Q433" s="568">
        <v>27</v>
      </c>
      <c r="R433" s="1126">
        <f t="shared" si="6"/>
        <v>8.5350534562942407E-2</v>
      </c>
    </row>
    <row r="434" spans="4:18" ht="15.75" thickBot="1" x14ac:dyDescent="0.3">
      <c r="D434" s="1089">
        <v>52</v>
      </c>
      <c r="E434" s="1088" t="s">
        <v>252</v>
      </c>
      <c r="F434" s="1136">
        <v>49.731193143179745</v>
      </c>
      <c r="G434" s="1090">
        <v>7</v>
      </c>
      <c r="H434" s="1037">
        <v>52.937851688102896</v>
      </c>
      <c r="I434" s="1036">
        <v>7</v>
      </c>
      <c r="J434" s="1037">
        <v>52.1</v>
      </c>
      <c r="K434" s="1090">
        <v>7</v>
      </c>
      <c r="L434" s="1038">
        <v>54.917202133701572</v>
      </c>
      <c r="M434" s="1036">
        <v>8</v>
      </c>
      <c r="N434" s="1038">
        <v>57.083256173680027</v>
      </c>
      <c r="O434" s="1036">
        <v>9</v>
      </c>
      <c r="P434" s="1038">
        <v>58.595125073337243</v>
      </c>
      <c r="Q434" s="1036">
        <v>10</v>
      </c>
      <c r="R434" s="1132">
        <f t="shared" si="6"/>
        <v>2.6485330392808062E-2</v>
      </c>
    </row>
    <row r="435" spans="4:18" ht="30" customHeight="1" thickBot="1" x14ac:dyDescent="0.3">
      <c r="D435" s="1702" t="s">
        <v>277</v>
      </c>
      <c r="E435" s="1703"/>
      <c r="F435" s="1137">
        <v>40.200000000000003</v>
      </c>
      <c r="G435" s="1135" t="s">
        <v>77</v>
      </c>
      <c r="H435" s="955">
        <v>43.948375199920001</v>
      </c>
      <c r="I435" s="956" t="s">
        <v>77</v>
      </c>
      <c r="J435" s="955">
        <v>43.81</v>
      </c>
      <c r="K435" s="956" t="s">
        <v>77</v>
      </c>
      <c r="L435" s="955">
        <v>46.576240283986955</v>
      </c>
      <c r="M435" s="956" t="s">
        <v>77</v>
      </c>
      <c r="N435" s="955">
        <v>48.717342569070084</v>
      </c>
      <c r="O435" s="956" t="s">
        <v>77</v>
      </c>
      <c r="P435" s="955">
        <v>50.323536504373415</v>
      </c>
      <c r="Q435" s="956" t="s">
        <v>77</v>
      </c>
      <c r="R435" s="1154">
        <f>IFERROR((P435-N435)/N435,"-")</f>
        <v>3.2969654143719232E-2</v>
      </c>
    </row>
    <row r="436" spans="4:18" ht="15" customHeight="1" thickTop="1" x14ac:dyDescent="0.25">
      <c r="D436" s="1729" t="s">
        <v>514</v>
      </c>
      <c r="E436" s="1729"/>
      <c r="F436" s="1729"/>
      <c r="G436" s="1729"/>
      <c r="H436" s="1729"/>
      <c r="I436" s="423"/>
      <c r="J436"/>
      <c r="K436" s="420"/>
      <c r="L436"/>
      <c r="M436" s="420"/>
      <c r="N436" s="420"/>
      <c r="O436" s="420"/>
      <c r="P436"/>
      <c r="Q436" s="439"/>
    </row>
    <row r="437" spans="4:18" x14ac:dyDescent="0.25">
      <c r="D437" s="1728" t="s">
        <v>308</v>
      </c>
      <c r="E437" s="1728"/>
      <c r="F437" s="1728"/>
      <c r="G437" s="1728"/>
      <c r="H437" s="1728"/>
      <c r="I437" s="422"/>
      <c r="J437"/>
      <c r="K437" s="420"/>
      <c r="L437"/>
      <c r="M437" s="420"/>
      <c r="N437" s="420"/>
      <c r="O437" s="420"/>
      <c r="P437"/>
      <c r="Q437" s="439"/>
    </row>
    <row r="438" spans="4:18" x14ac:dyDescent="0.25">
      <c r="D438" s="1728"/>
      <c r="E438" s="1728"/>
      <c r="F438" s="1728"/>
      <c r="G438" s="1728"/>
      <c r="H438" s="1728"/>
    </row>
    <row r="439" spans="4:18" x14ac:dyDescent="0.25">
      <c r="D439" s="185"/>
      <c r="E439" s="185"/>
      <c r="F439" s="185"/>
      <c r="G439" s="185"/>
      <c r="H439" s="185"/>
      <c r="I439" s="185"/>
      <c r="J439" s="185"/>
      <c r="K439" s="185"/>
      <c r="L439" s="185"/>
      <c r="M439" s="185"/>
      <c r="N439" s="185"/>
      <c r="O439" s="185"/>
      <c r="P439" s="185"/>
      <c r="Q439" s="185"/>
    </row>
    <row r="440" spans="4:18" x14ac:dyDescent="0.25">
      <c r="D440" s="224"/>
      <c r="E440" s="1701" t="s">
        <v>36</v>
      </c>
      <c r="F440" s="1701"/>
      <c r="G440" s="1701"/>
      <c r="H440" s="1701"/>
      <c r="I440" s="1701"/>
      <c r="J440" s="1701"/>
      <c r="K440" s="1701"/>
      <c r="L440" s="1701"/>
      <c r="M440" s="1701"/>
      <c r="N440" s="1701"/>
      <c r="O440" s="1701"/>
      <c r="P440" s="1701"/>
      <c r="Q440" s="549"/>
    </row>
    <row r="441" spans="4:18" x14ac:dyDescent="0.25">
      <c r="D441" s="224"/>
      <c r="E441" s="1701" t="s">
        <v>112</v>
      </c>
      <c r="F441" s="1701"/>
      <c r="G441" s="1701"/>
      <c r="H441" s="1701"/>
      <c r="I441" s="1701"/>
      <c r="J441" s="1701"/>
      <c r="K441" s="1701"/>
      <c r="L441" s="1701"/>
      <c r="M441" s="1701"/>
      <c r="N441" s="1701"/>
      <c r="O441" s="1701"/>
      <c r="P441" s="1701"/>
      <c r="Q441" s="549"/>
    </row>
    <row r="442" spans="4:18" x14ac:dyDescent="0.25">
      <c r="E442" s="1701" t="s">
        <v>62</v>
      </c>
      <c r="F442" s="1701"/>
      <c r="G442" s="1701"/>
      <c r="H442" s="1701"/>
      <c r="I442" s="1701"/>
      <c r="J442" s="1701"/>
      <c r="K442" s="1701"/>
      <c r="L442" s="1701"/>
      <c r="M442" s="1701"/>
      <c r="N442" s="1701"/>
      <c r="O442" s="1701"/>
      <c r="P442" s="1701"/>
      <c r="Q442" s="549"/>
    </row>
  </sheetData>
  <sheetProtection algorithmName="SHA-512" hashValue="WSPIIAxVDmiiCPLr1tj4UxIrZEBW/M7WsMYUzkV5GUkIu4l9Me9d6dy9YpSNkkwHnAaP8zTSMcXscqe4mrebuQ==" saltValue="iqw6YkrHAyvj+GTEQXVfEg==" spinCount="100000" sheet="1" objects="1" scenarios="1"/>
  <mergeCells count="46">
    <mergeCell ref="D2:P2"/>
    <mergeCell ref="D7:P7"/>
    <mergeCell ref="D3:R3"/>
    <mergeCell ref="D4:R4"/>
    <mergeCell ref="D5:R5"/>
    <mergeCell ref="D6:R6"/>
    <mergeCell ref="E442:P442"/>
    <mergeCell ref="D435:E435"/>
    <mergeCell ref="D373:E373"/>
    <mergeCell ref="D382:E382"/>
    <mergeCell ref="D375:H375"/>
    <mergeCell ref="D438:H438"/>
    <mergeCell ref="D374:R374"/>
    <mergeCell ref="D437:H437"/>
    <mergeCell ref="D436:H436"/>
    <mergeCell ref="D320:E320"/>
    <mergeCell ref="D190:E190"/>
    <mergeCell ref="D312:E312"/>
    <mergeCell ref="E440:P440"/>
    <mergeCell ref="E441:P441"/>
    <mergeCell ref="D253:H253"/>
    <mergeCell ref="D314:H314"/>
    <mergeCell ref="D8:R9"/>
    <mergeCell ref="D11:R12"/>
    <mergeCell ref="D379:R380"/>
    <mergeCell ref="D317:R318"/>
    <mergeCell ref="D256:R257"/>
    <mergeCell ref="D195:R196"/>
    <mergeCell ref="D134:R135"/>
    <mergeCell ref="D73:R74"/>
    <mergeCell ref="D76:E76"/>
    <mergeCell ref="D259:E259"/>
    <mergeCell ref="D131:H131"/>
    <mergeCell ref="D137:E137"/>
    <mergeCell ref="D198:E198"/>
    <mergeCell ref="D251:E251"/>
    <mergeCell ref="D14:E14"/>
    <mergeCell ref="D67:E67"/>
    <mergeCell ref="D68:R68"/>
    <mergeCell ref="D130:R130"/>
    <mergeCell ref="D191:R191"/>
    <mergeCell ref="D252:R252"/>
    <mergeCell ref="D313:R313"/>
    <mergeCell ref="D129:E129"/>
    <mergeCell ref="D69:H69"/>
    <mergeCell ref="D192:H192"/>
  </mergeCells>
  <hyperlinks>
    <hyperlink ref="B17" location="'ACIDENTES MUNICÍPIOS '!A1" display="&lt;&lt;  VOLTAR" xr:uid="{00000000-0004-0000-1200-000000000000}"/>
    <hyperlink ref="B16" location="'ACIDENTES POR DIA DA SEMANA'!A1" display="AVAÇAR &gt;&gt;" xr:uid="{00000000-0004-0000-1200-000001000000}"/>
    <hyperlink ref="B15" location="'INÍCIO '!A1" display="INÍCIO" xr:uid="{00000000-0004-0000-1200-000002000000}"/>
    <hyperlink ref="B104" location="'ACIDENTES MUNICÍPIOS '!A1" display="&lt;&lt;  VOLTAR" xr:uid="{00000000-0004-0000-1200-000003000000}"/>
    <hyperlink ref="B103" location="'ACIDENTES POR DIA DA SEMANA'!A1" display="AVAÇAR &gt;&gt;" xr:uid="{00000000-0004-0000-1200-000004000000}"/>
    <hyperlink ref="B102" location="'INÍCIO '!A1" display="INÍCIO" xr:uid="{00000000-0004-0000-1200-000005000000}"/>
    <hyperlink ref="B212" location="'ACIDENTES MUNICÍPIOS '!A1" display="&lt;&lt;  VOLTAR" xr:uid="{00000000-0004-0000-1200-000006000000}"/>
    <hyperlink ref="B211" location="'ACIDENTES POR DIA DA SEMANA'!A1" display="AVAÇAR &gt;&gt;" xr:uid="{00000000-0004-0000-1200-000007000000}"/>
    <hyperlink ref="B210" location="'INÍCIO '!A1" display="INÍCIO" xr:uid="{00000000-0004-0000-1200-000008000000}"/>
    <hyperlink ref="B355" location="'ACIDENTES MUNICÍPIOS '!A1" display="&lt;&lt;  VOLTAR" xr:uid="{00000000-0004-0000-1200-000009000000}"/>
    <hyperlink ref="B354" location="'ACIDENTES POR DIA DA SEMANA'!A1" display="AVAÇAR &gt;&gt;" xr:uid="{00000000-0004-0000-1200-00000A000000}"/>
    <hyperlink ref="B353" location="'INÍCIO '!A1" display="INÍCIO" xr:uid="{00000000-0004-0000-1200-00000B000000}"/>
    <hyperlink ref="E442" location="'ACIDENTES MUNICÍPIOS '!A1" display="&lt;&lt;  VOLTAR" xr:uid="{00000000-0004-0000-1200-00000C000000}"/>
    <hyperlink ref="E441" location="'ACIDENTES POR DIA DA SEMANA'!A1" display="AVAÇAR &gt;&gt;" xr:uid="{00000000-0004-0000-1200-00000D000000}"/>
    <hyperlink ref="E440" location="'INÍCIO '!A1" display="INÍCIO" xr:uid="{00000000-0004-0000-1200-00000E000000}"/>
  </hyperlinks>
  <printOptions horizontalCentered="1"/>
  <pageMargins left="0.11811023622047245" right="0.11811023622047245" top="0.78740157480314965" bottom="0.39370078740157483" header="0.31496062992125984" footer="0.31496062992125984"/>
  <pageSetup paperSize="9" scale="71" orientation="portrait" r:id="rId1"/>
  <rowBreaks count="6" manualBreakCount="6">
    <brk id="70" min="3" max="15" man="1"/>
    <brk id="132" min="3" max="15" man="1"/>
    <brk id="193" min="3" max="15" man="1"/>
    <brk id="254" min="3" max="15" man="1"/>
    <brk id="315" min="3" max="15" man="1"/>
    <brk id="377" min="3" max="15" man="1"/>
  </rowBreaks>
  <colBreaks count="1" manualBreakCount="1">
    <brk id="18"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Plan16"/>
  <dimension ref="B2:S65"/>
  <sheetViews>
    <sheetView showGridLines="0" showRowColHeaders="0" showOutlineSymbols="0" zoomScaleNormal="100" workbookViewId="0">
      <selection activeCell="B14" sqref="B14"/>
    </sheetView>
  </sheetViews>
  <sheetFormatPr baseColWidth="10" defaultColWidth="6.85546875" defaultRowHeight="12.75" customHeight="1" x14ac:dyDescent="0.25"/>
  <cols>
    <col min="1" max="1" width="25" style="120" customWidth="1"/>
    <col min="2" max="2" width="17.7109375" style="120" customWidth="1"/>
    <col min="3" max="3" width="0.5703125" style="120" customWidth="1"/>
    <col min="4" max="4" width="15.7109375" style="120" customWidth="1"/>
    <col min="5" max="16" width="6.42578125" style="120" customWidth="1"/>
    <col min="17" max="17" width="7" style="120" customWidth="1"/>
    <col min="18" max="16384" width="6.85546875" style="120"/>
  </cols>
  <sheetData>
    <row r="2" spans="2:19" ht="15.75" thickBot="1" x14ac:dyDescent="0.3">
      <c r="C2" s="121"/>
      <c r="D2" s="210"/>
      <c r="E2" s="210"/>
      <c r="F2" s="210"/>
      <c r="G2" s="210"/>
      <c r="H2" s="210"/>
      <c r="I2" s="210"/>
      <c r="J2" s="210"/>
      <c r="K2" s="210"/>
      <c r="L2" s="211"/>
      <c r="M2" s="210"/>
      <c r="N2" s="212"/>
      <c r="O2" s="212"/>
      <c r="P2" s="212"/>
      <c r="Q2" s="212"/>
      <c r="R2" s="121"/>
      <c r="S2" s="121"/>
    </row>
    <row r="3" spans="2:19" ht="16.5" thickTop="1" x14ac:dyDescent="0.25">
      <c r="B3" s="207"/>
      <c r="C3" s="531"/>
      <c r="D3" s="532"/>
      <c r="E3" s="532"/>
      <c r="F3" s="532"/>
      <c r="G3" s="532"/>
      <c r="H3" s="532"/>
      <c r="I3" s="532"/>
      <c r="J3" s="532"/>
      <c r="K3" s="532"/>
      <c r="L3" s="533"/>
      <c r="M3" s="532"/>
      <c r="N3" s="534"/>
      <c r="O3" s="534"/>
      <c r="P3" s="534"/>
      <c r="Q3" s="535"/>
      <c r="R3" s="121"/>
      <c r="S3" s="121"/>
    </row>
    <row r="4" spans="2:19" ht="15.75" x14ac:dyDescent="0.25">
      <c r="B4" s="207"/>
      <c r="C4" s="536"/>
      <c r="D4" s="505"/>
      <c r="E4" s="505"/>
      <c r="F4" s="505"/>
      <c r="G4" s="505"/>
      <c r="H4" s="505"/>
      <c r="I4" s="505"/>
      <c r="J4" s="505"/>
      <c r="K4" s="505"/>
      <c r="L4" s="537"/>
      <c r="M4" s="505"/>
      <c r="N4" s="356"/>
      <c r="O4" s="356"/>
      <c r="P4" s="356"/>
      <c r="Q4" s="538"/>
      <c r="R4" s="121"/>
      <c r="S4" s="121"/>
    </row>
    <row r="5" spans="2:19" ht="15.75" x14ac:dyDescent="0.25">
      <c r="B5" s="208"/>
      <c r="C5" s="1722" t="s">
        <v>34</v>
      </c>
      <c r="D5" s="1723"/>
      <c r="E5" s="1723"/>
      <c r="F5" s="1723"/>
      <c r="G5" s="1723"/>
      <c r="H5" s="1723"/>
      <c r="I5" s="1723"/>
      <c r="J5" s="1723"/>
      <c r="K5" s="1723"/>
      <c r="L5" s="1723"/>
      <c r="M5" s="1723"/>
      <c r="N5" s="1723"/>
      <c r="O5" s="1723"/>
      <c r="P5" s="1723"/>
      <c r="Q5" s="1724"/>
      <c r="R5" s="136"/>
      <c r="S5" s="136"/>
    </row>
    <row r="6" spans="2:19" ht="15.75" x14ac:dyDescent="0.25">
      <c r="B6" s="208"/>
      <c r="C6" s="1722" t="s">
        <v>35</v>
      </c>
      <c r="D6" s="1723"/>
      <c r="E6" s="1723"/>
      <c r="F6" s="1723"/>
      <c r="G6" s="1723"/>
      <c r="H6" s="1723"/>
      <c r="I6" s="1723"/>
      <c r="J6" s="1723"/>
      <c r="K6" s="1723"/>
      <c r="L6" s="1723"/>
      <c r="M6" s="1723"/>
      <c r="N6" s="1723"/>
      <c r="O6" s="1723"/>
      <c r="P6" s="1723"/>
      <c r="Q6" s="1724"/>
      <c r="R6" s="136"/>
      <c r="S6" s="136"/>
    </row>
    <row r="7" spans="2:19" ht="15.75" x14ac:dyDescent="0.25">
      <c r="B7" s="208"/>
      <c r="C7" s="1722" t="s">
        <v>394</v>
      </c>
      <c r="D7" s="1723"/>
      <c r="E7" s="1723"/>
      <c r="F7" s="1723"/>
      <c r="G7" s="1723"/>
      <c r="H7" s="1723"/>
      <c r="I7" s="1723"/>
      <c r="J7" s="1723"/>
      <c r="K7" s="1723"/>
      <c r="L7" s="1723"/>
      <c r="M7" s="1723"/>
      <c r="N7" s="1723"/>
      <c r="O7" s="1723"/>
      <c r="P7" s="1723"/>
      <c r="Q7" s="1724"/>
      <c r="R7" s="136"/>
      <c r="S7" s="136"/>
    </row>
    <row r="8" spans="2:19" ht="15.75" x14ac:dyDescent="0.25">
      <c r="B8" s="208"/>
      <c r="C8" s="1722" t="s">
        <v>37</v>
      </c>
      <c r="D8" s="1723"/>
      <c r="E8" s="1723"/>
      <c r="F8" s="1723"/>
      <c r="G8" s="1723"/>
      <c r="H8" s="1723"/>
      <c r="I8" s="1723"/>
      <c r="J8" s="1723"/>
      <c r="K8" s="1723"/>
      <c r="L8" s="1723"/>
      <c r="M8" s="1723"/>
      <c r="N8" s="1723"/>
      <c r="O8" s="1723"/>
      <c r="P8" s="1723"/>
      <c r="Q8" s="1724"/>
      <c r="R8" s="136"/>
      <c r="S8" s="136"/>
    </row>
    <row r="9" spans="2:19" ht="9" customHeight="1" x14ac:dyDescent="0.25">
      <c r="B9" s="208"/>
      <c r="C9" s="539"/>
      <c r="D9" s="318"/>
      <c r="E9" s="318"/>
      <c r="F9" s="318"/>
      <c r="G9" s="318"/>
      <c r="H9" s="318"/>
      <c r="I9" s="318"/>
      <c r="J9" s="318"/>
      <c r="K9" s="318"/>
      <c r="L9" s="318"/>
      <c r="M9" s="318"/>
      <c r="N9" s="318"/>
      <c r="O9" s="318"/>
      <c r="P9" s="318"/>
      <c r="Q9" s="540"/>
      <c r="R9" s="136"/>
      <c r="S9" s="136"/>
    </row>
    <row r="10" spans="2:19" ht="27.75" customHeight="1" thickBot="1" x14ac:dyDescent="0.3">
      <c r="B10" s="209"/>
      <c r="C10" s="541"/>
      <c r="D10" s="1730" t="s">
        <v>561</v>
      </c>
      <c r="E10" s="1730"/>
      <c r="F10" s="1730"/>
      <c r="G10" s="1730"/>
      <c r="H10" s="1730"/>
      <c r="I10" s="1730"/>
      <c r="J10" s="1730"/>
      <c r="K10" s="1730"/>
      <c r="L10" s="1730"/>
      <c r="M10" s="1730"/>
      <c r="N10" s="1730"/>
      <c r="O10" s="1730"/>
      <c r="P10" s="1730"/>
      <c r="Q10" s="1731"/>
      <c r="R10" s="122"/>
      <c r="S10" s="122"/>
    </row>
    <row r="11" spans="2:19" ht="11.25" customHeight="1" thickTop="1" thickBot="1" x14ac:dyDescent="0.3">
      <c r="D11" s="137"/>
      <c r="E11" s="137"/>
      <c r="F11" s="137"/>
      <c r="G11" s="137"/>
      <c r="H11" s="137"/>
      <c r="I11" s="137"/>
      <c r="J11" s="137"/>
      <c r="K11" s="137"/>
      <c r="L11" s="137"/>
      <c r="M11" s="137"/>
      <c r="N11" s="137"/>
      <c r="O11" s="137"/>
      <c r="P11" s="137"/>
      <c r="Q11" s="137"/>
    </row>
    <row r="12" spans="2:19" ht="19.5" customHeight="1" thickTop="1" thickBot="1" x14ac:dyDescent="0.3">
      <c r="D12" s="948" t="s">
        <v>188</v>
      </c>
      <c r="E12" s="949" t="s">
        <v>182</v>
      </c>
      <c r="F12" s="950" t="s">
        <v>183</v>
      </c>
      <c r="G12" s="950" t="s">
        <v>184</v>
      </c>
      <c r="H12" s="950" t="s">
        <v>185</v>
      </c>
      <c r="I12" s="950" t="s">
        <v>186</v>
      </c>
      <c r="J12" s="950" t="s">
        <v>187</v>
      </c>
      <c r="K12" s="950" t="s">
        <v>1</v>
      </c>
      <c r="L12" s="950" t="s">
        <v>2</v>
      </c>
      <c r="M12" s="950" t="s">
        <v>3</v>
      </c>
      <c r="N12" s="950" t="s">
        <v>4</v>
      </c>
      <c r="O12" s="950" t="s">
        <v>5</v>
      </c>
      <c r="P12" s="950" t="s">
        <v>6</v>
      </c>
      <c r="Q12" s="951" t="s">
        <v>7</v>
      </c>
    </row>
    <row r="13" spans="2:19" ht="15" customHeight="1" x14ac:dyDescent="0.25">
      <c r="B13" s="721"/>
      <c r="D13" s="498" t="s">
        <v>155</v>
      </c>
      <c r="E13" s="495">
        <v>97</v>
      </c>
      <c r="F13" s="496">
        <v>75</v>
      </c>
      <c r="G13" s="496">
        <v>78</v>
      </c>
      <c r="H13" s="496">
        <v>93</v>
      </c>
      <c r="I13" s="496">
        <v>130</v>
      </c>
      <c r="J13" s="496">
        <v>93</v>
      </c>
      <c r="K13" s="497">
        <v>110</v>
      </c>
      <c r="L13" s="497">
        <v>98</v>
      </c>
      <c r="M13" s="497">
        <v>81</v>
      </c>
      <c r="N13" s="497">
        <v>103</v>
      </c>
      <c r="O13" s="497">
        <v>84</v>
      </c>
      <c r="P13" s="497">
        <v>93</v>
      </c>
      <c r="Q13" s="499">
        <f t="shared" ref="Q13:Q19" si="0">SUM(E13:P13)</f>
        <v>1135</v>
      </c>
      <c r="S13" s="123"/>
    </row>
    <row r="14" spans="2:19" ht="15" customHeight="1" x14ac:dyDescent="0.2">
      <c r="B14" s="717" t="s">
        <v>36</v>
      </c>
      <c r="D14" s="1040" t="s">
        <v>300</v>
      </c>
      <c r="E14" s="1041">
        <v>60</v>
      </c>
      <c r="F14" s="1042">
        <v>98</v>
      </c>
      <c r="G14" s="1042">
        <v>96</v>
      </c>
      <c r="H14" s="1042">
        <v>100</v>
      </c>
      <c r="I14" s="1042">
        <v>116</v>
      </c>
      <c r="J14" s="1042">
        <v>85</v>
      </c>
      <c r="K14" s="1043">
        <v>67</v>
      </c>
      <c r="L14" s="1043">
        <v>129</v>
      </c>
      <c r="M14" s="1043">
        <v>92</v>
      </c>
      <c r="N14" s="1043">
        <v>103</v>
      </c>
      <c r="O14" s="1043">
        <v>87</v>
      </c>
      <c r="P14" s="1043">
        <v>75</v>
      </c>
      <c r="Q14" s="1044">
        <f t="shared" si="0"/>
        <v>1108</v>
      </c>
    </row>
    <row r="15" spans="2:19" ht="15" customHeight="1" x14ac:dyDescent="0.2">
      <c r="B15" s="717" t="s">
        <v>38</v>
      </c>
      <c r="D15" s="500" t="s">
        <v>444</v>
      </c>
      <c r="E15" s="216">
        <v>66</v>
      </c>
      <c r="F15" s="217">
        <v>68</v>
      </c>
      <c r="G15" s="217">
        <v>106</v>
      </c>
      <c r="H15" s="217">
        <v>74</v>
      </c>
      <c r="I15" s="217">
        <v>102</v>
      </c>
      <c r="J15" s="217">
        <v>103</v>
      </c>
      <c r="K15" s="218">
        <v>81</v>
      </c>
      <c r="L15" s="218">
        <v>107</v>
      </c>
      <c r="M15" s="218">
        <v>76</v>
      </c>
      <c r="N15" s="218">
        <v>79</v>
      </c>
      <c r="O15" s="218">
        <v>101</v>
      </c>
      <c r="P15" s="218">
        <v>82</v>
      </c>
      <c r="Q15" s="499">
        <f t="shared" si="0"/>
        <v>1045</v>
      </c>
    </row>
    <row r="16" spans="2:19" ht="15" customHeight="1" x14ac:dyDescent="0.2">
      <c r="B16" s="1429" t="s">
        <v>81</v>
      </c>
      <c r="D16" s="1040" t="s">
        <v>445</v>
      </c>
      <c r="E16" s="1041">
        <v>103</v>
      </c>
      <c r="F16" s="1042">
        <v>65</v>
      </c>
      <c r="G16" s="1042">
        <v>85</v>
      </c>
      <c r="H16" s="1042">
        <v>93</v>
      </c>
      <c r="I16" s="1042">
        <v>95</v>
      </c>
      <c r="J16" s="1042">
        <v>96</v>
      </c>
      <c r="K16" s="1043">
        <v>100</v>
      </c>
      <c r="L16" s="1043">
        <v>111</v>
      </c>
      <c r="M16" s="1043">
        <v>83</v>
      </c>
      <c r="N16" s="1043">
        <v>85</v>
      </c>
      <c r="O16" s="1043">
        <v>97</v>
      </c>
      <c r="P16" s="1043">
        <v>62</v>
      </c>
      <c r="Q16" s="1044">
        <f t="shared" si="0"/>
        <v>1075</v>
      </c>
    </row>
    <row r="17" spans="2:17" ht="15" customHeight="1" x14ac:dyDescent="0.25">
      <c r="B17" s="121"/>
      <c r="D17" s="500" t="s">
        <v>446</v>
      </c>
      <c r="E17" s="216">
        <v>74</v>
      </c>
      <c r="F17" s="217">
        <v>74</v>
      </c>
      <c r="G17" s="217">
        <v>121</v>
      </c>
      <c r="H17" s="217">
        <v>92</v>
      </c>
      <c r="I17" s="217">
        <v>86</v>
      </c>
      <c r="J17" s="217">
        <v>98</v>
      </c>
      <c r="K17" s="218">
        <v>96</v>
      </c>
      <c r="L17" s="218">
        <v>96</v>
      </c>
      <c r="M17" s="218">
        <v>115</v>
      </c>
      <c r="N17" s="218">
        <v>78</v>
      </c>
      <c r="O17" s="218">
        <v>71</v>
      </c>
      <c r="P17" s="218">
        <v>88</v>
      </c>
      <c r="Q17" s="499">
        <f t="shared" si="0"/>
        <v>1089</v>
      </c>
    </row>
    <row r="18" spans="2:17" ht="15" customHeight="1" x14ac:dyDescent="0.25">
      <c r="D18" s="1040" t="s">
        <v>447</v>
      </c>
      <c r="E18" s="1041">
        <v>110</v>
      </c>
      <c r="F18" s="1042">
        <v>73</v>
      </c>
      <c r="G18" s="1042">
        <v>82</v>
      </c>
      <c r="H18" s="1042">
        <v>115</v>
      </c>
      <c r="I18" s="1042">
        <v>98</v>
      </c>
      <c r="J18" s="1042">
        <v>109</v>
      </c>
      <c r="K18" s="1043">
        <v>122</v>
      </c>
      <c r="L18" s="1043">
        <v>100</v>
      </c>
      <c r="M18" s="1043">
        <v>138</v>
      </c>
      <c r="N18" s="1043">
        <v>94</v>
      </c>
      <c r="O18" s="1043">
        <v>89</v>
      </c>
      <c r="P18" s="1043">
        <v>104</v>
      </c>
      <c r="Q18" s="1044">
        <f t="shared" si="0"/>
        <v>1234</v>
      </c>
    </row>
    <row r="19" spans="2:17" ht="15" customHeight="1" thickBot="1" x14ac:dyDescent="0.3">
      <c r="D19" s="501" t="s">
        <v>448</v>
      </c>
      <c r="E19" s="219">
        <v>100</v>
      </c>
      <c r="F19" s="220">
        <v>105</v>
      </c>
      <c r="G19" s="220">
        <v>94</v>
      </c>
      <c r="H19" s="220">
        <v>142</v>
      </c>
      <c r="I19" s="220">
        <v>114</v>
      </c>
      <c r="J19" s="220">
        <v>94</v>
      </c>
      <c r="K19" s="221">
        <v>134</v>
      </c>
      <c r="L19" s="221">
        <v>102</v>
      </c>
      <c r="M19" s="221">
        <v>117</v>
      </c>
      <c r="N19" s="221">
        <v>158</v>
      </c>
      <c r="O19" s="221">
        <v>119</v>
      </c>
      <c r="P19" s="221">
        <v>119</v>
      </c>
      <c r="Q19" s="613">
        <f t="shared" si="0"/>
        <v>1398</v>
      </c>
    </row>
    <row r="20" spans="2:17" ht="21.75" customHeight="1" thickBot="1" x14ac:dyDescent="0.3">
      <c r="D20" s="944" t="s">
        <v>443</v>
      </c>
      <c r="E20" s="945">
        <f t="shared" ref="E20:Q20" si="1">SUM(E13:E19)</f>
        <v>610</v>
      </c>
      <c r="F20" s="946">
        <f t="shared" si="1"/>
        <v>558</v>
      </c>
      <c r="G20" s="946">
        <f t="shared" si="1"/>
        <v>662</v>
      </c>
      <c r="H20" s="946">
        <f t="shared" si="1"/>
        <v>709</v>
      </c>
      <c r="I20" s="946">
        <f t="shared" si="1"/>
        <v>741</v>
      </c>
      <c r="J20" s="946">
        <f t="shared" si="1"/>
        <v>678</v>
      </c>
      <c r="K20" s="946">
        <f t="shared" si="1"/>
        <v>710</v>
      </c>
      <c r="L20" s="946">
        <f t="shared" si="1"/>
        <v>743</v>
      </c>
      <c r="M20" s="946">
        <f t="shared" si="1"/>
        <v>702</v>
      </c>
      <c r="N20" s="946">
        <f t="shared" si="1"/>
        <v>700</v>
      </c>
      <c r="O20" s="946">
        <f t="shared" si="1"/>
        <v>648</v>
      </c>
      <c r="P20" s="946">
        <f t="shared" si="1"/>
        <v>623</v>
      </c>
      <c r="Q20" s="947">
        <f t="shared" si="1"/>
        <v>8084</v>
      </c>
    </row>
    <row r="21" spans="2:17" ht="13.5" customHeight="1" thickTop="1" x14ac:dyDescent="0.2">
      <c r="D21" s="1732" t="s">
        <v>442</v>
      </c>
      <c r="E21" s="1732"/>
      <c r="F21" s="1732"/>
      <c r="G21" s="1732"/>
      <c r="H21" s="1732"/>
      <c r="I21" s="1732"/>
      <c r="J21" s="1732"/>
      <c r="K21" s="1732"/>
      <c r="L21" s="1732"/>
      <c r="M21" s="1732"/>
      <c r="N21" s="1732"/>
      <c r="O21" s="1732"/>
      <c r="P21" s="1732"/>
      <c r="Q21" s="1732"/>
    </row>
    <row r="22" spans="2:17" ht="12.75" customHeight="1" x14ac:dyDescent="0.2">
      <c r="D22" s="34" t="s">
        <v>288</v>
      </c>
    </row>
    <row r="25" spans="2:17" ht="24" customHeight="1" x14ac:dyDescent="0.25">
      <c r="D25" s="1500" t="s">
        <v>290</v>
      </c>
      <c r="E25" s="1500"/>
      <c r="F25" s="1500"/>
      <c r="G25" s="1500"/>
      <c r="H25" s="1500"/>
      <c r="I25" s="1500"/>
      <c r="J25" s="1500"/>
      <c r="K25" s="1500"/>
      <c r="L25" s="1500"/>
      <c r="M25" s="1500"/>
      <c r="N25" s="1500"/>
      <c r="O25" s="1500"/>
      <c r="P25" s="1500"/>
      <c r="Q25" s="1500"/>
    </row>
    <row r="26" spans="2:17" ht="5.25" customHeight="1" x14ac:dyDescent="0.25"/>
    <row r="44" spans="4:17" ht="23.25" customHeight="1" x14ac:dyDescent="0.25">
      <c r="D44" s="1500" t="s">
        <v>291</v>
      </c>
      <c r="E44" s="1500"/>
      <c r="F44" s="1500"/>
      <c r="G44" s="1500"/>
      <c r="H44" s="1500"/>
      <c r="I44" s="1500"/>
      <c r="J44" s="1500"/>
      <c r="K44" s="1500"/>
      <c r="L44" s="1500"/>
      <c r="M44" s="1500"/>
      <c r="N44" s="1500"/>
      <c r="O44" s="1500"/>
      <c r="P44" s="1500"/>
      <c r="Q44" s="1500"/>
    </row>
    <row r="61" spans="4:17" ht="14.25" customHeight="1" x14ac:dyDescent="0.2">
      <c r="D61" s="185"/>
      <c r="E61" s="185"/>
      <c r="F61" s="185"/>
      <c r="G61" s="185"/>
      <c r="H61" s="669"/>
      <c r="J61" s="1429" t="s">
        <v>36</v>
      </c>
      <c r="K61" s="185"/>
      <c r="L61" s="185"/>
      <c r="M61" s="185"/>
      <c r="N61" s="185"/>
      <c r="O61" s="185"/>
      <c r="P61" s="185"/>
      <c r="Q61" s="185"/>
    </row>
    <row r="62" spans="4:17" ht="14.25" customHeight="1" x14ac:dyDescent="0.2">
      <c r="D62" s="185"/>
      <c r="E62" s="185"/>
      <c r="F62" s="185"/>
      <c r="G62" s="185"/>
      <c r="H62" s="669"/>
      <c r="J62" s="1429" t="s">
        <v>38</v>
      </c>
      <c r="K62" s="185"/>
      <c r="L62" s="185"/>
      <c r="M62" s="185"/>
      <c r="N62" s="185"/>
      <c r="O62" s="185"/>
      <c r="P62" s="185"/>
      <c r="Q62" s="185"/>
    </row>
    <row r="63" spans="4:17" ht="14.25" customHeight="1" x14ac:dyDescent="0.2">
      <c r="D63" s="185"/>
      <c r="E63" s="185"/>
      <c r="F63" s="185"/>
      <c r="G63" s="185"/>
      <c r="H63" s="669"/>
      <c r="J63" s="1429" t="s">
        <v>81</v>
      </c>
      <c r="K63" s="185"/>
      <c r="L63" s="185"/>
      <c r="M63" s="185"/>
      <c r="N63" s="185"/>
      <c r="O63" s="185"/>
      <c r="P63" s="185"/>
      <c r="Q63" s="185"/>
    </row>
    <row r="64" spans="4:17" ht="12.75" customHeight="1" x14ac:dyDescent="0.25">
      <c r="H64" s="671"/>
      <c r="I64" s="671"/>
      <c r="J64" s="671"/>
    </row>
    <row r="65" spans="8:10" ht="12.75" customHeight="1" x14ac:dyDescent="0.25">
      <c r="H65" s="671"/>
      <c r="I65" s="671"/>
      <c r="J65" s="671"/>
    </row>
  </sheetData>
  <sheetProtection algorithmName="SHA-512" hashValue="6T5O7VRyvMqjkzYynM1KkX6RfEvhmIvOqw32UhmNG+ZuuGdi7Hu71V5g7wX7jHMgSz/9dNWi0/pwLgRXRU2WKA==" saltValue="rgr8RsTlaYUu8bMr9Nm66A==" spinCount="100000" sheet="1" objects="1" scenarios="1"/>
  <mergeCells count="8">
    <mergeCell ref="D44:Q44"/>
    <mergeCell ref="C5:Q5"/>
    <mergeCell ref="C6:Q6"/>
    <mergeCell ref="C7:Q7"/>
    <mergeCell ref="D25:Q25"/>
    <mergeCell ref="D10:Q10"/>
    <mergeCell ref="D21:Q21"/>
    <mergeCell ref="C8:Q8"/>
  </mergeCells>
  <hyperlinks>
    <hyperlink ref="B15" location="'HORÁRIO DOS ACIDENTES'!A1" display="AVANÇAR &gt;&gt;" xr:uid="{00000000-0004-0000-1300-000000000000}"/>
    <hyperlink ref="B16" location="'EVO. INDICES MUNICÍPIOS ESPELHO'!A1" display="&lt;&lt; VOLTAR" xr:uid="{00000000-0004-0000-1300-000001000000}"/>
    <hyperlink ref="B14" location="'INÍCIO '!A1" display="INÍCIO" xr:uid="{00000000-0004-0000-1300-000002000000}"/>
    <hyperlink ref="J62" location="'HORÁRIO DOS ACIDENTES'!A1" display="AVANÇAR &gt;&gt;" xr:uid="{00000000-0004-0000-1300-000003000000}"/>
    <hyperlink ref="J63" location="'EVO. INDICES MUNICÍPIOS ESPELHO'!A1" display="&lt;&lt; VOLTAR" xr:uid="{00000000-0004-0000-1300-000004000000}"/>
    <hyperlink ref="J61" location="'INÍCIO '!A1" display="INÍCIO" xr:uid="{00000000-0004-0000-1300-000005000000}"/>
  </hyperlinks>
  <printOptions horizontalCentered="1"/>
  <pageMargins left="0.19685039370078741" right="0.19685039370078741" top="0.98425196850393704" bottom="0" header="0" footer="0"/>
  <pageSetup paperSize="9" scale="90" fitToWidth="0" fitToHeight="0" orientation="portrait" r:id="rId1"/>
  <headerFooter alignWithMargins="0"/>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Plan17"/>
  <dimension ref="B2:R78"/>
  <sheetViews>
    <sheetView showGridLines="0" showRowColHeaders="0" zoomScaleNormal="100" workbookViewId="0">
      <selection activeCell="B14" sqref="B14"/>
    </sheetView>
  </sheetViews>
  <sheetFormatPr baseColWidth="10" defaultColWidth="9.140625" defaultRowHeight="15" x14ac:dyDescent="0.25"/>
  <cols>
    <col min="1" max="1" width="17.85546875" style="1" customWidth="1"/>
    <col min="2" max="2" width="19.7109375" style="1" customWidth="1"/>
    <col min="3" max="3" width="3.5703125" style="1" customWidth="1"/>
    <col min="4" max="4" width="19.7109375" style="1" customWidth="1"/>
    <col min="5" max="15" width="5.85546875" style="1" customWidth="1"/>
    <col min="16" max="16" width="5.140625" style="1" customWidth="1"/>
    <col min="17" max="17" width="7.5703125" style="1" customWidth="1"/>
    <col min="18" max="18" width="2.85546875" style="1" customWidth="1"/>
    <col min="19" max="16384" width="9.140625" style="1"/>
  </cols>
  <sheetData>
    <row r="2" spans="2:18" ht="3.75" customHeight="1" thickBot="1" x14ac:dyDescent="0.3">
      <c r="D2" s="206"/>
      <c r="E2" s="206"/>
      <c r="F2" s="206"/>
      <c r="G2" s="206"/>
      <c r="H2" s="206"/>
      <c r="I2" s="206"/>
      <c r="J2" s="206"/>
      <c r="K2" s="206"/>
      <c r="L2" s="206"/>
      <c r="M2" s="206"/>
      <c r="N2" s="206"/>
      <c r="O2" s="206"/>
      <c r="P2" s="206"/>
      <c r="Q2" s="206"/>
    </row>
    <row r="3" spans="2:18" ht="12.75" customHeight="1" thickTop="1" x14ac:dyDescent="0.25">
      <c r="C3" s="213"/>
      <c r="D3" s="542"/>
      <c r="E3" s="542"/>
      <c r="F3" s="542"/>
      <c r="G3" s="542"/>
      <c r="H3" s="542"/>
      <c r="I3" s="542"/>
      <c r="J3" s="542"/>
      <c r="K3" s="542"/>
      <c r="L3" s="542"/>
      <c r="M3" s="542"/>
      <c r="N3" s="542"/>
      <c r="O3" s="542"/>
      <c r="P3" s="542"/>
      <c r="Q3" s="543"/>
    </row>
    <row r="4" spans="2:18" x14ac:dyDescent="0.2">
      <c r="C4" s="213"/>
      <c r="D4" s="544"/>
      <c r="E4" s="544"/>
      <c r="F4" s="544"/>
      <c r="G4" s="544"/>
      <c r="H4" s="544"/>
      <c r="I4" s="544"/>
      <c r="J4" s="544"/>
      <c r="K4" s="544"/>
      <c r="L4" s="544"/>
      <c r="M4" s="544"/>
      <c r="N4" s="544"/>
      <c r="O4" s="544"/>
      <c r="P4" s="544"/>
      <c r="Q4" s="543"/>
    </row>
    <row r="5" spans="2:18" ht="15.75" x14ac:dyDescent="0.25">
      <c r="C5" s="213"/>
      <c r="D5" s="1722" t="s">
        <v>34</v>
      </c>
      <c r="E5" s="1723"/>
      <c r="F5" s="1723"/>
      <c r="G5" s="1723"/>
      <c r="H5" s="1723"/>
      <c r="I5" s="1723"/>
      <c r="J5" s="1723"/>
      <c r="K5" s="1723"/>
      <c r="L5" s="1723"/>
      <c r="M5" s="1723"/>
      <c r="N5" s="1723"/>
      <c r="O5" s="1723"/>
      <c r="P5" s="1723"/>
      <c r="Q5" s="1724"/>
    </row>
    <row r="6" spans="2:18" ht="15.75" x14ac:dyDescent="0.25">
      <c r="C6" s="213"/>
      <c r="D6" s="1722" t="s">
        <v>35</v>
      </c>
      <c r="E6" s="1723"/>
      <c r="F6" s="1723"/>
      <c r="G6" s="1723"/>
      <c r="H6" s="1723"/>
      <c r="I6" s="1723"/>
      <c r="J6" s="1723"/>
      <c r="K6" s="1723"/>
      <c r="L6" s="1723"/>
      <c r="M6" s="1723"/>
      <c r="N6" s="1723"/>
      <c r="O6" s="1723"/>
      <c r="P6" s="1723"/>
      <c r="Q6" s="1724"/>
    </row>
    <row r="7" spans="2:18" ht="15.75" x14ac:dyDescent="0.25">
      <c r="C7" s="213"/>
      <c r="D7" s="1722" t="s">
        <v>394</v>
      </c>
      <c r="E7" s="1723"/>
      <c r="F7" s="1723"/>
      <c r="G7" s="1723"/>
      <c r="H7" s="1723"/>
      <c r="I7" s="1723"/>
      <c r="J7" s="1723"/>
      <c r="K7" s="1723"/>
      <c r="L7" s="1723"/>
      <c r="M7" s="1723"/>
      <c r="N7" s="1723"/>
      <c r="O7" s="1723"/>
      <c r="P7" s="1723"/>
      <c r="Q7" s="1724"/>
    </row>
    <row r="8" spans="2:18" ht="14.25" customHeight="1" x14ac:dyDescent="0.25">
      <c r="C8" s="213"/>
      <c r="D8" s="1722" t="s">
        <v>37</v>
      </c>
      <c r="E8" s="1723"/>
      <c r="F8" s="1723"/>
      <c r="G8" s="1723"/>
      <c r="H8" s="1723"/>
      <c r="I8" s="1723"/>
      <c r="J8" s="1723"/>
      <c r="K8" s="1723"/>
      <c r="L8" s="1723"/>
      <c r="M8" s="1723"/>
      <c r="N8" s="1723"/>
      <c r="O8" s="1723"/>
      <c r="P8" s="1723"/>
      <c r="Q8" s="1724"/>
    </row>
    <row r="9" spans="2:18" ht="14.25" customHeight="1" x14ac:dyDescent="0.25">
      <c r="C9" s="213"/>
      <c r="D9" s="318"/>
      <c r="E9" s="318"/>
      <c r="F9" s="318"/>
      <c r="G9" s="318"/>
      <c r="H9" s="318"/>
      <c r="I9" s="318"/>
      <c r="J9" s="318"/>
      <c r="K9" s="318"/>
      <c r="L9" s="318"/>
      <c r="M9" s="318"/>
      <c r="N9" s="318"/>
      <c r="O9" s="318"/>
      <c r="P9" s="318"/>
      <c r="Q9" s="543"/>
    </row>
    <row r="10" spans="2:18" ht="28.5" customHeight="1" thickBot="1" x14ac:dyDescent="0.3">
      <c r="C10" s="213"/>
      <c r="D10" s="1733" t="s">
        <v>543</v>
      </c>
      <c r="E10" s="1730"/>
      <c r="F10" s="1730"/>
      <c r="G10" s="1730"/>
      <c r="H10" s="1730"/>
      <c r="I10" s="1730"/>
      <c r="J10" s="1730"/>
      <c r="K10" s="1730"/>
      <c r="L10" s="1730"/>
      <c r="M10" s="1730"/>
      <c r="N10" s="1730"/>
      <c r="O10" s="1730"/>
      <c r="P10" s="1730"/>
      <c r="Q10" s="1731"/>
    </row>
    <row r="11" spans="2:18" ht="9" customHeight="1" thickTop="1" thickBot="1" x14ac:dyDescent="0.3"/>
    <row r="12" spans="2:18" ht="21.75" customHeight="1" thickTop="1" thickBot="1" x14ac:dyDescent="0.3">
      <c r="D12" s="936" t="s">
        <v>0</v>
      </c>
      <c r="E12" s="937" t="s">
        <v>182</v>
      </c>
      <c r="F12" s="938" t="s">
        <v>183</v>
      </c>
      <c r="G12" s="937" t="s">
        <v>184</v>
      </c>
      <c r="H12" s="938" t="s">
        <v>185</v>
      </c>
      <c r="I12" s="937" t="s">
        <v>186</v>
      </c>
      <c r="J12" s="938" t="s">
        <v>187</v>
      </c>
      <c r="K12" s="937" t="s">
        <v>1</v>
      </c>
      <c r="L12" s="938" t="s">
        <v>2</v>
      </c>
      <c r="M12" s="937" t="s">
        <v>3</v>
      </c>
      <c r="N12" s="938" t="s">
        <v>4</v>
      </c>
      <c r="O12" s="937" t="s">
        <v>5</v>
      </c>
      <c r="P12" s="938" t="s">
        <v>6</v>
      </c>
      <c r="Q12" s="939" t="s">
        <v>7</v>
      </c>
      <c r="R12" s="1" t="s">
        <v>8</v>
      </c>
    </row>
    <row r="13" spans="2:18" x14ac:dyDescent="0.2">
      <c r="B13" s="670" t="s">
        <v>36</v>
      </c>
      <c r="C13" s="578"/>
      <c r="D13" s="349" t="s">
        <v>9</v>
      </c>
      <c r="E13" s="1309">
        <v>12</v>
      </c>
      <c r="F13" s="1310">
        <v>9</v>
      </c>
      <c r="G13" s="1309">
        <v>14</v>
      </c>
      <c r="H13" s="1311">
        <v>18</v>
      </c>
      <c r="I13" s="1309">
        <v>14</v>
      </c>
      <c r="J13" s="1309">
        <v>18</v>
      </c>
      <c r="K13" s="1309">
        <v>11</v>
      </c>
      <c r="L13" s="1309">
        <v>9</v>
      </c>
      <c r="M13" s="1309">
        <v>11</v>
      </c>
      <c r="N13" s="1309">
        <v>17</v>
      </c>
      <c r="O13" s="1309">
        <v>13</v>
      </c>
      <c r="P13" s="1309">
        <v>12</v>
      </c>
      <c r="Q13" s="502">
        <f>SUM(E13:P13)</f>
        <v>158</v>
      </c>
    </row>
    <row r="14" spans="2:18" x14ac:dyDescent="0.2">
      <c r="B14" s="1426" t="s">
        <v>38</v>
      </c>
      <c r="C14" s="578"/>
      <c r="D14" s="1040" t="s">
        <v>10</v>
      </c>
      <c r="E14" s="1312">
        <v>13</v>
      </c>
      <c r="F14" s="1313">
        <v>5</v>
      </c>
      <c r="G14" s="1312">
        <v>7</v>
      </c>
      <c r="H14" s="1314">
        <v>7</v>
      </c>
      <c r="I14" s="1312">
        <v>13</v>
      </c>
      <c r="J14" s="1315">
        <v>3</v>
      </c>
      <c r="K14" s="1312">
        <v>6</v>
      </c>
      <c r="L14" s="1316">
        <v>11</v>
      </c>
      <c r="M14" s="1312">
        <v>10</v>
      </c>
      <c r="N14" s="1316">
        <v>7</v>
      </c>
      <c r="O14" s="1312">
        <v>7</v>
      </c>
      <c r="P14" s="1312">
        <v>8</v>
      </c>
      <c r="Q14" s="1044">
        <f>SUM(E14:P14)</f>
        <v>97</v>
      </c>
    </row>
    <row r="15" spans="2:18" x14ac:dyDescent="0.2">
      <c r="B15" s="670" t="s">
        <v>81</v>
      </c>
      <c r="C15" s="578"/>
      <c r="D15" s="350" t="s">
        <v>11</v>
      </c>
      <c r="E15" s="1317">
        <v>4</v>
      </c>
      <c r="F15" s="1318">
        <v>7</v>
      </c>
      <c r="G15" s="1317">
        <v>3</v>
      </c>
      <c r="H15" s="1319">
        <v>7</v>
      </c>
      <c r="I15" s="1317">
        <v>5</v>
      </c>
      <c r="J15" s="1317">
        <v>8</v>
      </c>
      <c r="K15" s="1317">
        <v>4</v>
      </c>
      <c r="L15" s="1317">
        <v>7</v>
      </c>
      <c r="M15" s="1317">
        <v>7</v>
      </c>
      <c r="N15" s="1317">
        <v>4</v>
      </c>
      <c r="O15" s="1317">
        <v>6</v>
      </c>
      <c r="P15" s="1317">
        <v>5</v>
      </c>
      <c r="Q15" s="503">
        <f t="shared" ref="Q15:Q37" si="0">SUM(E15:P15)</f>
        <v>67</v>
      </c>
    </row>
    <row r="16" spans="2:18" x14ac:dyDescent="0.25">
      <c r="B16" s="244"/>
      <c r="D16" s="1040" t="s">
        <v>12</v>
      </c>
      <c r="E16" s="1312">
        <v>5</v>
      </c>
      <c r="F16" s="1313">
        <v>8</v>
      </c>
      <c r="G16" s="1312">
        <v>4</v>
      </c>
      <c r="H16" s="1314">
        <v>8</v>
      </c>
      <c r="I16" s="1312">
        <v>6</v>
      </c>
      <c r="J16" s="1315">
        <v>3</v>
      </c>
      <c r="K16" s="1312">
        <v>12</v>
      </c>
      <c r="L16" s="1316">
        <v>8</v>
      </c>
      <c r="M16" s="1312">
        <v>4</v>
      </c>
      <c r="N16" s="1316">
        <v>7</v>
      </c>
      <c r="O16" s="1312">
        <v>3</v>
      </c>
      <c r="P16" s="1312">
        <v>3</v>
      </c>
      <c r="Q16" s="1044">
        <f t="shared" si="0"/>
        <v>71</v>
      </c>
    </row>
    <row r="17" spans="4:17" x14ac:dyDescent="0.25">
      <c r="D17" s="350" t="s">
        <v>13</v>
      </c>
      <c r="E17" s="1317">
        <v>11</v>
      </c>
      <c r="F17" s="1318">
        <v>6</v>
      </c>
      <c r="G17" s="1317">
        <v>6</v>
      </c>
      <c r="H17" s="1319">
        <v>2</v>
      </c>
      <c r="I17" s="1317">
        <v>7</v>
      </c>
      <c r="J17" s="1317">
        <v>6</v>
      </c>
      <c r="K17" s="1317">
        <v>11</v>
      </c>
      <c r="L17" s="1317">
        <v>4</v>
      </c>
      <c r="M17" s="1317">
        <v>3</v>
      </c>
      <c r="N17" s="1317">
        <v>9</v>
      </c>
      <c r="O17" s="1317">
        <v>5</v>
      </c>
      <c r="P17" s="1317">
        <v>8</v>
      </c>
      <c r="Q17" s="503">
        <f t="shared" si="0"/>
        <v>78</v>
      </c>
    </row>
    <row r="18" spans="4:17" x14ac:dyDescent="0.25">
      <c r="D18" s="1040" t="s">
        <v>14</v>
      </c>
      <c r="E18" s="1312">
        <v>7</v>
      </c>
      <c r="F18" s="1313">
        <v>7</v>
      </c>
      <c r="G18" s="1312">
        <v>12</v>
      </c>
      <c r="H18" s="1314">
        <v>8</v>
      </c>
      <c r="I18" s="1312">
        <v>13</v>
      </c>
      <c r="J18" s="1315">
        <v>11</v>
      </c>
      <c r="K18" s="1312">
        <v>4</v>
      </c>
      <c r="L18" s="1316">
        <v>6</v>
      </c>
      <c r="M18" s="1312">
        <v>9</v>
      </c>
      <c r="N18" s="1316">
        <v>9</v>
      </c>
      <c r="O18" s="1312">
        <v>3</v>
      </c>
      <c r="P18" s="1312">
        <v>12</v>
      </c>
      <c r="Q18" s="1044">
        <f t="shared" si="0"/>
        <v>101</v>
      </c>
    </row>
    <row r="19" spans="4:17" x14ac:dyDescent="0.25">
      <c r="D19" s="350" t="s">
        <v>15</v>
      </c>
      <c r="E19" s="1317">
        <v>11</v>
      </c>
      <c r="F19" s="1318">
        <v>6</v>
      </c>
      <c r="G19" s="1317">
        <v>8</v>
      </c>
      <c r="H19" s="1319">
        <v>11</v>
      </c>
      <c r="I19" s="1317">
        <v>20</v>
      </c>
      <c r="J19" s="1317">
        <v>12</v>
      </c>
      <c r="K19" s="1317">
        <v>16</v>
      </c>
      <c r="L19" s="1317">
        <v>14</v>
      </c>
      <c r="M19" s="1317">
        <v>16</v>
      </c>
      <c r="N19" s="1317">
        <v>11</v>
      </c>
      <c r="O19" s="1317">
        <v>16</v>
      </c>
      <c r="P19" s="1317">
        <v>14</v>
      </c>
      <c r="Q19" s="503">
        <f t="shared" si="0"/>
        <v>155</v>
      </c>
    </row>
    <row r="20" spans="4:17" x14ac:dyDescent="0.25">
      <c r="D20" s="1040" t="s">
        <v>16</v>
      </c>
      <c r="E20" s="1312">
        <v>29</v>
      </c>
      <c r="F20" s="1313">
        <v>21</v>
      </c>
      <c r="G20" s="1312">
        <v>36</v>
      </c>
      <c r="H20" s="1314">
        <v>54</v>
      </c>
      <c r="I20" s="1312">
        <v>31</v>
      </c>
      <c r="J20" s="1315">
        <v>35</v>
      </c>
      <c r="K20" s="1312">
        <v>43</v>
      </c>
      <c r="L20" s="1316">
        <v>46</v>
      </c>
      <c r="M20" s="1312">
        <v>36</v>
      </c>
      <c r="N20" s="1316">
        <v>34</v>
      </c>
      <c r="O20" s="1312">
        <v>29</v>
      </c>
      <c r="P20" s="1312">
        <v>23</v>
      </c>
      <c r="Q20" s="1044">
        <f t="shared" si="0"/>
        <v>417</v>
      </c>
    </row>
    <row r="21" spans="4:17" x14ac:dyDescent="0.25">
      <c r="D21" s="349" t="s">
        <v>17</v>
      </c>
      <c r="E21" s="1320">
        <v>30</v>
      </c>
      <c r="F21" s="1321">
        <v>32</v>
      </c>
      <c r="G21" s="1320">
        <v>43</v>
      </c>
      <c r="H21" s="1322">
        <v>41</v>
      </c>
      <c r="I21" s="1320">
        <v>40</v>
      </c>
      <c r="J21" s="1320">
        <v>31</v>
      </c>
      <c r="K21" s="1320">
        <v>45</v>
      </c>
      <c r="L21" s="1320">
        <v>52</v>
      </c>
      <c r="M21" s="1320">
        <v>35</v>
      </c>
      <c r="N21" s="1320">
        <v>39</v>
      </c>
      <c r="O21" s="1320">
        <v>37</v>
      </c>
      <c r="P21" s="1320">
        <v>29</v>
      </c>
      <c r="Q21" s="504">
        <f t="shared" si="0"/>
        <v>454</v>
      </c>
    </row>
    <row r="22" spans="4:17" x14ac:dyDescent="0.25">
      <c r="D22" s="1040" t="s">
        <v>18</v>
      </c>
      <c r="E22" s="1312">
        <v>32</v>
      </c>
      <c r="F22" s="1313">
        <v>30</v>
      </c>
      <c r="G22" s="1312">
        <v>42</v>
      </c>
      <c r="H22" s="1314">
        <v>30</v>
      </c>
      <c r="I22" s="1312">
        <v>45</v>
      </c>
      <c r="J22" s="1315">
        <v>32</v>
      </c>
      <c r="K22" s="1312">
        <v>34</v>
      </c>
      <c r="L22" s="1316">
        <v>41</v>
      </c>
      <c r="M22" s="1312">
        <v>35</v>
      </c>
      <c r="N22" s="1316">
        <v>38</v>
      </c>
      <c r="O22" s="1312">
        <v>38</v>
      </c>
      <c r="P22" s="1312">
        <v>31</v>
      </c>
      <c r="Q22" s="1044">
        <f t="shared" si="0"/>
        <v>428</v>
      </c>
    </row>
    <row r="23" spans="4:17" x14ac:dyDescent="0.25">
      <c r="D23" s="350" t="s">
        <v>19</v>
      </c>
      <c r="E23" s="1317">
        <v>46</v>
      </c>
      <c r="F23" s="1318">
        <v>40</v>
      </c>
      <c r="G23" s="1317">
        <v>34</v>
      </c>
      <c r="H23" s="1319">
        <v>39</v>
      </c>
      <c r="I23" s="1317">
        <v>40</v>
      </c>
      <c r="J23" s="1317">
        <v>32</v>
      </c>
      <c r="K23" s="1317">
        <v>42</v>
      </c>
      <c r="L23" s="1317">
        <v>40</v>
      </c>
      <c r="M23" s="1317">
        <v>39</v>
      </c>
      <c r="N23" s="1317">
        <v>38</v>
      </c>
      <c r="O23" s="1317">
        <v>45</v>
      </c>
      <c r="P23" s="1317">
        <v>40</v>
      </c>
      <c r="Q23" s="503">
        <f t="shared" si="0"/>
        <v>475</v>
      </c>
    </row>
    <row r="24" spans="4:17" x14ac:dyDescent="0.25">
      <c r="D24" s="1040" t="s">
        <v>20</v>
      </c>
      <c r="E24" s="1312">
        <v>48</v>
      </c>
      <c r="F24" s="1313">
        <v>38</v>
      </c>
      <c r="G24" s="1312">
        <v>50</v>
      </c>
      <c r="H24" s="1314">
        <v>68</v>
      </c>
      <c r="I24" s="1312">
        <v>57</v>
      </c>
      <c r="J24" s="1315">
        <v>42</v>
      </c>
      <c r="K24" s="1312">
        <v>38</v>
      </c>
      <c r="L24" s="1316">
        <v>58</v>
      </c>
      <c r="M24" s="1312">
        <v>53</v>
      </c>
      <c r="N24" s="1316">
        <v>44</v>
      </c>
      <c r="O24" s="1312">
        <v>46</v>
      </c>
      <c r="P24" s="1312">
        <v>39</v>
      </c>
      <c r="Q24" s="1044">
        <f t="shared" si="0"/>
        <v>581</v>
      </c>
    </row>
    <row r="25" spans="4:17" x14ac:dyDescent="0.25">
      <c r="D25" s="350" t="s">
        <v>21</v>
      </c>
      <c r="E25" s="1317">
        <v>33</v>
      </c>
      <c r="F25" s="1318">
        <v>28</v>
      </c>
      <c r="G25" s="1317">
        <v>39</v>
      </c>
      <c r="H25" s="1319">
        <v>35</v>
      </c>
      <c r="I25" s="1317">
        <v>50</v>
      </c>
      <c r="J25" s="1317">
        <v>48</v>
      </c>
      <c r="K25" s="1317">
        <v>44</v>
      </c>
      <c r="L25" s="1317">
        <v>40</v>
      </c>
      <c r="M25" s="1317">
        <v>39</v>
      </c>
      <c r="N25" s="1317">
        <v>45</v>
      </c>
      <c r="O25" s="1317">
        <v>37</v>
      </c>
      <c r="P25" s="1317">
        <v>34</v>
      </c>
      <c r="Q25" s="503">
        <f t="shared" si="0"/>
        <v>472</v>
      </c>
    </row>
    <row r="26" spans="4:17" x14ac:dyDescent="0.25">
      <c r="D26" s="1040" t="s">
        <v>22</v>
      </c>
      <c r="E26" s="1312">
        <v>30</v>
      </c>
      <c r="F26" s="1313">
        <v>38</v>
      </c>
      <c r="G26" s="1312">
        <v>47</v>
      </c>
      <c r="H26" s="1314">
        <v>45</v>
      </c>
      <c r="I26" s="1312">
        <v>46</v>
      </c>
      <c r="J26" s="1315">
        <v>46</v>
      </c>
      <c r="K26" s="1312">
        <v>32</v>
      </c>
      <c r="L26" s="1316">
        <v>39</v>
      </c>
      <c r="M26" s="1312">
        <v>44</v>
      </c>
      <c r="N26" s="1316">
        <v>33</v>
      </c>
      <c r="O26" s="1312">
        <v>39</v>
      </c>
      <c r="P26" s="1312">
        <v>31</v>
      </c>
      <c r="Q26" s="1044">
        <f t="shared" si="0"/>
        <v>470</v>
      </c>
    </row>
    <row r="27" spans="4:17" x14ac:dyDescent="0.25">
      <c r="D27" s="350" t="s">
        <v>23</v>
      </c>
      <c r="E27" s="1317">
        <v>36</v>
      </c>
      <c r="F27" s="1318">
        <v>36</v>
      </c>
      <c r="G27" s="1317">
        <v>45</v>
      </c>
      <c r="H27" s="1319">
        <v>53</v>
      </c>
      <c r="I27" s="1317">
        <v>33</v>
      </c>
      <c r="J27" s="1317">
        <v>44</v>
      </c>
      <c r="K27" s="1317">
        <v>40</v>
      </c>
      <c r="L27" s="1317">
        <v>40</v>
      </c>
      <c r="M27" s="1317">
        <v>43</v>
      </c>
      <c r="N27" s="1317">
        <v>34</v>
      </c>
      <c r="O27" s="1317">
        <v>37</v>
      </c>
      <c r="P27" s="1317">
        <v>39</v>
      </c>
      <c r="Q27" s="503">
        <f t="shared" si="0"/>
        <v>480</v>
      </c>
    </row>
    <row r="28" spans="4:17" x14ac:dyDescent="0.25">
      <c r="D28" s="1040" t="s">
        <v>24</v>
      </c>
      <c r="E28" s="1312">
        <v>29</v>
      </c>
      <c r="F28" s="1313">
        <v>19</v>
      </c>
      <c r="G28" s="1312">
        <v>35</v>
      </c>
      <c r="H28" s="1314">
        <v>32</v>
      </c>
      <c r="I28" s="1312">
        <v>33</v>
      </c>
      <c r="J28" s="1315">
        <v>37</v>
      </c>
      <c r="K28" s="1312">
        <v>42</v>
      </c>
      <c r="L28" s="1316">
        <v>39</v>
      </c>
      <c r="M28" s="1312">
        <v>38</v>
      </c>
      <c r="N28" s="1316">
        <v>38</v>
      </c>
      <c r="O28" s="1312">
        <v>33</v>
      </c>
      <c r="P28" s="1312">
        <v>47</v>
      </c>
      <c r="Q28" s="1044">
        <f t="shared" si="0"/>
        <v>422</v>
      </c>
    </row>
    <row r="29" spans="4:17" x14ac:dyDescent="0.25">
      <c r="D29" s="349" t="s">
        <v>25</v>
      </c>
      <c r="E29" s="1320">
        <v>42</v>
      </c>
      <c r="F29" s="1321">
        <v>42</v>
      </c>
      <c r="G29" s="1320">
        <v>38</v>
      </c>
      <c r="H29" s="1322">
        <v>38</v>
      </c>
      <c r="I29" s="1320">
        <v>42</v>
      </c>
      <c r="J29" s="1320">
        <v>40</v>
      </c>
      <c r="K29" s="1320">
        <v>51</v>
      </c>
      <c r="L29" s="1320">
        <v>34</v>
      </c>
      <c r="M29" s="1320">
        <v>38</v>
      </c>
      <c r="N29" s="1320">
        <v>30</v>
      </c>
      <c r="O29" s="1320">
        <v>42</v>
      </c>
      <c r="P29" s="1320">
        <v>40</v>
      </c>
      <c r="Q29" s="504">
        <f t="shared" si="0"/>
        <v>477</v>
      </c>
    </row>
    <row r="30" spans="4:17" x14ac:dyDescent="0.25">
      <c r="D30" s="1040" t="s">
        <v>26</v>
      </c>
      <c r="E30" s="1312">
        <v>41</v>
      </c>
      <c r="F30" s="1313">
        <v>44</v>
      </c>
      <c r="G30" s="1312">
        <v>42</v>
      </c>
      <c r="H30" s="1314">
        <v>44</v>
      </c>
      <c r="I30" s="1312">
        <v>61</v>
      </c>
      <c r="J30" s="1315">
        <v>53</v>
      </c>
      <c r="K30" s="1312">
        <v>52</v>
      </c>
      <c r="L30" s="1316">
        <v>64</v>
      </c>
      <c r="M30" s="1312">
        <v>44</v>
      </c>
      <c r="N30" s="1316">
        <v>40</v>
      </c>
      <c r="O30" s="1312">
        <v>41</v>
      </c>
      <c r="P30" s="1312">
        <v>42</v>
      </c>
      <c r="Q30" s="1044">
        <f t="shared" si="0"/>
        <v>568</v>
      </c>
    </row>
    <row r="31" spans="4:17" x14ac:dyDescent="0.25">
      <c r="D31" s="350" t="s">
        <v>27</v>
      </c>
      <c r="E31" s="1317">
        <v>34</v>
      </c>
      <c r="F31" s="1318">
        <v>43</v>
      </c>
      <c r="G31" s="1317">
        <v>30</v>
      </c>
      <c r="H31" s="1319">
        <v>56</v>
      </c>
      <c r="I31" s="1317">
        <v>67</v>
      </c>
      <c r="J31" s="1317">
        <v>63</v>
      </c>
      <c r="K31" s="1317">
        <v>62</v>
      </c>
      <c r="L31" s="1317">
        <v>59</v>
      </c>
      <c r="M31" s="1317">
        <v>57</v>
      </c>
      <c r="N31" s="1317">
        <v>60</v>
      </c>
      <c r="O31" s="1317">
        <v>42</v>
      </c>
      <c r="P31" s="1317">
        <v>51</v>
      </c>
      <c r="Q31" s="503">
        <f t="shared" si="0"/>
        <v>624</v>
      </c>
    </row>
    <row r="32" spans="4:17" x14ac:dyDescent="0.25">
      <c r="D32" s="1040" t="s">
        <v>28</v>
      </c>
      <c r="E32" s="1312">
        <v>57</v>
      </c>
      <c r="F32" s="1313">
        <v>48</v>
      </c>
      <c r="G32" s="1312">
        <v>76</v>
      </c>
      <c r="H32" s="1314">
        <v>58</v>
      </c>
      <c r="I32" s="1312">
        <v>53</v>
      </c>
      <c r="J32" s="1315">
        <v>55</v>
      </c>
      <c r="K32" s="1312">
        <v>67</v>
      </c>
      <c r="L32" s="1316">
        <v>64</v>
      </c>
      <c r="M32" s="1312">
        <v>67</v>
      </c>
      <c r="N32" s="1316">
        <v>69</v>
      </c>
      <c r="O32" s="1312">
        <v>60</v>
      </c>
      <c r="P32" s="1312">
        <v>60</v>
      </c>
      <c r="Q32" s="1044">
        <f t="shared" si="0"/>
        <v>734</v>
      </c>
    </row>
    <row r="33" spans="4:17" x14ac:dyDescent="0.25">
      <c r="D33" s="350" t="s">
        <v>29</v>
      </c>
      <c r="E33" s="1317">
        <v>35</v>
      </c>
      <c r="F33" s="1318">
        <v>34</v>
      </c>
      <c r="G33" s="1317">
        <v>32</v>
      </c>
      <c r="H33" s="1319">
        <v>26</v>
      </c>
      <c r="I33" s="1317">
        <v>32</v>
      </c>
      <c r="J33" s="1317">
        <v>33</v>
      </c>
      <c r="K33" s="1317">
        <v>35</v>
      </c>
      <c r="L33" s="1317">
        <v>34</v>
      </c>
      <c r="M33" s="1317">
        <v>38</v>
      </c>
      <c r="N33" s="1317">
        <v>57</v>
      </c>
      <c r="O33" s="1317">
        <v>39</v>
      </c>
      <c r="P33" s="1317">
        <v>28</v>
      </c>
      <c r="Q33" s="503">
        <f t="shared" si="0"/>
        <v>423</v>
      </c>
    </row>
    <row r="34" spans="4:17" x14ac:dyDescent="0.25">
      <c r="D34" s="1040" t="s">
        <v>30</v>
      </c>
      <c r="E34" s="1312">
        <v>28</v>
      </c>
      <c r="F34" s="1313">
        <v>22</v>
      </c>
      <c r="G34" s="1312">
        <v>21</v>
      </c>
      <c r="H34" s="1314">
        <v>33</v>
      </c>
      <c r="I34" s="1312">
        <v>41</v>
      </c>
      <c r="J34" s="1315">
        <v>28</v>
      </c>
      <c r="K34" s="1312">
        <v>26</v>
      </c>
      <c r="L34" s="1316">
        <v>31</v>
      </c>
      <c r="M34" s="1312">
        <v>28</v>
      </c>
      <c r="N34" s="1316">
        <v>33</v>
      </c>
      <c r="O34" s="1312">
        <v>30</v>
      </c>
      <c r="P34" s="1312">
        <v>23</v>
      </c>
      <c r="Q34" s="1044">
        <f t="shared" si="0"/>
        <v>344</v>
      </c>
    </row>
    <row r="35" spans="4:17" x14ac:dyDescent="0.25">
      <c r="D35" s="350" t="s">
        <v>31</v>
      </c>
      <c r="E35" s="1317">
        <v>13</v>
      </c>
      <c r="F35" s="1318">
        <v>23</v>
      </c>
      <c r="G35" s="1317">
        <v>27</v>
      </c>
      <c r="H35" s="1319">
        <v>27</v>
      </c>
      <c r="I35" s="1317">
        <v>25</v>
      </c>
      <c r="J35" s="1317">
        <v>29</v>
      </c>
      <c r="K35" s="1317">
        <v>24</v>
      </c>
      <c r="L35" s="1317">
        <v>28</v>
      </c>
      <c r="M35" s="1317">
        <v>22</v>
      </c>
      <c r="N35" s="1317">
        <v>38</v>
      </c>
      <c r="O35" s="1317">
        <v>29</v>
      </c>
      <c r="P35" s="1317">
        <v>29</v>
      </c>
      <c r="Q35" s="503">
        <f t="shared" si="0"/>
        <v>314</v>
      </c>
    </row>
    <row r="36" spans="4:17" x14ac:dyDescent="0.25">
      <c r="D36" s="1040" t="s">
        <v>32</v>
      </c>
      <c r="E36" s="1312">
        <v>18</v>
      </c>
      <c r="F36" s="1313">
        <v>16</v>
      </c>
      <c r="G36" s="1312">
        <v>21</v>
      </c>
      <c r="H36" s="1314">
        <v>19</v>
      </c>
      <c r="I36" s="1312">
        <v>14</v>
      </c>
      <c r="J36" s="1315">
        <v>13</v>
      </c>
      <c r="K36" s="1312">
        <v>19</v>
      </c>
      <c r="L36" s="1316">
        <v>22</v>
      </c>
      <c r="M36" s="1312">
        <v>33</v>
      </c>
      <c r="N36" s="1316">
        <v>19</v>
      </c>
      <c r="O36" s="1312">
        <v>24</v>
      </c>
      <c r="P36" s="1312">
        <v>19</v>
      </c>
      <c r="Q36" s="1044">
        <f t="shared" si="0"/>
        <v>237</v>
      </c>
    </row>
    <row r="37" spans="4:17" ht="15.75" thickBot="1" x14ac:dyDescent="0.3">
      <c r="D37" s="349" t="s">
        <v>33</v>
      </c>
      <c r="E37" s="1323">
        <v>19</v>
      </c>
      <c r="F37" s="1324">
        <v>18</v>
      </c>
      <c r="G37" s="1323">
        <v>18</v>
      </c>
      <c r="H37" s="1325">
        <v>22</v>
      </c>
      <c r="I37" s="1323">
        <v>30</v>
      </c>
      <c r="J37" s="1323">
        <v>20</v>
      </c>
      <c r="K37" s="1323">
        <v>25</v>
      </c>
      <c r="L37" s="1323">
        <v>24</v>
      </c>
      <c r="M37" s="1323">
        <v>22</v>
      </c>
      <c r="N37" s="1323">
        <v>19</v>
      </c>
      <c r="O37" s="1323">
        <v>12</v>
      </c>
      <c r="P37" s="1323">
        <v>26</v>
      </c>
      <c r="Q37" s="504">
        <f t="shared" si="0"/>
        <v>255</v>
      </c>
    </row>
    <row r="38" spans="4:17" ht="23.25" customHeight="1" thickBot="1" x14ac:dyDescent="0.3">
      <c r="D38" s="940" t="s">
        <v>443</v>
      </c>
      <c r="E38" s="941">
        <f>SUM(E13:E37)</f>
        <v>663</v>
      </c>
      <c r="F38" s="942">
        <f>SUM(F13:F37)</f>
        <v>620</v>
      </c>
      <c r="G38" s="941">
        <f t="shared" ref="G38:Q38" si="1">SUM(G13:G37)</f>
        <v>730</v>
      </c>
      <c r="H38" s="942">
        <f t="shared" si="1"/>
        <v>781</v>
      </c>
      <c r="I38" s="941">
        <f t="shared" si="1"/>
        <v>818</v>
      </c>
      <c r="J38" s="942">
        <f t="shared" si="1"/>
        <v>742</v>
      </c>
      <c r="K38" s="941">
        <f t="shared" si="1"/>
        <v>785</v>
      </c>
      <c r="L38" s="942">
        <f t="shared" si="1"/>
        <v>814</v>
      </c>
      <c r="M38" s="941">
        <f t="shared" si="1"/>
        <v>771</v>
      </c>
      <c r="N38" s="942">
        <f t="shared" si="1"/>
        <v>772</v>
      </c>
      <c r="O38" s="941">
        <f t="shared" si="1"/>
        <v>713</v>
      </c>
      <c r="P38" s="942">
        <f t="shared" si="1"/>
        <v>693</v>
      </c>
      <c r="Q38" s="943">
        <f t="shared" si="1"/>
        <v>8902</v>
      </c>
    </row>
    <row r="39" spans="4:17" ht="15.75" thickTop="1" x14ac:dyDescent="0.2">
      <c r="D39" s="1732" t="s">
        <v>442</v>
      </c>
      <c r="E39" s="1732"/>
      <c r="F39" s="1732"/>
      <c r="G39" s="1732"/>
      <c r="H39" s="1732"/>
      <c r="I39" s="1732"/>
      <c r="J39" s="1732"/>
      <c r="K39" s="1732"/>
      <c r="L39" s="1732"/>
      <c r="M39" s="1732"/>
      <c r="N39" s="1732"/>
      <c r="O39" s="1732"/>
      <c r="P39" s="1732"/>
      <c r="Q39" s="1732"/>
    </row>
    <row r="40" spans="4:17" x14ac:dyDescent="0.2">
      <c r="D40" s="34" t="s">
        <v>288</v>
      </c>
      <c r="E40" s="120"/>
      <c r="F40" s="120"/>
      <c r="G40" s="120"/>
      <c r="H40" s="120"/>
      <c r="I40" s="120"/>
      <c r="J40" s="120"/>
      <c r="K40" s="120"/>
      <c r="L40" s="120"/>
      <c r="M40" s="120"/>
      <c r="N40" s="120"/>
      <c r="O40" s="120"/>
      <c r="P40" s="120"/>
      <c r="Q40" s="120"/>
    </row>
    <row r="41" spans="4:17" x14ac:dyDescent="0.25">
      <c r="D41" s="2"/>
    </row>
    <row r="73" spans="4:18" ht="9" customHeight="1" x14ac:dyDescent="0.25"/>
    <row r="75" spans="4:18" s="135" customFormat="1" ht="16.5" customHeight="1" x14ac:dyDescent="0.2">
      <c r="D75" s="186"/>
      <c r="E75" s="186"/>
      <c r="F75" s="186"/>
      <c r="G75" s="186"/>
      <c r="H75" s="672"/>
      <c r="I75" s="672"/>
      <c r="J75" s="1426" t="s">
        <v>36</v>
      </c>
      <c r="K75" s="672"/>
      <c r="L75" s="672"/>
      <c r="M75" s="186"/>
      <c r="N75" s="186"/>
      <c r="O75" s="186"/>
      <c r="P75" s="186"/>
      <c r="Q75" s="186"/>
      <c r="R75" s="186"/>
    </row>
    <row r="76" spans="4:18" s="135" customFormat="1" ht="16.5" customHeight="1" x14ac:dyDescent="0.2">
      <c r="D76" s="186"/>
      <c r="E76" s="186"/>
      <c r="F76" s="186"/>
      <c r="G76" s="186"/>
      <c r="H76" s="672"/>
      <c r="I76" s="672"/>
      <c r="J76" s="1426" t="s">
        <v>38</v>
      </c>
      <c r="K76" s="672"/>
      <c r="L76" s="672"/>
      <c r="M76" s="186"/>
      <c r="N76" s="186"/>
      <c r="O76" s="186"/>
      <c r="P76" s="186"/>
      <c r="Q76" s="186"/>
      <c r="R76" s="186"/>
    </row>
    <row r="77" spans="4:18" s="135" customFormat="1" ht="16.5" customHeight="1" x14ac:dyDescent="0.2">
      <c r="D77" s="186"/>
      <c r="E77" s="186"/>
      <c r="F77" s="186"/>
      <c r="G77" s="186"/>
      <c r="H77" s="672"/>
      <c r="I77" s="672"/>
      <c r="J77" s="1426" t="s">
        <v>81</v>
      </c>
      <c r="K77" s="672"/>
      <c r="L77" s="672"/>
      <c r="M77" s="186"/>
      <c r="N77" s="186"/>
      <c r="O77" s="186"/>
      <c r="P77" s="186"/>
      <c r="Q77" s="186"/>
      <c r="R77" s="186"/>
    </row>
    <row r="78" spans="4:18" x14ac:dyDescent="0.25">
      <c r="H78" s="244"/>
      <c r="I78" s="244"/>
      <c r="J78" s="244"/>
      <c r="K78" s="244"/>
      <c r="L78" s="244"/>
    </row>
  </sheetData>
  <sheetProtection algorithmName="SHA-512" hashValue="rFjptp7XygMjTG0YubDwNnM1FctW5ZYV/QuOHdPfJjgBYiCkJ6cEAwnQertAqXtjZ76U4bZcZpSZESnsLj3Cug==" saltValue="vls9vZi+47GhcIJ3J1KD6g==" spinCount="100000" sheet="1" objects="1" scenarios="1"/>
  <mergeCells count="6">
    <mergeCell ref="D39:Q39"/>
    <mergeCell ref="D10:Q10"/>
    <mergeCell ref="D5:Q5"/>
    <mergeCell ref="D6:Q6"/>
    <mergeCell ref="D7:Q7"/>
    <mergeCell ref="D8:Q8"/>
  </mergeCells>
  <hyperlinks>
    <hyperlink ref="B14" location="'HABILITAÇÃO ESPELHO'!A1" display="AVANÇAR &gt;&gt;" xr:uid="{00000000-0004-0000-1400-000000000000}"/>
    <hyperlink ref="B15" location="'ACIDENTES POR DIA DA SEMANA'!A1" display="&lt;&lt; VOLTAR" xr:uid="{00000000-0004-0000-1400-000001000000}"/>
    <hyperlink ref="B13" location="'INÍCIO '!A1" display="INÍCIO" xr:uid="{00000000-0004-0000-1400-000002000000}"/>
    <hyperlink ref="J76" location="'HABILITAÇÃO ESPELHO'!A1" display="AVANÇAR &gt;&gt;" xr:uid="{00000000-0004-0000-1400-000003000000}"/>
    <hyperlink ref="J77" location="'ACIDENTES POR DIA DA SEMANA'!A1" display="&lt;&lt; VOLTAR" xr:uid="{00000000-0004-0000-1400-000004000000}"/>
    <hyperlink ref="J75" location="'INÍCIO '!A1" display="INÍCIO" xr:uid="{00000000-0004-0000-1400-000005000000}"/>
  </hyperlinks>
  <printOptions horizontalCentered="1"/>
  <pageMargins left="0.51181102362204722" right="0.51181102362204722" top="0.59055118110236227" bottom="0.19685039370078741" header="0.31496062992125984" footer="0.31496062992125984"/>
  <pageSetup paperSize="9" scale="73" orientation="portrait" r:id="rId1"/>
  <rowBreaks count="1" manualBreakCount="1">
    <brk id="73" min="2" max="18" man="1"/>
  </rowBreaks>
  <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002060"/>
  </sheetPr>
  <dimension ref="A2:AV98"/>
  <sheetViews>
    <sheetView showGridLines="0" showRowColHeaders="0" zoomScaleNormal="100" zoomScaleSheetLayoutView="100" workbookViewId="0">
      <selection activeCell="B18" sqref="B18"/>
    </sheetView>
  </sheetViews>
  <sheetFormatPr baseColWidth="10" defaultColWidth="9.140625" defaultRowHeight="15" x14ac:dyDescent="0.25"/>
  <cols>
    <col min="1" max="1" width="7.140625" style="439" customWidth="1"/>
    <col min="2" max="2" width="14.28515625" style="439" customWidth="1"/>
    <col min="3" max="3" width="7.28515625" style="439" customWidth="1"/>
    <col min="4" max="4" width="7.85546875" style="439" customWidth="1"/>
    <col min="5" max="5" width="8.140625" style="439" customWidth="1"/>
    <col min="6" max="6" width="8" style="439" customWidth="1"/>
    <col min="7" max="7" width="8.28515625" style="439" bestFit="1" customWidth="1"/>
    <col min="8" max="8" width="8.28515625" style="439" customWidth="1"/>
    <col min="9" max="9" width="8.28515625" style="439" bestFit="1" customWidth="1"/>
    <col min="10" max="10" width="7.85546875" style="439" customWidth="1"/>
    <col min="11" max="11" width="8.7109375" style="439" customWidth="1"/>
    <col min="12" max="13" width="7.85546875" style="439" customWidth="1"/>
    <col min="14" max="15" width="8.140625" style="439" bestFit="1" customWidth="1"/>
    <col min="16" max="16" width="8.42578125" style="439" bestFit="1" customWidth="1"/>
    <col min="17" max="17" width="8.140625" style="439" bestFit="1" customWidth="1"/>
    <col min="18" max="19" width="8" style="439" customWidth="1"/>
    <col min="20" max="21" width="8.5703125" style="439" customWidth="1"/>
    <col min="22" max="23" width="9.140625" style="439"/>
    <col min="24" max="24" width="9.140625" style="439" customWidth="1"/>
    <col min="25" max="25" width="31.42578125" style="439" hidden="1" customWidth="1"/>
    <col min="26" max="28" width="9.140625" style="439" hidden="1" customWidth="1"/>
    <col min="29" max="29" width="28.5703125" style="439" hidden="1" customWidth="1"/>
    <col min="30" max="30" width="9.140625" style="439" hidden="1" customWidth="1"/>
    <col min="31" max="48" width="3.7109375" style="439" hidden="1" customWidth="1"/>
    <col min="49" max="16384" width="9.140625" style="439"/>
  </cols>
  <sheetData>
    <row r="2" spans="2:48" ht="6.75" customHeight="1" thickBot="1" x14ac:dyDescent="0.3"/>
    <row r="3" spans="2:48" ht="16.5" thickTop="1" x14ac:dyDescent="0.25">
      <c r="C3" s="356"/>
      <c r="D3" s="505"/>
      <c r="E3" s="425"/>
      <c r="F3" s="532"/>
      <c r="G3" s="532"/>
      <c r="H3" s="532"/>
      <c r="I3" s="532"/>
      <c r="J3" s="532"/>
      <c r="K3" s="532"/>
      <c r="L3" s="532"/>
      <c r="M3" s="533"/>
      <c r="N3" s="532"/>
      <c r="O3" s="534"/>
      <c r="P3" s="534"/>
      <c r="Q3" s="534"/>
      <c r="R3" s="535"/>
      <c r="S3" s="356"/>
      <c r="T3" s="356"/>
      <c r="U3" s="356"/>
    </row>
    <row r="4" spans="2:48" ht="15.75" x14ac:dyDescent="0.25">
      <c r="C4" s="356"/>
      <c r="D4" s="505"/>
      <c r="E4" s="425"/>
      <c r="F4" s="505"/>
      <c r="G4" s="505"/>
      <c r="H4" s="505"/>
      <c r="I4" s="505"/>
      <c r="J4" s="505"/>
      <c r="K4" s="505"/>
      <c r="L4" s="505"/>
      <c r="M4" s="537"/>
      <c r="N4" s="505"/>
      <c r="O4" s="356"/>
      <c r="P4" s="356"/>
      <c r="Q4" s="356"/>
      <c r="R4" s="538"/>
      <c r="S4" s="356"/>
      <c r="T4" s="356"/>
      <c r="U4" s="356"/>
    </row>
    <row r="5" spans="2:48" ht="15.75" x14ac:dyDescent="0.25">
      <c r="C5" s="357"/>
      <c r="D5" s="357"/>
      <c r="E5" s="425"/>
      <c r="F5" s="1723" t="s">
        <v>34</v>
      </c>
      <c r="G5" s="1723"/>
      <c r="H5" s="1723"/>
      <c r="I5" s="1723"/>
      <c r="J5" s="1723"/>
      <c r="K5" s="1723"/>
      <c r="L5" s="1723"/>
      <c r="M5" s="1723"/>
      <c r="N5" s="1723"/>
      <c r="O5" s="1723"/>
      <c r="P5" s="1723"/>
      <c r="Q5" s="1723"/>
      <c r="R5" s="1724"/>
      <c r="S5" s="1178"/>
      <c r="T5" s="1178"/>
      <c r="U5" s="1178"/>
    </row>
    <row r="6" spans="2:48" ht="15.75" x14ac:dyDescent="0.25">
      <c r="C6" s="357"/>
      <c r="D6" s="357"/>
      <c r="E6" s="425"/>
      <c r="F6" s="1723" t="s">
        <v>35</v>
      </c>
      <c r="G6" s="1723"/>
      <c r="H6" s="1723"/>
      <c r="I6" s="1723"/>
      <c r="J6" s="1723"/>
      <c r="K6" s="1723"/>
      <c r="L6" s="1723"/>
      <c r="M6" s="1723"/>
      <c r="N6" s="1723"/>
      <c r="O6" s="1723"/>
      <c r="P6" s="1723"/>
      <c r="Q6" s="1723"/>
      <c r="R6" s="1724"/>
      <c r="S6" s="1178"/>
      <c r="T6" s="1178"/>
      <c r="U6" s="1178"/>
    </row>
    <row r="7" spans="2:48" ht="15.75" x14ac:dyDescent="0.25">
      <c r="C7" s="357"/>
      <c r="D7" s="357"/>
      <c r="E7" s="425"/>
      <c r="F7" s="1723" t="s">
        <v>394</v>
      </c>
      <c r="G7" s="1723"/>
      <c r="H7" s="1723"/>
      <c r="I7" s="1723"/>
      <c r="J7" s="1723"/>
      <c r="K7" s="1723"/>
      <c r="L7" s="1723"/>
      <c r="M7" s="1723"/>
      <c r="N7" s="1723"/>
      <c r="O7" s="1723"/>
      <c r="P7" s="1723"/>
      <c r="Q7" s="1723"/>
      <c r="R7" s="1724"/>
      <c r="S7" s="1178"/>
      <c r="T7" s="1178"/>
      <c r="U7" s="1178"/>
    </row>
    <row r="8" spans="2:48" ht="15.75" x14ac:dyDescent="0.25">
      <c r="C8" s="357"/>
      <c r="D8" s="357"/>
      <c r="E8" s="425"/>
      <c r="F8" s="1723" t="s">
        <v>37</v>
      </c>
      <c r="G8" s="1723"/>
      <c r="H8" s="1723"/>
      <c r="I8" s="1723"/>
      <c r="J8" s="1723"/>
      <c r="K8" s="1723"/>
      <c r="L8" s="1723"/>
      <c r="M8" s="1723"/>
      <c r="N8" s="1723"/>
      <c r="O8" s="1723"/>
      <c r="P8" s="1723"/>
      <c r="Q8" s="1723"/>
      <c r="R8" s="1724"/>
      <c r="S8" s="1178"/>
      <c r="T8" s="1178"/>
      <c r="U8" s="1178"/>
      <c r="AE8" s="439">
        <v>3</v>
      </c>
      <c r="AF8" s="439">
        <v>4</v>
      </c>
      <c r="AG8" s="439">
        <v>5</v>
      </c>
      <c r="AH8" s="439">
        <v>6</v>
      </c>
      <c r="AI8" s="439">
        <v>7</v>
      </c>
      <c r="AJ8" s="439">
        <v>8</v>
      </c>
      <c r="AK8" s="439">
        <v>9</v>
      </c>
      <c r="AL8" s="439">
        <v>10</v>
      </c>
      <c r="AM8" s="439">
        <v>11</v>
      </c>
      <c r="AN8" s="439">
        <v>12</v>
      </c>
      <c r="AO8" s="439">
        <v>13</v>
      </c>
      <c r="AP8" s="439">
        <v>14</v>
      </c>
      <c r="AQ8" s="439">
        <v>15</v>
      </c>
      <c r="AR8" s="439">
        <v>16</v>
      </c>
      <c r="AS8" s="439">
        <v>17</v>
      </c>
      <c r="AT8" s="439">
        <v>18</v>
      </c>
      <c r="AU8" s="439">
        <v>19</v>
      </c>
      <c r="AV8" s="439">
        <v>20</v>
      </c>
    </row>
    <row r="9" spans="2:48" ht="15.75" x14ac:dyDescent="0.25">
      <c r="C9" s="1172"/>
      <c r="D9" s="1172"/>
      <c r="E9" s="425"/>
      <c r="F9" s="1172"/>
      <c r="G9" s="1172"/>
      <c r="H9" s="1172"/>
      <c r="I9" s="1172"/>
      <c r="J9" s="1172"/>
      <c r="K9" s="1172"/>
      <c r="L9" s="1172"/>
      <c r="M9" s="1172"/>
      <c r="N9" s="1172"/>
      <c r="O9" s="1172"/>
      <c r="P9" s="1172"/>
      <c r="Q9" s="1172"/>
      <c r="R9" s="1173"/>
      <c r="S9" s="1172"/>
      <c r="T9" s="1172"/>
      <c r="U9" s="1172"/>
    </row>
    <row r="10" spans="2:48" ht="29.25" customHeight="1" thickBot="1" x14ac:dyDescent="0.3">
      <c r="C10" s="386"/>
      <c r="D10" s="386"/>
      <c r="E10" s="425"/>
      <c r="F10" s="1769" t="s">
        <v>336</v>
      </c>
      <c r="G10" s="1769"/>
      <c r="H10" s="1769"/>
      <c r="I10" s="1769"/>
      <c r="J10" s="1769"/>
      <c r="K10" s="1769"/>
      <c r="L10" s="1769"/>
      <c r="M10" s="1769"/>
      <c r="N10" s="1769"/>
      <c r="O10" s="1769"/>
      <c r="P10" s="1769"/>
      <c r="Q10" s="1769"/>
      <c r="R10" s="1770"/>
      <c r="S10" s="494"/>
      <c r="T10" s="494"/>
      <c r="U10" s="494"/>
    </row>
    <row r="11" spans="2:48" ht="15.75" thickTop="1" x14ac:dyDescent="0.25"/>
    <row r="12" spans="2:48" ht="22.5" customHeight="1" x14ac:dyDescent="0.25">
      <c r="C12" s="1500" t="str">
        <f>"CONDUTORES HABILTADOS SEGUNDO SEXO E CATEGORIA NO MUNICÍPIO DE " &amp;Y18</f>
        <v>CONDUTORES HABILTADOS SEGUNDO SEXO E CATEGORIA NO MUNICÍPIO DE MACHADINHO DO OESTE</v>
      </c>
      <c r="D12" s="1500"/>
      <c r="E12" s="1500"/>
      <c r="F12" s="1500"/>
      <c r="G12" s="1500"/>
      <c r="H12" s="1500"/>
      <c r="I12" s="1500"/>
      <c r="J12" s="1500"/>
      <c r="K12" s="1500"/>
      <c r="L12" s="1500"/>
      <c r="M12" s="1500"/>
      <c r="N12" s="1500"/>
      <c r="O12" s="1500"/>
      <c r="P12" s="1500"/>
      <c r="Q12" s="1500"/>
      <c r="R12" s="1500"/>
      <c r="S12" s="1500"/>
      <c r="T12" s="1500"/>
      <c r="U12" s="1500"/>
    </row>
    <row r="13" spans="2:48" ht="8.25" customHeight="1" x14ac:dyDescent="0.25">
      <c r="C13" s="1232"/>
      <c r="D13" s="1232"/>
      <c r="E13" s="1232"/>
      <c r="F13" s="1232"/>
      <c r="G13" s="1232"/>
      <c r="H13" s="1232"/>
      <c r="I13" s="1232"/>
      <c r="J13" s="1232"/>
      <c r="K13" s="1232"/>
      <c r="L13" s="1232"/>
      <c r="M13" s="1232"/>
      <c r="N13" s="1232"/>
      <c r="O13" s="1232"/>
      <c r="P13" s="1232"/>
      <c r="Q13" s="1232"/>
      <c r="R13" s="1232"/>
      <c r="S13" s="1232"/>
      <c r="T13" s="1232"/>
      <c r="U13" s="1232"/>
    </row>
    <row r="14" spans="2:48" ht="27" customHeight="1" x14ac:dyDescent="0.25">
      <c r="B14" s="472"/>
      <c r="C14" s="1734" t="s">
        <v>567</v>
      </c>
      <c r="D14" s="1734"/>
      <c r="E14" s="1734"/>
      <c r="F14" s="1734"/>
      <c r="G14" s="1734"/>
      <c r="H14" s="1734"/>
      <c r="I14" s="1734"/>
      <c r="J14" s="1734"/>
      <c r="K14" s="1734"/>
      <c r="L14" s="1734"/>
      <c r="M14" s="1734"/>
      <c r="N14" s="1734"/>
      <c r="O14" s="1734"/>
      <c r="P14" s="1734"/>
      <c r="Q14" s="1734"/>
      <c r="R14" s="1734"/>
      <c r="S14" s="1734"/>
      <c r="T14" s="1734"/>
      <c r="U14" s="1734"/>
    </row>
    <row r="15" spans="2:48" ht="7.5" customHeight="1" thickBot="1" x14ac:dyDescent="0.3">
      <c r="B15" s="472"/>
      <c r="C15" s="1233"/>
      <c r="D15" s="1234"/>
      <c r="E15" s="1234"/>
      <c r="F15" s="1234"/>
      <c r="G15" s="1234"/>
      <c r="H15" s="1234"/>
      <c r="I15" s="1234"/>
      <c r="J15" s="1234"/>
      <c r="K15" s="1234"/>
      <c r="L15" s="1234"/>
      <c r="M15" s="45"/>
      <c r="N15" s="45"/>
      <c r="O15" s="45"/>
      <c r="P15" s="45"/>
      <c r="Q15" s="45"/>
      <c r="R15" s="1178"/>
      <c r="S15" s="1178"/>
      <c r="T15" s="1178"/>
      <c r="U15" s="1178"/>
    </row>
    <row r="16" spans="2:48" ht="18" customHeight="1" thickTop="1" thickBot="1" x14ac:dyDescent="0.3">
      <c r="B16" s="751"/>
      <c r="C16" s="1767" t="s">
        <v>294</v>
      </c>
      <c r="D16" s="1759">
        <v>2008</v>
      </c>
      <c r="E16" s="1758"/>
      <c r="F16" s="1757">
        <v>2009</v>
      </c>
      <c r="G16" s="1758"/>
      <c r="H16" s="1757">
        <v>2010</v>
      </c>
      <c r="I16" s="1758"/>
      <c r="J16" s="1757">
        <v>2011</v>
      </c>
      <c r="K16" s="1758"/>
      <c r="L16" s="1757">
        <v>2012</v>
      </c>
      <c r="M16" s="1758"/>
      <c r="N16" s="1757">
        <v>2013</v>
      </c>
      <c r="O16" s="1758"/>
      <c r="P16" s="1757">
        <v>2014</v>
      </c>
      <c r="Q16" s="1758"/>
      <c r="R16" s="1759">
        <v>2015</v>
      </c>
      <c r="S16" s="1758"/>
      <c r="T16" s="1759">
        <v>2016</v>
      </c>
      <c r="U16" s="1759"/>
      <c r="V16" s="399"/>
      <c r="AB16" s="1431">
        <v>25</v>
      </c>
    </row>
    <row r="17" spans="1:29" ht="18" customHeight="1" thickBot="1" x14ac:dyDescent="0.3">
      <c r="B17" s="751"/>
      <c r="C17" s="1768"/>
      <c r="D17" s="1235" t="s">
        <v>190</v>
      </c>
      <c r="E17" s="1236" t="s">
        <v>191</v>
      </c>
      <c r="F17" s="1237" t="s">
        <v>190</v>
      </c>
      <c r="G17" s="1238" t="s">
        <v>191</v>
      </c>
      <c r="H17" s="1239" t="s">
        <v>190</v>
      </c>
      <c r="I17" s="1238" t="s">
        <v>191</v>
      </c>
      <c r="J17" s="1240" t="s">
        <v>190</v>
      </c>
      <c r="K17" s="1241" t="s">
        <v>191</v>
      </c>
      <c r="L17" s="1240" t="s">
        <v>190</v>
      </c>
      <c r="M17" s="1241" t="s">
        <v>191</v>
      </c>
      <c r="N17" s="1240" t="s">
        <v>190</v>
      </c>
      <c r="O17" s="1238" t="s">
        <v>191</v>
      </c>
      <c r="P17" s="1240" t="s">
        <v>190</v>
      </c>
      <c r="Q17" s="1238" t="s">
        <v>191</v>
      </c>
      <c r="R17" s="1240" t="s">
        <v>190</v>
      </c>
      <c r="S17" s="1238" t="s">
        <v>191</v>
      </c>
      <c r="T17" s="1235" t="s">
        <v>190</v>
      </c>
      <c r="U17" s="1242" t="s">
        <v>191</v>
      </c>
      <c r="AB17" s="439">
        <v>1</v>
      </c>
      <c r="AC17" s="439" t="s">
        <v>257</v>
      </c>
    </row>
    <row r="18" spans="1:29" x14ac:dyDescent="0.25">
      <c r="B18" s="1164" t="s">
        <v>36</v>
      </c>
      <c r="C18" s="1177" t="s">
        <v>192</v>
      </c>
      <c r="D18" s="157">
        <f ca="1">OFFSET('HABILITAÇÃO '!B14,'HABILITAÇÃO ESPELHO'!$Y$22+1,AE$8)</f>
        <v>147</v>
      </c>
      <c r="E18" s="158">
        <f ca="1">OFFSET('HABILITAÇÃO '!B14,'HABILITAÇÃO ESPELHO'!$Y$22+1,AF$8)</f>
        <v>55</v>
      </c>
      <c r="F18" s="155">
        <f ca="1">OFFSET('HABILITAÇÃO '!B14,'HABILITAÇÃO ESPELHO'!$Y$22+1,AG$8)</f>
        <v>165</v>
      </c>
      <c r="G18" s="156">
        <f ca="1">OFFSET('HABILITAÇÃO '!B14,'HABILITAÇÃO ESPELHO'!$Y$22+1,AH$8)</f>
        <v>60</v>
      </c>
      <c r="H18" s="157">
        <f ca="1">OFFSET('HABILITAÇÃO '!B14,'HABILITAÇÃO ESPELHO'!$Y$22+1,AI$8)</f>
        <v>169</v>
      </c>
      <c r="I18" s="156">
        <f ca="1">OFFSET('HABILITAÇÃO '!B14,'HABILITAÇÃO ESPELHO'!$Y$22+1,AJ$8)</f>
        <v>72</v>
      </c>
      <c r="J18" s="157">
        <f ca="1">OFFSET('HABILITAÇÃO '!B14,'HABILITAÇÃO ESPELHO'!$Y$22+1,AK$8)</f>
        <v>188</v>
      </c>
      <c r="K18" s="156">
        <f ca="1">OFFSET('HABILITAÇÃO '!B14,'HABILITAÇÃO ESPELHO'!$Y$22+1,AL$8)</f>
        <v>82</v>
      </c>
      <c r="L18" s="157">
        <f ca="1">OFFSET('HABILITAÇÃO '!B14,'HABILITAÇÃO ESPELHO'!$Y$22+1,AM$8)</f>
        <v>209</v>
      </c>
      <c r="M18" s="156">
        <f ca="1">OFFSET('HABILITAÇÃO '!$B$14,'HABILITAÇÃO ESPELHO'!$Y$22+1,AN$8)</f>
        <v>102</v>
      </c>
      <c r="N18" s="157">
        <f ca="1">OFFSET('HABILITAÇÃO '!$B$14,'HABILITAÇÃO ESPELHO'!$Y$22+1,AO$8)</f>
        <v>220</v>
      </c>
      <c r="O18" s="156">
        <f ca="1">OFFSET('HABILITAÇÃO '!$B$14,'HABILITAÇÃO ESPELHO'!$Y$22+1,AP$8)</f>
        <v>117</v>
      </c>
      <c r="P18" s="157">
        <f ca="1">OFFSET('HABILITAÇÃO '!$B$14,'HABILITAÇÃO ESPELHO'!$Y$22+1,AQ$8)</f>
        <v>244</v>
      </c>
      <c r="Q18" s="156">
        <f ca="1">OFFSET('HABILITAÇÃO '!$B$14,'HABILITAÇÃO ESPELHO'!$Y$22+1,AR$8)</f>
        <v>143</v>
      </c>
      <c r="R18" s="157">
        <f ca="1">OFFSET('HABILITAÇÃO '!$B$14,'HABILITAÇÃO ESPELHO'!$Y$22+1,AS$8)</f>
        <v>277</v>
      </c>
      <c r="S18" s="156">
        <f ca="1">OFFSET('HABILITAÇÃO '!$B$14,'HABILITAÇÃO ESPELHO'!$Y$22+1,AT$8)</f>
        <v>162</v>
      </c>
      <c r="T18" s="157">
        <f ca="1">OFFSET('HABILITAÇÃO '!$B$14,'HABILITAÇÃO ESPELHO'!$Y$22+1,AU$8)</f>
        <v>285</v>
      </c>
      <c r="U18" s="506">
        <f ca="1">OFFSET('HABILITAÇÃO '!$B$14,'HABILITAÇÃO ESPELHO'!$Y$22+1,AV$8)</f>
        <v>171</v>
      </c>
      <c r="W18" s="76"/>
      <c r="Y18" s="39" t="str">
        <f>VLOOKUP(AB16,AB17:AC69,2,FALSE)</f>
        <v>MACHADINHO DO OESTE</v>
      </c>
      <c r="AB18" s="439">
        <v>2</v>
      </c>
      <c r="AC18" s="439" t="s">
        <v>202</v>
      </c>
    </row>
    <row r="19" spans="1:29" x14ac:dyDescent="0.25">
      <c r="B19" s="1428" t="s">
        <v>38</v>
      </c>
      <c r="C19" s="1174" t="s">
        <v>193</v>
      </c>
      <c r="D19" s="1048">
        <f ca="1">OFFSET('HABILITAÇÃO '!B14,'HABILITAÇÃO ESPELHO'!$Y$22+2,AE$8)</f>
        <v>2407</v>
      </c>
      <c r="E19" s="1049">
        <f ca="1">OFFSET('HABILITAÇÃO '!$B$14,'HABILITAÇÃO ESPELHO'!$Y$22+2,AF$8)</f>
        <v>560</v>
      </c>
      <c r="F19" s="1046">
        <f ca="1">OFFSET('HABILITAÇÃO '!$B$14,'HABILITAÇÃO ESPELHO'!$Y$22+2,AG$8)</f>
        <v>2967</v>
      </c>
      <c r="G19" s="1047">
        <f ca="1">OFFSET('HABILITAÇÃO '!$B$14,'HABILITAÇÃO ESPELHO'!$Y$22+2,AH$8)</f>
        <v>738</v>
      </c>
      <c r="H19" s="1048">
        <f ca="1">OFFSET('HABILITAÇÃO '!$B$14,'HABILITAÇÃO ESPELHO'!$Y$22+2,AI$8)</f>
        <v>3328</v>
      </c>
      <c r="I19" s="1047">
        <f ca="1">OFFSET('HABILITAÇÃO '!$B$14,'HABILITAÇÃO ESPELHO'!$Y$22+2,AJ$8)</f>
        <v>896</v>
      </c>
      <c r="J19" s="1048">
        <f ca="1">OFFSET('HABILITAÇÃO '!$B$14,'HABILITAÇÃO ESPELHO'!$Y$22+2,AK$8)</f>
        <v>3876</v>
      </c>
      <c r="K19" s="1047">
        <f ca="1">OFFSET('HABILITAÇÃO '!$B$14,'HABILITAÇÃO ESPELHO'!$Y$22+2,AL$8)</f>
        <v>1099</v>
      </c>
      <c r="L19" s="1048">
        <f ca="1">OFFSET('HABILITAÇÃO '!$B$14,'HABILITAÇÃO ESPELHO'!$Y$22+2,AM$8)</f>
        <v>4250</v>
      </c>
      <c r="M19" s="1047">
        <f ca="1">OFFSET('HABILITAÇÃO '!$B$14,'HABILITAÇÃO ESPELHO'!$Y$22+2,AN$8)</f>
        <v>1317</v>
      </c>
      <c r="N19" s="1048">
        <f ca="1">OFFSET('HABILITAÇÃO '!$B$14,'HABILITAÇÃO ESPELHO'!$Y$22+2,AO$8)</f>
        <v>4723</v>
      </c>
      <c r="O19" s="1047">
        <f ca="1">OFFSET('HABILITAÇÃO '!$B$14,'HABILITAÇÃO ESPELHO'!$Y$22+2,AP$8)</f>
        <v>1546</v>
      </c>
      <c r="P19" s="1048">
        <f ca="1">OFFSET('HABILITAÇÃO '!$B$14,'HABILITAÇÃO ESPELHO'!$Y$22+2,AQ$8)</f>
        <v>5283</v>
      </c>
      <c r="Q19" s="1047">
        <f ca="1">OFFSET('HABILITAÇÃO '!$B$14,'HABILITAÇÃO ESPELHO'!$Y$22+2,AR$8)</f>
        <v>1908</v>
      </c>
      <c r="R19" s="1048">
        <f ca="1">OFFSET('HABILITAÇÃO '!$B$14,'HABILITAÇÃO ESPELHO'!$Y$22+2,AS$8)</f>
        <v>5807</v>
      </c>
      <c r="S19" s="1047">
        <f ca="1">OFFSET('HABILITAÇÃO '!$B$14,'HABILITAÇÃO ESPELHO'!$Y$22+2,AT$8)</f>
        <v>2168</v>
      </c>
      <c r="T19" s="1048">
        <f ca="1">OFFSET('HABILITAÇÃO '!$B$14,'HABILITAÇÃO ESPELHO'!$Y$22+2,AU$8)</f>
        <v>6156</v>
      </c>
      <c r="U19" s="1050">
        <f ca="1">OFFSET('HABILITAÇÃO '!$B$14,'HABILITAÇÃO ESPELHO'!$Y$22+2,AV$8)</f>
        <v>2401</v>
      </c>
      <c r="W19" s="76"/>
      <c r="Y19" s="39"/>
      <c r="AB19" s="439">
        <v>3</v>
      </c>
      <c r="AC19" s="439" t="s">
        <v>258</v>
      </c>
    </row>
    <row r="20" spans="1:29" x14ac:dyDescent="0.25">
      <c r="B20" s="1164" t="s">
        <v>81</v>
      </c>
      <c r="C20" s="1175" t="s">
        <v>194</v>
      </c>
      <c r="D20" s="161">
        <f ca="1">OFFSET('HABILITAÇÃO '!$B$14,'HABILITAÇÃO ESPELHO'!$Y$22+3,AE$8)</f>
        <v>360</v>
      </c>
      <c r="E20" s="162">
        <f ca="1">OFFSET('HABILITAÇÃO '!$B$14,'HABILITAÇÃO ESPELHO'!$Y$22+3,AF$8)</f>
        <v>6</v>
      </c>
      <c r="F20" s="159">
        <f ca="1">OFFSET('HABILITAÇÃO '!$B$14,'HABILITAÇÃO ESPELHO'!$Y$22+3,AG$8)</f>
        <v>369</v>
      </c>
      <c r="G20" s="160">
        <f ca="1">OFFSET('HABILITAÇÃO '!$B$14,'HABILITAÇÃO ESPELHO'!$Y$22+3,AH$8)</f>
        <v>6</v>
      </c>
      <c r="H20" s="161">
        <f ca="1">OFFSET('HABILITAÇÃO '!$B$14,'HABILITAÇÃO ESPELHO'!$Y$22+3,AI$8)</f>
        <v>383</v>
      </c>
      <c r="I20" s="160">
        <f ca="1">OFFSET('HABILITAÇÃO '!$B$14,'HABILITAÇÃO ESPELHO'!$Y$22+3,AJ$8)</f>
        <v>6</v>
      </c>
      <c r="J20" s="161">
        <f ca="1">OFFSET('HABILITAÇÃO '!$B$14,'HABILITAÇÃO ESPELHO'!$Y$22+3,AK$8)</f>
        <v>397</v>
      </c>
      <c r="K20" s="160">
        <f ca="1">OFFSET('HABILITAÇÃO '!$B$14,'HABILITAÇÃO ESPELHO'!$Y$22+3,AL$8)</f>
        <v>6</v>
      </c>
      <c r="L20" s="161">
        <f ca="1">OFFSET('HABILITAÇÃO '!$B$14,'HABILITAÇÃO ESPELHO'!$Y$22+3,AM$8)</f>
        <v>401</v>
      </c>
      <c r="M20" s="160">
        <f ca="1">OFFSET('HABILITAÇÃO '!$B$14,'HABILITAÇÃO ESPELHO'!$Y$22+3,AN$8)</f>
        <v>6</v>
      </c>
      <c r="N20" s="161">
        <f ca="1">OFFSET('HABILITAÇÃO '!$B$14,'HABILITAÇÃO ESPELHO'!$Y$22+3,AO$8)</f>
        <v>421</v>
      </c>
      <c r="O20" s="160">
        <f ca="1">OFFSET('HABILITAÇÃO '!$B$14,'HABILITAÇÃO ESPELHO'!$Y$22+3,AP$8)</f>
        <v>6</v>
      </c>
      <c r="P20" s="161">
        <f ca="1">OFFSET('HABILITAÇÃO '!$B$14,'HABILITAÇÃO ESPELHO'!$Y$22+3,AQ$8)</f>
        <v>434</v>
      </c>
      <c r="Q20" s="160">
        <f ca="1">OFFSET('HABILITAÇÃO '!$B$14,'HABILITAÇÃO ESPELHO'!$Y$22+3,AR$8)</f>
        <v>5</v>
      </c>
      <c r="R20" s="161">
        <f ca="1">OFFSET('HABILITAÇÃO '!$B$14,'HABILITAÇÃO ESPELHO'!$Y$22+3,AS$8)</f>
        <v>407</v>
      </c>
      <c r="S20" s="160">
        <f ca="1">OFFSET('HABILITAÇÃO '!$B$14,'HABILITAÇÃO ESPELHO'!$Y$22+3,AT$8)</f>
        <v>7</v>
      </c>
      <c r="T20" s="161">
        <f ca="1">OFFSET('HABILITAÇÃO '!$B$14,'HABILITAÇÃO ESPELHO'!$Y$22+3,AU$8)</f>
        <v>415</v>
      </c>
      <c r="U20" s="507">
        <f ca="1">OFFSET('HABILITAÇÃO '!$B$14,'HABILITAÇÃO ESPELHO'!$Y$22+3,AV$8)</f>
        <v>7</v>
      </c>
      <c r="W20" s="76"/>
      <c r="Y20" s="39"/>
      <c r="AB20" s="439">
        <v>4</v>
      </c>
      <c r="AC20" s="439" t="s">
        <v>259</v>
      </c>
    </row>
    <row r="21" spans="1:29" x14ac:dyDescent="0.25">
      <c r="B21" s="751"/>
      <c r="C21" s="1174" t="s">
        <v>195</v>
      </c>
      <c r="D21" s="1048">
        <f ca="1">OFFSET('HABILITAÇÃO '!$B$14,'HABILITAÇÃO ESPELHO'!$Y$22+4,AE$8)</f>
        <v>169</v>
      </c>
      <c r="E21" s="1049">
        <f ca="1">OFFSET('HABILITAÇÃO '!$B$14,'HABILITAÇÃO ESPELHO'!$Y$22+4,AF$8)</f>
        <v>5</v>
      </c>
      <c r="F21" s="1046">
        <f ca="1">OFFSET('HABILITAÇÃO '!$B$14,'HABILITAÇÃO ESPELHO'!$Y$22+4,AG$8)</f>
        <v>181</v>
      </c>
      <c r="G21" s="1047">
        <f ca="1">OFFSET('HABILITAÇÃO '!$B$14,'HABILITAÇÃO ESPELHO'!$Y$22+4,AH$8)</f>
        <v>5</v>
      </c>
      <c r="H21" s="1048">
        <f ca="1">OFFSET('HABILITAÇÃO '!$B$14,'HABILITAÇÃO ESPELHO'!$Y$22+4,AI$8)</f>
        <v>198</v>
      </c>
      <c r="I21" s="1047">
        <f ca="1">OFFSET('HABILITAÇÃO '!$B$14,'HABILITAÇÃO ESPELHO'!$Y$22+4,AJ$8)</f>
        <v>4</v>
      </c>
      <c r="J21" s="1048">
        <f ca="1">OFFSET('HABILITAÇÃO '!$B$14,'HABILITAÇÃO ESPELHO'!$Y$22+4,AK$8)</f>
        <v>207</v>
      </c>
      <c r="K21" s="1047">
        <f ca="1">OFFSET('HABILITAÇÃO '!$B$14,'HABILITAÇÃO ESPELHO'!$Y$22+4,AL$8)</f>
        <v>4</v>
      </c>
      <c r="L21" s="1048">
        <f ca="1">OFFSET('HABILITAÇÃO '!$B$14,'HABILITAÇÃO ESPELHO'!$Y$22+4,AM$8)</f>
        <v>219</v>
      </c>
      <c r="M21" s="1047">
        <f ca="1">OFFSET('HABILITAÇÃO '!$B$14,'HABILITAÇÃO ESPELHO'!$Y$22+4,AN$8)</f>
        <v>3</v>
      </c>
      <c r="N21" s="1048">
        <f ca="1">OFFSET('HABILITAÇÃO '!$B$14,'HABILITAÇÃO ESPELHO'!$Y$22+4,AO$8)</f>
        <v>229</v>
      </c>
      <c r="O21" s="1047">
        <f ca="1">OFFSET('HABILITAÇÃO '!$B$14,'HABILITAÇÃO ESPELHO'!$Y$22+4,AP$8)</f>
        <v>3</v>
      </c>
      <c r="P21" s="1048">
        <f ca="1">OFFSET('HABILITAÇÃO '!$B$14,'HABILITAÇÃO ESPELHO'!$Y$22+4,AQ$8)</f>
        <v>233</v>
      </c>
      <c r="Q21" s="1047">
        <f ca="1">OFFSET('HABILITAÇÃO '!$B$14,'HABILITAÇÃO ESPELHO'!$Y$22+4,AR$8)</f>
        <v>5</v>
      </c>
      <c r="R21" s="1048">
        <f ca="1">OFFSET('HABILITAÇÃO '!$B$14,'HABILITAÇÃO ESPELHO'!$Y$22+4,AS$8)</f>
        <v>237</v>
      </c>
      <c r="S21" s="1047">
        <f ca="1">OFFSET('HABILITAÇÃO '!$B$14,'HABILITAÇÃO ESPELHO'!$Y$22+4,AT$8)</f>
        <v>5</v>
      </c>
      <c r="T21" s="1048">
        <f ca="1">OFFSET('HABILITAÇÃO '!$B$14,'HABILITAÇÃO ESPELHO'!$Y$22+4,AU$8)</f>
        <v>251</v>
      </c>
      <c r="U21" s="1050">
        <f ca="1">OFFSET('HABILITAÇÃO '!$B$14,'HABILITAÇÃO ESPELHO'!$Y$22+4,AV$8)</f>
        <v>5</v>
      </c>
      <c r="W21" s="76"/>
      <c r="AB21" s="439">
        <v>5</v>
      </c>
      <c r="AC21" s="439" t="s">
        <v>205</v>
      </c>
    </row>
    <row r="22" spans="1:29" x14ac:dyDescent="0.25">
      <c r="B22" s="751"/>
      <c r="C22" s="1175" t="s">
        <v>196</v>
      </c>
      <c r="D22" s="161">
        <f ca="1">OFFSET('HABILITAÇÃO '!$B$14,'HABILITAÇÃO ESPELHO'!$Y$22+5,AE$8)</f>
        <v>97</v>
      </c>
      <c r="E22" s="162">
        <f ca="1">OFFSET('HABILITAÇÃO '!$B$14,'HABILITAÇÃO ESPELHO'!$Y$22+5,AF$8)</f>
        <v>1</v>
      </c>
      <c r="F22" s="159">
        <f ca="1">OFFSET('HABILITAÇÃO '!$B$14,'HABILITAÇÃO ESPELHO'!$Y$22+5,AG$8)</f>
        <v>101</v>
      </c>
      <c r="G22" s="160">
        <f ca="1">OFFSET('HABILITAÇÃO '!$B$14,'HABILITAÇÃO ESPELHO'!$Y$22+5,AH$8)</f>
        <v>1</v>
      </c>
      <c r="H22" s="161">
        <f ca="1">OFFSET('HABILITAÇÃO '!$B$14,'HABILITAÇÃO ESPELHO'!$Y$22+5,AI$8)</f>
        <v>103</v>
      </c>
      <c r="I22" s="160">
        <f ca="1">OFFSET('HABILITAÇÃO '!$B$14,'HABILITAÇÃO ESPELHO'!$Y$22+5,AJ$8)</f>
        <v>2</v>
      </c>
      <c r="J22" s="161">
        <f ca="1">OFFSET('HABILITAÇÃO '!$B$14,'HABILITAÇÃO ESPELHO'!$Y$22+5,AK$8)</f>
        <v>103</v>
      </c>
      <c r="K22" s="160">
        <f ca="1">OFFSET('HABILITAÇÃO '!$B$14,'HABILITAÇÃO ESPELHO'!$Y$22+5,AL$8)</f>
        <v>2</v>
      </c>
      <c r="L22" s="161">
        <f ca="1">OFFSET('HABILITAÇÃO '!$B$14,'HABILITAÇÃO ESPELHO'!$Y$22+5,AM$8)</f>
        <v>102</v>
      </c>
      <c r="M22" s="160">
        <f ca="1">OFFSET('HABILITAÇÃO '!$B$14,'HABILITAÇÃO ESPELHO'!$Y$22+5,AN$8)</f>
        <v>2</v>
      </c>
      <c r="N22" s="161">
        <f ca="1">OFFSET('HABILITAÇÃO '!$B$14,'HABILITAÇÃO ESPELHO'!$Y$22+5,AO$8)</f>
        <v>100</v>
      </c>
      <c r="O22" s="160">
        <f ca="1">OFFSET('HABILITAÇÃO '!$B$14,'HABILITAÇÃO ESPELHO'!$Y$22+5,AP$8)</f>
        <v>2</v>
      </c>
      <c r="P22" s="161">
        <f ca="1">OFFSET('HABILITAÇÃO '!$B$14,'HABILITAÇÃO ESPELHO'!$Y$22+5,AQ$8)</f>
        <v>109</v>
      </c>
      <c r="Q22" s="160">
        <f ca="1">OFFSET('HABILITAÇÃO '!$B$14,'HABILITAÇÃO ESPELHO'!$Y$22+5,AR$8)</f>
        <v>2</v>
      </c>
      <c r="R22" s="161">
        <f ca="1">OFFSET('HABILITAÇÃO '!$B$14,'HABILITAÇÃO ESPELHO'!$Y$22+5,AS$8)</f>
        <v>103</v>
      </c>
      <c r="S22" s="160">
        <f ca="1">OFFSET('HABILITAÇÃO '!$B$14,'HABILITAÇÃO ESPELHO'!$Y$22+5,AT$8)</f>
        <v>2</v>
      </c>
      <c r="T22" s="161">
        <f ca="1">OFFSET('HABILITAÇÃO '!$B$14,'HABILITAÇÃO ESPELHO'!$Y$22+5,AU$8)</f>
        <v>107</v>
      </c>
      <c r="U22" s="507">
        <f ca="1">OFFSET('HABILITAÇÃO '!$B$14,'HABILITAÇÃO ESPELHO'!$Y$22+5,AV$8)</f>
        <v>2</v>
      </c>
      <c r="W22" s="76"/>
      <c r="Y22" s="76">
        <f>MATCH(Y18,'HABILITAÇÃO '!B14:B722,0)</f>
        <v>313</v>
      </c>
      <c r="AB22" s="439">
        <v>6</v>
      </c>
      <c r="AC22" s="439" t="s">
        <v>206</v>
      </c>
    </row>
    <row r="23" spans="1:29" x14ac:dyDescent="0.25">
      <c r="B23" s="751"/>
      <c r="C23" s="1174" t="s">
        <v>197</v>
      </c>
      <c r="D23" s="1048">
        <f ca="1">OFFSET('HABILITAÇÃO '!$B$14,'HABILITAÇÃO ESPELHO'!$Y$22+6,AE$8)</f>
        <v>151</v>
      </c>
      <c r="E23" s="1049">
        <f ca="1">OFFSET('HABILITAÇÃO '!$B$14,'HABILITAÇÃO ESPELHO'!$Y$22+6,AF$8)</f>
        <v>94</v>
      </c>
      <c r="F23" s="1046">
        <f ca="1">OFFSET('HABILITAÇÃO '!$B$14,'HABILITAÇÃO ESPELHO'!$Y$22+6,AG$8)</f>
        <v>171</v>
      </c>
      <c r="G23" s="1047">
        <f ca="1">OFFSET('HABILITAÇÃO '!$B$14,'HABILITAÇÃO ESPELHO'!$Y$22+6,AH$8)</f>
        <v>127</v>
      </c>
      <c r="H23" s="1048">
        <f ca="1">OFFSET('HABILITAÇÃO '!$B$14,'HABILITAÇÃO ESPELHO'!$Y$22+6,AI$8)</f>
        <v>177</v>
      </c>
      <c r="I23" s="1047">
        <f ca="1">OFFSET('HABILITAÇÃO '!$B$14,'HABILITAÇÃO ESPELHO'!$Y$22+6,AJ$8)</f>
        <v>144</v>
      </c>
      <c r="J23" s="1048">
        <f ca="1">OFFSET('HABILITAÇÃO '!$B$14,'HABILITAÇÃO ESPELHO'!$Y$22+6,AK$8)</f>
        <v>187</v>
      </c>
      <c r="K23" s="1047">
        <f ca="1">OFFSET('HABILITAÇÃO '!$B$14,'HABILITAÇÃO ESPELHO'!$Y$22+6,AL$8)</f>
        <v>157</v>
      </c>
      <c r="L23" s="1048">
        <f ca="1">OFFSET('HABILITAÇÃO '!$B$14,'HABILITAÇÃO ESPELHO'!$Y$22+6,AM$8)</f>
        <v>191</v>
      </c>
      <c r="M23" s="1047">
        <f ca="1">OFFSET('HABILITAÇÃO '!$B$14,'HABILITAÇÃO ESPELHO'!$Y$22+6,AN$8)</f>
        <v>172</v>
      </c>
      <c r="N23" s="1048">
        <f ca="1">OFFSET('HABILITAÇÃO '!$B$14,'HABILITAÇÃO ESPELHO'!$Y$22+6,AO$8)</f>
        <v>202</v>
      </c>
      <c r="O23" s="1047">
        <f ca="1">OFFSET('HABILITAÇÃO '!$B$14,'HABILITAÇÃO ESPELHO'!$Y$22+6,AP$8)</f>
        <v>193</v>
      </c>
      <c r="P23" s="1048">
        <f ca="1">OFFSET('HABILITAÇÃO '!$B$14,'HABILITAÇÃO ESPELHO'!$Y$22+6,AQ$8)</f>
        <v>225</v>
      </c>
      <c r="Q23" s="1047">
        <f ca="1">OFFSET('HABILITAÇÃO '!$B$14,'HABILITAÇÃO ESPELHO'!$Y$22+6,AR$8)</f>
        <v>224</v>
      </c>
      <c r="R23" s="1048">
        <f ca="1">OFFSET('HABILITAÇÃO '!$B$14,'HABILITAÇÃO ESPELHO'!$Y$22+6,AS$8)</f>
        <v>241</v>
      </c>
      <c r="S23" s="1047">
        <f ca="1">OFFSET('HABILITAÇÃO '!$B$14,'HABILITAÇÃO ESPELHO'!$Y$22+6,AT$8)</f>
        <v>258</v>
      </c>
      <c r="T23" s="1048">
        <f ca="1">OFFSET('HABILITAÇÃO '!$B$14,'HABILITAÇÃO ESPELHO'!$Y$22+6,AU$8)</f>
        <v>255</v>
      </c>
      <c r="U23" s="1050">
        <f ca="1">OFFSET('HABILITAÇÃO '!$B$14,'HABILITAÇÃO ESPELHO'!$Y$22+6,AV$8)</f>
        <v>285</v>
      </c>
      <c r="W23" s="76"/>
      <c r="AB23" s="439">
        <v>7</v>
      </c>
      <c r="AC23" s="439" t="s">
        <v>207</v>
      </c>
    </row>
    <row r="24" spans="1:29" x14ac:dyDescent="0.25">
      <c r="B24" s="751"/>
      <c r="C24" s="1175" t="s">
        <v>198</v>
      </c>
      <c r="D24" s="161">
        <f ca="1">OFFSET('HABILITAÇÃO '!$B$14,'HABILITAÇÃO ESPELHO'!$Y$22+7,AE$8)</f>
        <v>157</v>
      </c>
      <c r="E24" s="162">
        <f ca="1">OFFSET('HABILITAÇÃO '!$B$14,'HABILITAÇÃO ESPELHO'!$Y$22+7,AF$8)</f>
        <v>2</v>
      </c>
      <c r="F24" s="159">
        <f ca="1">OFFSET('HABILITAÇÃO '!$B$14,'HABILITAÇÃO ESPELHO'!$Y$22+7,AG$8)</f>
        <v>170</v>
      </c>
      <c r="G24" s="160">
        <f ca="1">OFFSET('HABILITAÇÃO '!$B$14,'HABILITAÇÃO ESPELHO'!$Y$22+7,AH$8)</f>
        <v>2</v>
      </c>
      <c r="H24" s="161">
        <f ca="1">OFFSET('HABILITAÇÃO '!$B$14,'HABILITAÇÃO ESPELHO'!$Y$22+7,AI$8)</f>
        <v>184</v>
      </c>
      <c r="I24" s="160">
        <f ca="1">OFFSET('HABILITAÇÃO '!$B$14,'HABILITAÇÃO ESPELHO'!$Y$22+7,AJ$8)</f>
        <v>2</v>
      </c>
      <c r="J24" s="161">
        <f ca="1">OFFSET('HABILITAÇÃO '!$B$14,'HABILITAÇÃO ESPELHO'!$Y$22+7,AK$8)</f>
        <v>201</v>
      </c>
      <c r="K24" s="160">
        <f ca="1">OFFSET('HABILITAÇÃO '!$B$14,'HABILITAÇÃO ESPELHO'!$Y$22+7,AL$8)</f>
        <v>1</v>
      </c>
      <c r="L24" s="161">
        <f ca="1">OFFSET('HABILITAÇÃO '!$B$14,'HABILITAÇÃO ESPELHO'!$Y$22+7,AM$8)</f>
        <v>210</v>
      </c>
      <c r="M24" s="160">
        <f ca="1">OFFSET('HABILITAÇÃO '!$B$14,'HABILITAÇÃO ESPELHO'!$Y$22+7,AN$8)</f>
        <v>2</v>
      </c>
      <c r="N24" s="161">
        <f ca="1">OFFSET('HABILITAÇÃO '!$B$14,'HABILITAÇÃO ESPELHO'!$Y$22+7,AO$8)</f>
        <v>218</v>
      </c>
      <c r="O24" s="160">
        <f ca="1">OFFSET('HABILITAÇÃO '!$B$14,'HABILITAÇÃO ESPELHO'!$Y$22+7,AP$8)</f>
        <v>2</v>
      </c>
      <c r="P24" s="161">
        <f ca="1">OFFSET('HABILITAÇÃO '!$B$14,'HABILITAÇÃO ESPELHO'!$Y$22+7,AQ$8)</f>
        <v>223</v>
      </c>
      <c r="Q24" s="160">
        <f ca="1">OFFSET('HABILITAÇÃO '!$B$14,'HABILITAÇÃO ESPELHO'!$Y$22+7,AR$8)</f>
        <v>2</v>
      </c>
      <c r="R24" s="161">
        <f ca="1">OFFSET('HABILITAÇÃO '!$B$14,'HABILITAÇÃO ESPELHO'!$Y$22+7,AS$8)</f>
        <v>233</v>
      </c>
      <c r="S24" s="160">
        <f ca="1">OFFSET('HABILITAÇÃO '!$B$14,'HABILITAÇÃO ESPELHO'!$Y$22+7,AT$8)</f>
        <v>2</v>
      </c>
      <c r="T24" s="161">
        <f ca="1">OFFSET('HABILITAÇÃO '!$B$14,'HABILITAÇÃO ESPELHO'!$Y$22+7,AU$8)</f>
        <v>235</v>
      </c>
      <c r="U24" s="507">
        <f ca="1">OFFSET('HABILITAÇÃO '!$B$14,'HABILITAÇÃO ESPELHO'!$Y$22+7,AV$8)</f>
        <v>2</v>
      </c>
      <c r="W24" s="76"/>
      <c r="AB24" s="439">
        <v>8</v>
      </c>
      <c r="AC24" s="439" t="s">
        <v>208</v>
      </c>
    </row>
    <row r="25" spans="1:29" x14ac:dyDescent="0.25">
      <c r="B25" s="425"/>
      <c r="C25" s="1174" t="s">
        <v>199</v>
      </c>
      <c r="D25" s="1048">
        <f ca="1">OFFSET('HABILITAÇÃO '!$B$14,'HABILITAÇÃO ESPELHO'!$Y$22+8,AE$8)</f>
        <v>136</v>
      </c>
      <c r="E25" s="1049">
        <f ca="1">OFFSET('HABILITAÇÃO '!$B$14,'HABILITAÇÃO ESPELHO'!$Y$22+8,AF$8)</f>
        <v>1</v>
      </c>
      <c r="F25" s="1046">
        <f ca="1">OFFSET('HABILITAÇÃO '!$B$14,'HABILITAÇÃO ESPELHO'!$Y$22+8,AG$8)</f>
        <v>141</v>
      </c>
      <c r="G25" s="1047">
        <f ca="1">OFFSET('HABILITAÇÃO '!$B$14,'HABILITAÇÃO ESPELHO'!$Y$22+8,AH$8)</f>
        <v>2</v>
      </c>
      <c r="H25" s="1048">
        <f ca="1">OFFSET('HABILITAÇÃO '!$B$14,'HABILITAÇÃO ESPELHO'!$Y$22+8,AI$8)</f>
        <v>148</v>
      </c>
      <c r="I25" s="1047">
        <f ca="1">OFFSET('HABILITAÇÃO '!$B$14,'HABILITAÇÃO ESPELHO'!$Y$22+8,AJ$8)</f>
        <v>2</v>
      </c>
      <c r="J25" s="1048">
        <f ca="1">OFFSET('HABILITAÇÃO '!$B$14,'HABILITAÇÃO ESPELHO'!$Y$22+8,AK$8)</f>
        <v>156</v>
      </c>
      <c r="K25" s="1047">
        <f ca="1">OFFSET('HABILITAÇÃO '!$B$14,'HABILITAÇÃO ESPELHO'!$Y$22+8,AL$8)</f>
        <v>2</v>
      </c>
      <c r="L25" s="1048">
        <f ca="1">OFFSET('HABILITAÇÃO '!$B$14,'HABILITAÇÃO ESPELHO'!$Y$22+8,AM$8)</f>
        <v>160</v>
      </c>
      <c r="M25" s="1047">
        <f ca="1">OFFSET('HABILITAÇÃO '!$B$14,'HABILITAÇÃO ESPELHO'!$Y$22+8,AN$8)</f>
        <v>2</v>
      </c>
      <c r="N25" s="1048">
        <f ca="1">OFFSET('HABILITAÇÃO '!$B$14,'HABILITAÇÃO ESPELHO'!$Y$22+8,AO$8)</f>
        <v>164</v>
      </c>
      <c r="O25" s="1047">
        <f ca="1">OFFSET('HABILITAÇÃO '!$B$14,'HABILITAÇÃO ESPELHO'!$Y$22+8,AP$8)</f>
        <v>2</v>
      </c>
      <c r="P25" s="1048">
        <f ca="1">OFFSET('HABILITAÇÃO '!$B$14,'HABILITAÇÃO ESPELHO'!$Y$22+8,AQ$8)</f>
        <v>166</v>
      </c>
      <c r="Q25" s="1047">
        <f ca="1">OFFSET('HABILITAÇÃO '!$B$14,'HABILITAÇÃO ESPELHO'!$Y$22+8,AR$8)</f>
        <v>2</v>
      </c>
      <c r="R25" s="1048">
        <f ca="1">OFFSET('HABILITAÇÃO '!$B$14,'HABILITAÇÃO ESPELHO'!$Y$22+8,AS$8)</f>
        <v>176</v>
      </c>
      <c r="S25" s="1047">
        <f ca="1">OFFSET('HABILITAÇÃO '!$B$14,'HABILITAÇÃO ESPELHO'!$Y$22+8,AT$8)</f>
        <v>3</v>
      </c>
      <c r="T25" s="1048">
        <f ca="1">OFFSET('HABILITAÇÃO '!$B$14,'HABILITAÇÃO ESPELHO'!$Y$22+8,AU$8)</f>
        <v>177</v>
      </c>
      <c r="U25" s="1050">
        <f ca="1">OFFSET('HABILITAÇÃO '!$B$14,'HABILITAÇÃO ESPELHO'!$Y$22+8,AV$8)</f>
        <v>3</v>
      </c>
      <c r="W25" s="76"/>
      <c r="AB25" s="439">
        <v>9</v>
      </c>
      <c r="AC25" s="439" t="s">
        <v>209</v>
      </c>
    </row>
    <row r="26" spans="1:29" ht="15.75" thickBot="1" x14ac:dyDescent="0.3">
      <c r="B26" s="425"/>
      <c r="C26" s="1176" t="s">
        <v>200</v>
      </c>
      <c r="D26" s="767">
        <f ca="1">OFFSET('HABILITAÇÃO '!$B$14,'HABILITAÇÃO ESPELHO'!$Y$22+9,AE$8)</f>
        <v>57</v>
      </c>
      <c r="E26" s="768">
        <f ca="1">OFFSET('HABILITAÇÃO '!$B$14,'HABILITAÇÃO ESPELHO'!$Y$22+9,AF$8)</f>
        <v>2</v>
      </c>
      <c r="F26" s="765">
        <f ca="1">OFFSET('HABILITAÇÃO '!$B$14,'HABILITAÇÃO ESPELHO'!$Y$22+9,AG$8)</f>
        <v>57</v>
      </c>
      <c r="G26" s="766">
        <f ca="1">OFFSET('HABILITAÇÃO '!$B$14,'HABILITAÇÃO ESPELHO'!$Y$22+9,AH$8)</f>
        <v>2</v>
      </c>
      <c r="H26" s="767">
        <f ca="1">OFFSET('HABILITAÇÃO '!$B$14,'HABILITAÇÃO ESPELHO'!$Y$22+9,AI$8)</f>
        <v>61</v>
      </c>
      <c r="I26" s="766">
        <f ca="1">OFFSET('HABILITAÇÃO '!$B$14,'HABILITAÇÃO ESPELHO'!$Y$22+9,AJ$8)</f>
        <v>2</v>
      </c>
      <c r="J26" s="767">
        <f ca="1">OFFSET('HABILITAÇÃO '!$B$14,'HABILITAÇÃO ESPELHO'!$Y$22+9,AK$8)</f>
        <v>62</v>
      </c>
      <c r="K26" s="766">
        <f ca="1">OFFSET('HABILITAÇÃO '!$B$14,'HABILITAÇÃO ESPELHO'!$Y$22+9,AL$8)</f>
        <v>2</v>
      </c>
      <c r="L26" s="767">
        <f ca="1">OFFSET('HABILITAÇÃO '!$B$14,'HABILITAÇÃO ESPELHO'!$Y$22+9,AM$8)</f>
        <v>64</v>
      </c>
      <c r="M26" s="766">
        <f ca="1">OFFSET('HABILITAÇÃO '!$B$14,'HABILITAÇÃO ESPELHO'!$Y$22+9,AN$8)</f>
        <v>2</v>
      </c>
      <c r="N26" s="767">
        <f ca="1">OFFSET('HABILITAÇÃO '!$B$14,'HABILITAÇÃO ESPELHO'!$Y$22+9,AO$8)</f>
        <v>67</v>
      </c>
      <c r="O26" s="766">
        <f ca="1">OFFSET('HABILITAÇÃO '!$B$14,'HABILITAÇÃO ESPELHO'!$Y$22+9,AP$8)</f>
        <v>2</v>
      </c>
      <c r="P26" s="767">
        <f ca="1">OFFSET('HABILITAÇÃO '!$B$14,'HABILITAÇÃO ESPELHO'!$Y$22+9,AQ$8)</f>
        <v>67</v>
      </c>
      <c r="Q26" s="766">
        <f ca="1">OFFSET('HABILITAÇÃO '!$B$14,'HABILITAÇÃO ESPELHO'!$Y$22+9,AR$8)</f>
        <v>2</v>
      </c>
      <c r="R26" s="767">
        <f ca="1">OFFSET('HABILITAÇÃO '!$B$14,'HABILITAÇÃO ESPELHO'!$Y$22+9,AS$8)</f>
        <v>69</v>
      </c>
      <c r="S26" s="766">
        <f ca="1">OFFSET('HABILITAÇÃO '!$B$14,'HABILITAÇÃO ESPELHO'!$Y$22+9,AT$8)</f>
        <v>2</v>
      </c>
      <c r="T26" s="767">
        <f ca="1">OFFSET('HABILITAÇÃO '!$B$14,'HABILITAÇÃO ESPELHO'!$Y$22+9,AU$8)</f>
        <v>69</v>
      </c>
      <c r="U26" s="769">
        <f ca="1">OFFSET('HABILITAÇÃO '!$B$14,'HABILITAÇÃO ESPELHO'!$Y$22+9,AV$8)</f>
        <v>2</v>
      </c>
      <c r="W26" s="76"/>
      <c r="AB26" s="439">
        <v>10</v>
      </c>
      <c r="AC26" s="439" t="s">
        <v>210</v>
      </c>
    </row>
    <row r="27" spans="1:29" ht="15.75" customHeight="1" thickBot="1" x14ac:dyDescent="0.3">
      <c r="B27" s="425"/>
      <c r="C27" s="1167" t="s">
        <v>7</v>
      </c>
      <c r="D27" s="914">
        <f t="shared" ref="D27:U27" ca="1" si="0">SUM(D18:D26)</f>
        <v>3681</v>
      </c>
      <c r="E27" s="915">
        <f t="shared" ca="1" si="0"/>
        <v>726</v>
      </c>
      <c r="F27" s="912">
        <f t="shared" ca="1" si="0"/>
        <v>4322</v>
      </c>
      <c r="G27" s="913">
        <f t="shared" ca="1" si="0"/>
        <v>943</v>
      </c>
      <c r="H27" s="914">
        <f t="shared" ca="1" si="0"/>
        <v>4751</v>
      </c>
      <c r="I27" s="915">
        <f t="shared" ca="1" si="0"/>
        <v>1130</v>
      </c>
      <c r="J27" s="912">
        <f t="shared" ca="1" si="0"/>
        <v>5377</v>
      </c>
      <c r="K27" s="913">
        <f t="shared" ca="1" si="0"/>
        <v>1355</v>
      </c>
      <c r="L27" s="914">
        <f t="shared" ca="1" si="0"/>
        <v>5806</v>
      </c>
      <c r="M27" s="913">
        <f t="shared" ca="1" si="0"/>
        <v>1608</v>
      </c>
      <c r="N27" s="914">
        <f t="shared" ca="1" si="0"/>
        <v>6344</v>
      </c>
      <c r="O27" s="913">
        <f t="shared" ca="1" si="0"/>
        <v>1873</v>
      </c>
      <c r="P27" s="914">
        <f t="shared" ca="1" si="0"/>
        <v>6984</v>
      </c>
      <c r="Q27" s="913">
        <f t="shared" ca="1" si="0"/>
        <v>2293</v>
      </c>
      <c r="R27" s="914">
        <f t="shared" ca="1" si="0"/>
        <v>7550</v>
      </c>
      <c r="S27" s="913">
        <f t="shared" ca="1" si="0"/>
        <v>2609</v>
      </c>
      <c r="T27" s="914">
        <f t="shared" ca="1" si="0"/>
        <v>7950</v>
      </c>
      <c r="U27" s="1145">
        <f t="shared" ca="1" si="0"/>
        <v>2878</v>
      </c>
      <c r="W27" s="76"/>
      <c r="AB27" s="439">
        <v>11</v>
      </c>
      <c r="AC27" s="39" t="s">
        <v>211</v>
      </c>
    </row>
    <row r="28" spans="1:29" ht="30.75" customHeight="1" thickBot="1" x14ac:dyDescent="0.3">
      <c r="B28" s="425"/>
      <c r="C28" s="1226" t="s">
        <v>201</v>
      </c>
      <c r="D28" s="1765">
        <f ca="1">D27+E27</f>
        <v>4407</v>
      </c>
      <c r="E28" s="1764"/>
      <c r="F28" s="1763">
        <f ca="1">F27+G27</f>
        <v>5265</v>
      </c>
      <c r="G28" s="1764"/>
      <c r="H28" s="1763">
        <f ca="1">H27+I27</f>
        <v>5881</v>
      </c>
      <c r="I28" s="1764"/>
      <c r="J28" s="1763">
        <f ca="1">J27+K27</f>
        <v>6732</v>
      </c>
      <c r="K28" s="1764"/>
      <c r="L28" s="1763">
        <f ca="1">L27+M27</f>
        <v>7414</v>
      </c>
      <c r="M28" s="1764"/>
      <c r="N28" s="1763">
        <f ca="1">N27+O27</f>
        <v>8217</v>
      </c>
      <c r="O28" s="1764"/>
      <c r="P28" s="1763">
        <f ca="1">P27+Q27</f>
        <v>9277</v>
      </c>
      <c r="Q28" s="1764"/>
      <c r="R28" s="1765">
        <f ca="1">R27+S27</f>
        <v>10159</v>
      </c>
      <c r="S28" s="1764"/>
      <c r="T28" s="1763">
        <f ca="1">T27+U27</f>
        <v>10828</v>
      </c>
      <c r="U28" s="1766"/>
      <c r="AB28" s="439">
        <v>12</v>
      </c>
      <c r="AC28" s="39" t="s">
        <v>212</v>
      </c>
    </row>
    <row r="29" spans="1:29" ht="18" customHeight="1" thickTop="1" x14ac:dyDescent="0.25">
      <c r="A29" s="472"/>
      <c r="B29" s="472"/>
      <c r="C29" s="729" t="s">
        <v>450</v>
      </c>
      <c r="AB29" s="439">
        <v>13</v>
      </c>
      <c r="AC29" s="39" t="s">
        <v>213</v>
      </c>
    </row>
    <row r="30" spans="1:29" ht="8.25" customHeight="1" x14ac:dyDescent="0.25">
      <c r="A30" s="472"/>
      <c r="B30" s="472"/>
      <c r="C30" s="1"/>
      <c r="G30" s="615"/>
      <c r="AB30" s="439">
        <v>14</v>
      </c>
      <c r="AC30" s="439" t="s">
        <v>214</v>
      </c>
    </row>
    <row r="31" spans="1:29" ht="21.75" customHeight="1" x14ac:dyDescent="0.25">
      <c r="A31" s="472"/>
      <c r="B31" s="472"/>
      <c r="C31" s="1500" t="str">
        <f>"PERCENTUAL CONDUTORES HABILTADOS SEGUNDO SEXO E CATEGORIA NO MUNICÍPIO DE "&amp;Y18</f>
        <v>PERCENTUAL CONDUTORES HABILTADOS SEGUNDO SEXO E CATEGORIA NO MUNICÍPIO DE MACHADINHO DO OESTE</v>
      </c>
      <c r="D31" s="1500"/>
      <c r="E31" s="1500"/>
      <c r="F31" s="1500"/>
      <c r="G31" s="1500"/>
      <c r="H31" s="1500"/>
      <c r="I31" s="1500"/>
      <c r="J31" s="1500"/>
      <c r="K31" s="1500"/>
      <c r="L31" s="1500"/>
      <c r="M31" s="1500"/>
      <c r="N31" s="1500"/>
      <c r="O31" s="1500"/>
      <c r="P31" s="1500"/>
      <c r="Q31" s="1500"/>
      <c r="R31" s="1500"/>
      <c r="S31" s="1500"/>
      <c r="T31" s="1500"/>
      <c r="U31" s="1500"/>
      <c r="AB31" s="439">
        <v>15</v>
      </c>
      <c r="AC31" s="439" t="s">
        <v>260</v>
      </c>
    </row>
    <row r="32" spans="1:29" ht="8.25" customHeight="1" thickBot="1" x14ac:dyDescent="0.3">
      <c r="A32" s="472"/>
      <c r="B32" s="472"/>
      <c r="R32" s="508"/>
      <c r="S32" s="508"/>
      <c r="T32" s="508"/>
      <c r="U32" s="508"/>
      <c r="AB32" s="439">
        <v>16</v>
      </c>
      <c r="AC32" s="439" t="s">
        <v>216</v>
      </c>
    </row>
    <row r="33" spans="1:29" ht="17.25" customHeight="1" thickTop="1" thickBot="1" x14ac:dyDescent="0.3">
      <c r="A33" s="472"/>
      <c r="B33" s="751"/>
      <c r="C33" s="1761" t="s">
        <v>294</v>
      </c>
      <c r="D33" s="1757">
        <v>2008</v>
      </c>
      <c r="E33" s="1758"/>
      <c r="F33" s="1757">
        <v>2009</v>
      </c>
      <c r="G33" s="1758"/>
      <c r="H33" s="1757">
        <v>2010</v>
      </c>
      <c r="I33" s="1758"/>
      <c r="J33" s="1757">
        <v>2011</v>
      </c>
      <c r="K33" s="1758"/>
      <c r="L33" s="1757">
        <v>2012</v>
      </c>
      <c r="M33" s="1758"/>
      <c r="N33" s="1757">
        <v>2013</v>
      </c>
      <c r="O33" s="1758"/>
      <c r="P33" s="1757">
        <v>2014</v>
      </c>
      <c r="Q33" s="1758"/>
      <c r="R33" s="1759">
        <v>2015</v>
      </c>
      <c r="S33" s="1760"/>
      <c r="T33" s="1759">
        <v>2016</v>
      </c>
      <c r="U33" s="1760"/>
      <c r="AB33" s="439">
        <v>17</v>
      </c>
      <c r="AC33" s="439" t="s">
        <v>217</v>
      </c>
    </row>
    <row r="34" spans="1:29" ht="17.25" customHeight="1" thickBot="1" x14ac:dyDescent="0.3">
      <c r="A34" s="472"/>
      <c r="B34" s="751"/>
      <c r="C34" s="1762"/>
      <c r="D34" s="1237" t="s">
        <v>190</v>
      </c>
      <c r="E34" s="1236" t="s">
        <v>191</v>
      </c>
      <c r="F34" s="1237" t="s">
        <v>190</v>
      </c>
      <c r="G34" s="1238" t="s">
        <v>191</v>
      </c>
      <c r="H34" s="1239" t="s">
        <v>190</v>
      </c>
      <c r="I34" s="1238" t="s">
        <v>191</v>
      </c>
      <c r="J34" s="1240" t="s">
        <v>190</v>
      </c>
      <c r="K34" s="1241" t="s">
        <v>191</v>
      </c>
      <c r="L34" s="1240" t="s">
        <v>190</v>
      </c>
      <c r="M34" s="1241" t="s">
        <v>191</v>
      </c>
      <c r="N34" s="1240" t="s">
        <v>190</v>
      </c>
      <c r="O34" s="1238" t="s">
        <v>191</v>
      </c>
      <c r="P34" s="1240" t="s">
        <v>190</v>
      </c>
      <c r="Q34" s="1238" t="s">
        <v>191</v>
      </c>
      <c r="R34" s="1240" t="s">
        <v>190</v>
      </c>
      <c r="S34" s="1243" t="s">
        <v>191</v>
      </c>
      <c r="T34" s="1240" t="s">
        <v>190</v>
      </c>
      <c r="U34" s="1243" t="s">
        <v>191</v>
      </c>
      <c r="AB34" s="439">
        <v>18</v>
      </c>
      <c r="AC34" s="439" t="s">
        <v>218</v>
      </c>
    </row>
    <row r="35" spans="1:29" x14ac:dyDescent="0.25">
      <c r="A35" s="472"/>
      <c r="B35" s="751"/>
      <c r="C35" s="1227" t="s">
        <v>192</v>
      </c>
      <c r="D35" s="168">
        <f ca="1">IFERROR(D18/$D$28,"-")</f>
        <v>3.3356024506466984E-2</v>
      </c>
      <c r="E35" s="169">
        <f ca="1">IFERROR(E18/$D$28,"-")</f>
        <v>1.2480145223508056E-2</v>
      </c>
      <c r="F35" s="168">
        <f ca="1">F18/$F$28</f>
        <v>3.1339031339031341E-2</v>
      </c>
      <c r="G35" s="169">
        <f ca="1">G18/$F$28</f>
        <v>1.1396011396011397E-2</v>
      </c>
      <c r="H35" s="170">
        <f ca="1">H18/$H$28</f>
        <v>2.8736609420166637E-2</v>
      </c>
      <c r="I35" s="169">
        <f ca="1">I18/$H$28</f>
        <v>1.2242815847644958E-2</v>
      </c>
      <c r="J35" s="170">
        <f ca="1">J18/$J$28</f>
        <v>2.7926322043969103E-2</v>
      </c>
      <c r="K35" s="169">
        <f ca="1">K18/$J$28</f>
        <v>1.218062982768865E-2</v>
      </c>
      <c r="L35" s="170">
        <f ca="1">L18/$L$28</f>
        <v>2.8189910979228485E-2</v>
      </c>
      <c r="M35" s="169">
        <f ca="1">M18/$L$28</f>
        <v>1.3757755597518209E-2</v>
      </c>
      <c r="N35" s="170">
        <f ca="1">N18/$N$28</f>
        <v>2.677376171352075E-2</v>
      </c>
      <c r="O35" s="169">
        <f ca="1">O18/$N$28</f>
        <v>1.4238773274917854E-2</v>
      </c>
      <c r="P35" s="394">
        <f ca="1">P18/$P$28</f>
        <v>2.6301606122668967E-2</v>
      </c>
      <c r="Q35" s="169">
        <f ca="1">Q18/$P$28</f>
        <v>1.5414465883367468E-2</v>
      </c>
      <c r="R35" s="168">
        <f ca="1">R18/$R$28</f>
        <v>2.7266463234570333E-2</v>
      </c>
      <c r="S35" s="509">
        <f ca="1">S18/$R$28</f>
        <v>1.5946451422384093E-2</v>
      </c>
      <c r="T35" s="168">
        <f ca="1">T18/$T$28</f>
        <v>2.6320650166235686E-2</v>
      </c>
      <c r="U35" s="509">
        <f ca="1">U18/$T$28</f>
        <v>1.5792390099741409E-2</v>
      </c>
      <c r="AB35" s="439">
        <v>19</v>
      </c>
      <c r="AC35" s="439" t="s">
        <v>261</v>
      </c>
    </row>
    <row r="36" spans="1:29" x14ac:dyDescent="0.25">
      <c r="A36" s="472"/>
      <c r="B36" s="751"/>
      <c r="C36" s="1228" t="s">
        <v>193</v>
      </c>
      <c r="D36" s="1051">
        <f t="shared" ref="D36:E36" ca="1" si="1">IFERROR(D19/$D$28,"-")</f>
        <v>0.54617653732697979</v>
      </c>
      <c r="E36" s="1052">
        <f t="shared" ca="1" si="1"/>
        <v>0.12707056954844564</v>
      </c>
      <c r="F36" s="1051">
        <f t="shared" ref="F36:G36" ca="1" si="2">F19/$F$28</f>
        <v>0.56353276353276349</v>
      </c>
      <c r="G36" s="1052">
        <f t="shared" ca="1" si="2"/>
        <v>0.14017094017094017</v>
      </c>
      <c r="H36" s="1053">
        <f t="shared" ref="H36:I36" ca="1" si="3">H19/$H$28</f>
        <v>0.56589015473558923</v>
      </c>
      <c r="I36" s="1052">
        <f t="shared" ca="1" si="3"/>
        <v>0.15235504165958169</v>
      </c>
      <c r="J36" s="1053">
        <f t="shared" ref="J36:K36" ca="1" si="4">J19/$J$28</f>
        <v>0.5757575757575758</v>
      </c>
      <c r="K36" s="1052">
        <f t="shared" ca="1" si="4"/>
        <v>0.1632501485442662</v>
      </c>
      <c r="L36" s="1053">
        <f t="shared" ref="L36:M36" ca="1" si="5">L19/$L$28</f>
        <v>0.57323981656325873</v>
      </c>
      <c r="M36" s="1052">
        <f t="shared" ca="1" si="5"/>
        <v>0.17763690315619099</v>
      </c>
      <c r="N36" s="1053">
        <f t="shared" ref="N36:O36" ca="1" si="6">N19/$N$28</f>
        <v>0.57478398442253864</v>
      </c>
      <c r="O36" s="1052">
        <f t="shared" ca="1" si="6"/>
        <v>0.18814652549592309</v>
      </c>
      <c r="P36" s="1054">
        <f t="shared" ref="P36:Q36" ca="1" si="7">P19/$P$28</f>
        <v>0.56947288994286949</v>
      </c>
      <c r="Q36" s="1052">
        <f t="shared" ca="1" si="7"/>
        <v>0.20566993640185405</v>
      </c>
      <c r="R36" s="1051">
        <f t="shared" ref="R36:S36" ca="1" si="8">R19/$R$28</f>
        <v>0.5716113790727434</v>
      </c>
      <c r="S36" s="1055">
        <f t="shared" ca="1" si="8"/>
        <v>0.21340683138104144</v>
      </c>
      <c r="T36" s="1051">
        <f t="shared" ref="T36:U36" ca="1" si="9">T19/$T$28</f>
        <v>0.56852604359069081</v>
      </c>
      <c r="U36" s="1055">
        <f t="shared" ca="1" si="9"/>
        <v>0.22173993350572591</v>
      </c>
      <c r="AB36" s="439">
        <v>20</v>
      </c>
      <c r="AC36" s="439" t="s">
        <v>220</v>
      </c>
    </row>
    <row r="37" spans="1:29" x14ac:dyDescent="0.25">
      <c r="A37" s="472"/>
      <c r="B37" s="751"/>
      <c r="C37" s="1229" t="s">
        <v>194</v>
      </c>
      <c r="D37" s="171">
        <f t="shared" ref="D37:E37" ca="1" si="10">IFERROR(D20/$D$28,"-")</f>
        <v>8.168822328114364E-2</v>
      </c>
      <c r="E37" s="172">
        <f t="shared" ca="1" si="10"/>
        <v>1.3614703880190605E-3</v>
      </c>
      <c r="F37" s="171">
        <f t="shared" ref="F37:G37" ca="1" si="11">F20/$F$28</f>
        <v>7.0085470085470086E-2</v>
      </c>
      <c r="G37" s="172">
        <f t="shared" ca="1" si="11"/>
        <v>1.1396011396011395E-3</v>
      </c>
      <c r="H37" s="173">
        <f t="shared" ref="H37:I37" ca="1" si="12">H20/$H$28</f>
        <v>6.5124978745111375E-2</v>
      </c>
      <c r="I37" s="172">
        <f t="shared" ca="1" si="12"/>
        <v>1.0202346539704133E-3</v>
      </c>
      <c r="J37" s="173">
        <f t="shared" ref="J37:K37" ca="1" si="13">J20/$J$28</f>
        <v>5.8972073677956031E-2</v>
      </c>
      <c r="K37" s="172">
        <f t="shared" ca="1" si="13"/>
        <v>8.9126559714795004E-4</v>
      </c>
      <c r="L37" s="173">
        <f t="shared" ref="L37:M37" ca="1" si="14">L20/$L$28</f>
        <v>5.4086862692203939E-2</v>
      </c>
      <c r="M37" s="172">
        <f t="shared" ca="1" si="14"/>
        <v>8.0927974103048284E-4</v>
      </c>
      <c r="N37" s="173">
        <f t="shared" ref="N37:O37" ca="1" si="15">N20/$N$28</f>
        <v>5.1235244006328347E-2</v>
      </c>
      <c r="O37" s="172">
        <f t="shared" ca="1" si="15"/>
        <v>7.3019350127783865E-4</v>
      </c>
      <c r="P37" s="395">
        <f t="shared" ref="P37:Q37" ca="1" si="16">P20/$P$28</f>
        <v>4.6782364988681685E-2</v>
      </c>
      <c r="Q37" s="172">
        <f t="shared" ca="1" si="16"/>
        <v>5.3896733857928213E-4</v>
      </c>
      <c r="R37" s="171">
        <f t="shared" ref="R37:S37" ca="1" si="17">R20/$R$28</f>
        <v>4.0062998326606952E-2</v>
      </c>
      <c r="S37" s="510">
        <f t="shared" ca="1" si="17"/>
        <v>6.890441972635102E-4</v>
      </c>
      <c r="T37" s="171">
        <f t="shared" ref="T37:U37" ca="1" si="18">T20/$T$28</f>
        <v>3.832656076837828E-2</v>
      </c>
      <c r="U37" s="510">
        <f t="shared" ca="1" si="18"/>
        <v>6.4647210934613961E-4</v>
      </c>
      <c r="AB37" s="439">
        <v>21</v>
      </c>
      <c r="AC37" s="439" t="s">
        <v>221</v>
      </c>
    </row>
    <row r="38" spans="1:29" x14ac:dyDescent="0.25">
      <c r="A38" s="472"/>
      <c r="B38" s="751"/>
      <c r="C38" s="1228" t="s">
        <v>195</v>
      </c>
      <c r="D38" s="1051">
        <f t="shared" ref="D38:E38" ca="1" si="19">IFERROR(D21/$D$28,"-")</f>
        <v>3.8348082595870206E-2</v>
      </c>
      <c r="E38" s="1052">
        <f t="shared" ca="1" si="19"/>
        <v>1.1345586566825505E-3</v>
      </c>
      <c r="F38" s="1051">
        <f t="shared" ref="F38:G38" ca="1" si="20">F21/$F$28</f>
        <v>3.4377967711301041E-2</v>
      </c>
      <c r="G38" s="1052">
        <f t="shared" ca="1" si="20"/>
        <v>9.4966761633428305E-4</v>
      </c>
      <c r="H38" s="1053">
        <f t="shared" ref="H38:I38" ca="1" si="21">H21/$H$28</f>
        <v>3.3667743581023639E-2</v>
      </c>
      <c r="I38" s="1052">
        <f t="shared" ca="1" si="21"/>
        <v>6.8015643598027544E-4</v>
      </c>
      <c r="J38" s="1053">
        <f t="shared" ref="J38:K38" ca="1" si="22">J21/$J$28</f>
        <v>3.074866310160428E-2</v>
      </c>
      <c r="K38" s="1052">
        <f t="shared" ca="1" si="22"/>
        <v>5.941770647653001E-4</v>
      </c>
      <c r="L38" s="1053">
        <f t="shared" ref="L38:M38" ca="1" si="23">L21/$L$28</f>
        <v>2.9538710547612625E-2</v>
      </c>
      <c r="M38" s="1052">
        <f t="shared" ca="1" si="23"/>
        <v>4.0463987051524142E-4</v>
      </c>
      <c r="N38" s="1053">
        <f t="shared" ref="N38:O38" ca="1" si="24">N21/$N$28</f>
        <v>2.7869051965437507E-2</v>
      </c>
      <c r="O38" s="1052">
        <f t="shared" ca="1" si="24"/>
        <v>3.6509675063891932E-4</v>
      </c>
      <c r="P38" s="1054">
        <f t="shared" ref="P38:Q38" ca="1" si="25">P21/$P$28</f>
        <v>2.5115877977794545E-2</v>
      </c>
      <c r="Q38" s="1052">
        <f t="shared" ca="1" si="25"/>
        <v>5.3896733857928213E-4</v>
      </c>
      <c r="R38" s="1051">
        <f t="shared" ref="R38:S38" ca="1" si="26">R21/$R$28</f>
        <v>2.3329067821635987E-2</v>
      </c>
      <c r="S38" s="1055">
        <f t="shared" ca="1" si="26"/>
        <v>4.9217442661679295E-4</v>
      </c>
      <c r="T38" s="1051">
        <f t="shared" ref="T38:U38" ca="1" si="27">T21/$T$28</f>
        <v>2.3180642777983006E-2</v>
      </c>
      <c r="U38" s="1055">
        <f t="shared" ca="1" si="27"/>
        <v>4.6176579239009976E-4</v>
      </c>
      <c r="AB38" s="439">
        <v>22</v>
      </c>
      <c r="AC38" s="439" t="s">
        <v>222</v>
      </c>
    </row>
    <row r="39" spans="1:29" x14ac:dyDescent="0.25">
      <c r="A39" s="472"/>
      <c r="B39" s="751"/>
      <c r="C39" s="1229" t="s">
        <v>196</v>
      </c>
      <c r="D39" s="171">
        <f t="shared" ref="D39:E39" ca="1" si="28">IFERROR(D22/$D$28,"-")</f>
        <v>2.201043793964148E-2</v>
      </c>
      <c r="E39" s="172">
        <f t="shared" ca="1" si="28"/>
        <v>2.2691173133651009E-4</v>
      </c>
      <c r="F39" s="171">
        <f t="shared" ref="F39:G39" ca="1" si="29">F22/$F$28</f>
        <v>1.9183285849952516E-2</v>
      </c>
      <c r="G39" s="172">
        <f t="shared" ca="1" si="29"/>
        <v>1.8993352326685659E-4</v>
      </c>
      <c r="H39" s="173">
        <f t="shared" ref="H39:I39" ca="1" si="30">H22/$H$28</f>
        <v>1.7514028226492093E-2</v>
      </c>
      <c r="I39" s="172">
        <f t="shared" ca="1" si="30"/>
        <v>3.4007821799013772E-4</v>
      </c>
      <c r="J39" s="173">
        <f t="shared" ref="J39:K39" ca="1" si="31">J22/$J$28</f>
        <v>1.5300059417706477E-2</v>
      </c>
      <c r="K39" s="172">
        <f t="shared" ca="1" si="31"/>
        <v>2.9708853238265005E-4</v>
      </c>
      <c r="L39" s="173">
        <f t="shared" ref="L39:M39" ca="1" si="32">L22/$L$28</f>
        <v>1.3757755597518209E-2</v>
      </c>
      <c r="M39" s="172">
        <f t="shared" ca="1" si="32"/>
        <v>2.6975991367682761E-4</v>
      </c>
      <c r="N39" s="173">
        <f t="shared" ref="N39:O39" ca="1" si="33">N22/$N$28</f>
        <v>1.2169891687963978E-2</v>
      </c>
      <c r="O39" s="172">
        <f t="shared" ca="1" si="33"/>
        <v>2.4339783375927954E-4</v>
      </c>
      <c r="P39" s="395">
        <f t="shared" ref="P39:Q39" ca="1" si="34">P22/$P$28</f>
        <v>1.174948798102835E-2</v>
      </c>
      <c r="Q39" s="172">
        <f t="shared" ca="1" si="34"/>
        <v>2.1558693543171284E-4</v>
      </c>
      <c r="R39" s="171">
        <f t="shared" ref="R39:S39" ca="1" si="35">R22/$R$28</f>
        <v>1.0138793188305935E-2</v>
      </c>
      <c r="S39" s="510">
        <f t="shared" ca="1" si="35"/>
        <v>1.9686977064671719E-4</v>
      </c>
      <c r="T39" s="171">
        <f t="shared" ref="T39:U39" ca="1" si="36">T22/$T$28</f>
        <v>9.8817879571481346E-3</v>
      </c>
      <c r="U39" s="510">
        <f t="shared" ca="1" si="36"/>
        <v>1.8470631695603989E-4</v>
      </c>
      <c r="AB39" s="439">
        <v>23</v>
      </c>
      <c r="AC39" s="439" t="s">
        <v>223</v>
      </c>
    </row>
    <row r="40" spans="1:29" x14ac:dyDescent="0.25">
      <c r="A40" s="472"/>
      <c r="B40" s="751"/>
      <c r="C40" s="1228" t="s">
        <v>197</v>
      </c>
      <c r="D40" s="1051">
        <f t="shared" ref="D40:E40" ca="1" si="37">IFERROR(D23/$D$28,"-")</f>
        <v>3.4263671431813025E-2</v>
      </c>
      <c r="E40" s="1052">
        <f t="shared" ca="1" si="37"/>
        <v>2.1329702745631948E-2</v>
      </c>
      <c r="F40" s="1051">
        <f t="shared" ref="F40:G40" ca="1" si="38">F23/$F$28</f>
        <v>3.2478632478632481E-2</v>
      </c>
      <c r="G40" s="1052">
        <f t="shared" ca="1" si="38"/>
        <v>2.4121557454890787E-2</v>
      </c>
      <c r="H40" s="1053">
        <f t="shared" ref="H40:I40" ca="1" si="39">H23/$H$28</f>
        <v>3.0096922292127189E-2</v>
      </c>
      <c r="I40" s="1052">
        <f t="shared" ca="1" si="39"/>
        <v>2.4485631695289917E-2</v>
      </c>
      <c r="J40" s="1053">
        <f t="shared" ref="J40:K40" ca="1" si="40">J23/$J$28</f>
        <v>2.7777777777777776E-2</v>
      </c>
      <c r="K40" s="1052">
        <f t="shared" ca="1" si="40"/>
        <v>2.3321449792038026E-2</v>
      </c>
      <c r="L40" s="1053">
        <f t="shared" ref="L40:M40" ca="1" si="41">L23/$L$28</f>
        <v>2.5762071756137039E-2</v>
      </c>
      <c r="M40" s="1052">
        <f t="shared" ca="1" si="41"/>
        <v>2.3199352576207175E-2</v>
      </c>
      <c r="N40" s="1053">
        <f t="shared" ref="N40:O40" ca="1" si="42">N23/$N$28</f>
        <v>2.4583181209687235E-2</v>
      </c>
      <c r="O40" s="1052">
        <f t="shared" ca="1" si="42"/>
        <v>2.3487890957770475E-2</v>
      </c>
      <c r="P40" s="1054">
        <f t="shared" ref="P40:Q40" ca="1" si="43">P23/$P$28</f>
        <v>2.4253530236067695E-2</v>
      </c>
      <c r="Q40" s="1052">
        <f t="shared" ca="1" si="43"/>
        <v>2.4145736768351838E-2</v>
      </c>
      <c r="R40" s="1051">
        <f t="shared" ref="R40:S40" ca="1" si="44">R23/$R$28</f>
        <v>2.3722807362929421E-2</v>
      </c>
      <c r="S40" s="1055">
        <f t="shared" ca="1" si="44"/>
        <v>2.5396200413426519E-2</v>
      </c>
      <c r="T40" s="1051">
        <f t="shared" ref="T40:U40" ca="1" si="45">T23/$T$28</f>
        <v>2.3550055411895088E-2</v>
      </c>
      <c r="U40" s="1055">
        <f t="shared" ca="1" si="45"/>
        <v>2.6320650166235686E-2</v>
      </c>
      <c r="AB40" s="439">
        <v>24</v>
      </c>
      <c r="AC40" s="439" t="s">
        <v>224</v>
      </c>
    </row>
    <row r="41" spans="1:29" x14ac:dyDescent="0.25">
      <c r="A41" s="472"/>
      <c r="B41" s="751"/>
      <c r="C41" s="1229" t="s">
        <v>198</v>
      </c>
      <c r="D41" s="171">
        <f t="shared" ref="D41:E41" ca="1" si="46">IFERROR(D24/$D$28,"-")</f>
        <v>3.5625141819832083E-2</v>
      </c>
      <c r="E41" s="172">
        <f t="shared" ca="1" si="46"/>
        <v>4.5382346267302018E-4</v>
      </c>
      <c r="F41" s="171">
        <f t="shared" ref="F41:G41" ca="1" si="47">F24/$F$28</f>
        <v>3.2288698955365625E-2</v>
      </c>
      <c r="G41" s="172">
        <f t="shared" ca="1" si="47"/>
        <v>3.7986704653371318E-4</v>
      </c>
      <c r="H41" s="173">
        <f t="shared" ref="H41:I41" ca="1" si="48">H24/$H$28</f>
        <v>3.128719605509267E-2</v>
      </c>
      <c r="I41" s="172">
        <f t="shared" ca="1" si="48"/>
        <v>3.4007821799013772E-4</v>
      </c>
      <c r="J41" s="173">
        <f t="shared" ref="J41:K41" ca="1" si="49">J24/$J$28</f>
        <v>2.9857397504456328E-2</v>
      </c>
      <c r="K41" s="172">
        <f t="shared" ca="1" si="49"/>
        <v>1.4854426619132502E-4</v>
      </c>
      <c r="L41" s="173">
        <f t="shared" ref="L41:M41" ca="1" si="50">L24/$L$28</f>
        <v>2.83247909360669E-2</v>
      </c>
      <c r="M41" s="172">
        <f t="shared" ca="1" si="50"/>
        <v>2.6975991367682761E-4</v>
      </c>
      <c r="N41" s="173">
        <f t="shared" ref="N41:O41" ca="1" si="51">N24/$N$28</f>
        <v>2.653036387976147E-2</v>
      </c>
      <c r="O41" s="172">
        <f t="shared" ca="1" si="51"/>
        <v>2.4339783375927954E-4</v>
      </c>
      <c r="P41" s="395">
        <f t="shared" ref="P41:Q41" ca="1" si="52">P24/$P$28</f>
        <v>2.4037943300635981E-2</v>
      </c>
      <c r="Q41" s="172">
        <f t="shared" ca="1" si="52"/>
        <v>2.1558693543171284E-4</v>
      </c>
      <c r="R41" s="171">
        <f t="shared" ref="R41:S41" ca="1" si="53">R24/$R$28</f>
        <v>2.2935328280342553E-2</v>
      </c>
      <c r="S41" s="510">
        <f t="shared" ca="1" si="53"/>
        <v>1.9686977064671719E-4</v>
      </c>
      <c r="T41" s="171">
        <f t="shared" ref="T41:U41" ca="1" si="54">T24/$T$28</f>
        <v>2.1702992242334688E-2</v>
      </c>
      <c r="U41" s="510">
        <f t="shared" ca="1" si="54"/>
        <v>1.8470631695603989E-4</v>
      </c>
      <c r="AB41" s="439">
        <v>25</v>
      </c>
      <c r="AC41" s="439" t="s">
        <v>262</v>
      </c>
    </row>
    <row r="42" spans="1:29" x14ac:dyDescent="0.25">
      <c r="A42" s="472"/>
      <c r="B42" s="751"/>
      <c r="C42" s="1228" t="s">
        <v>199</v>
      </c>
      <c r="D42" s="1051">
        <f t="shared" ref="D42:E42" ca="1" si="55">IFERROR(D25/$D$28,"-")</f>
        <v>3.0859995461765374E-2</v>
      </c>
      <c r="E42" s="1052">
        <f t="shared" ca="1" si="55"/>
        <v>2.2691173133651009E-4</v>
      </c>
      <c r="F42" s="1051">
        <f t="shared" ref="F42:G42" ca="1" si="56">F25/$F$28</f>
        <v>2.678062678062678E-2</v>
      </c>
      <c r="G42" s="1052">
        <f t="shared" ca="1" si="56"/>
        <v>3.7986704653371318E-4</v>
      </c>
      <c r="H42" s="1053">
        <f t="shared" ref="H42:I42" ca="1" si="57">H25/$H$28</f>
        <v>2.5165788131270191E-2</v>
      </c>
      <c r="I42" s="1052">
        <f t="shared" ca="1" si="57"/>
        <v>3.4007821799013772E-4</v>
      </c>
      <c r="J42" s="1053">
        <f t="shared" ref="J42:K42" ca="1" si="58">J25/$J$28</f>
        <v>2.3172905525846704E-2</v>
      </c>
      <c r="K42" s="1052">
        <f t="shared" ca="1" si="58"/>
        <v>2.9708853238265005E-4</v>
      </c>
      <c r="L42" s="1053">
        <f t="shared" ref="L42:M42" ca="1" si="59">L25/$L$28</f>
        <v>2.1580793094146209E-2</v>
      </c>
      <c r="M42" s="1052">
        <f t="shared" ca="1" si="59"/>
        <v>2.6975991367682761E-4</v>
      </c>
      <c r="N42" s="1053">
        <f t="shared" ref="N42:O42" ca="1" si="60">N25/$N$28</f>
        <v>1.9958622368260924E-2</v>
      </c>
      <c r="O42" s="1052">
        <f t="shared" ca="1" si="60"/>
        <v>2.4339783375927954E-4</v>
      </c>
      <c r="P42" s="1054">
        <f t="shared" ref="P42:Q42" ca="1" si="61">P25/$P$28</f>
        <v>1.7893715640832166E-2</v>
      </c>
      <c r="Q42" s="1052">
        <f t="shared" ca="1" si="61"/>
        <v>2.1558693543171284E-4</v>
      </c>
      <c r="R42" s="1051">
        <f t="shared" ref="R42:S42" ca="1" si="62">R25/$R$28</f>
        <v>1.7324539816911112E-2</v>
      </c>
      <c r="S42" s="1055">
        <f t="shared" ca="1" si="62"/>
        <v>2.9530465597007581E-4</v>
      </c>
      <c r="T42" s="1051">
        <f t="shared" ref="T42:U42" ca="1" si="63">T25/$T$28</f>
        <v>1.6346509050609533E-2</v>
      </c>
      <c r="U42" s="1055">
        <f t="shared" ca="1" si="63"/>
        <v>2.7705947543405987E-4</v>
      </c>
      <c r="AB42" s="439">
        <v>26</v>
      </c>
      <c r="AC42" s="439" t="s">
        <v>226</v>
      </c>
    </row>
    <row r="43" spans="1:29" ht="15.75" thickBot="1" x14ac:dyDescent="0.3">
      <c r="A43" s="472"/>
      <c r="B43" s="751"/>
      <c r="C43" s="1230" t="s">
        <v>200</v>
      </c>
      <c r="D43" s="775">
        <f t="shared" ref="D43:E43" ca="1" si="64">IFERROR(D26/$D$28,"-")</f>
        <v>1.2933968686181076E-2</v>
      </c>
      <c r="E43" s="776">
        <f t="shared" ca="1" si="64"/>
        <v>4.5382346267302018E-4</v>
      </c>
      <c r="F43" s="775">
        <f t="shared" ref="F43:G43" ca="1" si="65">F26/$F$28</f>
        <v>1.0826210826210826E-2</v>
      </c>
      <c r="G43" s="776">
        <f t="shared" ca="1" si="65"/>
        <v>3.7986704653371318E-4</v>
      </c>
      <c r="H43" s="777">
        <f t="shared" ref="H43:I43" ca="1" si="66">H26/$H$28</f>
        <v>1.0372385648699202E-2</v>
      </c>
      <c r="I43" s="776">
        <f t="shared" ca="1" si="66"/>
        <v>3.4007821799013772E-4</v>
      </c>
      <c r="J43" s="777">
        <f t="shared" ref="J43:K43" ca="1" si="67">J26/$J$28</f>
        <v>9.2097445038621505E-3</v>
      </c>
      <c r="K43" s="776">
        <f t="shared" ca="1" si="67"/>
        <v>2.9708853238265005E-4</v>
      </c>
      <c r="L43" s="777">
        <f t="shared" ref="L43:M43" ca="1" si="68">L26/$L$28</f>
        <v>8.6323172376584836E-3</v>
      </c>
      <c r="M43" s="776">
        <f t="shared" ca="1" si="68"/>
        <v>2.6975991367682761E-4</v>
      </c>
      <c r="N43" s="777">
        <f t="shared" ref="N43:O43" ca="1" si="69">N26/$N$28</f>
        <v>8.153827430935864E-3</v>
      </c>
      <c r="O43" s="776">
        <f t="shared" ca="1" si="69"/>
        <v>2.4339783375927954E-4</v>
      </c>
      <c r="P43" s="778">
        <f t="shared" ref="P43:Q43" ca="1" si="70">P26/$P$28</f>
        <v>7.2221623369623797E-3</v>
      </c>
      <c r="Q43" s="776">
        <f t="shared" ca="1" si="70"/>
        <v>2.1558693543171284E-4</v>
      </c>
      <c r="R43" s="775">
        <f t="shared" ref="R43:S43" ca="1" si="71">R26/$R$28</f>
        <v>6.792007087311743E-3</v>
      </c>
      <c r="S43" s="779">
        <f t="shared" ca="1" si="71"/>
        <v>1.9686977064671719E-4</v>
      </c>
      <c r="T43" s="775">
        <f t="shared" ref="T43:U43" ca="1" si="72">T26/$T$28</f>
        <v>6.3723679349833766E-3</v>
      </c>
      <c r="U43" s="779">
        <f t="shared" ca="1" si="72"/>
        <v>1.8470631695603989E-4</v>
      </c>
      <c r="AB43" s="439">
        <v>27</v>
      </c>
      <c r="AC43" s="439" t="s">
        <v>227</v>
      </c>
    </row>
    <row r="44" spans="1:29" ht="21" customHeight="1" thickBot="1" x14ac:dyDescent="0.3">
      <c r="A44" s="472"/>
      <c r="B44" s="751"/>
      <c r="C44" s="1168" t="s">
        <v>7</v>
      </c>
      <c r="D44" s="925">
        <f t="shared" ref="D44:U44" ca="1" si="73">SUM(D35:D43)</f>
        <v>0.83526208304969385</v>
      </c>
      <c r="E44" s="927">
        <f t="shared" ca="1" si="73"/>
        <v>0.16473791695030635</v>
      </c>
      <c r="F44" s="928">
        <f t="shared" ca="1" si="73"/>
        <v>0.82089268755935418</v>
      </c>
      <c r="G44" s="926">
        <f t="shared" ca="1" si="73"/>
        <v>0.17910731244064571</v>
      </c>
      <c r="H44" s="925">
        <f t="shared" ca="1" si="73"/>
        <v>0.80785580683557234</v>
      </c>
      <c r="I44" s="927">
        <f t="shared" ca="1" si="73"/>
        <v>0.19214419316442785</v>
      </c>
      <c r="J44" s="928">
        <f t="shared" ca="1" si="73"/>
        <v>0.79872251931075466</v>
      </c>
      <c r="K44" s="926">
        <f t="shared" ca="1" si="73"/>
        <v>0.20127748068924534</v>
      </c>
      <c r="L44" s="925">
        <f t="shared" ca="1" si="73"/>
        <v>0.78311302940383065</v>
      </c>
      <c r="M44" s="926">
        <f t="shared" ca="1" si="73"/>
        <v>0.21688697059616943</v>
      </c>
      <c r="N44" s="925">
        <f t="shared" ca="1" si="73"/>
        <v>0.7720579286844349</v>
      </c>
      <c r="O44" s="926">
        <f t="shared" ca="1" si="73"/>
        <v>0.22794207131556535</v>
      </c>
      <c r="P44" s="925">
        <f t="shared" ca="1" si="73"/>
        <v>0.7528295785275414</v>
      </c>
      <c r="Q44" s="929">
        <f t="shared" ca="1" si="73"/>
        <v>0.2471704214724588</v>
      </c>
      <c r="R44" s="925">
        <f t="shared" ca="1" si="73"/>
        <v>0.74318338419135743</v>
      </c>
      <c r="S44" s="930">
        <f t="shared" ca="1" si="73"/>
        <v>0.25681661580864251</v>
      </c>
      <c r="T44" s="925">
        <f ca="1">SUM(T35:T43)</f>
        <v>0.73420760990025857</v>
      </c>
      <c r="U44" s="930">
        <f t="shared" ca="1" si="73"/>
        <v>0.26579239009974143</v>
      </c>
      <c r="AB44" s="439">
        <v>28</v>
      </c>
      <c r="AC44" s="439" t="s">
        <v>228</v>
      </c>
    </row>
    <row r="45" spans="1:29" ht="31.5" customHeight="1" thickBot="1" x14ac:dyDescent="0.3">
      <c r="A45" s="472"/>
      <c r="B45" s="751"/>
      <c r="C45" s="1231" t="s">
        <v>201</v>
      </c>
      <c r="D45" s="1736">
        <f ca="1">D44+E44</f>
        <v>1.0000000000000002</v>
      </c>
      <c r="E45" s="1737"/>
      <c r="F45" s="1736">
        <f ca="1">F44+G44</f>
        <v>0.99999999999999989</v>
      </c>
      <c r="G45" s="1737"/>
      <c r="H45" s="1736">
        <f ca="1">H44+I44</f>
        <v>1.0000000000000002</v>
      </c>
      <c r="I45" s="1737"/>
      <c r="J45" s="1736">
        <f ca="1">J44+K44</f>
        <v>1</v>
      </c>
      <c r="K45" s="1737"/>
      <c r="L45" s="1736">
        <f ca="1">L44+M44</f>
        <v>1</v>
      </c>
      <c r="M45" s="1737"/>
      <c r="N45" s="1736">
        <f ca="1">N44+O44</f>
        <v>1.0000000000000002</v>
      </c>
      <c r="O45" s="1737"/>
      <c r="P45" s="1736">
        <f ca="1">P44+Q44</f>
        <v>1.0000000000000002</v>
      </c>
      <c r="Q45" s="1737"/>
      <c r="R45" s="1736">
        <f ca="1">R44+S44</f>
        <v>1</v>
      </c>
      <c r="S45" s="1738"/>
      <c r="T45" s="1736">
        <f ca="1">T44+U44</f>
        <v>1</v>
      </c>
      <c r="U45" s="1738"/>
      <c r="AB45" s="439">
        <v>29</v>
      </c>
      <c r="AC45" s="439" t="s">
        <v>276</v>
      </c>
    </row>
    <row r="46" spans="1:29" ht="15.75" customHeight="1" thickTop="1" x14ac:dyDescent="0.25">
      <c r="A46" s="472"/>
      <c r="B46" s="680"/>
      <c r="C46" s="731" t="s">
        <v>566</v>
      </c>
      <c r="D46" s="174"/>
      <c r="E46" s="174"/>
      <c r="F46" s="174"/>
      <c r="G46" s="174"/>
      <c r="H46" s="174"/>
      <c r="I46" s="174"/>
      <c r="J46" s="174"/>
      <c r="K46" s="174"/>
      <c r="L46" s="174"/>
      <c r="M46" s="174"/>
      <c r="N46" s="174"/>
      <c r="O46" s="174"/>
      <c r="AB46" s="439">
        <v>30</v>
      </c>
      <c r="AC46" s="439" t="s">
        <v>230</v>
      </c>
    </row>
    <row r="47" spans="1:29" ht="11.25" customHeight="1" x14ac:dyDescent="0.25">
      <c r="A47" s="472"/>
      <c r="B47" s="680"/>
      <c r="C47" s="164"/>
      <c r="D47" s="174"/>
      <c r="E47" s="174"/>
      <c r="F47" s="174"/>
      <c r="G47" s="174"/>
      <c r="H47" s="174"/>
      <c r="I47" s="174"/>
      <c r="J47" s="174"/>
      <c r="K47" s="174"/>
      <c r="L47" s="174"/>
      <c r="M47" s="174"/>
      <c r="N47" s="174"/>
      <c r="O47" s="174"/>
      <c r="AB47" s="439">
        <v>31</v>
      </c>
      <c r="AC47" s="439" t="s">
        <v>231</v>
      </c>
    </row>
    <row r="48" spans="1:29" ht="25.5" customHeight="1" x14ac:dyDescent="0.25">
      <c r="A48" s="472"/>
      <c r="B48" s="680"/>
      <c r="C48" s="1735" t="str">
        <f>"EVOLUÇÃO PERCENTUAL ANUAL DOS CONDUTORES HABILITADOS NO MUNICÍPIO DE " &amp;$Y$18</f>
        <v>EVOLUÇÃO PERCENTUAL ANUAL DOS CONDUTORES HABILITADOS NO MUNICÍPIO DE MACHADINHO DO OESTE</v>
      </c>
      <c r="D48" s="1735"/>
      <c r="E48" s="1735"/>
      <c r="F48" s="1735"/>
      <c r="G48" s="1735"/>
      <c r="H48" s="1735"/>
      <c r="I48" s="1735"/>
      <c r="J48" s="1735"/>
      <c r="K48" s="1735"/>
      <c r="L48" s="1735"/>
      <c r="M48" s="1735"/>
      <c r="N48" s="1735"/>
      <c r="O48" s="1735"/>
      <c r="P48" s="1735"/>
      <c r="Q48" s="1735"/>
      <c r="R48" s="1735"/>
      <c r="S48" s="1735"/>
      <c r="T48" s="1735"/>
      <c r="U48" s="1735"/>
      <c r="AB48" s="439">
        <v>32</v>
      </c>
      <c r="AC48" s="439" t="s">
        <v>232</v>
      </c>
    </row>
    <row r="49" spans="1:29" ht="7.5" customHeight="1" thickBot="1" x14ac:dyDescent="0.3">
      <c r="A49" s="472"/>
      <c r="B49" s="472"/>
      <c r="AB49" s="439">
        <v>33</v>
      </c>
      <c r="AC49" s="439" t="s">
        <v>263</v>
      </c>
    </row>
    <row r="50" spans="1:29" ht="34.5" customHeight="1" thickTop="1" thickBot="1" x14ac:dyDescent="0.3">
      <c r="A50" s="472"/>
      <c r="B50" s="751"/>
      <c r="C50" s="1752" t="s">
        <v>42</v>
      </c>
      <c r="D50" s="1753"/>
      <c r="E50" s="1756" t="s">
        <v>345</v>
      </c>
      <c r="F50" s="1744"/>
      <c r="G50" s="1756" t="s">
        <v>346</v>
      </c>
      <c r="H50" s="1744"/>
      <c r="I50" s="1756" t="s">
        <v>347</v>
      </c>
      <c r="J50" s="1744"/>
      <c r="K50" s="1756" t="s">
        <v>348</v>
      </c>
      <c r="L50" s="1744"/>
      <c r="M50" s="1756" t="s">
        <v>349</v>
      </c>
      <c r="N50" s="1744"/>
      <c r="O50" s="1756" t="s">
        <v>350</v>
      </c>
      <c r="P50" s="1744"/>
      <c r="Q50" s="1743" t="s">
        <v>511</v>
      </c>
      <c r="R50" s="1744"/>
      <c r="S50" s="1743" t="s">
        <v>565</v>
      </c>
      <c r="T50" s="1745"/>
      <c r="AB50" s="439">
        <v>34</v>
      </c>
      <c r="AC50" s="439" t="s">
        <v>234</v>
      </c>
    </row>
    <row r="51" spans="1:29" ht="16.5" customHeight="1" thickBot="1" x14ac:dyDescent="0.3">
      <c r="A51" s="472"/>
      <c r="B51" s="751"/>
      <c r="C51" s="1754"/>
      <c r="D51" s="1755"/>
      <c r="E51" s="1237" t="s">
        <v>190</v>
      </c>
      <c r="F51" s="1238" t="s">
        <v>191</v>
      </c>
      <c r="G51" s="1239" t="s">
        <v>190</v>
      </c>
      <c r="H51" s="1236" t="s">
        <v>191</v>
      </c>
      <c r="I51" s="1237" t="s">
        <v>190</v>
      </c>
      <c r="J51" s="1238" t="s">
        <v>191</v>
      </c>
      <c r="K51" s="1239" t="s">
        <v>190</v>
      </c>
      <c r="L51" s="1238" t="s">
        <v>191</v>
      </c>
      <c r="M51" s="1239" t="s">
        <v>190</v>
      </c>
      <c r="N51" s="1238" t="s">
        <v>191</v>
      </c>
      <c r="O51" s="1239" t="s">
        <v>190</v>
      </c>
      <c r="P51" s="1238" t="s">
        <v>191</v>
      </c>
      <c r="Q51" s="1239" t="s">
        <v>190</v>
      </c>
      <c r="R51" s="1238" t="s">
        <v>191</v>
      </c>
      <c r="S51" s="1239" t="s">
        <v>190</v>
      </c>
      <c r="T51" s="1236" t="s">
        <v>191</v>
      </c>
      <c r="U51" s="399"/>
      <c r="AB51" s="439">
        <v>35</v>
      </c>
      <c r="AC51" s="439" t="s">
        <v>235</v>
      </c>
    </row>
    <row r="52" spans="1:29" x14ac:dyDescent="0.25">
      <c r="A52" s="472"/>
      <c r="B52" s="1164"/>
      <c r="C52" s="1750" t="s">
        <v>192</v>
      </c>
      <c r="D52" s="1751"/>
      <c r="E52" s="1200">
        <f t="shared" ref="E52:T52" ca="1" si="74">IFERROR((F18-D18)/D18,"-")</f>
        <v>0.12244897959183673</v>
      </c>
      <c r="F52" s="1201">
        <f t="shared" ca="1" si="74"/>
        <v>9.0909090909090912E-2</v>
      </c>
      <c r="G52" s="1208">
        <f t="shared" ca="1" si="74"/>
        <v>2.4242424242424242E-2</v>
      </c>
      <c r="H52" s="1222">
        <f t="shared" ca="1" si="74"/>
        <v>0.2</v>
      </c>
      <c r="I52" s="1200">
        <f t="shared" ca="1" si="74"/>
        <v>0.11242603550295859</v>
      </c>
      <c r="J52" s="1201">
        <f t="shared" ca="1" si="74"/>
        <v>0.1388888888888889</v>
      </c>
      <c r="K52" s="1208">
        <f t="shared" ca="1" si="74"/>
        <v>0.11170212765957446</v>
      </c>
      <c r="L52" s="1201">
        <f t="shared" ca="1" si="74"/>
        <v>0.24390243902439024</v>
      </c>
      <c r="M52" s="1208">
        <f t="shared" ca="1" si="74"/>
        <v>5.2631578947368418E-2</v>
      </c>
      <c r="N52" s="1201">
        <f t="shared" ca="1" si="74"/>
        <v>0.14705882352941177</v>
      </c>
      <c r="O52" s="1208">
        <f t="shared" ca="1" si="74"/>
        <v>0.10909090909090909</v>
      </c>
      <c r="P52" s="1201">
        <f t="shared" ca="1" si="74"/>
        <v>0.22222222222222221</v>
      </c>
      <c r="Q52" s="1208">
        <f t="shared" ca="1" si="74"/>
        <v>0.13524590163934427</v>
      </c>
      <c r="R52" s="1201">
        <f t="shared" ca="1" si="74"/>
        <v>0.13286713286713286</v>
      </c>
      <c r="S52" s="1208">
        <f t="shared" ca="1" si="74"/>
        <v>2.8880866425992781E-2</v>
      </c>
      <c r="T52" s="1209">
        <f t="shared" ca="1" si="74"/>
        <v>5.5555555555555552E-2</v>
      </c>
      <c r="AB52" s="439">
        <v>36</v>
      </c>
      <c r="AC52" s="439" t="s">
        <v>264</v>
      </c>
    </row>
    <row r="53" spans="1:29" x14ac:dyDescent="0.25">
      <c r="A53" s="472"/>
      <c r="B53" s="1164"/>
      <c r="C53" s="1739" t="s">
        <v>193</v>
      </c>
      <c r="D53" s="1740"/>
      <c r="E53" s="1202">
        <f t="shared" ref="E53:F53" ca="1" si="75">IFERROR((F19-D19)/D19,"-")</f>
        <v>0.23265475695886997</v>
      </c>
      <c r="F53" s="1203">
        <f t="shared" ca="1" si="75"/>
        <v>0.31785714285714284</v>
      </c>
      <c r="G53" s="1210">
        <f t="shared" ref="G53:T53" ca="1" si="76">IFERROR((H19-F19)/F19,"-")</f>
        <v>0.12167172227839569</v>
      </c>
      <c r="H53" s="1223">
        <f t="shared" ca="1" si="76"/>
        <v>0.21409214092140921</v>
      </c>
      <c r="I53" s="1202">
        <f t="shared" ca="1" si="76"/>
        <v>0.16466346153846154</v>
      </c>
      <c r="J53" s="1203">
        <f t="shared" ca="1" si="76"/>
        <v>0.2265625</v>
      </c>
      <c r="K53" s="1210">
        <f t="shared" ca="1" si="76"/>
        <v>9.6491228070175433E-2</v>
      </c>
      <c r="L53" s="1203">
        <f t="shared" ca="1" si="76"/>
        <v>0.19836214740673339</v>
      </c>
      <c r="M53" s="1210">
        <f t="shared" ca="1" si="76"/>
        <v>0.11129411764705882</v>
      </c>
      <c r="N53" s="1203">
        <f t="shared" ca="1" si="76"/>
        <v>0.17388003037205771</v>
      </c>
      <c r="O53" s="1210">
        <f t="shared" ca="1" si="76"/>
        <v>0.118568706330722</v>
      </c>
      <c r="P53" s="1203">
        <f t="shared" ca="1" si="76"/>
        <v>0.23415265200517466</v>
      </c>
      <c r="Q53" s="1210">
        <f t="shared" ca="1" si="76"/>
        <v>9.918606852167329E-2</v>
      </c>
      <c r="R53" s="1203">
        <f t="shared" ca="1" si="76"/>
        <v>0.13626834381551362</v>
      </c>
      <c r="S53" s="1210">
        <f t="shared" ca="1" si="76"/>
        <v>6.0099879455829175E-2</v>
      </c>
      <c r="T53" s="1211">
        <f t="shared" ca="1" si="76"/>
        <v>0.10747232472324723</v>
      </c>
      <c r="AB53" s="439">
        <v>37</v>
      </c>
      <c r="AC53" s="439" t="s">
        <v>237</v>
      </c>
    </row>
    <row r="54" spans="1:29" x14ac:dyDescent="0.25">
      <c r="A54" s="472"/>
      <c r="B54" s="1164"/>
      <c r="C54" s="1748" t="s">
        <v>194</v>
      </c>
      <c r="D54" s="1749"/>
      <c r="E54" s="1204">
        <f t="shared" ref="E54:F54" ca="1" si="77">IFERROR((F20-D20)/D20,"-")</f>
        <v>2.5000000000000001E-2</v>
      </c>
      <c r="F54" s="1205">
        <f t="shared" ca="1" si="77"/>
        <v>0</v>
      </c>
      <c r="G54" s="1212">
        <f t="shared" ref="G54:T54" ca="1" si="78">IFERROR((H20-F20)/F20,"-")</f>
        <v>3.7940379403794036E-2</v>
      </c>
      <c r="H54" s="1224">
        <f t="shared" ca="1" si="78"/>
        <v>0</v>
      </c>
      <c r="I54" s="1204">
        <f t="shared" ca="1" si="78"/>
        <v>3.6553524804177548E-2</v>
      </c>
      <c r="J54" s="1205">
        <f t="shared" ca="1" si="78"/>
        <v>0</v>
      </c>
      <c r="K54" s="1212">
        <f t="shared" ca="1" si="78"/>
        <v>1.0075566750629723E-2</v>
      </c>
      <c r="L54" s="1205">
        <f t="shared" ca="1" si="78"/>
        <v>0</v>
      </c>
      <c r="M54" s="1212">
        <f t="shared" ca="1" si="78"/>
        <v>4.9875311720698257E-2</v>
      </c>
      <c r="N54" s="1205">
        <f t="shared" ca="1" si="78"/>
        <v>0</v>
      </c>
      <c r="O54" s="1212">
        <f t="shared" ca="1" si="78"/>
        <v>3.0878859857482184E-2</v>
      </c>
      <c r="P54" s="1205">
        <f t="shared" ca="1" si="78"/>
        <v>-0.16666666666666666</v>
      </c>
      <c r="Q54" s="1212">
        <f t="shared" ca="1" si="78"/>
        <v>-6.2211981566820278E-2</v>
      </c>
      <c r="R54" s="1205">
        <f t="shared" ca="1" si="78"/>
        <v>0.4</v>
      </c>
      <c r="S54" s="1212">
        <f t="shared" ca="1" si="78"/>
        <v>1.9656019656019656E-2</v>
      </c>
      <c r="T54" s="1213">
        <f t="shared" ca="1" si="78"/>
        <v>0</v>
      </c>
      <c r="AB54" s="439">
        <v>38</v>
      </c>
      <c r="AC54" s="439" t="s">
        <v>238</v>
      </c>
    </row>
    <row r="55" spans="1:29" x14ac:dyDescent="0.25">
      <c r="A55" s="472"/>
      <c r="B55" s="751"/>
      <c r="C55" s="1739" t="s">
        <v>195</v>
      </c>
      <c r="D55" s="1740"/>
      <c r="E55" s="1202">
        <f t="shared" ref="E55:F55" ca="1" si="79">IFERROR((F21-D21)/D21,"-")</f>
        <v>7.1005917159763315E-2</v>
      </c>
      <c r="F55" s="1203">
        <f t="shared" ca="1" si="79"/>
        <v>0</v>
      </c>
      <c r="G55" s="1210">
        <f t="shared" ref="G55:T55" ca="1" si="80">IFERROR((H21-F21)/F21,"-")</f>
        <v>9.3922651933701654E-2</v>
      </c>
      <c r="H55" s="1223">
        <f t="shared" ca="1" si="80"/>
        <v>-0.2</v>
      </c>
      <c r="I55" s="1202">
        <f t="shared" ca="1" si="80"/>
        <v>4.5454545454545456E-2</v>
      </c>
      <c r="J55" s="1203">
        <f t="shared" ca="1" si="80"/>
        <v>0</v>
      </c>
      <c r="K55" s="1210">
        <f t="shared" ca="1" si="80"/>
        <v>5.7971014492753624E-2</v>
      </c>
      <c r="L55" s="1203">
        <f t="shared" ca="1" si="80"/>
        <v>-0.25</v>
      </c>
      <c r="M55" s="1210">
        <f t="shared" ca="1" si="80"/>
        <v>4.5662100456621002E-2</v>
      </c>
      <c r="N55" s="1203">
        <f t="shared" ca="1" si="80"/>
        <v>0</v>
      </c>
      <c r="O55" s="1210">
        <f t="shared" ca="1" si="80"/>
        <v>1.7467248908296942E-2</v>
      </c>
      <c r="P55" s="1203">
        <f t="shared" ca="1" si="80"/>
        <v>0.66666666666666663</v>
      </c>
      <c r="Q55" s="1210">
        <f t="shared" ca="1" si="80"/>
        <v>1.7167381974248927E-2</v>
      </c>
      <c r="R55" s="1203">
        <f t="shared" ca="1" si="80"/>
        <v>0</v>
      </c>
      <c r="S55" s="1210">
        <f t="shared" ca="1" si="80"/>
        <v>5.9071729957805907E-2</v>
      </c>
      <c r="T55" s="1211">
        <f t="shared" ca="1" si="80"/>
        <v>0</v>
      </c>
      <c r="AB55" s="439">
        <v>39</v>
      </c>
      <c r="AC55" s="439" t="s">
        <v>239</v>
      </c>
    </row>
    <row r="56" spans="1:29" x14ac:dyDescent="0.25">
      <c r="A56" s="472"/>
      <c r="B56" s="751"/>
      <c r="C56" s="1748" t="s">
        <v>196</v>
      </c>
      <c r="D56" s="1749"/>
      <c r="E56" s="1204">
        <f t="shared" ref="E56:F56" ca="1" si="81">IFERROR((F22-D22)/D22,"-")</f>
        <v>4.1237113402061855E-2</v>
      </c>
      <c r="F56" s="1205">
        <f t="shared" ca="1" si="81"/>
        <v>0</v>
      </c>
      <c r="G56" s="1212">
        <f t="shared" ref="G56:T56" ca="1" si="82">IFERROR((H22-F22)/F22,"-")</f>
        <v>1.9801980198019802E-2</v>
      </c>
      <c r="H56" s="1224">
        <f t="shared" ca="1" si="82"/>
        <v>1</v>
      </c>
      <c r="I56" s="1204">
        <f t="shared" ca="1" si="82"/>
        <v>0</v>
      </c>
      <c r="J56" s="1205">
        <f t="shared" ca="1" si="82"/>
        <v>0</v>
      </c>
      <c r="K56" s="1212">
        <f t="shared" ca="1" si="82"/>
        <v>-9.7087378640776691E-3</v>
      </c>
      <c r="L56" s="1205">
        <f t="shared" ca="1" si="82"/>
        <v>0</v>
      </c>
      <c r="M56" s="1212">
        <f t="shared" ca="1" si="82"/>
        <v>-1.9607843137254902E-2</v>
      </c>
      <c r="N56" s="1205">
        <f t="shared" ca="1" si="82"/>
        <v>0</v>
      </c>
      <c r="O56" s="1212">
        <f t="shared" ca="1" si="82"/>
        <v>0.09</v>
      </c>
      <c r="P56" s="1205">
        <f t="shared" ca="1" si="82"/>
        <v>0</v>
      </c>
      <c r="Q56" s="1212">
        <f t="shared" ca="1" si="82"/>
        <v>-5.5045871559633031E-2</v>
      </c>
      <c r="R56" s="1205">
        <f t="shared" ca="1" si="82"/>
        <v>0</v>
      </c>
      <c r="S56" s="1212">
        <f t="shared" ca="1" si="82"/>
        <v>3.8834951456310676E-2</v>
      </c>
      <c r="T56" s="1213">
        <f t="shared" ca="1" si="82"/>
        <v>0</v>
      </c>
      <c r="AB56" s="439">
        <v>40</v>
      </c>
      <c r="AC56" s="439" t="s">
        <v>240</v>
      </c>
    </row>
    <row r="57" spans="1:29" x14ac:dyDescent="0.25">
      <c r="A57" s="472"/>
      <c r="B57" s="751"/>
      <c r="C57" s="1739" t="s">
        <v>197</v>
      </c>
      <c r="D57" s="1740"/>
      <c r="E57" s="1202">
        <f t="shared" ref="E57:F57" ca="1" si="83">IFERROR((F23-D23)/D23,"-")</f>
        <v>0.13245033112582782</v>
      </c>
      <c r="F57" s="1203">
        <f t="shared" ca="1" si="83"/>
        <v>0.35106382978723405</v>
      </c>
      <c r="G57" s="1210">
        <f t="shared" ref="G57:T57" ca="1" si="84">IFERROR((H23-F23)/F23,"-")</f>
        <v>3.5087719298245612E-2</v>
      </c>
      <c r="H57" s="1223">
        <f t="shared" ca="1" si="84"/>
        <v>0.13385826771653545</v>
      </c>
      <c r="I57" s="1202">
        <f t="shared" ca="1" si="84"/>
        <v>5.6497175141242938E-2</v>
      </c>
      <c r="J57" s="1203">
        <f t="shared" ca="1" si="84"/>
        <v>9.0277777777777776E-2</v>
      </c>
      <c r="K57" s="1210">
        <f t="shared" ca="1" si="84"/>
        <v>2.1390374331550801E-2</v>
      </c>
      <c r="L57" s="1203">
        <f t="shared" ca="1" si="84"/>
        <v>9.5541401273885357E-2</v>
      </c>
      <c r="M57" s="1210">
        <f t="shared" ca="1" si="84"/>
        <v>5.7591623036649213E-2</v>
      </c>
      <c r="N57" s="1203">
        <f t="shared" ca="1" si="84"/>
        <v>0.12209302325581395</v>
      </c>
      <c r="O57" s="1210">
        <f t="shared" ca="1" si="84"/>
        <v>0.11386138613861387</v>
      </c>
      <c r="P57" s="1203">
        <f t="shared" ca="1" si="84"/>
        <v>0.16062176165803108</v>
      </c>
      <c r="Q57" s="1210">
        <f t="shared" ca="1" si="84"/>
        <v>7.1111111111111111E-2</v>
      </c>
      <c r="R57" s="1203">
        <f t="shared" ca="1" si="84"/>
        <v>0.15178571428571427</v>
      </c>
      <c r="S57" s="1210">
        <f t="shared" ca="1" si="84"/>
        <v>5.8091286307053944E-2</v>
      </c>
      <c r="T57" s="1211">
        <f t="shared" ca="1" si="84"/>
        <v>0.10465116279069768</v>
      </c>
      <c r="AB57" s="439">
        <v>41</v>
      </c>
      <c r="AC57" s="439" t="s">
        <v>241</v>
      </c>
    </row>
    <row r="58" spans="1:29" x14ac:dyDescent="0.25">
      <c r="A58" s="472"/>
      <c r="B58" s="751"/>
      <c r="C58" s="1748" t="s">
        <v>198</v>
      </c>
      <c r="D58" s="1749"/>
      <c r="E58" s="1204">
        <f t="shared" ref="E58:F58" ca="1" si="85">IFERROR((F24-D24)/D24,"-")</f>
        <v>8.2802547770700632E-2</v>
      </c>
      <c r="F58" s="1205">
        <f t="shared" ca="1" si="85"/>
        <v>0</v>
      </c>
      <c r="G58" s="1212">
        <f t="shared" ref="G58:T58" ca="1" si="86">IFERROR((H24-F24)/F24,"-")</f>
        <v>8.2352941176470587E-2</v>
      </c>
      <c r="H58" s="1224">
        <f t="shared" ca="1" si="86"/>
        <v>0</v>
      </c>
      <c r="I58" s="1204">
        <f t="shared" ca="1" si="86"/>
        <v>9.2391304347826081E-2</v>
      </c>
      <c r="J58" s="1205">
        <f t="shared" ca="1" si="86"/>
        <v>-0.5</v>
      </c>
      <c r="K58" s="1212">
        <f t="shared" ca="1" si="86"/>
        <v>4.4776119402985072E-2</v>
      </c>
      <c r="L58" s="1205">
        <f t="shared" ca="1" si="86"/>
        <v>1</v>
      </c>
      <c r="M58" s="1212">
        <f t="shared" ca="1" si="86"/>
        <v>3.8095238095238099E-2</v>
      </c>
      <c r="N58" s="1205">
        <f t="shared" ca="1" si="86"/>
        <v>0</v>
      </c>
      <c r="O58" s="1212">
        <f t="shared" ca="1" si="86"/>
        <v>2.2935779816513763E-2</v>
      </c>
      <c r="P58" s="1205">
        <f t="shared" ca="1" si="86"/>
        <v>0</v>
      </c>
      <c r="Q58" s="1212">
        <f t="shared" ca="1" si="86"/>
        <v>4.4843049327354258E-2</v>
      </c>
      <c r="R58" s="1205">
        <f t="shared" ca="1" si="86"/>
        <v>0</v>
      </c>
      <c r="S58" s="1212">
        <f t="shared" ca="1" si="86"/>
        <v>8.5836909871244635E-3</v>
      </c>
      <c r="T58" s="1213">
        <f t="shared" ca="1" si="86"/>
        <v>0</v>
      </c>
      <c r="X58" s="494"/>
      <c r="AB58" s="439">
        <v>42</v>
      </c>
      <c r="AC58" s="439" t="s">
        <v>242</v>
      </c>
    </row>
    <row r="59" spans="1:29" x14ac:dyDescent="0.25">
      <c r="A59" s="472"/>
      <c r="B59" s="751"/>
      <c r="C59" s="1739" t="s">
        <v>199</v>
      </c>
      <c r="D59" s="1740"/>
      <c r="E59" s="1202">
        <f t="shared" ref="E59:F59" ca="1" si="87">IFERROR((F25-D25)/D25,"-")</f>
        <v>3.6764705882352942E-2</v>
      </c>
      <c r="F59" s="1203">
        <f t="shared" ca="1" si="87"/>
        <v>1</v>
      </c>
      <c r="G59" s="1210">
        <f t="shared" ref="G59:T59" ca="1" si="88">IFERROR((H25-F25)/F25,"-")</f>
        <v>4.9645390070921988E-2</v>
      </c>
      <c r="H59" s="1223">
        <f t="shared" ca="1" si="88"/>
        <v>0</v>
      </c>
      <c r="I59" s="1202">
        <f t="shared" ca="1" si="88"/>
        <v>5.4054054054054057E-2</v>
      </c>
      <c r="J59" s="1203">
        <f t="shared" ca="1" si="88"/>
        <v>0</v>
      </c>
      <c r="K59" s="1210">
        <f t="shared" ca="1" si="88"/>
        <v>2.564102564102564E-2</v>
      </c>
      <c r="L59" s="1203">
        <f t="shared" ca="1" si="88"/>
        <v>0</v>
      </c>
      <c r="M59" s="1210">
        <f t="shared" ca="1" si="88"/>
        <v>2.5000000000000001E-2</v>
      </c>
      <c r="N59" s="1203">
        <f t="shared" ca="1" si="88"/>
        <v>0</v>
      </c>
      <c r="O59" s="1210">
        <f t="shared" ca="1" si="88"/>
        <v>1.2195121951219513E-2</v>
      </c>
      <c r="P59" s="1203">
        <f t="shared" ca="1" si="88"/>
        <v>0</v>
      </c>
      <c r="Q59" s="1210">
        <f t="shared" ca="1" si="88"/>
        <v>6.0240963855421686E-2</v>
      </c>
      <c r="R59" s="1203">
        <f t="shared" ca="1" si="88"/>
        <v>0.5</v>
      </c>
      <c r="S59" s="1210">
        <f t="shared" ca="1" si="88"/>
        <v>5.681818181818182E-3</v>
      </c>
      <c r="T59" s="1211">
        <f t="shared" ca="1" si="88"/>
        <v>0</v>
      </c>
      <c r="AB59" s="439">
        <v>43</v>
      </c>
      <c r="AC59" s="439" t="s">
        <v>265</v>
      </c>
    </row>
    <row r="60" spans="1:29" ht="15.75" thickBot="1" x14ac:dyDescent="0.3">
      <c r="A60" s="472"/>
      <c r="B60" s="751"/>
      <c r="C60" s="1741" t="s">
        <v>200</v>
      </c>
      <c r="D60" s="1742"/>
      <c r="E60" s="1206">
        <f t="shared" ref="E60:F62" ca="1" si="89">IFERROR((F26-D26)/D26,"-")</f>
        <v>0</v>
      </c>
      <c r="F60" s="1207">
        <f t="shared" ca="1" si="89"/>
        <v>0</v>
      </c>
      <c r="G60" s="1214">
        <f t="shared" ref="G60:T60" ca="1" si="90">IFERROR((H26-F26)/F26,"-")</f>
        <v>7.0175438596491224E-2</v>
      </c>
      <c r="H60" s="1225">
        <f t="shared" ca="1" si="90"/>
        <v>0</v>
      </c>
      <c r="I60" s="1206">
        <f t="shared" ca="1" si="90"/>
        <v>1.6393442622950821E-2</v>
      </c>
      <c r="J60" s="1207">
        <f t="shared" ca="1" si="90"/>
        <v>0</v>
      </c>
      <c r="K60" s="1214">
        <f t="shared" ca="1" si="90"/>
        <v>3.2258064516129031E-2</v>
      </c>
      <c r="L60" s="1207">
        <f t="shared" ca="1" si="90"/>
        <v>0</v>
      </c>
      <c r="M60" s="1214">
        <f t="shared" ca="1" si="90"/>
        <v>4.6875E-2</v>
      </c>
      <c r="N60" s="1207">
        <f t="shared" ca="1" si="90"/>
        <v>0</v>
      </c>
      <c r="O60" s="1214">
        <f t="shared" ca="1" si="90"/>
        <v>0</v>
      </c>
      <c r="P60" s="1207">
        <f t="shared" ca="1" si="90"/>
        <v>0</v>
      </c>
      <c r="Q60" s="1214">
        <f t="shared" ca="1" si="90"/>
        <v>2.9850746268656716E-2</v>
      </c>
      <c r="R60" s="1207">
        <f t="shared" ca="1" si="90"/>
        <v>0</v>
      </c>
      <c r="S60" s="1214">
        <f t="shared" ca="1" si="90"/>
        <v>0</v>
      </c>
      <c r="T60" s="1215">
        <f t="shared" ca="1" si="90"/>
        <v>0</v>
      </c>
      <c r="AB60" s="439">
        <v>44</v>
      </c>
      <c r="AC60" s="439" t="s">
        <v>244</v>
      </c>
    </row>
    <row r="61" spans="1:29" ht="21" customHeight="1" thickBot="1" x14ac:dyDescent="0.3">
      <c r="A61" s="472"/>
      <c r="B61" s="751"/>
      <c r="C61" s="1577" t="s">
        <v>7</v>
      </c>
      <c r="D61" s="1575"/>
      <c r="E61" s="931">
        <f t="shared" ca="1" si="89"/>
        <v>0.17413746264602009</v>
      </c>
      <c r="F61" s="933">
        <f t="shared" ca="1" si="89"/>
        <v>0.29889807162534437</v>
      </c>
      <c r="G61" s="1218">
        <f t="shared" ref="G61:T61" ca="1" si="91">IFERROR((H27-F27)/F27,"-")</f>
        <v>9.9259602036094408E-2</v>
      </c>
      <c r="H61" s="1221">
        <f t="shared" ca="1" si="91"/>
        <v>0.19830328738069988</v>
      </c>
      <c r="I61" s="1220">
        <f t="shared" ca="1" si="91"/>
        <v>0.13176173437171121</v>
      </c>
      <c r="J61" s="1219">
        <f t="shared" ca="1" si="91"/>
        <v>0.19911504424778761</v>
      </c>
      <c r="K61" s="1218">
        <f t="shared" ca="1" si="91"/>
        <v>7.9784266319509023E-2</v>
      </c>
      <c r="L61" s="1219">
        <f t="shared" ca="1" si="91"/>
        <v>0.18671586715867158</v>
      </c>
      <c r="M61" s="1218">
        <f t="shared" ca="1" si="91"/>
        <v>9.2662762659317943E-2</v>
      </c>
      <c r="N61" s="1219">
        <f t="shared" ca="1" si="91"/>
        <v>0.16480099502487564</v>
      </c>
      <c r="O61" s="1218">
        <f t="shared" ca="1" si="91"/>
        <v>0.10088272383354351</v>
      </c>
      <c r="P61" s="1219">
        <f t="shared" ca="1" si="91"/>
        <v>0.22423918846769889</v>
      </c>
      <c r="Q61" s="1218">
        <f t="shared" ca="1" si="91"/>
        <v>8.1042382588774345E-2</v>
      </c>
      <c r="R61" s="1219">
        <f t="shared" ca="1" si="91"/>
        <v>0.1378107283035325</v>
      </c>
      <c r="S61" s="1216">
        <f t="shared" ca="1" si="91"/>
        <v>5.2980132450331126E-2</v>
      </c>
      <c r="T61" s="1217">
        <f t="shared" ca="1" si="91"/>
        <v>0.10310463779225756</v>
      </c>
      <c r="AB61" s="439">
        <v>45</v>
      </c>
      <c r="AC61" s="439" t="s">
        <v>245</v>
      </c>
    </row>
    <row r="62" spans="1:29" ht="24.75" customHeight="1" thickBot="1" x14ac:dyDescent="0.3">
      <c r="A62" s="472"/>
      <c r="B62" s="751"/>
      <c r="C62" s="1746" t="s">
        <v>201</v>
      </c>
      <c r="D62" s="1747"/>
      <c r="E62" s="1736">
        <f t="shared" ca="1" si="89"/>
        <v>0.19469026548672566</v>
      </c>
      <c r="F62" s="1737" t="str">
        <f t="shared" si="89"/>
        <v>-</v>
      </c>
      <c r="G62" s="1736">
        <f t="shared" ref="G62:T62" ca="1" si="92">IFERROR((H28-F28)/F28,"-")</f>
        <v>0.11699905033238367</v>
      </c>
      <c r="H62" s="1737" t="str">
        <f t="shared" si="92"/>
        <v>-</v>
      </c>
      <c r="I62" s="1736">
        <f t="shared" ca="1" si="92"/>
        <v>0.1447032817548036</v>
      </c>
      <c r="J62" s="1737" t="str">
        <f t="shared" si="92"/>
        <v>-</v>
      </c>
      <c r="K62" s="1736">
        <f t="shared" ca="1" si="92"/>
        <v>0.10130718954248366</v>
      </c>
      <c r="L62" s="1737" t="str">
        <f t="shared" si="92"/>
        <v>-</v>
      </c>
      <c r="M62" s="1736">
        <f t="shared" ca="1" si="92"/>
        <v>0.1083086053412463</v>
      </c>
      <c r="N62" s="1737" t="str">
        <f t="shared" si="92"/>
        <v>-</v>
      </c>
      <c r="O62" s="1736">
        <f t="shared" ca="1" si="92"/>
        <v>0.12900085189241817</v>
      </c>
      <c r="P62" s="1737" t="str">
        <f t="shared" si="92"/>
        <v>-</v>
      </c>
      <c r="Q62" s="1736">
        <f t="shared" ca="1" si="92"/>
        <v>9.5073838525385368E-2</v>
      </c>
      <c r="R62" s="1737" t="str">
        <f t="shared" si="92"/>
        <v>-</v>
      </c>
      <c r="S62" s="1736">
        <f t="shared" ca="1" si="92"/>
        <v>6.5852938281326906E-2</v>
      </c>
      <c r="T62" s="1738" t="str">
        <f t="shared" si="92"/>
        <v>-</v>
      </c>
      <c r="AB62" s="439">
        <v>46</v>
      </c>
      <c r="AC62" s="439" t="s">
        <v>246</v>
      </c>
    </row>
    <row r="63" spans="1:29" ht="15.75" thickTop="1" x14ac:dyDescent="0.25">
      <c r="A63" s="472"/>
      <c r="B63" s="472"/>
      <c r="C63" s="731" t="s">
        <v>566</v>
      </c>
      <c r="AB63" s="439">
        <v>47</v>
      </c>
      <c r="AC63" s="439" t="s">
        <v>247</v>
      </c>
    </row>
    <row r="64" spans="1:29" x14ac:dyDescent="0.25">
      <c r="A64" s="472"/>
      <c r="B64" s="472"/>
      <c r="AB64" s="439">
        <v>48</v>
      </c>
      <c r="AC64" s="439" t="s">
        <v>248</v>
      </c>
    </row>
    <row r="65" spans="1:29" ht="18.75" customHeight="1" x14ac:dyDescent="0.25">
      <c r="A65" s="472"/>
      <c r="B65" s="472"/>
      <c r="C65" s="1500" t="str">
        <f>"CONDUTORES HABILTADOS SEGUNDO SEXO E CATEGORIA EM 2016 NO MUNICÍPIO DE " &amp;Y18</f>
        <v>CONDUTORES HABILTADOS SEGUNDO SEXO E CATEGORIA EM 2016 NO MUNICÍPIO DE MACHADINHO DO OESTE</v>
      </c>
      <c r="D65" s="1500"/>
      <c r="E65" s="1500"/>
      <c r="F65" s="1500"/>
      <c r="G65" s="1500"/>
      <c r="H65" s="1500"/>
      <c r="I65" s="1500"/>
      <c r="J65" s="1500"/>
      <c r="K65" s="1500"/>
      <c r="L65" s="1500"/>
      <c r="M65" s="1500"/>
      <c r="N65" s="1500"/>
      <c r="O65" s="1500"/>
      <c r="P65" s="1500"/>
      <c r="Q65" s="1500"/>
      <c r="R65" s="1500"/>
      <c r="S65" s="1500"/>
      <c r="T65" s="1500"/>
      <c r="U65" s="1500"/>
      <c r="AB65" s="439">
        <v>49</v>
      </c>
      <c r="AC65" s="439" t="s">
        <v>249</v>
      </c>
    </row>
    <row r="66" spans="1:29" x14ac:dyDescent="0.25">
      <c r="A66" s="472"/>
      <c r="B66" s="472"/>
      <c r="AB66" s="439">
        <v>50</v>
      </c>
      <c r="AC66" s="439" t="s">
        <v>250</v>
      </c>
    </row>
    <row r="67" spans="1:29" x14ac:dyDescent="0.25">
      <c r="A67" s="472"/>
      <c r="B67" s="472"/>
      <c r="AB67" s="439">
        <v>51</v>
      </c>
      <c r="AC67" s="439" t="s">
        <v>266</v>
      </c>
    </row>
    <row r="68" spans="1:29" x14ac:dyDescent="0.25">
      <c r="A68" s="472"/>
      <c r="B68" s="472"/>
      <c r="AB68" s="439">
        <v>52</v>
      </c>
      <c r="AC68" s="439" t="s">
        <v>252</v>
      </c>
    </row>
    <row r="69" spans="1:29" x14ac:dyDescent="0.25">
      <c r="A69" s="472"/>
      <c r="B69" s="472"/>
      <c r="AB69" s="439">
        <v>53</v>
      </c>
      <c r="AC69" s="439" t="s">
        <v>201</v>
      </c>
    </row>
    <row r="70" spans="1:29" x14ac:dyDescent="0.25">
      <c r="A70" s="472"/>
      <c r="B70" s="472"/>
    </row>
    <row r="71" spans="1:29" x14ac:dyDescent="0.25">
      <c r="A71" s="472"/>
      <c r="B71" s="472"/>
    </row>
    <row r="72" spans="1:29" x14ac:dyDescent="0.25">
      <c r="A72" s="472"/>
      <c r="B72" s="472"/>
    </row>
    <row r="73" spans="1:29" x14ac:dyDescent="0.25">
      <c r="A73" s="472"/>
      <c r="B73" s="472"/>
    </row>
    <row r="74" spans="1:29" x14ac:dyDescent="0.25">
      <c r="A74" s="472"/>
      <c r="B74" s="472"/>
    </row>
    <row r="75" spans="1:29" x14ac:dyDescent="0.25">
      <c r="A75" s="472"/>
      <c r="B75" s="472"/>
    </row>
    <row r="76" spans="1:29" x14ac:dyDescent="0.25">
      <c r="A76" s="472"/>
      <c r="B76" s="472"/>
    </row>
    <row r="77" spans="1:29" x14ac:dyDescent="0.25">
      <c r="A77" s="472"/>
      <c r="B77" s="472"/>
    </row>
    <row r="78" spans="1:29" x14ac:dyDescent="0.25">
      <c r="A78" s="472"/>
      <c r="B78" s="472"/>
    </row>
    <row r="79" spans="1:29" x14ac:dyDescent="0.25">
      <c r="A79" s="472"/>
      <c r="B79" s="472"/>
    </row>
    <row r="80" spans="1:29" x14ac:dyDescent="0.25">
      <c r="A80" s="472"/>
      <c r="B80" s="472"/>
    </row>
    <row r="81" spans="1:16" x14ac:dyDescent="0.25">
      <c r="A81" s="472"/>
      <c r="B81" s="472"/>
    </row>
    <row r="82" spans="1:16" x14ac:dyDescent="0.25">
      <c r="A82" s="472"/>
      <c r="B82" s="472"/>
    </row>
    <row r="83" spans="1:16" x14ac:dyDescent="0.25">
      <c r="A83" s="472"/>
      <c r="B83" s="472"/>
    </row>
    <row r="84" spans="1:16" x14ac:dyDescent="0.25">
      <c r="A84" s="472"/>
      <c r="B84" s="472"/>
    </row>
    <row r="85" spans="1:16" x14ac:dyDescent="0.25">
      <c r="A85" s="472"/>
      <c r="B85" s="472"/>
    </row>
    <row r="86" spans="1:16" x14ac:dyDescent="0.25">
      <c r="A86" s="472"/>
      <c r="B86" s="472"/>
    </row>
    <row r="87" spans="1:16" x14ac:dyDescent="0.25">
      <c r="A87" s="472"/>
      <c r="B87" s="472"/>
    </row>
    <row r="88" spans="1:16" x14ac:dyDescent="0.25">
      <c r="A88" s="472"/>
      <c r="B88" s="472"/>
    </row>
    <row r="89" spans="1:16" x14ac:dyDescent="0.25">
      <c r="A89" s="472"/>
      <c r="B89" s="472"/>
    </row>
    <row r="90" spans="1:16" x14ac:dyDescent="0.25">
      <c r="A90" s="472"/>
      <c r="B90" s="472"/>
    </row>
    <row r="91" spans="1:16" x14ac:dyDescent="0.25">
      <c r="A91" s="472"/>
      <c r="B91" s="472"/>
    </row>
    <row r="92" spans="1:16" x14ac:dyDescent="0.25">
      <c r="A92" s="472"/>
      <c r="B92" s="472"/>
      <c r="K92" s="1427" t="s">
        <v>36</v>
      </c>
    </row>
    <row r="93" spans="1:16" ht="19.5" customHeight="1" x14ac:dyDescent="0.25">
      <c r="A93" s="472"/>
      <c r="B93" s="472"/>
      <c r="F93" s="669"/>
      <c r="G93" s="669"/>
      <c r="H93" s="669"/>
      <c r="I93" s="669"/>
      <c r="J93" s="669"/>
      <c r="K93" s="1428" t="s">
        <v>38</v>
      </c>
      <c r="L93" s="669"/>
      <c r="M93" s="669"/>
      <c r="N93" s="669"/>
      <c r="O93" s="669"/>
      <c r="P93" s="669"/>
    </row>
    <row r="94" spans="1:16" ht="18" customHeight="1" x14ac:dyDescent="0.25">
      <c r="A94" s="472"/>
      <c r="B94" s="472"/>
      <c r="F94" s="669"/>
      <c r="G94" s="669"/>
      <c r="H94" s="669"/>
      <c r="I94" s="669"/>
      <c r="J94" s="669"/>
      <c r="K94" s="1428" t="s">
        <v>81</v>
      </c>
      <c r="L94" s="669"/>
      <c r="M94" s="669"/>
      <c r="N94" s="669"/>
      <c r="O94" s="669"/>
      <c r="P94" s="669"/>
    </row>
    <row r="95" spans="1:16" ht="18" customHeight="1" x14ac:dyDescent="0.25">
      <c r="A95" s="472"/>
      <c r="B95" s="472"/>
      <c r="F95" s="669"/>
      <c r="G95" s="669"/>
      <c r="H95" s="669"/>
      <c r="I95" s="669"/>
      <c r="J95" s="669"/>
      <c r="K95" s="669"/>
      <c r="L95" s="669"/>
      <c r="M95" s="669"/>
      <c r="N95" s="669"/>
      <c r="O95" s="669"/>
      <c r="P95" s="669"/>
    </row>
    <row r="96" spans="1:16" x14ac:dyDescent="0.25">
      <c r="F96" s="472"/>
      <c r="G96" s="472"/>
      <c r="H96" s="472"/>
      <c r="I96" s="472"/>
      <c r="J96" s="472"/>
      <c r="K96" s="472"/>
      <c r="L96" s="472"/>
      <c r="M96" s="472"/>
      <c r="N96" s="472"/>
      <c r="O96" s="472"/>
      <c r="P96" s="472"/>
    </row>
    <row r="97" spans="6:16" x14ac:dyDescent="0.25">
      <c r="F97" s="472"/>
      <c r="G97" s="472"/>
      <c r="H97" s="472"/>
      <c r="I97" s="472"/>
      <c r="J97" s="472"/>
      <c r="K97" s="472"/>
      <c r="L97" s="472"/>
      <c r="M97" s="472"/>
      <c r="N97" s="472"/>
      <c r="O97" s="472"/>
      <c r="P97" s="472"/>
    </row>
    <row r="98" spans="6:16" x14ac:dyDescent="0.25">
      <c r="F98" s="472"/>
      <c r="G98" s="472"/>
      <c r="H98" s="472"/>
      <c r="I98" s="472"/>
      <c r="J98" s="472"/>
      <c r="K98" s="472"/>
      <c r="L98" s="472"/>
      <c r="M98" s="472"/>
      <c r="N98" s="472"/>
      <c r="O98" s="472"/>
      <c r="P98" s="472"/>
    </row>
  </sheetData>
  <sheetProtection algorithmName="SHA-512" hashValue="O8pBaLm2T78D9Hq6kTij9mhoAY3Nuy/L2hXOWV9/KY184gRc3zVusBJWFPqEOwPqFjaiZn38Dz/HZOhHDOJMzQ==" saltValue="IE4JMXpiE9RWDFOltLleeA==" spinCount="100000" sheet="1" objects="1" scenarios="1"/>
  <mergeCells count="76">
    <mergeCell ref="C12:U12"/>
    <mergeCell ref="F5:R5"/>
    <mergeCell ref="F6:R6"/>
    <mergeCell ref="F7:R7"/>
    <mergeCell ref="F8:R8"/>
    <mergeCell ref="F10:R10"/>
    <mergeCell ref="C16:C17"/>
    <mergeCell ref="D16:E16"/>
    <mergeCell ref="F16:G16"/>
    <mergeCell ref="H16:I16"/>
    <mergeCell ref="J16:K16"/>
    <mergeCell ref="D28:E28"/>
    <mergeCell ref="F28:G28"/>
    <mergeCell ref="H28:I28"/>
    <mergeCell ref="J28:K28"/>
    <mergeCell ref="L28:M28"/>
    <mergeCell ref="N28:O28"/>
    <mergeCell ref="P28:Q28"/>
    <mergeCell ref="R28:S28"/>
    <mergeCell ref="T28:U28"/>
    <mergeCell ref="L16:M16"/>
    <mergeCell ref="N16:O16"/>
    <mergeCell ref="P16:Q16"/>
    <mergeCell ref="R16:S16"/>
    <mergeCell ref="T16:U16"/>
    <mergeCell ref="T33:U33"/>
    <mergeCell ref="C33:C34"/>
    <mergeCell ref="D33:E33"/>
    <mergeCell ref="F33:G33"/>
    <mergeCell ref="H33:I33"/>
    <mergeCell ref="J33:K33"/>
    <mergeCell ref="O50:P50"/>
    <mergeCell ref="L33:M33"/>
    <mergeCell ref="N33:O33"/>
    <mergeCell ref="P33:Q33"/>
    <mergeCell ref="R33:S33"/>
    <mergeCell ref="C52:D52"/>
    <mergeCell ref="N45:O45"/>
    <mergeCell ref="P45:Q45"/>
    <mergeCell ref="R45:S45"/>
    <mergeCell ref="T45:U45"/>
    <mergeCell ref="C50:D51"/>
    <mergeCell ref="E50:F50"/>
    <mergeCell ref="G50:H50"/>
    <mergeCell ref="I50:J50"/>
    <mergeCell ref="D45:E45"/>
    <mergeCell ref="F45:G45"/>
    <mergeCell ref="H45:I45"/>
    <mergeCell ref="J45:K45"/>
    <mergeCell ref="L45:M45"/>
    <mergeCell ref="K50:L50"/>
    <mergeCell ref="M50:N50"/>
    <mergeCell ref="E62:F62"/>
    <mergeCell ref="G62:H62"/>
    <mergeCell ref="C53:D53"/>
    <mergeCell ref="C54:D54"/>
    <mergeCell ref="C55:D55"/>
    <mergeCell ref="C56:D56"/>
    <mergeCell ref="C57:D57"/>
    <mergeCell ref="C58:D58"/>
    <mergeCell ref="C14:U14"/>
    <mergeCell ref="C31:U31"/>
    <mergeCell ref="C48:U48"/>
    <mergeCell ref="C65:U65"/>
    <mergeCell ref="I62:J62"/>
    <mergeCell ref="K62:L62"/>
    <mergeCell ref="M62:N62"/>
    <mergeCell ref="O62:P62"/>
    <mergeCell ref="Q62:R62"/>
    <mergeCell ref="S62:T62"/>
    <mergeCell ref="C59:D59"/>
    <mergeCell ref="C60:D60"/>
    <mergeCell ref="C61:D61"/>
    <mergeCell ref="Q50:R50"/>
    <mergeCell ref="S50:T50"/>
    <mergeCell ref="C62:D62"/>
  </mergeCells>
  <hyperlinks>
    <hyperlink ref="B19" location="'EXPELHO HABILITAÇÃO F.E '!A1" display="AVANÇAR &gt;&gt;" xr:uid="{00000000-0004-0000-1500-000000000000}"/>
    <hyperlink ref="B20" location="'HORÁRIO DOS ACIDENTES'!A1" display="&lt;&lt; VOLTAR" xr:uid="{00000000-0004-0000-1500-000001000000}"/>
    <hyperlink ref="B18" location="'INÍCIO '!A1" display="INÍCIO" xr:uid="{00000000-0004-0000-1500-000002000000}"/>
    <hyperlink ref="K93" location="'EXPELHO HABILITAÇÃO F.E '!A1" display="AVANÇAR &gt;&gt;" xr:uid="{00000000-0004-0000-1500-000003000000}"/>
    <hyperlink ref="K94" location="'HORÁRIO DOS ACIDENTES'!A1" display="&lt;&lt; VOLTAR" xr:uid="{00000000-0004-0000-1500-000004000000}"/>
    <hyperlink ref="K92" location="'INÍCIO '!A1" display="INÍCIO" xr:uid="{00000000-0004-0000-1500-000005000000}"/>
  </hyperlinks>
  <printOptions horizontalCentered="1"/>
  <pageMargins left="0.23622047244094491" right="0.15748031496062992" top="0.59055118110236227" bottom="0.59055118110236227" header="0.31496062992125984" footer="0.31496062992125984"/>
  <pageSetup paperSize="9" scale="71" orientation="landscape" r:id="rId1"/>
  <rowBreaks count="1" manualBreakCount="1">
    <brk id="46" min="2" max="20" man="1"/>
  </rowBreaks>
  <ignoredErrors>
    <ignoredError sqref="T35:U44 T45" evalError="1"/>
  </ignoredErrors>
  <drawing r:id="rId2"/>
  <legacyDrawing r:id="rId3"/>
  <mc:AlternateContent xmlns:mc="http://schemas.openxmlformats.org/markup-compatibility/2006">
    <mc:Choice Requires="x14">
      <controls>
        <mc:AlternateContent xmlns:mc="http://schemas.openxmlformats.org/markup-compatibility/2006">
          <mc:Choice Requires="x14">
            <control shapeId="43009" r:id="rId4" name="Drop Down 1">
              <controlPr defaultSize="0" autoLine="0" autoPict="0">
                <anchor moveWithCells="1">
                  <from>
                    <xdr:col>9</xdr:col>
                    <xdr:colOff>247650</xdr:colOff>
                    <xdr:row>13</xdr:row>
                    <xdr:rowOff>47625</xdr:rowOff>
                  </from>
                  <to>
                    <xdr:col>13</xdr:col>
                    <xdr:colOff>504825</xdr:colOff>
                    <xdr:row>13</xdr:row>
                    <xdr:rowOff>314325</xdr:rowOff>
                  </to>
                </anchor>
              </controlPr>
            </control>
          </mc:Choice>
        </mc:AlternateContent>
      </controls>
    </mc:Choice>
  </mc:AlternateConten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2:Y780"/>
  <sheetViews>
    <sheetView showGridLines="0" showRowColHeaders="0" topLeftCell="A3" zoomScale="87" zoomScaleNormal="87" zoomScaleSheetLayoutView="100" workbookViewId="0">
      <selection activeCell="B16" sqref="B16"/>
    </sheetView>
  </sheetViews>
  <sheetFormatPr baseColWidth="10" defaultColWidth="9.140625" defaultRowHeight="15" x14ac:dyDescent="0.25"/>
  <cols>
    <col min="1" max="1" width="8.28515625" style="439" customWidth="1"/>
    <col min="2" max="2" width="16.7109375" style="439" customWidth="1"/>
    <col min="3" max="3" width="7" style="439" customWidth="1"/>
    <col min="4" max="4" width="7.28515625" style="439" customWidth="1"/>
    <col min="5" max="5" width="7.85546875" style="439" customWidth="1"/>
    <col min="6" max="6" width="7.140625" style="439" customWidth="1"/>
    <col min="7" max="7" width="8" style="439" customWidth="1"/>
    <col min="8" max="10" width="8.28515625" style="439" customWidth="1"/>
    <col min="11" max="11" width="7.85546875" style="439" customWidth="1"/>
    <col min="12" max="12" width="8.7109375" style="439" customWidth="1"/>
    <col min="13" max="14" width="7.85546875" style="439" customWidth="1"/>
    <col min="15" max="16" width="8.140625" style="439" customWidth="1"/>
    <col min="17" max="17" width="8.42578125" style="439" customWidth="1"/>
    <col min="18" max="18" width="8.140625" style="439" customWidth="1"/>
    <col min="19" max="20" width="8" style="439" customWidth="1"/>
    <col min="21" max="22" width="8.5703125" style="439" customWidth="1"/>
    <col min="23" max="16384" width="9.140625" style="439"/>
  </cols>
  <sheetData>
    <row r="2" spans="2:23" ht="6.75" customHeight="1" thickBot="1" x14ac:dyDescent="0.3"/>
    <row r="3" spans="2:23" ht="16.5" thickTop="1" x14ac:dyDescent="0.25">
      <c r="D3" s="356"/>
      <c r="E3" s="505"/>
      <c r="F3" s="425"/>
      <c r="G3" s="532"/>
      <c r="H3" s="532"/>
      <c r="I3" s="532"/>
      <c r="J3" s="532"/>
      <c r="K3" s="532"/>
      <c r="L3" s="532"/>
      <c r="M3" s="532"/>
      <c r="N3" s="533"/>
      <c r="O3" s="532"/>
      <c r="P3" s="534"/>
      <c r="Q3" s="534"/>
      <c r="R3" s="534"/>
      <c r="S3" s="535"/>
      <c r="T3" s="356"/>
      <c r="U3" s="356"/>
      <c r="V3" s="356"/>
    </row>
    <row r="4" spans="2:23" ht="15.75" x14ac:dyDescent="0.25">
      <c r="D4" s="356"/>
      <c r="E4" s="505"/>
      <c r="F4" s="425"/>
      <c r="G4" s="505"/>
      <c r="H4" s="505"/>
      <c r="I4" s="505"/>
      <c r="J4" s="505"/>
      <c r="K4" s="505"/>
      <c r="L4" s="505"/>
      <c r="M4" s="505"/>
      <c r="N4" s="537"/>
      <c r="O4" s="505"/>
      <c r="P4" s="356"/>
      <c r="Q4" s="356"/>
      <c r="R4" s="356"/>
      <c r="S4" s="538"/>
      <c r="T4" s="356"/>
      <c r="U4" s="356"/>
      <c r="V4" s="356"/>
    </row>
    <row r="5" spans="2:23" ht="15.75" x14ac:dyDescent="0.25">
      <c r="D5" s="357"/>
      <c r="E5" s="357"/>
      <c r="F5" s="425"/>
      <c r="G5" s="1723" t="s">
        <v>34</v>
      </c>
      <c r="H5" s="1723"/>
      <c r="I5" s="1723"/>
      <c r="J5" s="1723"/>
      <c r="K5" s="1723"/>
      <c r="L5" s="1723"/>
      <c r="M5" s="1723"/>
      <c r="N5" s="1723"/>
      <c r="O5" s="1723"/>
      <c r="P5" s="1723"/>
      <c r="Q5" s="1723"/>
      <c r="R5" s="1723"/>
      <c r="S5" s="1724"/>
      <c r="T5" s="1335"/>
      <c r="U5" s="1335"/>
      <c r="V5" s="1335"/>
    </row>
    <row r="6" spans="2:23" ht="15.75" x14ac:dyDescent="0.25">
      <c r="D6" s="357"/>
      <c r="E6" s="357"/>
      <c r="F6" s="425"/>
      <c r="G6" s="1723" t="s">
        <v>35</v>
      </c>
      <c r="H6" s="1723"/>
      <c r="I6" s="1723"/>
      <c r="J6" s="1723"/>
      <c r="K6" s="1723"/>
      <c r="L6" s="1723"/>
      <c r="M6" s="1723"/>
      <c r="N6" s="1723"/>
      <c r="O6" s="1723"/>
      <c r="P6" s="1723"/>
      <c r="Q6" s="1723"/>
      <c r="R6" s="1723"/>
      <c r="S6" s="1724"/>
      <c r="T6" s="1335"/>
      <c r="U6" s="1335"/>
      <c r="V6" s="1335"/>
    </row>
    <row r="7" spans="2:23" ht="15.75" x14ac:dyDescent="0.25">
      <c r="D7" s="357"/>
      <c r="E7" s="357"/>
      <c r="F7" s="425"/>
      <c r="G7" s="1723" t="s">
        <v>394</v>
      </c>
      <c r="H7" s="1723"/>
      <c r="I7" s="1723"/>
      <c r="J7" s="1723"/>
      <c r="K7" s="1723"/>
      <c r="L7" s="1723"/>
      <c r="M7" s="1723"/>
      <c r="N7" s="1723"/>
      <c r="O7" s="1723"/>
      <c r="P7" s="1723"/>
      <c r="Q7" s="1723"/>
      <c r="R7" s="1723"/>
      <c r="S7" s="1724"/>
      <c r="T7" s="1335"/>
      <c r="U7" s="1335"/>
      <c r="V7" s="1335"/>
    </row>
    <row r="8" spans="2:23" ht="15.75" x14ac:dyDescent="0.25">
      <c r="D8" s="357"/>
      <c r="E8" s="357"/>
      <c r="F8" s="425"/>
      <c r="G8" s="1723" t="s">
        <v>37</v>
      </c>
      <c r="H8" s="1723"/>
      <c r="I8" s="1723"/>
      <c r="J8" s="1723"/>
      <c r="K8" s="1723"/>
      <c r="L8" s="1723"/>
      <c r="M8" s="1723"/>
      <c r="N8" s="1723"/>
      <c r="O8" s="1723"/>
      <c r="P8" s="1723"/>
      <c r="Q8" s="1723"/>
      <c r="R8" s="1723"/>
      <c r="S8" s="1724"/>
      <c r="T8" s="1335"/>
      <c r="U8" s="1335"/>
      <c r="V8" s="1335"/>
    </row>
    <row r="9" spans="2:23" ht="15.75" x14ac:dyDescent="0.25">
      <c r="D9" s="1329"/>
      <c r="E9" s="1329"/>
      <c r="F9" s="425"/>
      <c r="G9" s="1329"/>
      <c r="H9" s="1329"/>
      <c r="I9" s="1329"/>
      <c r="J9" s="1329"/>
      <c r="K9" s="1329"/>
      <c r="L9" s="1329"/>
      <c r="M9" s="1329"/>
      <c r="N9" s="1329"/>
      <c r="O9" s="1329"/>
      <c r="P9" s="1329"/>
      <c r="Q9" s="1329"/>
      <c r="R9" s="1329"/>
      <c r="S9" s="1330"/>
      <c r="T9" s="1329"/>
      <c r="U9" s="1329"/>
      <c r="V9" s="1329"/>
    </row>
    <row r="10" spans="2:23" ht="29.25" customHeight="1" thickBot="1" x14ac:dyDescent="0.3">
      <c r="D10" s="386"/>
      <c r="E10" s="386"/>
      <c r="F10" s="425"/>
      <c r="G10" s="1769" t="s">
        <v>336</v>
      </c>
      <c r="H10" s="1769"/>
      <c r="I10" s="1769"/>
      <c r="J10" s="1769"/>
      <c r="K10" s="1769"/>
      <c r="L10" s="1769"/>
      <c r="M10" s="1769"/>
      <c r="N10" s="1769"/>
      <c r="O10" s="1769"/>
      <c r="P10" s="1769"/>
      <c r="Q10" s="1769"/>
      <c r="R10" s="1769"/>
      <c r="S10" s="1770"/>
      <c r="T10" s="494"/>
      <c r="U10" s="494"/>
      <c r="V10" s="494"/>
    </row>
    <row r="11" spans="2:23" ht="15.75" thickTop="1" x14ac:dyDescent="0.25"/>
    <row r="12" spans="2:23" ht="28.5" customHeight="1" x14ac:dyDescent="0.25">
      <c r="D12" s="1500" t="s">
        <v>449</v>
      </c>
      <c r="E12" s="1500"/>
      <c r="F12" s="1500"/>
      <c r="G12" s="1500"/>
      <c r="H12" s="1500"/>
      <c r="I12" s="1500"/>
      <c r="J12" s="1500"/>
      <c r="K12" s="1500"/>
      <c r="L12" s="1500"/>
      <c r="M12" s="1500"/>
      <c r="N12" s="1500"/>
      <c r="O12" s="1500"/>
      <c r="P12" s="1500"/>
      <c r="Q12" s="1500"/>
      <c r="R12" s="1500"/>
      <c r="S12" s="1500"/>
      <c r="T12" s="1500"/>
      <c r="U12" s="1500"/>
      <c r="V12" s="1500"/>
    </row>
    <row r="13" spans="2:23" ht="9" customHeight="1" thickBot="1" x14ac:dyDescent="0.3">
      <c r="B13" s="472"/>
      <c r="S13" s="508"/>
      <c r="T13" s="508"/>
      <c r="U13" s="508"/>
      <c r="V13" s="508"/>
    </row>
    <row r="14" spans="2:23" ht="15.75" customHeight="1" thickTop="1" thickBot="1" x14ac:dyDescent="0.3">
      <c r="B14" s="439" t="s">
        <v>257</v>
      </c>
      <c r="C14" s="1771" t="s">
        <v>257</v>
      </c>
      <c r="D14" s="1791" t="s">
        <v>294</v>
      </c>
      <c r="E14" s="1759">
        <v>2008</v>
      </c>
      <c r="F14" s="1758"/>
      <c r="G14" s="1757">
        <v>2009</v>
      </c>
      <c r="H14" s="1758"/>
      <c r="I14" s="1757">
        <v>2010</v>
      </c>
      <c r="J14" s="1758"/>
      <c r="K14" s="1757">
        <v>2011</v>
      </c>
      <c r="L14" s="1758"/>
      <c r="M14" s="1757">
        <v>2012</v>
      </c>
      <c r="N14" s="1758"/>
      <c r="O14" s="1757">
        <v>2013</v>
      </c>
      <c r="P14" s="1758"/>
      <c r="Q14" s="1781">
        <v>2014</v>
      </c>
      <c r="R14" s="1782"/>
      <c r="S14" s="1783">
        <v>2015</v>
      </c>
      <c r="T14" s="1782"/>
      <c r="U14" s="1759">
        <v>2016</v>
      </c>
      <c r="V14" s="1759"/>
      <c r="W14" s="399"/>
    </row>
    <row r="15" spans="2:23" ht="15.75" thickBot="1" x14ac:dyDescent="0.3">
      <c r="B15" s="472"/>
      <c r="C15" s="1772"/>
      <c r="D15" s="1793"/>
      <c r="E15" s="1141" t="s">
        <v>190</v>
      </c>
      <c r="F15" s="905" t="s">
        <v>191</v>
      </c>
      <c r="G15" s="902" t="s">
        <v>190</v>
      </c>
      <c r="H15" s="903" t="s">
        <v>191</v>
      </c>
      <c r="I15" s="904" t="s">
        <v>190</v>
      </c>
      <c r="J15" s="903" t="s">
        <v>191</v>
      </c>
      <c r="K15" s="923" t="s">
        <v>190</v>
      </c>
      <c r="L15" s="924" t="s">
        <v>191</v>
      </c>
      <c r="M15" s="923" t="s">
        <v>190</v>
      </c>
      <c r="N15" s="924" t="s">
        <v>191</v>
      </c>
      <c r="O15" s="923" t="s">
        <v>190</v>
      </c>
      <c r="P15" s="903" t="s">
        <v>191</v>
      </c>
      <c r="Q15" s="923" t="s">
        <v>190</v>
      </c>
      <c r="R15" s="903" t="s">
        <v>191</v>
      </c>
      <c r="S15" s="923" t="s">
        <v>190</v>
      </c>
      <c r="T15" s="903" t="s">
        <v>191</v>
      </c>
      <c r="U15" s="1141" t="s">
        <v>190</v>
      </c>
      <c r="V15" s="1140" t="s">
        <v>191</v>
      </c>
    </row>
    <row r="16" spans="2:23" x14ac:dyDescent="0.25">
      <c r="B16" s="1328" t="s">
        <v>36</v>
      </c>
      <c r="C16" s="1785"/>
      <c r="D16" s="514" t="s">
        <v>192</v>
      </c>
      <c r="E16" s="157">
        <v>652</v>
      </c>
      <c r="F16" s="158">
        <v>249</v>
      </c>
      <c r="G16" s="155">
        <v>706</v>
      </c>
      <c r="H16" s="156">
        <v>319</v>
      </c>
      <c r="I16" s="157">
        <v>731</v>
      </c>
      <c r="J16" s="156">
        <v>350</v>
      </c>
      <c r="K16" s="157">
        <v>768</v>
      </c>
      <c r="L16" s="156">
        <v>394</v>
      </c>
      <c r="M16" s="157">
        <v>787</v>
      </c>
      <c r="N16" s="156">
        <v>441</v>
      </c>
      <c r="O16" s="157">
        <v>788</v>
      </c>
      <c r="P16" s="156">
        <v>472</v>
      </c>
      <c r="Q16" s="157">
        <v>796</v>
      </c>
      <c r="R16" s="156">
        <v>503</v>
      </c>
      <c r="S16" s="157">
        <v>803</v>
      </c>
      <c r="T16" s="156">
        <v>514</v>
      </c>
      <c r="U16" s="157">
        <v>806</v>
      </c>
      <c r="V16" s="506">
        <v>526</v>
      </c>
    </row>
    <row r="17" spans="2:24" x14ac:dyDescent="0.25">
      <c r="B17" s="1328" t="s">
        <v>38</v>
      </c>
      <c r="C17" s="1785"/>
      <c r="D17" s="1045" t="s">
        <v>193</v>
      </c>
      <c r="E17" s="1048">
        <v>2737</v>
      </c>
      <c r="F17" s="1049">
        <v>1037</v>
      </c>
      <c r="G17" s="1046">
        <v>3137</v>
      </c>
      <c r="H17" s="1047">
        <v>1288</v>
      </c>
      <c r="I17" s="1048">
        <v>3422</v>
      </c>
      <c r="J17" s="1047">
        <v>1447</v>
      </c>
      <c r="K17" s="1048">
        <v>3725</v>
      </c>
      <c r="L17" s="1047">
        <v>1645</v>
      </c>
      <c r="M17" s="1048">
        <v>4021</v>
      </c>
      <c r="N17" s="1047">
        <v>1906</v>
      </c>
      <c r="O17" s="1048">
        <v>4175</v>
      </c>
      <c r="P17" s="1047">
        <v>1991</v>
      </c>
      <c r="Q17" s="1048">
        <v>4391</v>
      </c>
      <c r="R17" s="1047">
        <v>2173</v>
      </c>
      <c r="S17" s="1048">
        <v>4499</v>
      </c>
      <c r="T17" s="1047">
        <v>2276</v>
      </c>
      <c r="U17" s="1048">
        <v>4713</v>
      </c>
      <c r="V17" s="1050">
        <v>2431</v>
      </c>
      <c r="X17" s="76"/>
    </row>
    <row r="18" spans="2:24" x14ac:dyDescent="0.25">
      <c r="B18" s="1328" t="s">
        <v>81</v>
      </c>
      <c r="C18" s="1785"/>
      <c r="D18" s="515" t="s">
        <v>194</v>
      </c>
      <c r="E18" s="161">
        <v>697</v>
      </c>
      <c r="F18" s="162">
        <v>9</v>
      </c>
      <c r="G18" s="159">
        <v>707</v>
      </c>
      <c r="H18" s="160">
        <v>9</v>
      </c>
      <c r="I18" s="161">
        <v>704</v>
      </c>
      <c r="J18" s="160">
        <v>10</v>
      </c>
      <c r="K18" s="161">
        <v>700</v>
      </c>
      <c r="L18" s="160">
        <v>10</v>
      </c>
      <c r="M18" s="161">
        <v>705</v>
      </c>
      <c r="N18" s="160">
        <v>10</v>
      </c>
      <c r="O18" s="161">
        <v>703</v>
      </c>
      <c r="P18" s="160">
        <v>10</v>
      </c>
      <c r="Q18" s="161">
        <v>706</v>
      </c>
      <c r="R18" s="160">
        <v>9</v>
      </c>
      <c r="S18" s="161">
        <v>682</v>
      </c>
      <c r="T18" s="160">
        <v>10</v>
      </c>
      <c r="U18" s="161">
        <v>686</v>
      </c>
      <c r="V18" s="507">
        <v>10</v>
      </c>
    </row>
    <row r="19" spans="2:24" x14ac:dyDescent="0.25">
      <c r="B19" s="472"/>
      <c r="C19" s="1785"/>
      <c r="D19" s="1045" t="s">
        <v>195</v>
      </c>
      <c r="E19" s="1048">
        <v>306</v>
      </c>
      <c r="F19" s="1049">
        <v>5</v>
      </c>
      <c r="G19" s="1046">
        <v>316</v>
      </c>
      <c r="H19" s="1047">
        <v>5</v>
      </c>
      <c r="I19" s="1048">
        <v>315</v>
      </c>
      <c r="J19" s="1047">
        <v>5</v>
      </c>
      <c r="K19" s="1048">
        <v>324</v>
      </c>
      <c r="L19" s="1047">
        <v>6</v>
      </c>
      <c r="M19" s="1048">
        <v>333</v>
      </c>
      <c r="N19" s="1047">
        <v>6</v>
      </c>
      <c r="O19" s="1048">
        <v>332</v>
      </c>
      <c r="P19" s="1047">
        <v>6</v>
      </c>
      <c r="Q19" s="1048">
        <v>334</v>
      </c>
      <c r="R19" s="1047">
        <v>6</v>
      </c>
      <c r="S19" s="1048">
        <v>320</v>
      </c>
      <c r="T19" s="1047">
        <v>6</v>
      </c>
      <c r="U19" s="1048">
        <v>324</v>
      </c>
      <c r="V19" s="1050">
        <v>6</v>
      </c>
    </row>
    <row r="20" spans="2:24" x14ac:dyDescent="0.25">
      <c r="B20" s="472"/>
      <c r="C20" s="1785"/>
      <c r="D20" s="515" t="s">
        <v>196</v>
      </c>
      <c r="E20" s="161">
        <v>123</v>
      </c>
      <c r="F20" s="162">
        <v>0</v>
      </c>
      <c r="G20" s="159">
        <v>124</v>
      </c>
      <c r="H20" s="160">
        <v>0</v>
      </c>
      <c r="I20" s="161">
        <v>123</v>
      </c>
      <c r="J20" s="160">
        <v>0</v>
      </c>
      <c r="K20" s="161">
        <v>125</v>
      </c>
      <c r="L20" s="160">
        <v>0</v>
      </c>
      <c r="M20" s="161">
        <v>125</v>
      </c>
      <c r="N20" s="160">
        <v>0</v>
      </c>
      <c r="O20" s="161">
        <v>127</v>
      </c>
      <c r="P20" s="160">
        <v>0</v>
      </c>
      <c r="Q20" s="161">
        <v>126</v>
      </c>
      <c r="R20" s="160">
        <v>0</v>
      </c>
      <c r="S20" s="161">
        <v>121</v>
      </c>
      <c r="T20" s="160">
        <v>0</v>
      </c>
      <c r="U20" s="161">
        <v>123</v>
      </c>
      <c r="V20" s="507">
        <v>0</v>
      </c>
    </row>
    <row r="21" spans="2:24" x14ac:dyDescent="0.25">
      <c r="B21" s="472"/>
      <c r="C21" s="1785"/>
      <c r="D21" s="1045" t="s">
        <v>197</v>
      </c>
      <c r="E21" s="1048">
        <v>153</v>
      </c>
      <c r="F21" s="1049">
        <v>130</v>
      </c>
      <c r="G21" s="1046">
        <v>172</v>
      </c>
      <c r="H21" s="1047">
        <v>154</v>
      </c>
      <c r="I21" s="1048">
        <v>182</v>
      </c>
      <c r="J21" s="1047">
        <v>171</v>
      </c>
      <c r="K21" s="1048">
        <v>199</v>
      </c>
      <c r="L21" s="1047">
        <v>190</v>
      </c>
      <c r="M21" s="1048">
        <v>209</v>
      </c>
      <c r="N21" s="1047">
        <v>216</v>
      </c>
      <c r="O21" s="1048">
        <v>217</v>
      </c>
      <c r="P21" s="1047">
        <v>234</v>
      </c>
      <c r="Q21" s="1048">
        <v>225</v>
      </c>
      <c r="R21" s="1047">
        <v>248</v>
      </c>
      <c r="S21" s="1048">
        <v>217</v>
      </c>
      <c r="T21" s="1047">
        <v>267</v>
      </c>
      <c r="U21" s="1048">
        <v>223</v>
      </c>
      <c r="V21" s="1050">
        <v>283</v>
      </c>
    </row>
    <row r="22" spans="2:24" x14ac:dyDescent="0.25">
      <c r="B22" s="472"/>
      <c r="C22" s="1785"/>
      <c r="D22" s="515" t="s">
        <v>198</v>
      </c>
      <c r="E22" s="161">
        <v>213</v>
      </c>
      <c r="F22" s="162">
        <v>2</v>
      </c>
      <c r="G22" s="159">
        <v>226</v>
      </c>
      <c r="H22" s="160">
        <v>2</v>
      </c>
      <c r="I22" s="161">
        <v>223</v>
      </c>
      <c r="J22" s="160">
        <v>3</v>
      </c>
      <c r="K22" s="161">
        <v>226</v>
      </c>
      <c r="L22" s="160">
        <v>4</v>
      </c>
      <c r="M22" s="161">
        <v>228</v>
      </c>
      <c r="N22" s="160">
        <v>4</v>
      </c>
      <c r="O22" s="161">
        <v>237</v>
      </c>
      <c r="P22" s="160">
        <v>4</v>
      </c>
      <c r="Q22" s="161">
        <v>238</v>
      </c>
      <c r="R22" s="160">
        <v>5</v>
      </c>
      <c r="S22" s="161">
        <v>235</v>
      </c>
      <c r="T22" s="160">
        <v>6</v>
      </c>
      <c r="U22" s="161">
        <v>237</v>
      </c>
      <c r="V22" s="507">
        <v>6</v>
      </c>
    </row>
    <row r="23" spans="2:24" x14ac:dyDescent="0.25">
      <c r="C23" s="1785"/>
      <c r="D23" s="1045" t="s">
        <v>199</v>
      </c>
      <c r="E23" s="1048">
        <v>90</v>
      </c>
      <c r="F23" s="1049">
        <v>1</v>
      </c>
      <c r="G23" s="1046">
        <v>91</v>
      </c>
      <c r="H23" s="1047">
        <v>1</v>
      </c>
      <c r="I23" s="1048">
        <v>102</v>
      </c>
      <c r="J23" s="1047">
        <v>1</v>
      </c>
      <c r="K23" s="1048">
        <v>104</v>
      </c>
      <c r="L23" s="1047">
        <v>2</v>
      </c>
      <c r="M23" s="1048">
        <v>104</v>
      </c>
      <c r="N23" s="1047">
        <v>1</v>
      </c>
      <c r="O23" s="1048">
        <v>105</v>
      </c>
      <c r="P23" s="1047">
        <v>1</v>
      </c>
      <c r="Q23" s="1048">
        <v>107</v>
      </c>
      <c r="R23" s="1047">
        <v>1</v>
      </c>
      <c r="S23" s="1048">
        <v>100</v>
      </c>
      <c r="T23" s="1047">
        <v>1</v>
      </c>
      <c r="U23" s="1048">
        <v>100</v>
      </c>
      <c r="V23" s="1050">
        <v>1</v>
      </c>
    </row>
    <row r="24" spans="2:24" ht="15.75" thickBot="1" x14ac:dyDescent="0.3">
      <c r="C24" s="1785"/>
      <c r="D24" s="764" t="s">
        <v>200</v>
      </c>
      <c r="E24" s="767">
        <v>31</v>
      </c>
      <c r="F24" s="768">
        <v>0</v>
      </c>
      <c r="G24" s="765">
        <v>31</v>
      </c>
      <c r="H24" s="766">
        <v>0</v>
      </c>
      <c r="I24" s="767">
        <v>29</v>
      </c>
      <c r="J24" s="766">
        <v>0</v>
      </c>
      <c r="K24" s="767">
        <v>27</v>
      </c>
      <c r="L24" s="766">
        <v>0</v>
      </c>
      <c r="M24" s="767">
        <v>27</v>
      </c>
      <c r="N24" s="766">
        <v>0</v>
      </c>
      <c r="O24" s="767">
        <v>27</v>
      </c>
      <c r="P24" s="766">
        <v>0</v>
      </c>
      <c r="Q24" s="767">
        <v>28</v>
      </c>
      <c r="R24" s="766">
        <v>0</v>
      </c>
      <c r="S24" s="767">
        <v>26</v>
      </c>
      <c r="T24" s="766">
        <v>0</v>
      </c>
      <c r="U24" s="767">
        <v>26</v>
      </c>
      <c r="V24" s="769">
        <v>0</v>
      </c>
    </row>
    <row r="25" spans="2:24" ht="15.75" customHeight="1" thickBot="1" x14ac:dyDescent="0.3">
      <c r="C25" s="1785"/>
      <c r="D25" s="889" t="s">
        <v>7</v>
      </c>
      <c r="E25" s="914">
        <f t="shared" ref="E25:V25" si="0">SUM(E16:E24)</f>
        <v>5002</v>
      </c>
      <c r="F25" s="915">
        <f t="shared" si="0"/>
        <v>1433</v>
      </c>
      <c r="G25" s="912">
        <f t="shared" si="0"/>
        <v>5510</v>
      </c>
      <c r="H25" s="913">
        <f t="shared" si="0"/>
        <v>1778</v>
      </c>
      <c r="I25" s="914">
        <f t="shared" si="0"/>
        <v>5831</v>
      </c>
      <c r="J25" s="915">
        <f t="shared" si="0"/>
        <v>1987</v>
      </c>
      <c r="K25" s="912">
        <f t="shared" si="0"/>
        <v>6198</v>
      </c>
      <c r="L25" s="913">
        <f t="shared" si="0"/>
        <v>2251</v>
      </c>
      <c r="M25" s="914">
        <f t="shared" si="0"/>
        <v>6539</v>
      </c>
      <c r="N25" s="913">
        <f t="shared" si="0"/>
        <v>2584</v>
      </c>
      <c r="O25" s="914">
        <f t="shared" si="0"/>
        <v>6711</v>
      </c>
      <c r="P25" s="913">
        <f t="shared" si="0"/>
        <v>2718</v>
      </c>
      <c r="Q25" s="914">
        <f t="shared" si="0"/>
        <v>6951</v>
      </c>
      <c r="R25" s="913">
        <f t="shared" si="0"/>
        <v>2945</v>
      </c>
      <c r="S25" s="914">
        <f t="shared" si="0"/>
        <v>7003</v>
      </c>
      <c r="T25" s="913">
        <f t="shared" si="0"/>
        <v>3080</v>
      </c>
      <c r="U25" s="914">
        <f t="shared" si="0"/>
        <v>7238</v>
      </c>
      <c r="V25" s="1145">
        <f t="shared" si="0"/>
        <v>3263</v>
      </c>
    </row>
    <row r="26" spans="2:24" ht="30.75" customHeight="1" thickBot="1" x14ac:dyDescent="0.3">
      <c r="C26" s="1786"/>
      <c r="D26" s="1146" t="s">
        <v>201</v>
      </c>
      <c r="E26" s="1765">
        <f>E25+F25</f>
        <v>6435</v>
      </c>
      <c r="F26" s="1764"/>
      <c r="G26" s="1763">
        <f>G25+H25</f>
        <v>7288</v>
      </c>
      <c r="H26" s="1764"/>
      <c r="I26" s="1763">
        <f>I25+J25</f>
        <v>7818</v>
      </c>
      <c r="J26" s="1764"/>
      <c r="K26" s="1763">
        <f>K25+L25</f>
        <v>8449</v>
      </c>
      <c r="L26" s="1764"/>
      <c r="M26" s="1763">
        <f>M25+N25</f>
        <v>9123</v>
      </c>
      <c r="N26" s="1764"/>
      <c r="O26" s="1763">
        <f>O25+P25</f>
        <v>9429</v>
      </c>
      <c r="P26" s="1764"/>
      <c r="Q26" s="1763">
        <f>Q25+R25</f>
        <v>9896</v>
      </c>
      <c r="R26" s="1764"/>
      <c r="S26" s="1765">
        <f>S25+T25</f>
        <v>10083</v>
      </c>
      <c r="T26" s="1764"/>
      <c r="U26" s="1763">
        <f>U25+V25</f>
        <v>10501</v>
      </c>
      <c r="V26" s="1766"/>
    </row>
    <row r="27" spans="2:24" ht="15.75" customHeight="1" thickTop="1" thickBot="1" x14ac:dyDescent="0.3">
      <c r="B27" s="439" t="s">
        <v>202</v>
      </c>
      <c r="C27" s="1771" t="s">
        <v>202</v>
      </c>
      <c r="D27" s="1791" t="str">
        <f>D14</f>
        <v>CATEG.</v>
      </c>
      <c r="E27" s="1759">
        <v>2008</v>
      </c>
      <c r="F27" s="1758"/>
      <c r="G27" s="1757">
        <v>2009</v>
      </c>
      <c r="H27" s="1758"/>
      <c r="I27" s="1757">
        <v>2010</v>
      </c>
      <c r="J27" s="1758"/>
      <c r="K27" s="1757">
        <v>2011</v>
      </c>
      <c r="L27" s="1758"/>
      <c r="M27" s="1757">
        <v>2012</v>
      </c>
      <c r="N27" s="1758"/>
      <c r="O27" s="1757">
        <v>2013</v>
      </c>
      <c r="P27" s="1758"/>
      <c r="Q27" s="1781">
        <v>2014</v>
      </c>
      <c r="R27" s="1782"/>
      <c r="S27" s="1783">
        <v>2015</v>
      </c>
      <c r="T27" s="1782"/>
      <c r="U27" s="1783">
        <v>2016</v>
      </c>
      <c r="V27" s="1782"/>
      <c r="W27" s="399"/>
    </row>
    <row r="28" spans="2:24" ht="15.75" thickBot="1" x14ac:dyDescent="0.3">
      <c r="C28" s="1772"/>
      <c r="D28" s="1793"/>
      <c r="E28" s="1141" t="s">
        <v>190</v>
      </c>
      <c r="F28" s="905" t="s">
        <v>191</v>
      </c>
      <c r="G28" s="902" t="s">
        <v>190</v>
      </c>
      <c r="H28" s="903" t="s">
        <v>191</v>
      </c>
      <c r="I28" s="904" t="s">
        <v>190</v>
      </c>
      <c r="J28" s="903" t="s">
        <v>191</v>
      </c>
      <c r="K28" s="923" t="s">
        <v>190</v>
      </c>
      <c r="L28" s="924" t="s">
        <v>191</v>
      </c>
      <c r="M28" s="923" t="s">
        <v>190</v>
      </c>
      <c r="N28" s="924" t="s">
        <v>191</v>
      </c>
      <c r="O28" s="923" t="s">
        <v>190</v>
      </c>
      <c r="P28" s="903" t="s">
        <v>191</v>
      </c>
      <c r="Q28" s="923" t="s">
        <v>190</v>
      </c>
      <c r="R28" s="903" t="s">
        <v>191</v>
      </c>
      <c r="S28" s="923" t="s">
        <v>190</v>
      </c>
      <c r="T28" s="903" t="s">
        <v>191</v>
      </c>
      <c r="U28" s="923" t="s">
        <v>190</v>
      </c>
      <c r="V28" s="903" t="s">
        <v>191</v>
      </c>
    </row>
    <row r="29" spans="2:24" x14ac:dyDescent="0.25">
      <c r="C29" s="1785"/>
      <c r="D29" s="514" t="s">
        <v>192</v>
      </c>
      <c r="E29" s="157">
        <v>216</v>
      </c>
      <c r="F29" s="158">
        <v>48</v>
      </c>
      <c r="G29" s="155">
        <v>236</v>
      </c>
      <c r="H29" s="156">
        <v>61</v>
      </c>
      <c r="I29" s="157">
        <v>241</v>
      </c>
      <c r="J29" s="156">
        <v>67</v>
      </c>
      <c r="K29" s="157">
        <v>249</v>
      </c>
      <c r="L29" s="156">
        <v>72</v>
      </c>
      <c r="M29" s="157">
        <v>255</v>
      </c>
      <c r="N29" s="156">
        <v>78</v>
      </c>
      <c r="O29" s="157">
        <v>259</v>
      </c>
      <c r="P29" s="156">
        <v>78</v>
      </c>
      <c r="Q29" s="157">
        <v>266</v>
      </c>
      <c r="R29" s="156">
        <v>83</v>
      </c>
      <c r="S29" s="157">
        <v>270</v>
      </c>
      <c r="T29" s="156">
        <v>94</v>
      </c>
      <c r="U29" s="157">
        <v>275</v>
      </c>
      <c r="V29" s="506">
        <v>100</v>
      </c>
    </row>
    <row r="30" spans="2:24" x14ac:dyDescent="0.25">
      <c r="C30" s="1785"/>
      <c r="D30" s="1045" t="s">
        <v>193</v>
      </c>
      <c r="E30" s="1048">
        <v>1201</v>
      </c>
      <c r="F30" s="1049">
        <v>203</v>
      </c>
      <c r="G30" s="1046">
        <v>1405</v>
      </c>
      <c r="H30" s="1047">
        <v>261</v>
      </c>
      <c r="I30" s="1048">
        <v>1495</v>
      </c>
      <c r="J30" s="1047">
        <v>335</v>
      </c>
      <c r="K30" s="1048">
        <v>1663</v>
      </c>
      <c r="L30" s="1047">
        <v>412</v>
      </c>
      <c r="M30" s="1048">
        <v>1830</v>
      </c>
      <c r="N30" s="1047">
        <v>500</v>
      </c>
      <c r="O30" s="1048">
        <v>1994</v>
      </c>
      <c r="P30" s="1047">
        <v>608</v>
      </c>
      <c r="Q30" s="1048">
        <v>2151</v>
      </c>
      <c r="R30" s="1047">
        <v>675</v>
      </c>
      <c r="S30" s="1048">
        <v>2307</v>
      </c>
      <c r="T30" s="1047">
        <v>762</v>
      </c>
      <c r="U30" s="1048">
        <v>2422</v>
      </c>
      <c r="V30" s="1050">
        <v>818</v>
      </c>
    </row>
    <row r="31" spans="2:24" x14ac:dyDescent="0.25">
      <c r="C31" s="1785"/>
      <c r="D31" s="515" t="s">
        <v>194</v>
      </c>
      <c r="E31" s="161">
        <v>221</v>
      </c>
      <c r="F31" s="162">
        <v>3</v>
      </c>
      <c r="G31" s="159">
        <v>223</v>
      </c>
      <c r="H31" s="160">
        <v>3</v>
      </c>
      <c r="I31" s="161">
        <v>229</v>
      </c>
      <c r="J31" s="160">
        <v>4</v>
      </c>
      <c r="K31" s="161">
        <v>236</v>
      </c>
      <c r="L31" s="160">
        <v>4</v>
      </c>
      <c r="M31" s="161">
        <v>233</v>
      </c>
      <c r="N31" s="160">
        <v>4</v>
      </c>
      <c r="O31" s="161">
        <v>242</v>
      </c>
      <c r="P31" s="160">
        <v>4</v>
      </c>
      <c r="Q31" s="161">
        <v>250</v>
      </c>
      <c r="R31" s="160">
        <v>3</v>
      </c>
      <c r="S31" s="161">
        <v>245</v>
      </c>
      <c r="T31" s="160">
        <v>3</v>
      </c>
      <c r="U31" s="161">
        <v>245</v>
      </c>
      <c r="V31" s="507">
        <v>3</v>
      </c>
    </row>
    <row r="32" spans="2:24" x14ac:dyDescent="0.25">
      <c r="C32" s="1785"/>
      <c r="D32" s="1045" t="s">
        <v>195</v>
      </c>
      <c r="E32" s="1048">
        <v>90</v>
      </c>
      <c r="F32" s="1049">
        <v>0</v>
      </c>
      <c r="G32" s="1046">
        <v>91</v>
      </c>
      <c r="H32" s="1047">
        <v>0</v>
      </c>
      <c r="I32" s="1048">
        <v>93</v>
      </c>
      <c r="J32" s="1047">
        <v>1</v>
      </c>
      <c r="K32" s="1048">
        <v>94</v>
      </c>
      <c r="L32" s="1047">
        <v>1</v>
      </c>
      <c r="M32" s="1048">
        <v>101</v>
      </c>
      <c r="N32" s="1047">
        <v>1</v>
      </c>
      <c r="O32" s="1048">
        <v>99</v>
      </c>
      <c r="P32" s="1047">
        <v>1</v>
      </c>
      <c r="Q32" s="1048">
        <v>102</v>
      </c>
      <c r="R32" s="1047">
        <v>1</v>
      </c>
      <c r="S32" s="1048">
        <v>103</v>
      </c>
      <c r="T32" s="1047">
        <v>2</v>
      </c>
      <c r="U32" s="1048">
        <v>108</v>
      </c>
      <c r="V32" s="1050">
        <v>2</v>
      </c>
    </row>
    <row r="33" spans="2:22" x14ac:dyDescent="0.25">
      <c r="C33" s="1785"/>
      <c r="D33" s="515" t="s">
        <v>196</v>
      </c>
      <c r="E33" s="161">
        <v>21</v>
      </c>
      <c r="F33" s="162">
        <v>0</v>
      </c>
      <c r="G33" s="159">
        <v>21</v>
      </c>
      <c r="H33" s="160">
        <v>0</v>
      </c>
      <c r="I33" s="161">
        <v>23</v>
      </c>
      <c r="J33" s="160">
        <v>0</v>
      </c>
      <c r="K33" s="161">
        <v>24</v>
      </c>
      <c r="L33" s="160">
        <v>0</v>
      </c>
      <c r="M33" s="161">
        <v>29</v>
      </c>
      <c r="N33" s="160">
        <v>0</v>
      </c>
      <c r="O33" s="161">
        <v>31</v>
      </c>
      <c r="P33" s="160">
        <v>0</v>
      </c>
      <c r="Q33" s="161">
        <v>33</v>
      </c>
      <c r="R33" s="160">
        <v>0</v>
      </c>
      <c r="S33" s="161">
        <v>34</v>
      </c>
      <c r="T33" s="160">
        <v>0</v>
      </c>
      <c r="U33" s="161">
        <v>36</v>
      </c>
      <c r="V33" s="507">
        <v>0</v>
      </c>
    </row>
    <row r="34" spans="2:22" x14ac:dyDescent="0.25">
      <c r="C34" s="1785"/>
      <c r="D34" s="1045" t="s">
        <v>197</v>
      </c>
      <c r="E34" s="1048">
        <v>47</v>
      </c>
      <c r="F34" s="1049">
        <v>29</v>
      </c>
      <c r="G34" s="1046">
        <v>53</v>
      </c>
      <c r="H34" s="1047">
        <v>42</v>
      </c>
      <c r="I34" s="1048">
        <v>59</v>
      </c>
      <c r="J34" s="1047">
        <v>47</v>
      </c>
      <c r="K34" s="1048">
        <v>64</v>
      </c>
      <c r="L34" s="1047">
        <v>58</v>
      </c>
      <c r="M34" s="1048">
        <v>72</v>
      </c>
      <c r="N34" s="1047">
        <v>59</v>
      </c>
      <c r="O34" s="1048">
        <v>74</v>
      </c>
      <c r="P34" s="1047">
        <v>67</v>
      </c>
      <c r="Q34" s="1048">
        <v>79</v>
      </c>
      <c r="R34" s="1047">
        <v>78</v>
      </c>
      <c r="S34" s="1048">
        <v>76</v>
      </c>
      <c r="T34" s="1047">
        <v>84</v>
      </c>
      <c r="U34" s="1048">
        <v>76</v>
      </c>
      <c r="V34" s="1050">
        <v>91</v>
      </c>
    </row>
    <row r="35" spans="2:22" x14ac:dyDescent="0.25">
      <c r="C35" s="1785"/>
      <c r="D35" s="515" t="s">
        <v>198</v>
      </c>
      <c r="E35" s="161">
        <v>64</v>
      </c>
      <c r="F35" s="162">
        <v>3</v>
      </c>
      <c r="G35" s="159">
        <v>66</v>
      </c>
      <c r="H35" s="160">
        <v>3</v>
      </c>
      <c r="I35" s="161">
        <v>66</v>
      </c>
      <c r="J35" s="160">
        <v>3</v>
      </c>
      <c r="K35" s="161">
        <v>69</v>
      </c>
      <c r="L35" s="160">
        <v>3</v>
      </c>
      <c r="M35" s="161">
        <v>72</v>
      </c>
      <c r="N35" s="160">
        <v>3</v>
      </c>
      <c r="O35" s="161">
        <v>73</v>
      </c>
      <c r="P35" s="160">
        <v>3</v>
      </c>
      <c r="Q35" s="161">
        <v>73</v>
      </c>
      <c r="R35" s="160">
        <v>3</v>
      </c>
      <c r="S35" s="161">
        <v>75</v>
      </c>
      <c r="T35" s="160">
        <v>3</v>
      </c>
      <c r="U35" s="161">
        <v>75</v>
      </c>
      <c r="V35" s="507">
        <v>3</v>
      </c>
    </row>
    <row r="36" spans="2:22" x14ac:dyDescent="0.25">
      <c r="C36" s="1785"/>
      <c r="D36" s="1045" t="s">
        <v>199</v>
      </c>
      <c r="E36" s="1048">
        <v>26</v>
      </c>
      <c r="F36" s="1049">
        <v>1</v>
      </c>
      <c r="G36" s="1046">
        <v>26</v>
      </c>
      <c r="H36" s="1047">
        <v>1</v>
      </c>
      <c r="I36" s="1048">
        <v>29</v>
      </c>
      <c r="J36" s="1047">
        <v>1</v>
      </c>
      <c r="K36" s="1048">
        <v>31</v>
      </c>
      <c r="L36" s="1047">
        <v>1</v>
      </c>
      <c r="M36" s="1048">
        <v>33</v>
      </c>
      <c r="N36" s="1047">
        <v>1</v>
      </c>
      <c r="O36" s="1048">
        <v>32</v>
      </c>
      <c r="P36" s="1047">
        <v>1</v>
      </c>
      <c r="Q36" s="1048">
        <v>32</v>
      </c>
      <c r="R36" s="1047">
        <v>1</v>
      </c>
      <c r="S36" s="1048">
        <v>34</v>
      </c>
      <c r="T36" s="1047">
        <v>1</v>
      </c>
      <c r="U36" s="1048">
        <v>34</v>
      </c>
      <c r="V36" s="1050">
        <v>1</v>
      </c>
    </row>
    <row r="37" spans="2:22" ht="15.75" thickBot="1" x14ac:dyDescent="0.3">
      <c r="C37" s="1785"/>
      <c r="D37" s="764" t="s">
        <v>200</v>
      </c>
      <c r="E37" s="767">
        <v>2</v>
      </c>
      <c r="F37" s="768">
        <v>0</v>
      </c>
      <c r="G37" s="765">
        <v>2</v>
      </c>
      <c r="H37" s="766">
        <v>0</v>
      </c>
      <c r="I37" s="767">
        <v>4</v>
      </c>
      <c r="J37" s="766">
        <v>0</v>
      </c>
      <c r="K37" s="767">
        <v>4</v>
      </c>
      <c r="L37" s="766">
        <v>0</v>
      </c>
      <c r="M37" s="767">
        <v>4</v>
      </c>
      <c r="N37" s="766">
        <v>0</v>
      </c>
      <c r="O37" s="767">
        <v>5</v>
      </c>
      <c r="P37" s="766">
        <v>0</v>
      </c>
      <c r="Q37" s="767">
        <v>5</v>
      </c>
      <c r="R37" s="766">
        <v>0</v>
      </c>
      <c r="S37" s="767">
        <v>5</v>
      </c>
      <c r="T37" s="766">
        <v>0</v>
      </c>
      <c r="U37" s="767">
        <v>5</v>
      </c>
      <c r="V37" s="769">
        <v>0</v>
      </c>
    </row>
    <row r="38" spans="2:22" ht="15.75" thickBot="1" x14ac:dyDescent="0.3">
      <c r="C38" s="1785"/>
      <c r="D38" s="889" t="s">
        <v>7</v>
      </c>
      <c r="E38" s="914">
        <f t="shared" ref="E38:V38" si="1">SUM(E29:E37)</f>
        <v>1888</v>
      </c>
      <c r="F38" s="915">
        <f t="shared" si="1"/>
        <v>287</v>
      </c>
      <c r="G38" s="912">
        <f t="shared" si="1"/>
        <v>2123</v>
      </c>
      <c r="H38" s="913">
        <f t="shared" si="1"/>
        <v>371</v>
      </c>
      <c r="I38" s="914">
        <f t="shared" si="1"/>
        <v>2239</v>
      </c>
      <c r="J38" s="915">
        <f t="shared" si="1"/>
        <v>458</v>
      </c>
      <c r="K38" s="912">
        <f t="shared" si="1"/>
        <v>2434</v>
      </c>
      <c r="L38" s="913">
        <f t="shared" si="1"/>
        <v>551</v>
      </c>
      <c r="M38" s="914">
        <f t="shared" si="1"/>
        <v>2629</v>
      </c>
      <c r="N38" s="913">
        <f t="shared" si="1"/>
        <v>646</v>
      </c>
      <c r="O38" s="914">
        <f t="shared" si="1"/>
        <v>2809</v>
      </c>
      <c r="P38" s="913">
        <f t="shared" si="1"/>
        <v>762</v>
      </c>
      <c r="Q38" s="914">
        <f t="shared" si="1"/>
        <v>2991</v>
      </c>
      <c r="R38" s="913">
        <f t="shared" si="1"/>
        <v>844</v>
      </c>
      <c r="S38" s="914">
        <f t="shared" si="1"/>
        <v>3149</v>
      </c>
      <c r="T38" s="913">
        <f t="shared" si="1"/>
        <v>949</v>
      </c>
      <c r="U38" s="914">
        <f t="shared" si="1"/>
        <v>3276</v>
      </c>
      <c r="V38" s="1145">
        <f t="shared" si="1"/>
        <v>1018</v>
      </c>
    </row>
    <row r="39" spans="2:22" ht="30.75" thickBot="1" x14ac:dyDescent="0.3">
      <c r="C39" s="1786"/>
      <c r="D39" s="1146" t="s">
        <v>201</v>
      </c>
      <c r="E39" s="1765">
        <f>E38+F38</f>
        <v>2175</v>
      </c>
      <c r="F39" s="1764"/>
      <c r="G39" s="1763">
        <f>G38+H38</f>
        <v>2494</v>
      </c>
      <c r="H39" s="1764"/>
      <c r="I39" s="1763">
        <f>I38+J38</f>
        <v>2697</v>
      </c>
      <c r="J39" s="1764"/>
      <c r="K39" s="1763">
        <f>K38+L38</f>
        <v>2985</v>
      </c>
      <c r="L39" s="1764"/>
      <c r="M39" s="1763">
        <f>M38+N38</f>
        <v>3275</v>
      </c>
      <c r="N39" s="1764"/>
      <c r="O39" s="1763">
        <f>O38+P38</f>
        <v>3571</v>
      </c>
      <c r="P39" s="1764"/>
      <c r="Q39" s="1763">
        <f>Q38+R38</f>
        <v>3835</v>
      </c>
      <c r="R39" s="1764"/>
      <c r="S39" s="1765">
        <f>S38+T38</f>
        <v>4098</v>
      </c>
      <c r="T39" s="1764"/>
      <c r="U39" s="1763">
        <f>U38+V38</f>
        <v>4294</v>
      </c>
      <c r="V39" s="1766"/>
    </row>
    <row r="40" spans="2:22" ht="15.75" customHeight="1" thickTop="1" thickBot="1" x14ac:dyDescent="0.3">
      <c r="B40" s="76" t="s">
        <v>258</v>
      </c>
      <c r="C40" s="1771" t="s">
        <v>203</v>
      </c>
      <c r="D40" s="1791" t="str">
        <f>D27</f>
        <v>CATEG.</v>
      </c>
      <c r="E40" s="1757">
        <v>2008</v>
      </c>
      <c r="F40" s="1758"/>
      <c r="G40" s="1757">
        <v>2009</v>
      </c>
      <c r="H40" s="1758"/>
      <c r="I40" s="1757">
        <v>2010</v>
      </c>
      <c r="J40" s="1758"/>
      <c r="K40" s="1757">
        <v>2011</v>
      </c>
      <c r="L40" s="1758"/>
      <c r="M40" s="1757">
        <v>2012</v>
      </c>
      <c r="N40" s="1758"/>
      <c r="O40" s="1781">
        <v>2013</v>
      </c>
      <c r="P40" s="1782"/>
      <c r="Q40" s="1781">
        <v>2014</v>
      </c>
      <c r="R40" s="1782"/>
      <c r="S40" s="1781">
        <v>2015</v>
      </c>
      <c r="T40" s="1783"/>
      <c r="U40" s="1781">
        <v>2016</v>
      </c>
      <c r="V40" s="1784"/>
    </row>
    <row r="41" spans="2:22" ht="15.75" thickBot="1" x14ac:dyDescent="0.3">
      <c r="C41" s="1772"/>
      <c r="D41" s="1793"/>
      <c r="E41" s="904" t="s">
        <v>190</v>
      </c>
      <c r="F41" s="905" t="s">
        <v>191</v>
      </c>
      <c r="G41" s="902" t="s">
        <v>190</v>
      </c>
      <c r="H41" s="903" t="s">
        <v>191</v>
      </c>
      <c r="I41" s="904" t="s">
        <v>190</v>
      </c>
      <c r="J41" s="903" t="s">
        <v>191</v>
      </c>
      <c r="K41" s="923" t="s">
        <v>190</v>
      </c>
      <c r="L41" s="924" t="s">
        <v>191</v>
      </c>
      <c r="M41" s="923" t="s">
        <v>190</v>
      </c>
      <c r="N41" s="924" t="s">
        <v>191</v>
      </c>
      <c r="O41" s="923" t="s">
        <v>190</v>
      </c>
      <c r="P41" s="903" t="s">
        <v>191</v>
      </c>
      <c r="Q41" s="923" t="s">
        <v>190</v>
      </c>
      <c r="R41" s="903" t="s">
        <v>191</v>
      </c>
      <c r="S41" s="923" t="s">
        <v>190</v>
      </c>
      <c r="T41" s="903" t="s">
        <v>191</v>
      </c>
      <c r="U41" s="923" t="s">
        <v>190</v>
      </c>
      <c r="V41" s="903" t="s">
        <v>191</v>
      </c>
    </row>
    <row r="42" spans="2:22" x14ac:dyDescent="0.25">
      <c r="C42" s="1785"/>
      <c r="D42" s="514" t="s">
        <v>192</v>
      </c>
      <c r="E42" s="157">
        <v>40</v>
      </c>
      <c r="F42" s="158">
        <v>7</v>
      </c>
      <c r="G42" s="155">
        <v>54</v>
      </c>
      <c r="H42" s="156">
        <v>15</v>
      </c>
      <c r="I42" s="157">
        <v>54</v>
      </c>
      <c r="J42" s="156">
        <v>24</v>
      </c>
      <c r="K42" s="157">
        <v>66</v>
      </c>
      <c r="L42" s="156">
        <v>25</v>
      </c>
      <c r="M42" s="157">
        <v>70</v>
      </c>
      <c r="N42" s="156">
        <v>31</v>
      </c>
      <c r="O42" s="157">
        <v>81</v>
      </c>
      <c r="P42" s="156">
        <v>40</v>
      </c>
      <c r="Q42" s="157">
        <v>86</v>
      </c>
      <c r="R42" s="156">
        <v>49</v>
      </c>
      <c r="S42" s="157">
        <v>98</v>
      </c>
      <c r="T42" s="156">
        <v>60</v>
      </c>
      <c r="U42" s="157">
        <v>98</v>
      </c>
      <c r="V42" s="506">
        <v>65</v>
      </c>
    </row>
    <row r="43" spans="2:22" x14ac:dyDescent="0.25">
      <c r="C43" s="1785"/>
      <c r="D43" s="1045" t="s">
        <v>193</v>
      </c>
      <c r="E43" s="1048">
        <v>1199</v>
      </c>
      <c r="F43" s="1049">
        <v>285</v>
      </c>
      <c r="G43" s="1046">
        <v>1706</v>
      </c>
      <c r="H43" s="1047">
        <v>424</v>
      </c>
      <c r="I43" s="1048">
        <v>1974</v>
      </c>
      <c r="J43" s="1047">
        <v>535</v>
      </c>
      <c r="K43" s="1048">
        <v>2176</v>
      </c>
      <c r="L43" s="1047">
        <v>639</v>
      </c>
      <c r="M43" s="1048">
        <v>2432</v>
      </c>
      <c r="N43" s="1047">
        <v>747</v>
      </c>
      <c r="O43" s="1048">
        <v>2603</v>
      </c>
      <c r="P43" s="1047">
        <v>829</v>
      </c>
      <c r="Q43" s="1048">
        <v>2779</v>
      </c>
      <c r="R43" s="1047">
        <v>922</v>
      </c>
      <c r="S43" s="1048">
        <v>2924</v>
      </c>
      <c r="T43" s="1047">
        <v>994</v>
      </c>
      <c r="U43" s="1048">
        <v>3057</v>
      </c>
      <c r="V43" s="1050">
        <v>1060</v>
      </c>
    </row>
    <row r="44" spans="2:22" x14ac:dyDescent="0.25">
      <c r="C44" s="1785"/>
      <c r="D44" s="515" t="s">
        <v>194</v>
      </c>
      <c r="E44" s="161">
        <v>120</v>
      </c>
      <c r="F44" s="162">
        <v>1</v>
      </c>
      <c r="G44" s="159">
        <v>124</v>
      </c>
      <c r="H44" s="160">
        <v>1</v>
      </c>
      <c r="I44" s="161">
        <v>140</v>
      </c>
      <c r="J44" s="160">
        <v>0</v>
      </c>
      <c r="K44" s="161">
        <v>145</v>
      </c>
      <c r="L44" s="160">
        <v>0</v>
      </c>
      <c r="M44" s="161">
        <v>153</v>
      </c>
      <c r="N44" s="160">
        <v>1</v>
      </c>
      <c r="O44" s="161">
        <v>162</v>
      </c>
      <c r="P44" s="160">
        <v>1</v>
      </c>
      <c r="Q44" s="161">
        <v>167</v>
      </c>
      <c r="R44" s="160">
        <v>1</v>
      </c>
      <c r="S44" s="161">
        <v>163</v>
      </c>
      <c r="T44" s="160">
        <v>1</v>
      </c>
      <c r="U44" s="161">
        <v>165</v>
      </c>
      <c r="V44" s="507">
        <v>1</v>
      </c>
    </row>
    <row r="45" spans="2:22" x14ac:dyDescent="0.25">
      <c r="C45" s="1785"/>
      <c r="D45" s="1045" t="s">
        <v>195</v>
      </c>
      <c r="E45" s="1048">
        <v>65</v>
      </c>
      <c r="F45" s="1049">
        <v>0</v>
      </c>
      <c r="G45" s="1046">
        <v>71</v>
      </c>
      <c r="H45" s="1047">
        <v>0</v>
      </c>
      <c r="I45" s="1048">
        <v>81</v>
      </c>
      <c r="J45" s="1047">
        <v>0</v>
      </c>
      <c r="K45" s="1048">
        <v>92</v>
      </c>
      <c r="L45" s="1047">
        <v>1</v>
      </c>
      <c r="M45" s="1048">
        <v>105</v>
      </c>
      <c r="N45" s="1047">
        <v>1</v>
      </c>
      <c r="O45" s="1048">
        <v>110</v>
      </c>
      <c r="P45" s="1047">
        <v>1</v>
      </c>
      <c r="Q45" s="1048">
        <v>114</v>
      </c>
      <c r="R45" s="1047">
        <v>1</v>
      </c>
      <c r="S45" s="1048">
        <v>119</v>
      </c>
      <c r="T45" s="1047">
        <v>1</v>
      </c>
      <c r="U45" s="1048">
        <v>124</v>
      </c>
      <c r="V45" s="1050">
        <v>1</v>
      </c>
    </row>
    <row r="46" spans="2:22" x14ac:dyDescent="0.25">
      <c r="C46" s="1785"/>
      <c r="D46" s="515" t="s">
        <v>196</v>
      </c>
      <c r="E46" s="161">
        <v>35</v>
      </c>
      <c r="F46" s="162">
        <v>0</v>
      </c>
      <c r="G46" s="159">
        <v>37</v>
      </c>
      <c r="H46" s="160">
        <v>0</v>
      </c>
      <c r="I46" s="161">
        <v>42</v>
      </c>
      <c r="J46" s="160">
        <v>1</v>
      </c>
      <c r="K46" s="161">
        <v>44</v>
      </c>
      <c r="L46" s="160">
        <v>1</v>
      </c>
      <c r="M46" s="161">
        <v>47</v>
      </c>
      <c r="N46" s="160">
        <v>1</v>
      </c>
      <c r="O46" s="161">
        <v>49</v>
      </c>
      <c r="P46" s="160">
        <v>1</v>
      </c>
      <c r="Q46" s="161">
        <v>51</v>
      </c>
      <c r="R46" s="160">
        <v>1</v>
      </c>
      <c r="S46" s="161">
        <v>48</v>
      </c>
      <c r="T46" s="160">
        <v>1</v>
      </c>
      <c r="U46" s="161">
        <v>49</v>
      </c>
      <c r="V46" s="507">
        <v>1</v>
      </c>
    </row>
    <row r="47" spans="2:22" x14ac:dyDescent="0.25">
      <c r="C47" s="1785"/>
      <c r="D47" s="1045" t="s">
        <v>197</v>
      </c>
      <c r="E47" s="1048">
        <v>84</v>
      </c>
      <c r="F47" s="1049">
        <v>37</v>
      </c>
      <c r="G47" s="1046">
        <v>97</v>
      </c>
      <c r="H47" s="1047">
        <v>50</v>
      </c>
      <c r="I47" s="1048">
        <v>103</v>
      </c>
      <c r="J47" s="1047">
        <v>59</v>
      </c>
      <c r="K47" s="1048">
        <v>113</v>
      </c>
      <c r="L47" s="1047">
        <v>69</v>
      </c>
      <c r="M47" s="1048">
        <v>122</v>
      </c>
      <c r="N47" s="1047">
        <v>77</v>
      </c>
      <c r="O47" s="1048">
        <v>137</v>
      </c>
      <c r="P47" s="1047">
        <v>84</v>
      </c>
      <c r="Q47" s="1048">
        <v>146</v>
      </c>
      <c r="R47" s="1047">
        <v>88</v>
      </c>
      <c r="S47" s="1048">
        <v>177</v>
      </c>
      <c r="T47" s="1047">
        <v>106</v>
      </c>
      <c r="U47" s="1048">
        <v>186</v>
      </c>
      <c r="V47" s="1050">
        <v>112</v>
      </c>
    </row>
    <row r="48" spans="2:22" x14ac:dyDescent="0.25">
      <c r="C48" s="1785"/>
      <c r="D48" s="515" t="s">
        <v>198</v>
      </c>
      <c r="E48" s="161">
        <v>68</v>
      </c>
      <c r="F48" s="162">
        <v>2</v>
      </c>
      <c r="G48" s="159">
        <v>78</v>
      </c>
      <c r="H48" s="160">
        <v>2</v>
      </c>
      <c r="I48" s="161">
        <v>91</v>
      </c>
      <c r="J48" s="160">
        <v>2</v>
      </c>
      <c r="K48" s="161">
        <v>95</v>
      </c>
      <c r="L48" s="160">
        <v>2</v>
      </c>
      <c r="M48" s="161">
        <v>104</v>
      </c>
      <c r="N48" s="160">
        <v>2</v>
      </c>
      <c r="O48" s="161">
        <v>107</v>
      </c>
      <c r="P48" s="160">
        <v>3</v>
      </c>
      <c r="Q48" s="161">
        <v>112</v>
      </c>
      <c r="R48" s="160">
        <v>3</v>
      </c>
      <c r="S48" s="161">
        <v>116</v>
      </c>
      <c r="T48" s="160">
        <v>3</v>
      </c>
      <c r="U48" s="161">
        <v>117</v>
      </c>
      <c r="V48" s="507">
        <v>3</v>
      </c>
    </row>
    <row r="49" spans="2:22" x14ac:dyDescent="0.25">
      <c r="C49" s="1785"/>
      <c r="D49" s="1045" t="s">
        <v>199</v>
      </c>
      <c r="E49" s="1048">
        <v>40</v>
      </c>
      <c r="F49" s="1049">
        <v>0</v>
      </c>
      <c r="G49" s="1046">
        <v>43</v>
      </c>
      <c r="H49" s="1047">
        <v>0</v>
      </c>
      <c r="I49" s="1048">
        <v>49</v>
      </c>
      <c r="J49" s="1047">
        <v>0</v>
      </c>
      <c r="K49" s="1048">
        <v>48</v>
      </c>
      <c r="L49" s="1047">
        <v>0</v>
      </c>
      <c r="M49" s="1048">
        <v>56</v>
      </c>
      <c r="N49" s="1047">
        <v>0</v>
      </c>
      <c r="O49" s="1048">
        <v>60</v>
      </c>
      <c r="P49" s="1047">
        <v>0</v>
      </c>
      <c r="Q49" s="1048">
        <v>63</v>
      </c>
      <c r="R49" s="1047">
        <v>0</v>
      </c>
      <c r="S49" s="1048">
        <v>63</v>
      </c>
      <c r="T49" s="1047">
        <v>0</v>
      </c>
      <c r="U49" s="1048">
        <v>65</v>
      </c>
      <c r="V49" s="1050">
        <v>0</v>
      </c>
    </row>
    <row r="50" spans="2:22" ht="15.75" thickBot="1" x14ac:dyDescent="0.3">
      <c r="C50" s="1785"/>
      <c r="D50" s="764" t="s">
        <v>200</v>
      </c>
      <c r="E50" s="767">
        <v>14</v>
      </c>
      <c r="F50" s="768">
        <v>0</v>
      </c>
      <c r="G50" s="765">
        <v>14</v>
      </c>
      <c r="H50" s="766">
        <v>0</v>
      </c>
      <c r="I50" s="767">
        <v>17</v>
      </c>
      <c r="J50" s="766">
        <v>0</v>
      </c>
      <c r="K50" s="767">
        <v>19</v>
      </c>
      <c r="L50" s="766">
        <v>0</v>
      </c>
      <c r="M50" s="767">
        <v>24</v>
      </c>
      <c r="N50" s="766">
        <v>0</v>
      </c>
      <c r="O50" s="767">
        <v>25</v>
      </c>
      <c r="P50" s="766">
        <v>0</v>
      </c>
      <c r="Q50" s="767">
        <v>25</v>
      </c>
      <c r="R50" s="766">
        <v>0</v>
      </c>
      <c r="S50" s="767">
        <v>27</v>
      </c>
      <c r="T50" s="766">
        <v>0</v>
      </c>
      <c r="U50" s="767">
        <v>27</v>
      </c>
      <c r="V50" s="769">
        <v>0</v>
      </c>
    </row>
    <row r="51" spans="2:22" ht="15.75" thickBot="1" x14ac:dyDescent="0.3">
      <c r="C51" s="1785"/>
      <c r="D51" s="889" t="s">
        <v>7</v>
      </c>
      <c r="E51" s="914">
        <f t="shared" ref="E51:V51" si="2">SUM(E42:E50)</f>
        <v>1665</v>
      </c>
      <c r="F51" s="915">
        <f t="shared" si="2"/>
        <v>332</v>
      </c>
      <c r="G51" s="912">
        <f t="shared" si="2"/>
        <v>2224</v>
      </c>
      <c r="H51" s="913">
        <f t="shared" si="2"/>
        <v>492</v>
      </c>
      <c r="I51" s="914">
        <f t="shared" si="2"/>
        <v>2551</v>
      </c>
      <c r="J51" s="915">
        <f t="shared" si="2"/>
        <v>621</v>
      </c>
      <c r="K51" s="912">
        <f t="shared" si="2"/>
        <v>2798</v>
      </c>
      <c r="L51" s="913">
        <f t="shared" si="2"/>
        <v>737</v>
      </c>
      <c r="M51" s="914">
        <f t="shared" si="2"/>
        <v>3113</v>
      </c>
      <c r="N51" s="913">
        <f t="shared" si="2"/>
        <v>860</v>
      </c>
      <c r="O51" s="914">
        <f t="shared" si="2"/>
        <v>3334</v>
      </c>
      <c r="P51" s="913">
        <f t="shared" si="2"/>
        <v>959</v>
      </c>
      <c r="Q51" s="914">
        <f t="shared" si="2"/>
        <v>3543</v>
      </c>
      <c r="R51" s="913">
        <f t="shared" si="2"/>
        <v>1065</v>
      </c>
      <c r="S51" s="914">
        <f t="shared" si="2"/>
        <v>3735</v>
      </c>
      <c r="T51" s="913">
        <f t="shared" si="2"/>
        <v>1166</v>
      </c>
      <c r="U51" s="914">
        <f t="shared" si="2"/>
        <v>3888</v>
      </c>
      <c r="V51" s="1145">
        <f t="shared" si="2"/>
        <v>1243</v>
      </c>
    </row>
    <row r="52" spans="2:22" ht="30.75" thickBot="1" x14ac:dyDescent="0.3">
      <c r="C52" s="1786"/>
      <c r="D52" s="1146" t="s">
        <v>201</v>
      </c>
      <c r="E52" s="1765">
        <f>E51+F51</f>
        <v>1997</v>
      </c>
      <c r="F52" s="1764"/>
      <c r="G52" s="1763">
        <f>G51+H51</f>
        <v>2716</v>
      </c>
      <c r="H52" s="1764"/>
      <c r="I52" s="1763">
        <f>I51+J51</f>
        <v>3172</v>
      </c>
      <c r="J52" s="1764"/>
      <c r="K52" s="1763">
        <f>K51+L51</f>
        <v>3535</v>
      </c>
      <c r="L52" s="1764"/>
      <c r="M52" s="1763">
        <f>M51+N51</f>
        <v>3973</v>
      </c>
      <c r="N52" s="1764"/>
      <c r="O52" s="1763">
        <f>O51+P51</f>
        <v>4293</v>
      </c>
      <c r="P52" s="1764"/>
      <c r="Q52" s="1763">
        <f>Q51+R51</f>
        <v>4608</v>
      </c>
      <c r="R52" s="1764"/>
      <c r="S52" s="1763">
        <f>S51+T51</f>
        <v>4901</v>
      </c>
      <c r="T52" s="1764"/>
      <c r="U52" s="1763">
        <f>U51+V51</f>
        <v>5131</v>
      </c>
      <c r="V52" s="1766"/>
    </row>
    <row r="53" spans="2:22" ht="15.75" customHeight="1" thickTop="1" thickBot="1" x14ac:dyDescent="0.3">
      <c r="B53" s="76" t="s">
        <v>259</v>
      </c>
      <c r="C53" s="1771" t="s">
        <v>259</v>
      </c>
      <c r="D53" s="1791" t="str">
        <f>D40</f>
        <v>CATEG.</v>
      </c>
      <c r="E53" s="1757">
        <v>2008</v>
      </c>
      <c r="F53" s="1758"/>
      <c r="G53" s="1757">
        <v>2009</v>
      </c>
      <c r="H53" s="1758"/>
      <c r="I53" s="1757">
        <v>2010</v>
      </c>
      <c r="J53" s="1758"/>
      <c r="K53" s="1757">
        <v>2011</v>
      </c>
      <c r="L53" s="1758"/>
      <c r="M53" s="1757">
        <v>2012</v>
      </c>
      <c r="N53" s="1758"/>
      <c r="O53" s="1781">
        <v>2013</v>
      </c>
      <c r="P53" s="1782"/>
      <c r="Q53" s="1781">
        <v>2014</v>
      </c>
      <c r="R53" s="1782"/>
      <c r="S53" s="1781">
        <v>2015</v>
      </c>
      <c r="T53" s="1783"/>
      <c r="U53" s="1781">
        <v>2016</v>
      </c>
      <c r="V53" s="1784"/>
    </row>
    <row r="54" spans="2:22" ht="15.75" thickBot="1" x14ac:dyDescent="0.3">
      <c r="C54" s="1772"/>
      <c r="D54" s="1793"/>
      <c r="E54" s="904" t="s">
        <v>190</v>
      </c>
      <c r="F54" s="905" t="s">
        <v>191</v>
      </c>
      <c r="G54" s="902" t="s">
        <v>190</v>
      </c>
      <c r="H54" s="903" t="s">
        <v>191</v>
      </c>
      <c r="I54" s="904" t="s">
        <v>190</v>
      </c>
      <c r="J54" s="903" t="s">
        <v>191</v>
      </c>
      <c r="K54" s="923" t="s">
        <v>190</v>
      </c>
      <c r="L54" s="924" t="s">
        <v>191</v>
      </c>
      <c r="M54" s="923" t="s">
        <v>190</v>
      </c>
      <c r="N54" s="924" t="s">
        <v>191</v>
      </c>
      <c r="O54" s="923" t="s">
        <v>190</v>
      </c>
      <c r="P54" s="903" t="s">
        <v>191</v>
      </c>
      <c r="Q54" s="923" t="s">
        <v>190</v>
      </c>
      <c r="R54" s="903" t="s">
        <v>191</v>
      </c>
      <c r="S54" s="923" t="s">
        <v>190</v>
      </c>
      <c r="T54" s="903" t="s">
        <v>191</v>
      </c>
      <c r="U54" s="1141" t="s">
        <v>190</v>
      </c>
      <c r="V54" s="1140" t="s">
        <v>191</v>
      </c>
    </row>
    <row r="55" spans="2:22" x14ac:dyDescent="0.25">
      <c r="C55" s="1785"/>
      <c r="D55" s="514" t="s">
        <v>192</v>
      </c>
      <c r="E55" s="157">
        <v>313</v>
      </c>
      <c r="F55" s="158">
        <v>88</v>
      </c>
      <c r="G55" s="155">
        <v>359</v>
      </c>
      <c r="H55" s="156">
        <v>120</v>
      </c>
      <c r="I55" s="157">
        <v>380</v>
      </c>
      <c r="J55" s="156">
        <v>133</v>
      </c>
      <c r="K55" s="157">
        <v>388</v>
      </c>
      <c r="L55" s="156">
        <v>146</v>
      </c>
      <c r="M55" s="157">
        <v>407</v>
      </c>
      <c r="N55" s="156">
        <v>158</v>
      </c>
      <c r="O55" s="157">
        <v>411</v>
      </c>
      <c r="P55" s="156">
        <v>166</v>
      </c>
      <c r="Q55" s="157">
        <v>415</v>
      </c>
      <c r="R55" s="156">
        <v>168</v>
      </c>
      <c r="S55" s="157">
        <v>413</v>
      </c>
      <c r="T55" s="156">
        <v>166</v>
      </c>
      <c r="U55" s="157">
        <v>414</v>
      </c>
      <c r="V55" s="506">
        <v>167</v>
      </c>
    </row>
    <row r="56" spans="2:22" x14ac:dyDescent="0.25">
      <c r="C56" s="1785"/>
      <c r="D56" s="1045" t="s">
        <v>193</v>
      </c>
      <c r="E56" s="1048">
        <v>1935</v>
      </c>
      <c r="F56" s="1049">
        <v>588</v>
      </c>
      <c r="G56" s="1046">
        <v>2250</v>
      </c>
      <c r="H56" s="1047">
        <v>784</v>
      </c>
      <c r="I56" s="1048">
        <v>2447</v>
      </c>
      <c r="J56" s="1047">
        <v>886</v>
      </c>
      <c r="K56" s="1048">
        <v>2567</v>
      </c>
      <c r="L56" s="1047">
        <v>999</v>
      </c>
      <c r="M56" s="1048">
        <v>2649</v>
      </c>
      <c r="N56" s="1047">
        <v>1105</v>
      </c>
      <c r="O56" s="1048">
        <v>2739</v>
      </c>
      <c r="P56" s="1047">
        <v>1176</v>
      </c>
      <c r="Q56" s="1048">
        <v>2882</v>
      </c>
      <c r="R56" s="1047">
        <v>1296</v>
      </c>
      <c r="S56" s="1048">
        <v>2919</v>
      </c>
      <c r="T56" s="1047">
        <v>1347</v>
      </c>
      <c r="U56" s="1048">
        <v>3048</v>
      </c>
      <c r="V56" s="1050">
        <v>1415</v>
      </c>
    </row>
    <row r="57" spans="2:22" x14ac:dyDescent="0.25">
      <c r="C57" s="1785"/>
      <c r="D57" s="515" t="s">
        <v>194</v>
      </c>
      <c r="E57" s="161">
        <v>525</v>
      </c>
      <c r="F57" s="162">
        <v>14</v>
      </c>
      <c r="G57" s="159">
        <v>528</v>
      </c>
      <c r="H57" s="160">
        <v>14</v>
      </c>
      <c r="I57" s="161">
        <v>520</v>
      </c>
      <c r="J57" s="160">
        <v>14</v>
      </c>
      <c r="K57" s="161">
        <v>515</v>
      </c>
      <c r="L57" s="160">
        <v>14</v>
      </c>
      <c r="M57" s="161">
        <v>504</v>
      </c>
      <c r="N57" s="160">
        <v>14</v>
      </c>
      <c r="O57" s="161">
        <v>500</v>
      </c>
      <c r="P57" s="160">
        <v>12</v>
      </c>
      <c r="Q57" s="161">
        <v>496</v>
      </c>
      <c r="R57" s="160">
        <v>12</v>
      </c>
      <c r="S57" s="161">
        <v>459</v>
      </c>
      <c r="T57" s="160">
        <v>13</v>
      </c>
      <c r="U57" s="161">
        <v>459</v>
      </c>
      <c r="V57" s="507">
        <v>13</v>
      </c>
    </row>
    <row r="58" spans="2:22" x14ac:dyDescent="0.25">
      <c r="C58" s="1785"/>
      <c r="D58" s="1045" t="s">
        <v>195</v>
      </c>
      <c r="E58" s="1048">
        <v>249</v>
      </c>
      <c r="F58" s="1049">
        <v>2</v>
      </c>
      <c r="G58" s="1046">
        <v>253</v>
      </c>
      <c r="H58" s="1047">
        <v>2</v>
      </c>
      <c r="I58" s="1048">
        <v>254</v>
      </c>
      <c r="J58" s="1047">
        <v>2</v>
      </c>
      <c r="K58" s="1048">
        <v>259</v>
      </c>
      <c r="L58" s="1047">
        <v>2</v>
      </c>
      <c r="M58" s="1048">
        <v>254</v>
      </c>
      <c r="N58" s="1047">
        <v>1</v>
      </c>
      <c r="O58" s="1048">
        <v>262</v>
      </c>
      <c r="P58" s="1047">
        <v>2</v>
      </c>
      <c r="Q58" s="1048">
        <v>258</v>
      </c>
      <c r="R58" s="1047">
        <v>2</v>
      </c>
      <c r="S58" s="1048">
        <v>240</v>
      </c>
      <c r="T58" s="1047">
        <v>2</v>
      </c>
      <c r="U58" s="1048">
        <v>241</v>
      </c>
      <c r="V58" s="1050">
        <v>2</v>
      </c>
    </row>
    <row r="59" spans="2:22" x14ac:dyDescent="0.25">
      <c r="C59" s="1785"/>
      <c r="D59" s="515" t="s">
        <v>196</v>
      </c>
      <c r="E59" s="161">
        <v>122</v>
      </c>
      <c r="F59" s="162">
        <v>0</v>
      </c>
      <c r="G59" s="159">
        <v>129</v>
      </c>
      <c r="H59" s="160">
        <v>0</v>
      </c>
      <c r="I59" s="161">
        <v>124</v>
      </c>
      <c r="J59" s="160">
        <v>0</v>
      </c>
      <c r="K59" s="161">
        <v>122</v>
      </c>
      <c r="L59" s="160">
        <v>0</v>
      </c>
      <c r="M59" s="161">
        <v>116</v>
      </c>
      <c r="N59" s="160">
        <v>0</v>
      </c>
      <c r="O59" s="161">
        <v>117</v>
      </c>
      <c r="P59" s="160">
        <v>0</v>
      </c>
      <c r="Q59" s="161">
        <v>113</v>
      </c>
      <c r="R59" s="160">
        <v>0</v>
      </c>
      <c r="S59" s="161">
        <v>104</v>
      </c>
      <c r="T59" s="160">
        <v>0</v>
      </c>
      <c r="U59" s="161">
        <v>106</v>
      </c>
      <c r="V59" s="507">
        <v>0</v>
      </c>
    </row>
    <row r="60" spans="2:22" x14ac:dyDescent="0.25">
      <c r="C60" s="1785"/>
      <c r="D60" s="1045" t="s">
        <v>197</v>
      </c>
      <c r="E60" s="1048">
        <v>115</v>
      </c>
      <c r="F60" s="1049">
        <v>78</v>
      </c>
      <c r="G60" s="1046">
        <v>128</v>
      </c>
      <c r="H60" s="1047">
        <v>99</v>
      </c>
      <c r="I60" s="1048">
        <v>138</v>
      </c>
      <c r="J60" s="1047">
        <v>114</v>
      </c>
      <c r="K60" s="1048">
        <v>137</v>
      </c>
      <c r="L60" s="1047">
        <v>120</v>
      </c>
      <c r="M60" s="1048">
        <v>139</v>
      </c>
      <c r="N60" s="1047">
        <v>135</v>
      </c>
      <c r="O60" s="1048">
        <v>142</v>
      </c>
      <c r="P60" s="1047">
        <v>143</v>
      </c>
      <c r="Q60" s="1048">
        <v>144</v>
      </c>
      <c r="R60" s="1047">
        <v>152</v>
      </c>
      <c r="S60" s="1048">
        <v>151</v>
      </c>
      <c r="T60" s="1047">
        <v>150</v>
      </c>
      <c r="U60" s="1048">
        <v>155</v>
      </c>
      <c r="V60" s="1050">
        <v>157</v>
      </c>
    </row>
    <row r="61" spans="2:22" x14ac:dyDescent="0.25">
      <c r="C61" s="1785"/>
      <c r="D61" s="515" t="s">
        <v>198</v>
      </c>
      <c r="E61" s="161">
        <v>120</v>
      </c>
      <c r="F61" s="162">
        <v>2</v>
      </c>
      <c r="G61" s="159">
        <v>124</v>
      </c>
      <c r="H61" s="160">
        <v>2</v>
      </c>
      <c r="I61" s="161">
        <v>125</v>
      </c>
      <c r="J61" s="160">
        <v>2</v>
      </c>
      <c r="K61" s="161">
        <v>128</v>
      </c>
      <c r="L61" s="160">
        <v>1</v>
      </c>
      <c r="M61" s="161">
        <v>129</v>
      </c>
      <c r="N61" s="160">
        <v>1</v>
      </c>
      <c r="O61" s="161">
        <v>129</v>
      </c>
      <c r="P61" s="160">
        <v>1</v>
      </c>
      <c r="Q61" s="161">
        <v>128</v>
      </c>
      <c r="R61" s="160">
        <v>1</v>
      </c>
      <c r="S61" s="161">
        <v>117</v>
      </c>
      <c r="T61" s="160">
        <v>1</v>
      </c>
      <c r="U61" s="161">
        <v>120</v>
      </c>
      <c r="V61" s="507">
        <v>1</v>
      </c>
    </row>
    <row r="62" spans="2:22" x14ac:dyDescent="0.25">
      <c r="C62" s="1785"/>
      <c r="D62" s="1045" t="s">
        <v>199</v>
      </c>
      <c r="E62" s="1048">
        <v>68</v>
      </c>
      <c r="F62" s="1049">
        <v>0</v>
      </c>
      <c r="G62" s="1046">
        <v>71</v>
      </c>
      <c r="H62" s="1047">
        <v>0</v>
      </c>
      <c r="I62" s="1048">
        <v>76</v>
      </c>
      <c r="J62" s="1047">
        <v>0</v>
      </c>
      <c r="K62" s="1048">
        <v>78</v>
      </c>
      <c r="L62" s="1047">
        <v>0</v>
      </c>
      <c r="M62" s="1048">
        <v>81</v>
      </c>
      <c r="N62" s="1047">
        <v>0</v>
      </c>
      <c r="O62" s="1048">
        <v>80</v>
      </c>
      <c r="P62" s="1047">
        <v>1</v>
      </c>
      <c r="Q62" s="1048">
        <v>77</v>
      </c>
      <c r="R62" s="1047">
        <v>1</v>
      </c>
      <c r="S62" s="1048">
        <v>77</v>
      </c>
      <c r="T62" s="1047">
        <v>1</v>
      </c>
      <c r="U62" s="1048">
        <v>80</v>
      </c>
      <c r="V62" s="1050">
        <v>1</v>
      </c>
    </row>
    <row r="63" spans="2:22" ht="15.75" thickBot="1" x14ac:dyDescent="0.3">
      <c r="C63" s="1785"/>
      <c r="D63" s="764" t="s">
        <v>200</v>
      </c>
      <c r="E63" s="767">
        <v>26</v>
      </c>
      <c r="F63" s="768">
        <v>0</v>
      </c>
      <c r="G63" s="765">
        <v>27</v>
      </c>
      <c r="H63" s="766">
        <v>0</v>
      </c>
      <c r="I63" s="767">
        <v>25</v>
      </c>
      <c r="J63" s="766">
        <v>0</v>
      </c>
      <c r="K63" s="767">
        <v>24</v>
      </c>
      <c r="L63" s="766">
        <v>0</v>
      </c>
      <c r="M63" s="767">
        <v>25</v>
      </c>
      <c r="N63" s="766">
        <v>0</v>
      </c>
      <c r="O63" s="767">
        <v>26</v>
      </c>
      <c r="P63" s="766">
        <v>0</v>
      </c>
      <c r="Q63" s="767">
        <v>27</v>
      </c>
      <c r="R63" s="766">
        <v>0</v>
      </c>
      <c r="S63" s="767">
        <v>25</v>
      </c>
      <c r="T63" s="766">
        <v>0</v>
      </c>
      <c r="U63" s="767">
        <v>26</v>
      </c>
      <c r="V63" s="769">
        <v>0</v>
      </c>
    </row>
    <row r="64" spans="2:22" ht="15.75" thickBot="1" x14ac:dyDescent="0.3">
      <c r="C64" s="1785"/>
      <c r="D64" s="889" t="s">
        <v>7</v>
      </c>
      <c r="E64" s="914">
        <f t="shared" ref="E64:V64" si="3">SUM(E55:E63)</f>
        <v>3473</v>
      </c>
      <c r="F64" s="915">
        <f t="shared" si="3"/>
        <v>772</v>
      </c>
      <c r="G64" s="912">
        <f t="shared" si="3"/>
        <v>3869</v>
      </c>
      <c r="H64" s="913">
        <f t="shared" si="3"/>
        <v>1021</v>
      </c>
      <c r="I64" s="914">
        <f t="shared" si="3"/>
        <v>4089</v>
      </c>
      <c r="J64" s="915">
        <f t="shared" si="3"/>
        <v>1151</v>
      </c>
      <c r="K64" s="912">
        <f t="shared" si="3"/>
        <v>4218</v>
      </c>
      <c r="L64" s="913">
        <f t="shared" si="3"/>
        <v>1282</v>
      </c>
      <c r="M64" s="914">
        <f t="shared" si="3"/>
        <v>4304</v>
      </c>
      <c r="N64" s="913">
        <f t="shared" si="3"/>
        <v>1414</v>
      </c>
      <c r="O64" s="914">
        <f t="shared" si="3"/>
        <v>4406</v>
      </c>
      <c r="P64" s="913">
        <f t="shared" si="3"/>
        <v>1501</v>
      </c>
      <c r="Q64" s="914">
        <f t="shared" si="3"/>
        <v>4540</v>
      </c>
      <c r="R64" s="913">
        <f t="shared" si="3"/>
        <v>1632</v>
      </c>
      <c r="S64" s="914">
        <f t="shared" si="3"/>
        <v>4505</v>
      </c>
      <c r="T64" s="913">
        <f t="shared" si="3"/>
        <v>1680</v>
      </c>
      <c r="U64" s="914">
        <f t="shared" si="3"/>
        <v>4649</v>
      </c>
      <c r="V64" s="916">
        <f t="shared" si="3"/>
        <v>1756</v>
      </c>
    </row>
    <row r="65" spans="1:22" ht="30.75" thickBot="1" x14ac:dyDescent="0.3">
      <c r="C65" s="1786"/>
      <c r="D65" s="1146" t="s">
        <v>201</v>
      </c>
      <c r="E65" s="1765">
        <f>E64+F64</f>
        <v>4245</v>
      </c>
      <c r="F65" s="1764"/>
      <c r="G65" s="1763">
        <f>G64+H64</f>
        <v>4890</v>
      </c>
      <c r="H65" s="1764"/>
      <c r="I65" s="1763">
        <f>I64+J64</f>
        <v>5240</v>
      </c>
      <c r="J65" s="1764"/>
      <c r="K65" s="1763">
        <f>K64+L64</f>
        <v>5500</v>
      </c>
      <c r="L65" s="1764"/>
      <c r="M65" s="1763">
        <f>M64+N64</f>
        <v>5718</v>
      </c>
      <c r="N65" s="1764"/>
      <c r="O65" s="1763">
        <f>O64+P64</f>
        <v>5907</v>
      </c>
      <c r="P65" s="1764"/>
      <c r="Q65" s="1763">
        <f>Q64+R64</f>
        <v>6172</v>
      </c>
      <c r="R65" s="1764"/>
      <c r="S65" s="1763">
        <f>S64+T64</f>
        <v>6185</v>
      </c>
      <c r="T65" s="1765"/>
      <c r="U65" s="1763">
        <f>U64+V64</f>
        <v>6405</v>
      </c>
      <c r="V65" s="1766"/>
    </row>
    <row r="66" spans="1:22" ht="15.75" customHeight="1" thickTop="1" thickBot="1" x14ac:dyDescent="0.3">
      <c r="A66" s="472"/>
      <c r="B66" s="76" t="s">
        <v>205</v>
      </c>
      <c r="C66" s="1771" t="s">
        <v>205</v>
      </c>
      <c r="D66" s="1791" t="str">
        <f>D53</f>
        <v>CATEG.</v>
      </c>
      <c r="E66" s="1757">
        <v>2008</v>
      </c>
      <c r="F66" s="1758"/>
      <c r="G66" s="1757">
        <v>2009</v>
      </c>
      <c r="H66" s="1758"/>
      <c r="I66" s="1757">
        <v>2010</v>
      </c>
      <c r="J66" s="1758"/>
      <c r="K66" s="1757">
        <v>2011</v>
      </c>
      <c r="L66" s="1758"/>
      <c r="M66" s="1757">
        <v>2012</v>
      </c>
      <c r="N66" s="1758"/>
      <c r="O66" s="1781">
        <v>2013</v>
      </c>
      <c r="P66" s="1782"/>
      <c r="Q66" s="1781">
        <v>2014</v>
      </c>
      <c r="R66" s="1782"/>
      <c r="S66" s="1781">
        <v>2015</v>
      </c>
      <c r="T66" s="1783"/>
      <c r="U66" s="1781">
        <v>2016</v>
      </c>
      <c r="V66" s="1784"/>
    </row>
    <row r="67" spans="1:22" ht="15.75" thickBot="1" x14ac:dyDescent="0.3">
      <c r="A67" s="472"/>
      <c r="B67" s="472"/>
      <c r="C67" s="1772"/>
      <c r="D67" s="1793"/>
      <c r="E67" s="904" t="s">
        <v>190</v>
      </c>
      <c r="F67" s="905" t="s">
        <v>191</v>
      </c>
      <c r="G67" s="902" t="s">
        <v>190</v>
      </c>
      <c r="H67" s="903" t="s">
        <v>191</v>
      </c>
      <c r="I67" s="904" t="s">
        <v>190</v>
      </c>
      <c r="J67" s="903" t="s">
        <v>191</v>
      </c>
      <c r="K67" s="923" t="s">
        <v>190</v>
      </c>
      <c r="L67" s="924" t="s">
        <v>191</v>
      </c>
      <c r="M67" s="923" t="s">
        <v>190</v>
      </c>
      <c r="N67" s="924" t="s">
        <v>191</v>
      </c>
      <c r="O67" s="923" t="s">
        <v>190</v>
      </c>
      <c r="P67" s="903" t="s">
        <v>191</v>
      </c>
      <c r="Q67" s="923" t="s">
        <v>190</v>
      </c>
      <c r="R67" s="903" t="s">
        <v>191</v>
      </c>
      <c r="S67" s="923" t="s">
        <v>190</v>
      </c>
      <c r="T67" s="903" t="s">
        <v>191</v>
      </c>
      <c r="U67" s="1141" t="s">
        <v>190</v>
      </c>
      <c r="V67" s="1140" t="s">
        <v>191</v>
      </c>
    </row>
    <row r="68" spans="1:22" x14ac:dyDescent="0.25">
      <c r="A68" s="472"/>
      <c r="B68" s="472"/>
      <c r="C68" s="1785"/>
      <c r="D68" s="514" t="s">
        <v>192</v>
      </c>
      <c r="E68" s="157">
        <v>481</v>
      </c>
      <c r="F68" s="158">
        <v>586</v>
      </c>
      <c r="G68" s="155">
        <v>549</v>
      </c>
      <c r="H68" s="156">
        <v>743</v>
      </c>
      <c r="I68" s="157">
        <v>571</v>
      </c>
      <c r="J68" s="156">
        <v>793</v>
      </c>
      <c r="K68" s="157">
        <v>603</v>
      </c>
      <c r="L68" s="156">
        <v>891</v>
      </c>
      <c r="M68" s="157">
        <v>620</v>
      </c>
      <c r="N68" s="156">
        <v>1024</v>
      </c>
      <c r="O68" s="157">
        <v>646</v>
      </c>
      <c r="P68" s="156">
        <v>1100</v>
      </c>
      <c r="Q68" s="157">
        <v>681</v>
      </c>
      <c r="R68" s="156">
        <v>1195</v>
      </c>
      <c r="S68" s="157">
        <v>727</v>
      </c>
      <c r="T68" s="156">
        <v>1267</v>
      </c>
      <c r="U68" s="157">
        <v>754</v>
      </c>
      <c r="V68" s="506">
        <v>1303</v>
      </c>
    </row>
    <row r="69" spans="1:22" x14ac:dyDescent="0.25">
      <c r="A69" s="472"/>
      <c r="B69" s="472"/>
      <c r="C69" s="1785"/>
      <c r="D69" s="1045" t="s">
        <v>193</v>
      </c>
      <c r="E69" s="1048">
        <v>10566</v>
      </c>
      <c r="F69" s="1049">
        <v>5339</v>
      </c>
      <c r="G69" s="1046">
        <v>12131</v>
      </c>
      <c r="H69" s="1047">
        <v>6518</v>
      </c>
      <c r="I69" s="1048">
        <v>13013</v>
      </c>
      <c r="J69" s="1047">
        <v>7375</v>
      </c>
      <c r="K69" s="1048">
        <v>14007</v>
      </c>
      <c r="L69" s="1047">
        <v>8305</v>
      </c>
      <c r="M69" s="1048">
        <v>14959</v>
      </c>
      <c r="N69" s="1047">
        <v>9290</v>
      </c>
      <c r="O69" s="1048">
        <v>15716</v>
      </c>
      <c r="P69" s="1047">
        <v>10151</v>
      </c>
      <c r="Q69" s="1048">
        <v>16717</v>
      </c>
      <c r="R69" s="1047">
        <v>11125</v>
      </c>
      <c r="S69" s="1048">
        <v>17650</v>
      </c>
      <c r="T69" s="1047">
        <v>11800</v>
      </c>
      <c r="U69" s="1048">
        <v>18394</v>
      </c>
      <c r="V69" s="1050">
        <v>12514</v>
      </c>
    </row>
    <row r="70" spans="1:22" x14ac:dyDescent="0.25">
      <c r="A70" s="472"/>
      <c r="B70" s="472"/>
      <c r="C70" s="1785"/>
      <c r="D70" s="515" t="s">
        <v>194</v>
      </c>
      <c r="E70" s="161">
        <v>2130</v>
      </c>
      <c r="F70" s="162">
        <v>71</v>
      </c>
      <c r="G70" s="159">
        <v>2152</v>
      </c>
      <c r="H70" s="160">
        <v>73</v>
      </c>
      <c r="I70" s="161">
        <v>2145</v>
      </c>
      <c r="J70" s="160">
        <v>73</v>
      </c>
      <c r="K70" s="161">
        <v>2139</v>
      </c>
      <c r="L70" s="160">
        <v>74</v>
      </c>
      <c r="M70" s="161">
        <v>2138</v>
      </c>
      <c r="N70" s="160">
        <v>72</v>
      </c>
      <c r="O70" s="161">
        <v>2142</v>
      </c>
      <c r="P70" s="160">
        <v>73</v>
      </c>
      <c r="Q70" s="161">
        <v>2144</v>
      </c>
      <c r="R70" s="160">
        <v>75</v>
      </c>
      <c r="S70" s="161">
        <v>2019</v>
      </c>
      <c r="T70" s="160">
        <v>72</v>
      </c>
      <c r="U70" s="161">
        <v>2031</v>
      </c>
      <c r="V70" s="507">
        <v>72</v>
      </c>
    </row>
    <row r="71" spans="1:22" x14ac:dyDescent="0.25">
      <c r="A71" s="472"/>
      <c r="B71" s="1328" t="s">
        <v>36</v>
      </c>
      <c r="C71" s="1785"/>
      <c r="D71" s="1045" t="s">
        <v>195</v>
      </c>
      <c r="E71" s="1048">
        <v>1083</v>
      </c>
      <c r="F71" s="1049">
        <v>11</v>
      </c>
      <c r="G71" s="1046">
        <v>1109</v>
      </c>
      <c r="H71" s="1047">
        <v>11</v>
      </c>
      <c r="I71" s="1048">
        <v>1126</v>
      </c>
      <c r="J71" s="1047">
        <v>14</v>
      </c>
      <c r="K71" s="1048">
        <v>1150</v>
      </c>
      <c r="L71" s="1047">
        <v>15</v>
      </c>
      <c r="M71" s="1048">
        <v>1172</v>
      </c>
      <c r="N71" s="1047">
        <v>17</v>
      </c>
      <c r="O71" s="1048">
        <v>1192</v>
      </c>
      <c r="P71" s="1047">
        <v>16</v>
      </c>
      <c r="Q71" s="1048">
        <v>1198</v>
      </c>
      <c r="R71" s="1047">
        <v>16</v>
      </c>
      <c r="S71" s="1048">
        <v>1167</v>
      </c>
      <c r="T71" s="1047">
        <v>20</v>
      </c>
      <c r="U71" s="1048">
        <v>1193</v>
      </c>
      <c r="V71" s="1050">
        <v>20</v>
      </c>
    </row>
    <row r="72" spans="1:22" x14ac:dyDescent="0.25">
      <c r="A72" s="472"/>
      <c r="B72" s="1328" t="s">
        <v>38</v>
      </c>
      <c r="C72" s="1785"/>
      <c r="D72" s="515" t="s">
        <v>196</v>
      </c>
      <c r="E72" s="161">
        <v>843</v>
      </c>
      <c r="F72" s="162">
        <v>10</v>
      </c>
      <c r="G72" s="159">
        <v>862</v>
      </c>
      <c r="H72" s="160">
        <v>10</v>
      </c>
      <c r="I72" s="161">
        <v>857</v>
      </c>
      <c r="J72" s="160">
        <v>8</v>
      </c>
      <c r="K72" s="161">
        <v>861</v>
      </c>
      <c r="L72" s="160">
        <v>8</v>
      </c>
      <c r="M72" s="161">
        <v>871</v>
      </c>
      <c r="N72" s="160">
        <v>8</v>
      </c>
      <c r="O72" s="161">
        <v>885</v>
      </c>
      <c r="P72" s="160">
        <v>8</v>
      </c>
      <c r="Q72" s="161">
        <v>892</v>
      </c>
      <c r="R72" s="160">
        <v>9</v>
      </c>
      <c r="S72" s="161">
        <v>851</v>
      </c>
      <c r="T72" s="160">
        <v>8</v>
      </c>
      <c r="U72" s="161">
        <v>864</v>
      </c>
      <c r="V72" s="507">
        <v>8</v>
      </c>
    </row>
    <row r="73" spans="1:22" x14ac:dyDescent="0.25">
      <c r="A73" s="472"/>
      <c r="B73" s="1328" t="s">
        <v>81</v>
      </c>
      <c r="C73" s="1785"/>
      <c r="D73" s="1045" t="s">
        <v>197</v>
      </c>
      <c r="E73" s="1048">
        <v>1349</v>
      </c>
      <c r="F73" s="1049">
        <v>1391</v>
      </c>
      <c r="G73" s="1046">
        <v>1455</v>
      </c>
      <c r="H73" s="1047">
        <v>1524</v>
      </c>
      <c r="I73" s="1048">
        <v>1503</v>
      </c>
      <c r="J73" s="1047">
        <v>1622</v>
      </c>
      <c r="K73" s="1048">
        <v>1543</v>
      </c>
      <c r="L73" s="1047">
        <v>1706</v>
      </c>
      <c r="M73" s="1048">
        <v>1569</v>
      </c>
      <c r="N73" s="1047">
        <v>1809</v>
      </c>
      <c r="O73" s="1048">
        <v>1608</v>
      </c>
      <c r="P73" s="1047">
        <v>1896</v>
      </c>
      <c r="Q73" s="1048">
        <v>1662</v>
      </c>
      <c r="R73" s="1047">
        <v>2035</v>
      </c>
      <c r="S73" s="1048">
        <v>1705</v>
      </c>
      <c r="T73" s="1047">
        <v>2129</v>
      </c>
      <c r="U73" s="1048">
        <v>1761</v>
      </c>
      <c r="V73" s="1050">
        <v>2203</v>
      </c>
    </row>
    <row r="74" spans="1:22" x14ac:dyDescent="0.25">
      <c r="A74" s="472"/>
      <c r="B74" s="472"/>
      <c r="C74" s="1785"/>
      <c r="D74" s="515" t="s">
        <v>198</v>
      </c>
      <c r="E74" s="161">
        <v>1193</v>
      </c>
      <c r="F74" s="162">
        <v>28</v>
      </c>
      <c r="G74" s="159">
        <v>1222</v>
      </c>
      <c r="H74" s="160">
        <v>28</v>
      </c>
      <c r="I74" s="161">
        <v>1221</v>
      </c>
      <c r="J74" s="160">
        <v>27</v>
      </c>
      <c r="K74" s="161">
        <v>1227</v>
      </c>
      <c r="L74" s="160">
        <v>26</v>
      </c>
      <c r="M74" s="161">
        <v>1221</v>
      </c>
      <c r="N74" s="160">
        <v>26</v>
      </c>
      <c r="O74" s="161">
        <v>1212</v>
      </c>
      <c r="P74" s="160">
        <v>28</v>
      </c>
      <c r="Q74" s="161">
        <v>1213</v>
      </c>
      <c r="R74" s="160">
        <v>27</v>
      </c>
      <c r="S74" s="161">
        <v>1184</v>
      </c>
      <c r="T74" s="160">
        <v>27</v>
      </c>
      <c r="U74" s="161">
        <v>1187</v>
      </c>
      <c r="V74" s="507">
        <v>27</v>
      </c>
    </row>
    <row r="75" spans="1:22" x14ac:dyDescent="0.25">
      <c r="A75" s="472"/>
      <c r="B75" s="472"/>
      <c r="C75" s="1785"/>
      <c r="D75" s="1045" t="s">
        <v>199</v>
      </c>
      <c r="E75" s="1048">
        <v>634</v>
      </c>
      <c r="F75" s="1049">
        <v>4</v>
      </c>
      <c r="G75" s="1046">
        <v>653</v>
      </c>
      <c r="H75" s="1047">
        <v>4</v>
      </c>
      <c r="I75" s="1048">
        <v>646</v>
      </c>
      <c r="J75" s="1047">
        <v>4</v>
      </c>
      <c r="K75" s="1048">
        <v>647</v>
      </c>
      <c r="L75" s="1047">
        <v>5</v>
      </c>
      <c r="M75" s="1048">
        <v>658</v>
      </c>
      <c r="N75" s="1047">
        <v>5</v>
      </c>
      <c r="O75" s="1048">
        <v>657</v>
      </c>
      <c r="P75" s="1047">
        <v>6</v>
      </c>
      <c r="Q75" s="1048">
        <v>666</v>
      </c>
      <c r="R75" s="1047">
        <v>7</v>
      </c>
      <c r="S75" s="1048">
        <v>658</v>
      </c>
      <c r="T75" s="1047">
        <v>9</v>
      </c>
      <c r="U75" s="1048">
        <v>661</v>
      </c>
      <c r="V75" s="1050">
        <v>9</v>
      </c>
    </row>
    <row r="76" spans="1:22" ht="15.75" thickBot="1" x14ac:dyDescent="0.3">
      <c r="A76" s="472"/>
      <c r="B76" s="472"/>
      <c r="C76" s="1785"/>
      <c r="D76" s="764" t="s">
        <v>200</v>
      </c>
      <c r="E76" s="767">
        <v>525</v>
      </c>
      <c r="F76" s="768">
        <v>3</v>
      </c>
      <c r="G76" s="765">
        <v>533</v>
      </c>
      <c r="H76" s="766">
        <v>3</v>
      </c>
      <c r="I76" s="767">
        <v>516</v>
      </c>
      <c r="J76" s="766">
        <v>3</v>
      </c>
      <c r="K76" s="767">
        <v>518</v>
      </c>
      <c r="L76" s="766">
        <v>3</v>
      </c>
      <c r="M76" s="767">
        <v>525</v>
      </c>
      <c r="N76" s="766">
        <v>3</v>
      </c>
      <c r="O76" s="767">
        <v>529</v>
      </c>
      <c r="P76" s="766">
        <v>3</v>
      </c>
      <c r="Q76" s="767">
        <v>532</v>
      </c>
      <c r="R76" s="766">
        <v>3</v>
      </c>
      <c r="S76" s="767">
        <v>537</v>
      </c>
      <c r="T76" s="766">
        <v>3</v>
      </c>
      <c r="U76" s="767">
        <v>539</v>
      </c>
      <c r="V76" s="769">
        <v>3</v>
      </c>
    </row>
    <row r="77" spans="1:22" ht="15.75" thickBot="1" x14ac:dyDescent="0.3">
      <c r="A77" s="472"/>
      <c r="B77" s="472"/>
      <c r="C77" s="1785"/>
      <c r="D77" s="889" t="s">
        <v>7</v>
      </c>
      <c r="E77" s="914">
        <f t="shared" ref="E77:V77" si="4">SUM(E68:E76)</f>
        <v>18804</v>
      </c>
      <c r="F77" s="915">
        <f t="shared" si="4"/>
        <v>7443</v>
      </c>
      <c r="G77" s="912">
        <f t="shared" si="4"/>
        <v>20666</v>
      </c>
      <c r="H77" s="913">
        <f t="shared" si="4"/>
        <v>8914</v>
      </c>
      <c r="I77" s="914">
        <f t="shared" si="4"/>
        <v>21598</v>
      </c>
      <c r="J77" s="915">
        <f t="shared" si="4"/>
        <v>9919</v>
      </c>
      <c r="K77" s="912">
        <f t="shared" si="4"/>
        <v>22695</v>
      </c>
      <c r="L77" s="913">
        <f t="shared" si="4"/>
        <v>11033</v>
      </c>
      <c r="M77" s="914">
        <f t="shared" si="4"/>
        <v>23733</v>
      </c>
      <c r="N77" s="913">
        <f t="shared" si="4"/>
        <v>12254</v>
      </c>
      <c r="O77" s="914">
        <f t="shared" si="4"/>
        <v>24587</v>
      </c>
      <c r="P77" s="913">
        <f t="shared" si="4"/>
        <v>13281</v>
      </c>
      <c r="Q77" s="914">
        <f t="shared" si="4"/>
        <v>25705</v>
      </c>
      <c r="R77" s="913">
        <f t="shared" si="4"/>
        <v>14492</v>
      </c>
      <c r="S77" s="914">
        <f t="shared" si="4"/>
        <v>26498</v>
      </c>
      <c r="T77" s="913">
        <f t="shared" si="4"/>
        <v>15335</v>
      </c>
      <c r="U77" s="914">
        <f t="shared" si="4"/>
        <v>27384</v>
      </c>
      <c r="V77" s="916">
        <f t="shared" si="4"/>
        <v>16159</v>
      </c>
    </row>
    <row r="78" spans="1:22" ht="30.75" thickBot="1" x14ac:dyDescent="0.3">
      <c r="A78" s="472"/>
      <c r="B78" s="472"/>
      <c r="C78" s="1786"/>
      <c r="D78" s="1146" t="s">
        <v>201</v>
      </c>
      <c r="E78" s="1765">
        <f>E77+F77</f>
        <v>26247</v>
      </c>
      <c r="F78" s="1764"/>
      <c r="G78" s="1763">
        <f>G77+H77</f>
        <v>29580</v>
      </c>
      <c r="H78" s="1764"/>
      <c r="I78" s="1763">
        <f>I77+J77</f>
        <v>31517</v>
      </c>
      <c r="J78" s="1764"/>
      <c r="K78" s="1763">
        <f>K77+L77</f>
        <v>33728</v>
      </c>
      <c r="L78" s="1764"/>
      <c r="M78" s="1763">
        <f>M77+N77</f>
        <v>35987</v>
      </c>
      <c r="N78" s="1764"/>
      <c r="O78" s="1763">
        <f>O77+P77</f>
        <v>37868</v>
      </c>
      <c r="P78" s="1764"/>
      <c r="Q78" s="1763">
        <f>Q77+R77</f>
        <v>40197</v>
      </c>
      <c r="R78" s="1764"/>
      <c r="S78" s="1763">
        <f>S77+T77</f>
        <v>41833</v>
      </c>
      <c r="T78" s="1764"/>
      <c r="U78" s="1763">
        <f>U77+V77</f>
        <v>43543</v>
      </c>
      <c r="V78" s="1766"/>
    </row>
    <row r="79" spans="1:22" ht="15.75" customHeight="1" thickTop="1" thickBot="1" x14ac:dyDescent="0.3">
      <c r="A79" s="472"/>
      <c r="B79" s="76" t="s">
        <v>206</v>
      </c>
      <c r="C79" s="1771" t="s">
        <v>206</v>
      </c>
      <c r="D79" s="1791" t="str">
        <f>D66</f>
        <v>CATEG.</v>
      </c>
      <c r="E79" s="1757">
        <v>2008</v>
      </c>
      <c r="F79" s="1758"/>
      <c r="G79" s="1757">
        <v>2009</v>
      </c>
      <c r="H79" s="1758"/>
      <c r="I79" s="1757">
        <v>2010</v>
      </c>
      <c r="J79" s="1758"/>
      <c r="K79" s="1757">
        <v>2011</v>
      </c>
      <c r="L79" s="1758"/>
      <c r="M79" s="1757">
        <v>2012</v>
      </c>
      <c r="N79" s="1758"/>
      <c r="O79" s="1781">
        <v>2013</v>
      </c>
      <c r="P79" s="1782"/>
      <c r="Q79" s="1781">
        <v>2014</v>
      </c>
      <c r="R79" s="1782"/>
      <c r="S79" s="1781">
        <v>2015</v>
      </c>
      <c r="T79" s="1783"/>
      <c r="U79" s="1781">
        <v>2016</v>
      </c>
      <c r="V79" s="1784"/>
    </row>
    <row r="80" spans="1:22" ht="15.75" thickBot="1" x14ac:dyDescent="0.3">
      <c r="A80" s="472"/>
      <c r="B80" s="472"/>
      <c r="C80" s="1772"/>
      <c r="D80" s="1793"/>
      <c r="E80" s="904" t="s">
        <v>190</v>
      </c>
      <c r="F80" s="905" t="s">
        <v>191</v>
      </c>
      <c r="G80" s="902" t="s">
        <v>190</v>
      </c>
      <c r="H80" s="903" t="s">
        <v>191</v>
      </c>
      <c r="I80" s="904" t="s">
        <v>190</v>
      </c>
      <c r="J80" s="903" t="s">
        <v>191</v>
      </c>
      <c r="K80" s="923" t="s">
        <v>190</v>
      </c>
      <c r="L80" s="924" t="s">
        <v>191</v>
      </c>
      <c r="M80" s="923" t="s">
        <v>190</v>
      </c>
      <c r="N80" s="924" t="s">
        <v>191</v>
      </c>
      <c r="O80" s="923" t="s">
        <v>190</v>
      </c>
      <c r="P80" s="903" t="s">
        <v>191</v>
      </c>
      <c r="Q80" s="923" t="s">
        <v>190</v>
      </c>
      <c r="R80" s="903" t="s">
        <v>191</v>
      </c>
      <c r="S80" s="923" t="s">
        <v>190</v>
      </c>
      <c r="T80" s="903" t="s">
        <v>191</v>
      </c>
      <c r="U80" s="1141" t="s">
        <v>190</v>
      </c>
      <c r="V80" s="1140" t="s">
        <v>191</v>
      </c>
    </row>
    <row r="81" spans="1:22" x14ac:dyDescent="0.25">
      <c r="A81" s="472"/>
      <c r="B81" s="472"/>
      <c r="C81" s="1785"/>
      <c r="D81" s="514" t="s">
        <v>192</v>
      </c>
      <c r="E81" s="157">
        <v>354</v>
      </c>
      <c r="F81" s="158">
        <v>97</v>
      </c>
      <c r="G81" s="155">
        <v>402</v>
      </c>
      <c r="H81" s="156">
        <v>115</v>
      </c>
      <c r="I81" s="157">
        <v>422</v>
      </c>
      <c r="J81" s="156">
        <v>135</v>
      </c>
      <c r="K81" s="157">
        <v>441</v>
      </c>
      <c r="L81" s="156">
        <v>164</v>
      </c>
      <c r="M81" s="157">
        <v>459</v>
      </c>
      <c r="N81" s="156">
        <v>199</v>
      </c>
      <c r="O81" s="157">
        <v>480</v>
      </c>
      <c r="P81" s="156">
        <v>223</v>
      </c>
      <c r="Q81" s="157">
        <v>500</v>
      </c>
      <c r="R81" s="156">
        <v>235</v>
      </c>
      <c r="S81" s="157">
        <v>526</v>
      </c>
      <c r="T81" s="156">
        <v>241</v>
      </c>
      <c r="U81" s="157">
        <v>531</v>
      </c>
      <c r="V81" s="506">
        <v>256</v>
      </c>
    </row>
    <row r="82" spans="1:22" x14ac:dyDescent="0.25">
      <c r="A82" s="472"/>
      <c r="B82" s="472"/>
      <c r="C82" s="1785"/>
      <c r="D82" s="1045" t="s">
        <v>193</v>
      </c>
      <c r="E82" s="1048">
        <v>3975</v>
      </c>
      <c r="F82" s="1049">
        <v>995</v>
      </c>
      <c r="G82" s="1046">
        <v>4982</v>
      </c>
      <c r="H82" s="1047">
        <v>1407</v>
      </c>
      <c r="I82" s="1048">
        <v>5526</v>
      </c>
      <c r="J82" s="1047">
        <v>1711</v>
      </c>
      <c r="K82" s="1048">
        <v>6138</v>
      </c>
      <c r="L82" s="1047">
        <v>2021</v>
      </c>
      <c r="M82" s="1048">
        <v>6606</v>
      </c>
      <c r="N82" s="1047">
        <v>2277</v>
      </c>
      <c r="O82" s="1048">
        <v>6959</v>
      </c>
      <c r="P82" s="1047">
        <v>2485</v>
      </c>
      <c r="Q82" s="1048">
        <v>7468</v>
      </c>
      <c r="R82" s="1047">
        <v>2769</v>
      </c>
      <c r="S82" s="1048">
        <v>7779</v>
      </c>
      <c r="T82" s="1047">
        <v>2966</v>
      </c>
      <c r="U82" s="1048">
        <v>8124</v>
      </c>
      <c r="V82" s="1050">
        <v>3192</v>
      </c>
    </row>
    <row r="83" spans="1:22" x14ac:dyDescent="0.25">
      <c r="A83" s="472"/>
      <c r="B83" s="472"/>
      <c r="C83" s="1785"/>
      <c r="D83" s="515" t="s">
        <v>194</v>
      </c>
      <c r="E83" s="161">
        <v>662</v>
      </c>
      <c r="F83" s="162">
        <v>13</v>
      </c>
      <c r="G83" s="159">
        <v>679</v>
      </c>
      <c r="H83" s="160">
        <v>13</v>
      </c>
      <c r="I83" s="161">
        <v>685</v>
      </c>
      <c r="J83" s="160">
        <v>15</v>
      </c>
      <c r="K83" s="161">
        <v>686</v>
      </c>
      <c r="L83" s="160">
        <v>16</v>
      </c>
      <c r="M83" s="161">
        <v>701</v>
      </c>
      <c r="N83" s="160">
        <v>16</v>
      </c>
      <c r="O83" s="161">
        <v>709</v>
      </c>
      <c r="P83" s="160">
        <v>14</v>
      </c>
      <c r="Q83" s="161">
        <v>707</v>
      </c>
      <c r="R83" s="160">
        <v>14</v>
      </c>
      <c r="S83" s="161">
        <v>698</v>
      </c>
      <c r="T83" s="160">
        <v>14</v>
      </c>
      <c r="U83" s="161">
        <v>699</v>
      </c>
      <c r="V83" s="507">
        <v>14</v>
      </c>
    </row>
    <row r="84" spans="1:22" x14ac:dyDescent="0.25">
      <c r="A84" s="472"/>
      <c r="B84" s="472"/>
      <c r="C84" s="1785"/>
      <c r="D84" s="1045" t="s">
        <v>195</v>
      </c>
      <c r="E84" s="1048">
        <v>326</v>
      </c>
      <c r="F84" s="1049">
        <v>4</v>
      </c>
      <c r="G84" s="1046">
        <v>345</v>
      </c>
      <c r="H84" s="1047">
        <v>4</v>
      </c>
      <c r="I84" s="1048">
        <v>361</v>
      </c>
      <c r="J84" s="1047">
        <v>4</v>
      </c>
      <c r="K84" s="1048">
        <v>374</v>
      </c>
      <c r="L84" s="1047">
        <v>5</v>
      </c>
      <c r="M84" s="1048">
        <v>383</v>
      </c>
      <c r="N84" s="1047">
        <v>6</v>
      </c>
      <c r="O84" s="1048">
        <v>387</v>
      </c>
      <c r="P84" s="1047">
        <v>9</v>
      </c>
      <c r="Q84" s="1048">
        <v>405</v>
      </c>
      <c r="R84" s="1047">
        <v>10</v>
      </c>
      <c r="S84" s="1048">
        <v>398</v>
      </c>
      <c r="T84" s="1047">
        <v>11</v>
      </c>
      <c r="U84" s="1048">
        <v>404</v>
      </c>
      <c r="V84" s="1050">
        <v>11</v>
      </c>
    </row>
    <row r="85" spans="1:22" x14ac:dyDescent="0.25">
      <c r="A85" s="472"/>
      <c r="B85" s="472"/>
      <c r="C85" s="1785"/>
      <c r="D85" s="515" t="s">
        <v>196</v>
      </c>
      <c r="E85" s="161">
        <v>126</v>
      </c>
      <c r="F85" s="162">
        <v>0</v>
      </c>
      <c r="G85" s="159">
        <v>131</v>
      </c>
      <c r="H85" s="160">
        <v>0</v>
      </c>
      <c r="I85" s="161">
        <v>134</v>
      </c>
      <c r="J85" s="160">
        <v>0</v>
      </c>
      <c r="K85" s="161">
        <v>133</v>
      </c>
      <c r="L85" s="160">
        <v>0</v>
      </c>
      <c r="M85" s="161">
        <v>141</v>
      </c>
      <c r="N85" s="160">
        <v>0</v>
      </c>
      <c r="O85" s="161">
        <v>139</v>
      </c>
      <c r="P85" s="160">
        <v>0</v>
      </c>
      <c r="Q85" s="161">
        <v>143</v>
      </c>
      <c r="R85" s="160">
        <v>0</v>
      </c>
      <c r="S85" s="161">
        <v>133</v>
      </c>
      <c r="T85" s="160">
        <v>0</v>
      </c>
      <c r="U85" s="161">
        <v>136</v>
      </c>
      <c r="V85" s="507">
        <v>0</v>
      </c>
    </row>
    <row r="86" spans="1:22" x14ac:dyDescent="0.25">
      <c r="A86" s="472"/>
      <c r="B86" s="472"/>
      <c r="C86" s="1785"/>
      <c r="D86" s="1045" t="s">
        <v>197</v>
      </c>
      <c r="E86" s="1048">
        <v>203</v>
      </c>
      <c r="F86" s="1049">
        <v>137</v>
      </c>
      <c r="G86" s="1046">
        <v>235</v>
      </c>
      <c r="H86" s="1047">
        <v>178</v>
      </c>
      <c r="I86" s="1048">
        <v>260</v>
      </c>
      <c r="J86" s="1047">
        <v>205</v>
      </c>
      <c r="K86" s="1048">
        <v>280</v>
      </c>
      <c r="L86" s="1047">
        <v>240</v>
      </c>
      <c r="M86" s="1048">
        <v>307</v>
      </c>
      <c r="N86" s="1047">
        <v>268</v>
      </c>
      <c r="O86" s="1048">
        <v>324</v>
      </c>
      <c r="P86" s="1047">
        <v>288</v>
      </c>
      <c r="Q86" s="1048">
        <v>340</v>
      </c>
      <c r="R86" s="1047">
        <v>311</v>
      </c>
      <c r="S86" s="1048">
        <v>348</v>
      </c>
      <c r="T86" s="1047">
        <v>351</v>
      </c>
      <c r="U86" s="1048">
        <v>363</v>
      </c>
      <c r="V86" s="1050">
        <v>381</v>
      </c>
    </row>
    <row r="87" spans="1:22" x14ac:dyDescent="0.25">
      <c r="A87" s="472"/>
      <c r="B87" s="472"/>
      <c r="C87" s="1785"/>
      <c r="D87" s="515" t="s">
        <v>198</v>
      </c>
      <c r="E87" s="161">
        <v>171</v>
      </c>
      <c r="F87" s="162">
        <v>0</v>
      </c>
      <c r="G87" s="159">
        <v>187</v>
      </c>
      <c r="H87" s="160">
        <v>1</v>
      </c>
      <c r="I87" s="161">
        <v>203</v>
      </c>
      <c r="J87" s="160">
        <v>1</v>
      </c>
      <c r="K87" s="161">
        <v>210</v>
      </c>
      <c r="L87" s="160">
        <v>1</v>
      </c>
      <c r="M87" s="161">
        <v>216</v>
      </c>
      <c r="N87" s="160">
        <v>2</v>
      </c>
      <c r="O87" s="161">
        <v>225</v>
      </c>
      <c r="P87" s="160">
        <v>2</v>
      </c>
      <c r="Q87" s="161">
        <v>232</v>
      </c>
      <c r="R87" s="160">
        <v>2</v>
      </c>
      <c r="S87" s="161">
        <v>235</v>
      </c>
      <c r="T87" s="160">
        <v>2</v>
      </c>
      <c r="U87" s="161">
        <v>238</v>
      </c>
      <c r="V87" s="507">
        <v>2</v>
      </c>
    </row>
    <row r="88" spans="1:22" x14ac:dyDescent="0.25">
      <c r="A88" s="472"/>
      <c r="B88" s="472"/>
      <c r="C88" s="1785"/>
      <c r="D88" s="1045" t="s">
        <v>199</v>
      </c>
      <c r="E88" s="1048">
        <v>126</v>
      </c>
      <c r="F88" s="1049">
        <v>3</v>
      </c>
      <c r="G88" s="1046">
        <v>134</v>
      </c>
      <c r="H88" s="1047">
        <v>3</v>
      </c>
      <c r="I88" s="1048">
        <v>149</v>
      </c>
      <c r="J88" s="1047">
        <v>0</v>
      </c>
      <c r="K88" s="1048">
        <v>156</v>
      </c>
      <c r="L88" s="1047">
        <v>3</v>
      </c>
      <c r="M88" s="1048">
        <v>163</v>
      </c>
      <c r="N88" s="1047">
        <v>3</v>
      </c>
      <c r="O88" s="1048">
        <v>170</v>
      </c>
      <c r="P88" s="1047">
        <v>3</v>
      </c>
      <c r="Q88" s="1048">
        <v>176</v>
      </c>
      <c r="R88" s="1047">
        <v>5</v>
      </c>
      <c r="S88" s="1048">
        <v>178</v>
      </c>
      <c r="T88" s="1047">
        <v>5</v>
      </c>
      <c r="U88" s="1048">
        <v>179</v>
      </c>
      <c r="V88" s="1050">
        <v>5</v>
      </c>
    </row>
    <row r="89" spans="1:22" ht="15.75" thickBot="1" x14ac:dyDescent="0.3">
      <c r="A89" s="472"/>
      <c r="B89" s="472"/>
      <c r="C89" s="1785"/>
      <c r="D89" s="764" t="s">
        <v>200</v>
      </c>
      <c r="E89" s="767">
        <v>36</v>
      </c>
      <c r="F89" s="768">
        <v>0</v>
      </c>
      <c r="G89" s="765">
        <v>39</v>
      </c>
      <c r="H89" s="766">
        <v>0</v>
      </c>
      <c r="I89" s="767">
        <v>38</v>
      </c>
      <c r="J89" s="766">
        <v>3</v>
      </c>
      <c r="K89" s="767">
        <v>37</v>
      </c>
      <c r="L89" s="766">
        <v>0</v>
      </c>
      <c r="M89" s="767">
        <v>37</v>
      </c>
      <c r="N89" s="766">
        <v>0</v>
      </c>
      <c r="O89" s="767">
        <v>41</v>
      </c>
      <c r="P89" s="766">
        <v>0</v>
      </c>
      <c r="Q89" s="767">
        <v>40</v>
      </c>
      <c r="R89" s="766">
        <v>0</v>
      </c>
      <c r="S89" s="767">
        <v>37</v>
      </c>
      <c r="T89" s="766">
        <v>1</v>
      </c>
      <c r="U89" s="767">
        <v>37</v>
      </c>
      <c r="V89" s="769">
        <v>1</v>
      </c>
    </row>
    <row r="90" spans="1:22" ht="15.75" thickBot="1" x14ac:dyDescent="0.3">
      <c r="A90" s="472"/>
      <c r="B90" s="472"/>
      <c r="C90" s="1785"/>
      <c r="D90" s="889" t="s">
        <v>7</v>
      </c>
      <c r="E90" s="914">
        <f t="shared" ref="E90:V90" si="5">SUM(E81:E89)</f>
        <v>5979</v>
      </c>
      <c r="F90" s="915">
        <f t="shared" si="5"/>
        <v>1249</v>
      </c>
      <c r="G90" s="912">
        <f t="shared" si="5"/>
        <v>7134</v>
      </c>
      <c r="H90" s="913">
        <f t="shared" si="5"/>
        <v>1721</v>
      </c>
      <c r="I90" s="914">
        <f t="shared" si="5"/>
        <v>7778</v>
      </c>
      <c r="J90" s="915">
        <f t="shared" si="5"/>
        <v>2074</v>
      </c>
      <c r="K90" s="912">
        <f t="shared" si="5"/>
        <v>8455</v>
      </c>
      <c r="L90" s="913">
        <f t="shared" si="5"/>
        <v>2450</v>
      </c>
      <c r="M90" s="914">
        <f t="shared" si="5"/>
        <v>9013</v>
      </c>
      <c r="N90" s="913">
        <f t="shared" si="5"/>
        <v>2771</v>
      </c>
      <c r="O90" s="914">
        <f t="shared" si="5"/>
        <v>9434</v>
      </c>
      <c r="P90" s="913">
        <f t="shared" si="5"/>
        <v>3024</v>
      </c>
      <c r="Q90" s="914">
        <f t="shared" si="5"/>
        <v>10011</v>
      </c>
      <c r="R90" s="913">
        <f t="shared" si="5"/>
        <v>3346</v>
      </c>
      <c r="S90" s="914">
        <f t="shared" si="5"/>
        <v>10332</v>
      </c>
      <c r="T90" s="913">
        <f t="shared" si="5"/>
        <v>3591</v>
      </c>
      <c r="U90" s="914">
        <f t="shared" si="5"/>
        <v>10711</v>
      </c>
      <c r="V90" s="916">
        <f t="shared" si="5"/>
        <v>3862</v>
      </c>
    </row>
    <row r="91" spans="1:22" ht="30.75" thickBot="1" x14ac:dyDescent="0.3">
      <c r="A91" s="472"/>
      <c r="B91" s="472"/>
      <c r="C91" s="1786"/>
      <c r="D91" s="1146" t="s">
        <v>201</v>
      </c>
      <c r="E91" s="1765">
        <f>E90+F90</f>
        <v>7228</v>
      </c>
      <c r="F91" s="1764"/>
      <c r="G91" s="1763">
        <f>G90+H90</f>
        <v>8855</v>
      </c>
      <c r="H91" s="1764"/>
      <c r="I91" s="1763">
        <f>I90+J90</f>
        <v>9852</v>
      </c>
      <c r="J91" s="1764"/>
      <c r="K91" s="1763">
        <f>K90+L90</f>
        <v>10905</v>
      </c>
      <c r="L91" s="1764"/>
      <c r="M91" s="1763">
        <f>M90+N90</f>
        <v>11784</v>
      </c>
      <c r="N91" s="1764"/>
      <c r="O91" s="1763">
        <f>O90+P90</f>
        <v>12458</v>
      </c>
      <c r="P91" s="1764"/>
      <c r="Q91" s="1763">
        <f>Q90+R90</f>
        <v>13357</v>
      </c>
      <c r="R91" s="1764"/>
      <c r="S91" s="1763">
        <f>S90+T90</f>
        <v>13923</v>
      </c>
      <c r="T91" s="1764"/>
      <c r="U91" s="1763">
        <f>U90+V90</f>
        <v>14573</v>
      </c>
      <c r="V91" s="1766"/>
    </row>
    <row r="92" spans="1:22" ht="15.75" customHeight="1" thickTop="1" thickBot="1" x14ac:dyDescent="0.3">
      <c r="A92" s="472"/>
      <c r="B92" s="76" t="s">
        <v>207</v>
      </c>
      <c r="C92" s="1771" t="s">
        <v>207</v>
      </c>
      <c r="D92" s="1791" t="str">
        <f>D79</f>
        <v>CATEG.</v>
      </c>
      <c r="E92" s="1757">
        <v>2008</v>
      </c>
      <c r="F92" s="1758"/>
      <c r="G92" s="1757">
        <v>2009</v>
      </c>
      <c r="H92" s="1758"/>
      <c r="I92" s="1757">
        <v>2010</v>
      </c>
      <c r="J92" s="1758"/>
      <c r="K92" s="1757">
        <v>2011</v>
      </c>
      <c r="L92" s="1758"/>
      <c r="M92" s="1757">
        <v>2012</v>
      </c>
      <c r="N92" s="1758"/>
      <c r="O92" s="1781">
        <v>2013</v>
      </c>
      <c r="P92" s="1782"/>
      <c r="Q92" s="1781">
        <v>2014</v>
      </c>
      <c r="R92" s="1782"/>
      <c r="S92" s="1781">
        <v>2015</v>
      </c>
      <c r="T92" s="1783"/>
      <c r="U92" s="1781">
        <v>2016</v>
      </c>
      <c r="V92" s="1784"/>
    </row>
    <row r="93" spans="1:22" ht="15.75" thickBot="1" x14ac:dyDescent="0.3">
      <c r="A93" s="472"/>
      <c r="B93" s="472"/>
      <c r="C93" s="1772"/>
      <c r="D93" s="1793"/>
      <c r="E93" s="904" t="s">
        <v>190</v>
      </c>
      <c r="F93" s="905" t="s">
        <v>191</v>
      </c>
      <c r="G93" s="902" t="s">
        <v>190</v>
      </c>
      <c r="H93" s="903" t="s">
        <v>191</v>
      </c>
      <c r="I93" s="904" t="s">
        <v>190</v>
      </c>
      <c r="J93" s="903" t="s">
        <v>191</v>
      </c>
      <c r="K93" s="923" t="s">
        <v>190</v>
      </c>
      <c r="L93" s="924" t="s">
        <v>191</v>
      </c>
      <c r="M93" s="923" t="s">
        <v>190</v>
      </c>
      <c r="N93" s="924" t="s">
        <v>191</v>
      </c>
      <c r="O93" s="923" t="s">
        <v>190</v>
      </c>
      <c r="P93" s="903" t="s">
        <v>191</v>
      </c>
      <c r="Q93" s="923" t="s">
        <v>190</v>
      </c>
      <c r="R93" s="903" t="s">
        <v>191</v>
      </c>
      <c r="S93" s="923" t="s">
        <v>190</v>
      </c>
      <c r="T93" s="903" t="s">
        <v>191</v>
      </c>
      <c r="U93" s="1141" t="s">
        <v>190</v>
      </c>
      <c r="V93" s="1140" t="s">
        <v>191</v>
      </c>
    </row>
    <row r="94" spans="1:22" x14ac:dyDescent="0.25">
      <c r="A94" s="472"/>
      <c r="B94" s="472"/>
      <c r="C94" s="1785"/>
      <c r="D94" s="514" t="s">
        <v>192</v>
      </c>
      <c r="E94" s="157">
        <v>91</v>
      </c>
      <c r="F94" s="158">
        <v>20</v>
      </c>
      <c r="G94" s="155">
        <v>99</v>
      </c>
      <c r="H94" s="156">
        <v>30</v>
      </c>
      <c r="I94" s="157">
        <v>109</v>
      </c>
      <c r="J94" s="156">
        <v>42</v>
      </c>
      <c r="K94" s="157">
        <v>116</v>
      </c>
      <c r="L94" s="156">
        <v>45</v>
      </c>
      <c r="M94" s="157">
        <v>122</v>
      </c>
      <c r="N94" s="156">
        <v>51</v>
      </c>
      <c r="O94" s="157">
        <v>125</v>
      </c>
      <c r="P94" s="156">
        <v>49</v>
      </c>
      <c r="Q94" s="157">
        <v>122</v>
      </c>
      <c r="R94" s="156">
        <v>52</v>
      </c>
      <c r="S94" s="157">
        <v>123</v>
      </c>
      <c r="T94" s="156">
        <v>60</v>
      </c>
      <c r="U94" s="157">
        <v>124</v>
      </c>
      <c r="V94" s="506">
        <v>60</v>
      </c>
    </row>
    <row r="95" spans="1:22" x14ac:dyDescent="0.25">
      <c r="A95" s="472"/>
      <c r="B95" s="472"/>
      <c r="C95" s="1785"/>
      <c r="D95" s="1045" t="s">
        <v>193</v>
      </c>
      <c r="E95" s="1048">
        <v>806</v>
      </c>
      <c r="F95" s="1049">
        <v>173</v>
      </c>
      <c r="G95" s="1046">
        <v>876</v>
      </c>
      <c r="H95" s="1047">
        <v>213</v>
      </c>
      <c r="I95" s="1048">
        <v>935</v>
      </c>
      <c r="J95" s="1047">
        <v>227</v>
      </c>
      <c r="K95" s="1048">
        <v>1002</v>
      </c>
      <c r="L95" s="1047">
        <v>291</v>
      </c>
      <c r="M95" s="1048">
        <v>1064</v>
      </c>
      <c r="N95" s="1047">
        <v>318</v>
      </c>
      <c r="O95" s="1048">
        <v>1106</v>
      </c>
      <c r="P95" s="1047">
        <v>360</v>
      </c>
      <c r="Q95" s="1048">
        <v>1115</v>
      </c>
      <c r="R95" s="1047">
        <v>419</v>
      </c>
      <c r="S95" s="1048">
        <v>1117</v>
      </c>
      <c r="T95" s="1047">
        <v>445</v>
      </c>
      <c r="U95" s="1048">
        <v>1172</v>
      </c>
      <c r="V95" s="1050">
        <v>484</v>
      </c>
    </row>
    <row r="96" spans="1:22" x14ac:dyDescent="0.25">
      <c r="A96" s="472"/>
      <c r="B96" s="472"/>
      <c r="C96" s="1785"/>
      <c r="D96" s="515" t="s">
        <v>194</v>
      </c>
      <c r="E96" s="161">
        <v>85</v>
      </c>
      <c r="F96" s="162">
        <v>0</v>
      </c>
      <c r="G96" s="159">
        <v>89</v>
      </c>
      <c r="H96" s="160">
        <v>0</v>
      </c>
      <c r="I96" s="161">
        <v>90</v>
      </c>
      <c r="J96" s="160">
        <v>0</v>
      </c>
      <c r="K96" s="161">
        <v>89</v>
      </c>
      <c r="L96" s="160">
        <v>0</v>
      </c>
      <c r="M96" s="161">
        <v>91</v>
      </c>
      <c r="N96" s="160">
        <v>0</v>
      </c>
      <c r="O96" s="161">
        <v>88</v>
      </c>
      <c r="P96" s="160">
        <v>0</v>
      </c>
      <c r="Q96" s="161">
        <v>93</v>
      </c>
      <c r="R96" s="160">
        <v>0</v>
      </c>
      <c r="S96" s="161">
        <v>94</v>
      </c>
      <c r="T96" s="160">
        <v>1</v>
      </c>
      <c r="U96" s="161">
        <v>94</v>
      </c>
      <c r="V96" s="507">
        <v>1</v>
      </c>
    </row>
    <row r="97" spans="1:22" x14ac:dyDescent="0.25">
      <c r="A97" s="472"/>
      <c r="B97" s="472"/>
      <c r="C97" s="1785"/>
      <c r="D97" s="1045" t="s">
        <v>195</v>
      </c>
      <c r="E97" s="1048">
        <v>60</v>
      </c>
      <c r="F97" s="1049">
        <v>2</v>
      </c>
      <c r="G97" s="1046">
        <v>61</v>
      </c>
      <c r="H97" s="1047">
        <v>2</v>
      </c>
      <c r="I97" s="1048">
        <v>64</v>
      </c>
      <c r="J97" s="1047">
        <v>2</v>
      </c>
      <c r="K97" s="1048">
        <v>65</v>
      </c>
      <c r="L97" s="1047">
        <v>2</v>
      </c>
      <c r="M97" s="1048">
        <v>67</v>
      </c>
      <c r="N97" s="1047">
        <v>2</v>
      </c>
      <c r="O97" s="1048">
        <v>69</v>
      </c>
      <c r="P97" s="1047">
        <v>2</v>
      </c>
      <c r="Q97" s="1048">
        <v>67</v>
      </c>
      <c r="R97" s="1047">
        <v>2</v>
      </c>
      <c r="S97" s="1048">
        <v>60</v>
      </c>
      <c r="T97" s="1047">
        <v>2</v>
      </c>
      <c r="U97" s="1048">
        <v>62</v>
      </c>
      <c r="V97" s="1050">
        <v>2</v>
      </c>
    </row>
    <row r="98" spans="1:22" x14ac:dyDescent="0.25">
      <c r="A98" s="472"/>
      <c r="B98" s="472"/>
      <c r="C98" s="1785"/>
      <c r="D98" s="515" t="s">
        <v>196</v>
      </c>
      <c r="E98" s="161">
        <v>28</v>
      </c>
      <c r="F98" s="162">
        <v>0</v>
      </c>
      <c r="G98" s="159">
        <v>28</v>
      </c>
      <c r="H98" s="160">
        <v>0</v>
      </c>
      <c r="I98" s="161">
        <v>29</v>
      </c>
      <c r="J98" s="160">
        <v>0</v>
      </c>
      <c r="K98" s="161">
        <v>29</v>
      </c>
      <c r="L98" s="160">
        <v>0</v>
      </c>
      <c r="M98" s="161">
        <v>33</v>
      </c>
      <c r="N98" s="160">
        <v>0</v>
      </c>
      <c r="O98" s="161">
        <v>35</v>
      </c>
      <c r="P98" s="160">
        <v>0</v>
      </c>
      <c r="Q98" s="161">
        <v>36</v>
      </c>
      <c r="R98" s="160">
        <v>0</v>
      </c>
      <c r="S98" s="161">
        <v>35</v>
      </c>
      <c r="T98" s="160">
        <v>0</v>
      </c>
      <c r="U98" s="161">
        <v>35</v>
      </c>
      <c r="V98" s="507">
        <v>0</v>
      </c>
    </row>
    <row r="99" spans="1:22" x14ac:dyDescent="0.25">
      <c r="A99" s="472"/>
      <c r="B99" s="472"/>
      <c r="C99" s="1785"/>
      <c r="D99" s="1045" t="s">
        <v>197</v>
      </c>
      <c r="E99" s="1048">
        <v>58</v>
      </c>
      <c r="F99" s="1049">
        <v>38</v>
      </c>
      <c r="G99" s="1046">
        <v>64</v>
      </c>
      <c r="H99" s="1047">
        <v>42</v>
      </c>
      <c r="I99" s="1048">
        <v>66</v>
      </c>
      <c r="J99" s="1047">
        <v>44</v>
      </c>
      <c r="K99" s="1048">
        <v>71</v>
      </c>
      <c r="L99" s="1047">
        <v>48</v>
      </c>
      <c r="M99" s="1048">
        <v>72</v>
      </c>
      <c r="N99" s="1047">
        <v>55</v>
      </c>
      <c r="O99" s="1048">
        <v>77</v>
      </c>
      <c r="P99" s="1047">
        <v>57</v>
      </c>
      <c r="Q99" s="1048">
        <v>81</v>
      </c>
      <c r="R99" s="1047">
        <v>74</v>
      </c>
      <c r="S99" s="1048">
        <v>85</v>
      </c>
      <c r="T99" s="1047">
        <v>83</v>
      </c>
      <c r="U99" s="1048">
        <v>88</v>
      </c>
      <c r="V99" s="1050">
        <v>90</v>
      </c>
    </row>
    <row r="100" spans="1:22" x14ac:dyDescent="0.25">
      <c r="A100" s="472"/>
      <c r="B100" s="472"/>
      <c r="C100" s="1785"/>
      <c r="D100" s="515" t="s">
        <v>198</v>
      </c>
      <c r="E100" s="161">
        <v>50</v>
      </c>
      <c r="F100" s="162">
        <v>0</v>
      </c>
      <c r="G100" s="159">
        <v>50</v>
      </c>
      <c r="H100" s="160">
        <v>0</v>
      </c>
      <c r="I100" s="161">
        <v>49</v>
      </c>
      <c r="J100" s="160">
        <v>0</v>
      </c>
      <c r="K100" s="161">
        <v>51</v>
      </c>
      <c r="L100" s="160">
        <v>0</v>
      </c>
      <c r="M100" s="161">
        <v>53</v>
      </c>
      <c r="N100" s="160">
        <v>0</v>
      </c>
      <c r="O100" s="161">
        <v>52</v>
      </c>
      <c r="P100" s="160">
        <v>0</v>
      </c>
      <c r="Q100" s="161">
        <v>51</v>
      </c>
      <c r="R100" s="160">
        <v>0</v>
      </c>
      <c r="S100" s="161">
        <v>50</v>
      </c>
      <c r="T100" s="160">
        <v>0</v>
      </c>
      <c r="U100" s="161">
        <v>50</v>
      </c>
      <c r="V100" s="507">
        <v>0</v>
      </c>
    </row>
    <row r="101" spans="1:22" x14ac:dyDescent="0.25">
      <c r="A101" s="472"/>
      <c r="B101" s="472"/>
      <c r="C101" s="1785"/>
      <c r="D101" s="1045" t="s">
        <v>199</v>
      </c>
      <c r="E101" s="1048">
        <v>23</v>
      </c>
      <c r="F101" s="1049">
        <v>0</v>
      </c>
      <c r="G101" s="1046">
        <v>25</v>
      </c>
      <c r="H101" s="1047">
        <v>1</v>
      </c>
      <c r="I101" s="1048">
        <v>27</v>
      </c>
      <c r="J101" s="1047">
        <v>1</v>
      </c>
      <c r="K101" s="1048">
        <v>27</v>
      </c>
      <c r="L101" s="1047">
        <v>1</v>
      </c>
      <c r="M101" s="1048">
        <v>30</v>
      </c>
      <c r="N101" s="1047">
        <v>1</v>
      </c>
      <c r="O101" s="1048">
        <v>32</v>
      </c>
      <c r="P101" s="1047">
        <v>1</v>
      </c>
      <c r="Q101" s="1048">
        <v>34</v>
      </c>
      <c r="R101" s="1047">
        <v>1</v>
      </c>
      <c r="S101" s="1048">
        <v>32</v>
      </c>
      <c r="T101" s="1047">
        <v>1</v>
      </c>
      <c r="U101" s="1048">
        <v>32</v>
      </c>
      <c r="V101" s="1050">
        <v>1</v>
      </c>
    </row>
    <row r="102" spans="1:22" ht="15.75" thickBot="1" x14ac:dyDescent="0.3">
      <c r="A102" s="472"/>
      <c r="B102" s="472"/>
      <c r="C102" s="1785"/>
      <c r="D102" s="764" t="s">
        <v>200</v>
      </c>
      <c r="E102" s="767">
        <v>15</v>
      </c>
      <c r="F102" s="768">
        <v>0</v>
      </c>
      <c r="G102" s="765">
        <v>15</v>
      </c>
      <c r="H102" s="766">
        <v>0</v>
      </c>
      <c r="I102" s="767">
        <v>16</v>
      </c>
      <c r="J102" s="766">
        <v>0</v>
      </c>
      <c r="K102" s="767">
        <v>16</v>
      </c>
      <c r="L102" s="766">
        <v>0</v>
      </c>
      <c r="M102" s="767">
        <v>15</v>
      </c>
      <c r="N102" s="766">
        <v>0</v>
      </c>
      <c r="O102" s="767">
        <v>15</v>
      </c>
      <c r="P102" s="766">
        <v>0</v>
      </c>
      <c r="Q102" s="767">
        <v>15</v>
      </c>
      <c r="R102" s="766">
        <v>0</v>
      </c>
      <c r="S102" s="767">
        <v>14</v>
      </c>
      <c r="T102" s="766">
        <v>0</v>
      </c>
      <c r="U102" s="767">
        <v>14</v>
      </c>
      <c r="V102" s="769">
        <v>0</v>
      </c>
    </row>
    <row r="103" spans="1:22" ht="15.75" thickBot="1" x14ac:dyDescent="0.3">
      <c r="A103" s="472"/>
      <c r="B103" s="472"/>
      <c r="C103" s="1785"/>
      <c r="D103" s="889" t="s">
        <v>7</v>
      </c>
      <c r="E103" s="914">
        <f t="shared" ref="E103:V103" si="6">SUM(E94:E102)</f>
        <v>1216</v>
      </c>
      <c r="F103" s="915">
        <f t="shared" si="6"/>
        <v>233</v>
      </c>
      <c r="G103" s="912">
        <f t="shared" si="6"/>
        <v>1307</v>
      </c>
      <c r="H103" s="913">
        <f t="shared" si="6"/>
        <v>288</v>
      </c>
      <c r="I103" s="914">
        <f t="shared" si="6"/>
        <v>1385</v>
      </c>
      <c r="J103" s="915">
        <f t="shared" si="6"/>
        <v>316</v>
      </c>
      <c r="K103" s="912">
        <f t="shared" si="6"/>
        <v>1466</v>
      </c>
      <c r="L103" s="913">
        <f t="shared" si="6"/>
        <v>387</v>
      </c>
      <c r="M103" s="914">
        <f t="shared" si="6"/>
        <v>1547</v>
      </c>
      <c r="N103" s="913">
        <f t="shared" si="6"/>
        <v>427</v>
      </c>
      <c r="O103" s="914">
        <f t="shared" si="6"/>
        <v>1599</v>
      </c>
      <c r="P103" s="913">
        <f t="shared" si="6"/>
        <v>469</v>
      </c>
      <c r="Q103" s="914">
        <f t="shared" si="6"/>
        <v>1614</v>
      </c>
      <c r="R103" s="913">
        <f t="shared" si="6"/>
        <v>548</v>
      </c>
      <c r="S103" s="914">
        <f t="shared" si="6"/>
        <v>1610</v>
      </c>
      <c r="T103" s="913">
        <f t="shared" si="6"/>
        <v>592</v>
      </c>
      <c r="U103" s="914">
        <f t="shared" si="6"/>
        <v>1671</v>
      </c>
      <c r="V103" s="916">
        <f t="shared" si="6"/>
        <v>638</v>
      </c>
    </row>
    <row r="104" spans="1:22" ht="30.75" thickBot="1" x14ac:dyDescent="0.3">
      <c r="A104" s="472"/>
      <c r="B104" s="472"/>
      <c r="C104" s="1786"/>
      <c r="D104" s="1146" t="s">
        <v>201</v>
      </c>
      <c r="E104" s="1765">
        <f>E103+F103</f>
        <v>1449</v>
      </c>
      <c r="F104" s="1764"/>
      <c r="G104" s="1763">
        <f>G103+H103</f>
        <v>1595</v>
      </c>
      <c r="H104" s="1764"/>
      <c r="I104" s="1763">
        <f>I103+J103</f>
        <v>1701</v>
      </c>
      <c r="J104" s="1764"/>
      <c r="K104" s="1763">
        <f>K103+L103</f>
        <v>1853</v>
      </c>
      <c r="L104" s="1764"/>
      <c r="M104" s="1763">
        <f>M103+N103</f>
        <v>1974</v>
      </c>
      <c r="N104" s="1764"/>
      <c r="O104" s="1763">
        <f>O103+P103</f>
        <v>2068</v>
      </c>
      <c r="P104" s="1764"/>
      <c r="Q104" s="1763">
        <f>Q103+R103</f>
        <v>2162</v>
      </c>
      <c r="R104" s="1764"/>
      <c r="S104" s="1763">
        <f>S103+T103</f>
        <v>2202</v>
      </c>
      <c r="T104" s="1764"/>
      <c r="U104" s="1763">
        <f>U103+V103</f>
        <v>2309</v>
      </c>
      <c r="V104" s="1766"/>
    </row>
    <row r="105" spans="1:22" ht="15.75" customHeight="1" thickTop="1" thickBot="1" x14ac:dyDescent="0.3">
      <c r="A105" s="472"/>
      <c r="B105" s="76" t="s">
        <v>208</v>
      </c>
      <c r="C105" s="1771" t="s">
        <v>208</v>
      </c>
      <c r="D105" s="1791" t="str">
        <f>D92</f>
        <v>CATEG.</v>
      </c>
      <c r="E105" s="1757">
        <v>2008</v>
      </c>
      <c r="F105" s="1758"/>
      <c r="G105" s="1757">
        <v>2009</v>
      </c>
      <c r="H105" s="1758"/>
      <c r="I105" s="1757">
        <v>2010</v>
      </c>
      <c r="J105" s="1758"/>
      <c r="K105" s="1757">
        <v>2011</v>
      </c>
      <c r="L105" s="1758"/>
      <c r="M105" s="1757">
        <v>2012</v>
      </c>
      <c r="N105" s="1758"/>
      <c r="O105" s="1781">
        <v>2013</v>
      </c>
      <c r="P105" s="1782"/>
      <c r="Q105" s="1781">
        <v>2014</v>
      </c>
      <c r="R105" s="1782"/>
      <c r="S105" s="1781">
        <v>2015</v>
      </c>
      <c r="T105" s="1783"/>
      <c r="U105" s="1781">
        <v>2016</v>
      </c>
      <c r="V105" s="1784"/>
    </row>
    <row r="106" spans="1:22" ht="15.75" thickBot="1" x14ac:dyDescent="0.3">
      <c r="A106" s="472"/>
      <c r="B106" s="472"/>
      <c r="C106" s="1772"/>
      <c r="D106" s="1793"/>
      <c r="E106" s="904" t="s">
        <v>190</v>
      </c>
      <c r="F106" s="905" t="s">
        <v>191</v>
      </c>
      <c r="G106" s="902" t="s">
        <v>190</v>
      </c>
      <c r="H106" s="903" t="s">
        <v>191</v>
      </c>
      <c r="I106" s="904" t="s">
        <v>190</v>
      </c>
      <c r="J106" s="903" t="s">
        <v>191</v>
      </c>
      <c r="K106" s="923" t="s">
        <v>190</v>
      </c>
      <c r="L106" s="924" t="s">
        <v>191</v>
      </c>
      <c r="M106" s="923" t="s">
        <v>190</v>
      </c>
      <c r="N106" s="924" t="s">
        <v>191</v>
      </c>
      <c r="O106" s="923" t="s">
        <v>190</v>
      </c>
      <c r="P106" s="903" t="s">
        <v>191</v>
      </c>
      <c r="Q106" s="923" t="s">
        <v>190</v>
      </c>
      <c r="R106" s="903" t="s">
        <v>191</v>
      </c>
      <c r="S106" s="923" t="s">
        <v>190</v>
      </c>
      <c r="T106" s="1142" t="s">
        <v>191</v>
      </c>
      <c r="U106" s="1141" t="s">
        <v>190</v>
      </c>
      <c r="V106" s="1140" t="s">
        <v>191</v>
      </c>
    </row>
    <row r="107" spans="1:22" x14ac:dyDescent="0.25">
      <c r="A107" s="472"/>
      <c r="B107" s="472"/>
      <c r="C107" s="1785"/>
      <c r="D107" s="514" t="s">
        <v>192</v>
      </c>
      <c r="E107" s="157">
        <v>21</v>
      </c>
      <c r="F107" s="158">
        <v>7</v>
      </c>
      <c r="G107" s="155">
        <v>30</v>
      </c>
      <c r="H107" s="156">
        <v>12</v>
      </c>
      <c r="I107" s="157">
        <v>31</v>
      </c>
      <c r="J107" s="156">
        <v>11</v>
      </c>
      <c r="K107" s="157">
        <v>31</v>
      </c>
      <c r="L107" s="156">
        <v>13</v>
      </c>
      <c r="M107" s="157">
        <v>31</v>
      </c>
      <c r="N107" s="156">
        <v>12</v>
      </c>
      <c r="O107" s="157">
        <v>32</v>
      </c>
      <c r="P107" s="156">
        <v>12</v>
      </c>
      <c r="Q107" s="157">
        <v>33</v>
      </c>
      <c r="R107" s="156">
        <v>13</v>
      </c>
      <c r="S107" s="157">
        <v>37</v>
      </c>
      <c r="T107" s="156">
        <v>12</v>
      </c>
      <c r="U107" s="157">
        <v>38</v>
      </c>
      <c r="V107" s="506">
        <v>13</v>
      </c>
    </row>
    <row r="108" spans="1:22" x14ac:dyDescent="0.25">
      <c r="A108" s="472"/>
      <c r="B108" s="472"/>
      <c r="C108" s="1785"/>
      <c r="D108" s="1045" t="s">
        <v>193</v>
      </c>
      <c r="E108" s="1048">
        <v>457</v>
      </c>
      <c r="F108" s="1049">
        <v>108</v>
      </c>
      <c r="G108" s="1046">
        <v>554</v>
      </c>
      <c r="H108" s="1047">
        <v>152</v>
      </c>
      <c r="I108" s="1048">
        <v>591</v>
      </c>
      <c r="J108" s="1047">
        <v>183</v>
      </c>
      <c r="K108" s="1048">
        <v>636</v>
      </c>
      <c r="L108" s="1047">
        <v>208</v>
      </c>
      <c r="M108" s="1048">
        <v>663</v>
      </c>
      <c r="N108" s="1047">
        <v>226</v>
      </c>
      <c r="O108" s="1048">
        <v>689</v>
      </c>
      <c r="P108" s="1047">
        <v>248</v>
      </c>
      <c r="Q108" s="1048">
        <v>743</v>
      </c>
      <c r="R108" s="1047">
        <v>272</v>
      </c>
      <c r="S108" s="1048">
        <v>752</v>
      </c>
      <c r="T108" s="1047">
        <v>296</v>
      </c>
      <c r="U108" s="1048">
        <v>777</v>
      </c>
      <c r="V108" s="1050">
        <v>314</v>
      </c>
    </row>
    <row r="109" spans="1:22" x14ac:dyDescent="0.25">
      <c r="A109" s="472"/>
      <c r="B109" s="472"/>
      <c r="C109" s="1785"/>
      <c r="D109" s="515" t="s">
        <v>194</v>
      </c>
      <c r="E109" s="161">
        <v>49</v>
      </c>
      <c r="F109" s="162">
        <v>4</v>
      </c>
      <c r="G109" s="159">
        <v>51</v>
      </c>
      <c r="H109" s="160">
        <v>4</v>
      </c>
      <c r="I109" s="161">
        <v>53</v>
      </c>
      <c r="J109" s="160">
        <v>4</v>
      </c>
      <c r="K109" s="161">
        <v>57</v>
      </c>
      <c r="L109" s="160">
        <v>3</v>
      </c>
      <c r="M109" s="161">
        <v>61</v>
      </c>
      <c r="N109" s="160">
        <v>2</v>
      </c>
      <c r="O109" s="161">
        <v>62</v>
      </c>
      <c r="P109" s="160">
        <v>2</v>
      </c>
      <c r="Q109" s="161">
        <v>62</v>
      </c>
      <c r="R109" s="160">
        <v>2</v>
      </c>
      <c r="S109" s="161">
        <v>57</v>
      </c>
      <c r="T109" s="160">
        <v>1</v>
      </c>
      <c r="U109" s="161">
        <v>57</v>
      </c>
      <c r="V109" s="507">
        <v>1</v>
      </c>
    </row>
    <row r="110" spans="1:22" x14ac:dyDescent="0.25">
      <c r="A110" s="472"/>
      <c r="B110" s="472"/>
      <c r="C110" s="1785"/>
      <c r="D110" s="1045" t="s">
        <v>195</v>
      </c>
      <c r="E110" s="1048">
        <v>28</v>
      </c>
      <c r="F110" s="1049">
        <v>1</v>
      </c>
      <c r="G110" s="1046">
        <v>29</v>
      </c>
      <c r="H110" s="1047">
        <v>1</v>
      </c>
      <c r="I110" s="1048">
        <v>33</v>
      </c>
      <c r="J110" s="1047">
        <v>1</v>
      </c>
      <c r="K110" s="1048">
        <v>36</v>
      </c>
      <c r="L110" s="1047">
        <v>1</v>
      </c>
      <c r="M110" s="1048">
        <v>38</v>
      </c>
      <c r="N110" s="1047">
        <v>1</v>
      </c>
      <c r="O110" s="1048">
        <v>39</v>
      </c>
      <c r="P110" s="1047">
        <v>1</v>
      </c>
      <c r="Q110" s="1048">
        <v>40</v>
      </c>
      <c r="R110" s="1047">
        <v>1</v>
      </c>
      <c r="S110" s="1048">
        <v>41</v>
      </c>
      <c r="T110" s="1047">
        <v>1</v>
      </c>
      <c r="U110" s="1048">
        <v>41</v>
      </c>
      <c r="V110" s="1050">
        <v>1</v>
      </c>
    </row>
    <row r="111" spans="1:22" x14ac:dyDescent="0.25">
      <c r="A111" s="472"/>
      <c r="B111" s="472"/>
      <c r="C111" s="1785"/>
      <c r="D111" s="515" t="s">
        <v>196</v>
      </c>
      <c r="E111" s="161">
        <v>9</v>
      </c>
      <c r="F111" s="162">
        <v>0</v>
      </c>
      <c r="G111" s="159">
        <v>9</v>
      </c>
      <c r="H111" s="160">
        <v>0</v>
      </c>
      <c r="I111" s="161">
        <v>9</v>
      </c>
      <c r="J111" s="160">
        <v>0</v>
      </c>
      <c r="K111" s="161">
        <v>10</v>
      </c>
      <c r="L111" s="160">
        <v>0</v>
      </c>
      <c r="M111" s="161">
        <v>10</v>
      </c>
      <c r="N111" s="160">
        <v>0</v>
      </c>
      <c r="O111" s="161">
        <v>12</v>
      </c>
      <c r="P111" s="160">
        <v>0</v>
      </c>
      <c r="Q111" s="161">
        <v>12</v>
      </c>
      <c r="R111" s="160">
        <v>0</v>
      </c>
      <c r="S111" s="161">
        <v>13</v>
      </c>
      <c r="T111" s="160">
        <v>0</v>
      </c>
      <c r="U111" s="161">
        <v>13</v>
      </c>
      <c r="V111" s="507">
        <v>0</v>
      </c>
    </row>
    <row r="112" spans="1:22" x14ac:dyDescent="0.25">
      <c r="A112" s="472"/>
      <c r="B112" s="472"/>
      <c r="C112" s="1785"/>
      <c r="D112" s="1045" t="s">
        <v>197</v>
      </c>
      <c r="E112" s="1048">
        <v>28</v>
      </c>
      <c r="F112" s="1049">
        <v>36</v>
      </c>
      <c r="G112" s="1046">
        <v>32</v>
      </c>
      <c r="H112" s="1047">
        <v>42</v>
      </c>
      <c r="I112" s="1048">
        <v>34</v>
      </c>
      <c r="J112" s="1047">
        <v>48</v>
      </c>
      <c r="K112" s="1048">
        <v>34</v>
      </c>
      <c r="L112" s="1047">
        <v>53</v>
      </c>
      <c r="M112" s="1048">
        <v>39</v>
      </c>
      <c r="N112" s="1047">
        <v>54</v>
      </c>
      <c r="O112" s="1048">
        <v>45</v>
      </c>
      <c r="P112" s="1047">
        <v>56</v>
      </c>
      <c r="Q112" s="1048">
        <v>46</v>
      </c>
      <c r="R112" s="1047">
        <v>61</v>
      </c>
      <c r="S112" s="1048">
        <v>47</v>
      </c>
      <c r="T112" s="1047">
        <v>63</v>
      </c>
      <c r="U112" s="1048">
        <v>48</v>
      </c>
      <c r="V112" s="1050">
        <v>68</v>
      </c>
    </row>
    <row r="113" spans="1:22" x14ac:dyDescent="0.25">
      <c r="A113" s="472"/>
      <c r="B113" s="472"/>
      <c r="C113" s="1785"/>
      <c r="D113" s="515" t="s">
        <v>198</v>
      </c>
      <c r="E113" s="161">
        <v>38</v>
      </c>
      <c r="F113" s="162">
        <v>0</v>
      </c>
      <c r="G113" s="159">
        <v>40</v>
      </c>
      <c r="H113" s="160">
        <v>0</v>
      </c>
      <c r="I113" s="161">
        <v>49</v>
      </c>
      <c r="J113" s="160">
        <v>0</v>
      </c>
      <c r="K113" s="161">
        <v>51</v>
      </c>
      <c r="L113" s="160">
        <v>0</v>
      </c>
      <c r="M113" s="161">
        <v>51</v>
      </c>
      <c r="N113" s="160">
        <v>1</v>
      </c>
      <c r="O113" s="161">
        <v>54</v>
      </c>
      <c r="P113" s="160">
        <v>1</v>
      </c>
      <c r="Q113" s="161">
        <v>53</v>
      </c>
      <c r="R113" s="160">
        <v>1</v>
      </c>
      <c r="S113" s="161">
        <v>51</v>
      </c>
      <c r="T113" s="160">
        <v>1</v>
      </c>
      <c r="U113" s="161">
        <v>51</v>
      </c>
      <c r="V113" s="507">
        <v>1</v>
      </c>
    </row>
    <row r="114" spans="1:22" x14ac:dyDescent="0.25">
      <c r="A114" s="472"/>
      <c r="B114" s="472"/>
      <c r="C114" s="1785"/>
      <c r="D114" s="1045" t="s">
        <v>199</v>
      </c>
      <c r="E114" s="1048">
        <v>19</v>
      </c>
      <c r="F114" s="1049">
        <v>0</v>
      </c>
      <c r="G114" s="1046">
        <v>20</v>
      </c>
      <c r="H114" s="1047">
        <v>0</v>
      </c>
      <c r="I114" s="1048">
        <v>20</v>
      </c>
      <c r="J114" s="1047">
        <v>0</v>
      </c>
      <c r="K114" s="1048">
        <v>22</v>
      </c>
      <c r="L114" s="1047">
        <v>0</v>
      </c>
      <c r="M114" s="1048">
        <v>22</v>
      </c>
      <c r="N114" s="1047">
        <v>0</v>
      </c>
      <c r="O114" s="1048">
        <v>17</v>
      </c>
      <c r="P114" s="1047">
        <v>0</v>
      </c>
      <c r="Q114" s="1048">
        <v>19</v>
      </c>
      <c r="R114" s="1047">
        <v>0</v>
      </c>
      <c r="S114" s="1048">
        <v>17</v>
      </c>
      <c r="T114" s="1047">
        <v>0</v>
      </c>
      <c r="U114" s="1048">
        <v>17</v>
      </c>
      <c r="V114" s="1050">
        <v>0</v>
      </c>
    </row>
    <row r="115" spans="1:22" ht="15.75" thickBot="1" x14ac:dyDescent="0.3">
      <c r="A115" s="472"/>
      <c r="B115" s="472"/>
      <c r="C115" s="1785"/>
      <c r="D115" s="764" t="s">
        <v>200</v>
      </c>
      <c r="E115" s="767">
        <v>5</v>
      </c>
      <c r="F115" s="768">
        <v>0</v>
      </c>
      <c r="G115" s="765">
        <v>5</v>
      </c>
      <c r="H115" s="766">
        <v>0</v>
      </c>
      <c r="I115" s="767">
        <v>5</v>
      </c>
      <c r="J115" s="766">
        <v>0</v>
      </c>
      <c r="K115" s="767">
        <v>4</v>
      </c>
      <c r="L115" s="766">
        <v>0</v>
      </c>
      <c r="M115" s="767">
        <v>4</v>
      </c>
      <c r="N115" s="766">
        <v>0</v>
      </c>
      <c r="O115" s="767">
        <v>4</v>
      </c>
      <c r="P115" s="766">
        <v>0</v>
      </c>
      <c r="Q115" s="767">
        <v>3</v>
      </c>
      <c r="R115" s="766">
        <v>0</v>
      </c>
      <c r="S115" s="767">
        <v>5</v>
      </c>
      <c r="T115" s="766">
        <v>0</v>
      </c>
      <c r="U115" s="767">
        <v>5</v>
      </c>
      <c r="V115" s="769">
        <v>0</v>
      </c>
    </row>
    <row r="116" spans="1:22" ht="15.75" thickBot="1" x14ac:dyDescent="0.3">
      <c r="A116" s="472"/>
      <c r="B116" s="472"/>
      <c r="C116" s="1785"/>
      <c r="D116" s="889" t="s">
        <v>7</v>
      </c>
      <c r="E116" s="914">
        <f t="shared" ref="E116:V116" si="7">SUM(E107:E115)</f>
        <v>654</v>
      </c>
      <c r="F116" s="915">
        <f t="shared" si="7"/>
        <v>156</v>
      </c>
      <c r="G116" s="912">
        <f t="shared" si="7"/>
        <v>770</v>
      </c>
      <c r="H116" s="913">
        <f t="shared" si="7"/>
        <v>211</v>
      </c>
      <c r="I116" s="914">
        <f t="shared" si="7"/>
        <v>825</v>
      </c>
      <c r="J116" s="915">
        <f t="shared" si="7"/>
        <v>247</v>
      </c>
      <c r="K116" s="912">
        <f t="shared" si="7"/>
        <v>881</v>
      </c>
      <c r="L116" s="913">
        <f t="shared" si="7"/>
        <v>278</v>
      </c>
      <c r="M116" s="914">
        <f t="shared" si="7"/>
        <v>919</v>
      </c>
      <c r="N116" s="913">
        <f t="shared" si="7"/>
        <v>296</v>
      </c>
      <c r="O116" s="914">
        <f t="shared" si="7"/>
        <v>954</v>
      </c>
      <c r="P116" s="913">
        <f t="shared" si="7"/>
        <v>320</v>
      </c>
      <c r="Q116" s="914">
        <f t="shared" si="7"/>
        <v>1011</v>
      </c>
      <c r="R116" s="913">
        <f t="shared" si="7"/>
        <v>350</v>
      </c>
      <c r="S116" s="914">
        <f t="shared" si="7"/>
        <v>1020</v>
      </c>
      <c r="T116" s="913">
        <f t="shared" si="7"/>
        <v>374</v>
      </c>
      <c r="U116" s="914">
        <f t="shared" si="7"/>
        <v>1047</v>
      </c>
      <c r="V116" s="916">
        <f t="shared" si="7"/>
        <v>398</v>
      </c>
    </row>
    <row r="117" spans="1:22" ht="30.75" thickBot="1" x14ac:dyDescent="0.3">
      <c r="A117" s="472"/>
      <c r="B117" s="472"/>
      <c r="C117" s="1786"/>
      <c r="D117" s="1146" t="s">
        <v>201</v>
      </c>
      <c r="E117" s="1765">
        <f>E116+F116</f>
        <v>810</v>
      </c>
      <c r="F117" s="1764"/>
      <c r="G117" s="1763">
        <f>G116+H116</f>
        <v>981</v>
      </c>
      <c r="H117" s="1764"/>
      <c r="I117" s="1763">
        <f>I116+J116</f>
        <v>1072</v>
      </c>
      <c r="J117" s="1764"/>
      <c r="K117" s="1763">
        <f>K116+L116</f>
        <v>1159</v>
      </c>
      <c r="L117" s="1764"/>
      <c r="M117" s="1763">
        <f>M116+N116</f>
        <v>1215</v>
      </c>
      <c r="N117" s="1764"/>
      <c r="O117" s="1763">
        <f>O116+P116</f>
        <v>1274</v>
      </c>
      <c r="P117" s="1764"/>
      <c r="Q117" s="1763">
        <f>Q116+R116</f>
        <v>1361</v>
      </c>
      <c r="R117" s="1764"/>
      <c r="S117" s="1763">
        <f>S116+T116</f>
        <v>1394</v>
      </c>
      <c r="T117" s="1764"/>
      <c r="U117" s="1763">
        <f>U116+V116</f>
        <v>1445</v>
      </c>
      <c r="V117" s="1766"/>
    </row>
    <row r="118" spans="1:22" ht="15.75" customHeight="1" thickTop="1" thickBot="1" x14ac:dyDescent="0.3">
      <c r="A118" s="472"/>
      <c r="B118" s="76" t="s">
        <v>209</v>
      </c>
      <c r="C118" s="1771" t="s">
        <v>209</v>
      </c>
      <c r="D118" s="1791" t="str">
        <f>D105</f>
        <v>CATEG.</v>
      </c>
      <c r="E118" s="1757">
        <v>2008</v>
      </c>
      <c r="F118" s="1758"/>
      <c r="G118" s="1757">
        <v>2009</v>
      </c>
      <c r="H118" s="1758"/>
      <c r="I118" s="1757">
        <v>2010</v>
      </c>
      <c r="J118" s="1758"/>
      <c r="K118" s="1757">
        <v>2011</v>
      </c>
      <c r="L118" s="1758"/>
      <c r="M118" s="1757">
        <v>2012</v>
      </c>
      <c r="N118" s="1758"/>
      <c r="O118" s="1781">
        <v>2013</v>
      </c>
      <c r="P118" s="1782"/>
      <c r="Q118" s="1781">
        <v>2014</v>
      </c>
      <c r="R118" s="1782"/>
      <c r="S118" s="1781">
        <v>2015</v>
      </c>
      <c r="T118" s="1783"/>
      <c r="U118" s="1781">
        <v>2016</v>
      </c>
      <c r="V118" s="1784"/>
    </row>
    <row r="119" spans="1:22" ht="15.75" thickBot="1" x14ac:dyDescent="0.3">
      <c r="A119" s="472"/>
      <c r="B119" s="472"/>
      <c r="C119" s="1772"/>
      <c r="D119" s="1793"/>
      <c r="E119" s="904" t="s">
        <v>190</v>
      </c>
      <c r="F119" s="905" t="s">
        <v>191</v>
      </c>
      <c r="G119" s="902" t="s">
        <v>190</v>
      </c>
      <c r="H119" s="903" t="s">
        <v>191</v>
      </c>
      <c r="I119" s="904" t="s">
        <v>190</v>
      </c>
      <c r="J119" s="903" t="s">
        <v>191</v>
      </c>
      <c r="K119" s="923" t="s">
        <v>190</v>
      </c>
      <c r="L119" s="924" t="s">
        <v>191</v>
      </c>
      <c r="M119" s="923" t="s">
        <v>190</v>
      </c>
      <c r="N119" s="924" t="s">
        <v>191</v>
      </c>
      <c r="O119" s="923" t="s">
        <v>190</v>
      </c>
      <c r="P119" s="903" t="s">
        <v>191</v>
      </c>
      <c r="Q119" s="923" t="s">
        <v>190</v>
      </c>
      <c r="R119" s="903" t="s">
        <v>191</v>
      </c>
      <c r="S119" s="923" t="s">
        <v>190</v>
      </c>
      <c r="T119" s="903" t="s">
        <v>191</v>
      </c>
      <c r="U119" s="1141" t="s">
        <v>190</v>
      </c>
      <c r="V119" s="1140" t="s">
        <v>191</v>
      </c>
    </row>
    <row r="120" spans="1:22" x14ac:dyDescent="0.25">
      <c r="A120" s="472"/>
      <c r="B120" s="472"/>
      <c r="C120" s="1785"/>
      <c r="D120" s="514" t="s">
        <v>192</v>
      </c>
      <c r="E120" s="157">
        <v>645</v>
      </c>
      <c r="F120" s="158">
        <v>539</v>
      </c>
      <c r="G120" s="155">
        <v>709</v>
      </c>
      <c r="H120" s="156">
        <v>697</v>
      </c>
      <c r="I120" s="157">
        <v>743</v>
      </c>
      <c r="J120" s="156">
        <v>779</v>
      </c>
      <c r="K120" s="157">
        <v>789</v>
      </c>
      <c r="L120" s="156">
        <v>912</v>
      </c>
      <c r="M120" s="157">
        <v>829</v>
      </c>
      <c r="N120" s="156">
        <v>1025</v>
      </c>
      <c r="O120" s="157">
        <v>888</v>
      </c>
      <c r="P120" s="156">
        <v>1107</v>
      </c>
      <c r="Q120" s="157">
        <v>922</v>
      </c>
      <c r="R120" s="156">
        <v>1212</v>
      </c>
      <c r="S120" s="157">
        <v>963</v>
      </c>
      <c r="T120" s="156">
        <v>1330</v>
      </c>
      <c r="U120" s="157">
        <v>980</v>
      </c>
      <c r="V120" s="506">
        <v>1392</v>
      </c>
    </row>
    <row r="121" spans="1:22" x14ac:dyDescent="0.25">
      <c r="A121" s="472"/>
      <c r="B121" s="472"/>
      <c r="C121" s="1785"/>
      <c r="D121" s="1045" t="s">
        <v>193</v>
      </c>
      <c r="E121" s="1048">
        <v>10738</v>
      </c>
      <c r="F121" s="1049">
        <v>5417</v>
      </c>
      <c r="G121" s="1046">
        <v>12170</v>
      </c>
      <c r="H121" s="1047">
        <v>6522</v>
      </c>
      <c r="I121" s="1048">
        <v>13003</v>
      </c>
      <c r="J121" s="1047">
        <v>7215</v>
      </c>
      <c r="K121" s="1048">
        <v>14013</v>
      </c>
      <c r="L121" s="1047">
        <v>8162</v>
      </c>
      <c r="M121" s="1048">
        <v>14949</v>
      </c>
      <c r="N121" s="1047">
        <v>8958</v>
      </c>
      <c r="O121" s="1048">
        <v>15822</v>
      </c>
      <c r="P121" s="1047">
        <v>9771</v>
      </c>
      <c r="Q121" s="1048">
        <v>16740</v>
      </c>
      <c r="R121" s="1047">
        <v>10547</v>
      </c>
      <c r="S121" s="1048">
        <v>17671</v>
      </c>
      <c r="T121" s="1047">
        <v>11393</v>
      </c>
      <c r="U121" s="1048">
        <v>18440</v>
      </c>
      <c r="V121" s="1050">
        <v>12090</v>
      </c>
    </row>
    <row r="122" spans="1:22" x14ac:dyDescent="0.25">
      <c r="A122" s="472"/>
      <c r="B122" s="472"/>
      <c r="C122" s="1785"/>
      <c r="D122" s="515" t="s">
        <v>194</v>
      </c>
      <c r="E122" s="161">
        <v>2971</v>
      </c>
      <c r="F122" s="162">
        <v>98</v>
      </c>
      <c r="G122" s="159">
        <v>3016</v>
      </c>
      <c r="H122" s="160">
        <v>99</v>
      </c>
      <c r="I122" s="161">
        <v>2998</v>
      </c>
      <c r="J122" s="160">
        <v>103</v>
      </c>
      <c r="K122" s="161">
        <v>2987</v>
      </c>
      <c r="L122" s="160">
        <v>103</v>
      </c>
      <c r="M122" s="161">
        <v>2795</v>
      </c>
      <c r="N122" s="160">
        <v>100</v>
      </c>
      <c r="O122" s="161">
        <v>2952</v>
      </c>
      <c r="P122" s="160">
        <v>101</v>
      </c>
      <c r="Q122" s="161">
        <v>2964</v>
      </c>
      <c r="R122" s="160">
        <v>100</v>
      </c>
      <c r="S122" s="161">
        <v>2890</v>
      </c>
      <c r="T122" s="160">
        <v>97</v>
      </c>
      <c r="U122" s="161">
        <v>2900</v>
      </c>
      <c r="V122" s="507">
        <v>97</v>
      </c>
    </row>
    <row r="123" spans="1:22" x14ac:dyDescent="0.25">
      <c r="A123" s="472"/>
      <c r="B123" s="472"/>
      <c r="C123" s="1785"/>
      <c r="D123" s="1045" t="s">
        <v>195</v>
      </c>
      <c r="E123" s="1048">
        <v>1846</v>
      </c>
      <c r="F123" s="1049">
        <v>23</v>
      </c>
      <c r="G123" s="1046">
        <v>1873</v>
      </c>
      <c r="H123" s="1047">
        <v>23</v>
      </c>
      <c r="I123" s="1048">
        <v>1881</v>
      </c>
      <c r="J123" s="1047">
        <v>25</v>
      </c>
      <c r="K123" s="1048">
        <v>1888</v>
      </c>
      <c r="L123" s="1047">
        <v>23</v>
      </c>
      <c r="M123" s="1048">
        <v>1879</v>
      </c>
      <c r="N123" s="1047">
        <v>22</v>
      </c>
      <c r="O123" s="1048">
        <v>1888</v>
      </c>
      <c r="P123" s="1047">
        <v>22</v>
      </c>
      <c r="Q123" s="1048">
        <v>1903</v>
      </c>
      <c r="R123" s="1047">
        <v>22</v>
      </c>
      <c r="S123" s="1048">
        <v>1875</v>
      </c>
      <c r="T123" s="1047">
        <v>20</v>
      </c>
      <c r="U123" s="1048">
        <v>1902</v>
      </c>
      <c r="V123" s="1050">
        <v>20</v>
      </c>
    </row>
    <row r="124" spans="1:22" x14ac:dyDescent="0.25">
      <c r="A124" s="472"/>
      <c r="B124" s="472"/>
      <c r="C124" s="1785"/>
      <c r="D124" s="515" t="s">
        <v>196</v>
      </c>
      <c r="E124" s="161">
        <v>897</v>
      </c>
      <c r="F124" s="162">
        <v>7</v>
      </c>
      <c r="G124" s="159">
        <v>905</v>
      </c>
      <c r="H124" s="160">
        <v>7</v>
      </c>
      <c r="I124" s="161">
        <v>894</v>
      </c>
      <c r="J124" s="160">
        <v>6</v>
      </c>
      <c r="K124" s="161">
        <v>901</v>
      </c>
      <c r="L124" s="160">
        <v>6</v>
      </c>
      <c r="M124" s="161">
        <v>885</v>
      </c>
      <c r="N124" s="160">
        <v>8</v>
      </c>
      <c r="O124" s="161">
        <v>869</v>
      </c>
      <c r="P124" s="160">
        <v>7</v>
      </c>
      <c r="Q124" s="161">
        <v>876</v>
      </c>
      <c r="R124" s="160">
        <v>7</v>
      </c>
      <c r="S124" s="161">
        <v>838</v>
      </c>
      <c r="T124" s="160">
        <v>7</v>
      </c>
      <c r="U124" s="161">
        <v>860</v>
      </c>
      <c r="V124" s="507">
        <v>7</v>
      </c>
    </row>
    <row r="125" spans="1:22" x14ac:dyDescent="0.25">
      <c r="A125" s="472"/>
      <c r="B125" s="472"/>
      <c r="C125" s="1785"/>
      <c r="D125" s="1045" t="s">
        <v>197</v>
      </c>
      <c r="E125" s="1048">
        <v>1055</v>
      </c>
      <c r="F125" s="1049">
        <v>1159</v>
      </c>
      <c r="G125" s="1046">
        <v>1134</v>
      </c>
      <c r="H125" s="1047">
        <v>1268</v>
      </c>
      <c r="I125" s="1048">
        <v>1170</v>
      </c>
      <c r="J125" s="1047">
        <v>1383</v>
      </c>
      <c r="K125" s="1048">
        <v>1227</v>
      </c>
      <c r="L125" s="1047">
        <v>1492</v>
      </c>
      <c r="M125" s="1048">
        <v>1268</v>
      </c>
      <c r="N125" s="1047">
        <v>1593</v>
      </c>
      <c r="O125" s="1048">
        <v>1315</v>
      </c>
      <c r="P125" s="1047">
        <v>1708</v>
      </c>
      <c r="Q125" s="1048">
        <v>1362</v>
      </c>
      <c r="R125" s="1047">
        <v>1819</v>
      </c>
      <c r="S125" s="1048">
        <v>1375</v>
      </c>
      <c r="T125" s="1047">
        <v>1958</v>
      </c>
      <c r="U125" s="1048">
        <v>1426</v>
      </c>
      <c r="V125" s="1050">
        <v>2070</v>
      </c>
    </row>
    <row r="126" spans="1:22" x14ac:dyDescent="0.25">
      <c r="A126" s="472"/>
      <c r="B126" s="472"/>
      <c r="C126" s="1785"/>
      <c r="D126" s="515" t="s">
        <v>198</v>
      </c>
      <c r="E126" s="161">
        <v>867</v>
      </c>
      <c r="F126" s="162">
        <v>23</v>
      </c>
      <c r="G126" s="159">
        <v>887</v>
      </c>
      <c r="H126" s="160">
        <v>24</v>
      </c>
      <c r="I126" s="161">
        <v>893</v>
      </c>
      <c r="J126" s="160">
        <v>24</v>
      </c>
      <c r="K126" s="161">
        <v>898</v>
      </c>
      <c r="L126" s="160">
        <v>24</v>
      </c>
      <c r="M126" s="161">
        <v>907</v>
      </c>
      <c r="N126" s="160">
        <v>24</v>
      </c>
      <c r="O126" s="161">
        <v>911</v>
      </c>
      <c r="P126" s="160">
        <v>25</v>
      </c>
      <c r="Q126" s="161">
        <v>915</v>
      </c>
      <c r="R126" s="160">
        <v>25</v>
      </c>
      <c r="S126" s="161">
        <v>895</v>
      </c>
      <c r="T126" s="160">
        <v>25</v>
      </c>
      <c r="U126" s="161">
        <v>899</v>
      </c>
      <c r="V126" s="507">
        <v>25</v>
      </c>
    </row>
    <row r="127" spans="1:22" x14ac:dyDescent="0.25">
      <c r="A127" s="472"/>
      <c r="B127" s="472"/>
      <c r="C127" s="1785"/>
      <c r="D127" s="1045" t="s">
        <v>199</v>
      </c>
      <c r="E127" s="1048">
        <v>491</v>
      </c>
      <c r="F127" s="1049">
        <v>7</v>
      </c>
      <c r="G127" s="1046">
        <v>505</v>
      </c>
      <c r="H127" s="1047">
        <v>7</v>
      </c>
      <c r="I127" s="1048">
        <v>499</v>
      </c>
      <c r="J127" s="1047">
        <v>8</v>
      </c>
      <c r="K127" s="1048">
        <v>501</v>
      </c>
      <c r="L127" s="1047">
        <v>9</v>
      </c>
      <c r="M127" s="1048">
        <v>513</v>
      </c>
      <c r="N127" s="1047">
        <v>9</v>
      </c>
      <c r="O127" s="1048">
        <v>515</v>
      </c>
      <c r="P127" s="1047">
        <v>9</v>
      </c>
      <c r="Q127" s="1048">
        <v>509</v>
      </c>
      <c r="R127" s="1047">
        <v>9</v>
      </c>
      <c r="S127" s="1048">
        <v>509</v>
      </c>
      <c r="T127" s="1047">
        <v>10</v>
      </c>
      <c r="U127" s="1048">
        <v>514</v>
      </c>
      <c r="V127" s="1050">
        <v>10</v>
      </c>
    </row>
    <row r="128" spans="1:22" ht="15.75" thickBot="1" x14ac:dyDescent="0.3">
      <c r="A128" s="472"/>
      <c r="B128" s="472"/>
      <c r="C128" s="1785"/>
      <c r="D128" s="764" t="s">
        <v>200</v>
      </c>
      <c r="E128" s="767">
        <v>244</v>
      </c>
      <c r="F128" s="768">
        <v>1</v>
      </c>
      <c r="G128" s="765">
        <v>250</v>
      </c>
      <c r="H128" s="766">
        <v>1</v>
      </c>
      <c r="I128" s="767">
        <v>249</v>
      </c>
      <c r="J128" s="766">
        <v>1</v>
      </c>
      <c r="K128" s="767">
        <v>256</v>
      </c>
      <c r="L128" s="766">
        <v>1</v>
      </c>
      <c r="M128" s="767">
        <v>264</v>
      </c>
      <c r="N128" s="766">
        <v>2</v>
      </c>
      <c r="O128" s="767">
        <v>262</v>
      </c>
      <c r="P128" s="766">
        <v>2</v>
      </c>
      <c r="Q128" s="767">
        <v>266</v>
      </c>
      <c r="R128" s="766">
        <v>2</v>
      </c>
      <c r="S128" s="767">
        <v>262</v>
      </c>
      <c r="T128" s="766">
        <v>2</v>
      </c>
      <c r="U128" s="767">
        <v>266</v>
      </c>
      <c r="V128" s="769">
        <v>2</v>
      </c>
    </row>
    <row r="129" spans="1:22" ht="15.75" thickBot="1" x14ac:dyDescent="0.3">
      <c r="A129" s="472"/>
      <c r="B129" s="472"/>
      <c r="C129" s="1785"/>
      <c r="D129" s="889" t="s">
        <v>7</v>
      </c>
      <c r="E129" s="914">
        <f t="shared" ref="E129:V129" si="8">SUM(E120:E128)</f>
        <v>19754</v>
      </c>
      <c r="F129" s="915">
        <f t="shared" si="8"/>
        <v>7274</v>
      </c>
      <c r="G129" s="912">
        <f t="shared" si="8"/>
        <v>21449</v>
      </c>
      <c r="H129" s="913">
        <f t="shared" si="8"/>
        <v>8648</v>
      </c>
      <c r="I129" s="914">
        <f t="shared" si="8"/>
        <v>22330</v>
      </c>
      <c r="J129" s="915">
        <f t="shared" si="8"/>
        <v>9544</v>
      </c>
      <c r="K129" s="912">
        <f t="shared" si="8"/>
        <v>23460</v>
      </c>
      <c r="L129" s="913">
        <f t="shared" si="8"/>
        <v>10732</v>
      </c>
      <c r="M129" s="914">
        <f t="shared" si="8"/>
        <v>24289</v>
      </c>
      <c r="N129" s="913">
        <f t="shared" si="8"/>
        <v>11741</v>
      </c>
      <c r="O129" s="914">
        <f t="shared" si="8"/>
        <v>25422</v>
      </c>
      <c r="P129" s="913">
        <f t="shared" si="8"/>
        <v>12752</v>
      </c>
      <c r="Q129" s="914">
        <f t="shared" si="8"/>
        <v>26457</v>
      </c>
      <c r="R129" s="913">
        <f t="shared" si="8"/>
        <v>13743</v>
      </c>
      <c r="S129" s="914">
        <f t="shared" si="8"/>
        <v>27278</v>
      </c>
      <c r="T129" s="913">
        <f t="shared" si="8"/>
        <v>14842</v>
      </c>
      <c r="U129" s="914">
        <f t="shared" si="8"/>
        <v>28187</v>
      </c>
      <c r="V129" s="916">
        <f t="shared" si="8"/>
        <v>15713</v>
      </c>
    </row>
    <row r="130" spans="1:22" ht="30.75" thickBot="1" x14ac:dyDescent="0.3">
      <c r="A130" s="472"/>
      <c r="B130" s="472"/>
      <c r="C130" s="1786"/>
      <c r="D130" s="1146" t="s">
        <v>201</v>
      </c>
      <c r="E130" s="1765">
        <f>E129+F129</f>
        <v>27028</v>
      </c>
      <c r="F130" s="1764"/>
      <c r="G130" s="1763">
        <f>G129+H129</f>
        <v>30097</v>
      </c>
      <c r="H130" s="1764"/>
      <c r="I130" s="1763">
        <f>I129+J129</f>
        <v>31874</v>
      </c>
      <c r="J130" s="1764"/>
      <c r="K130" s="1763">
        <f>K129+L129</f>
        <v>34192</v>
      </c>
      <c r="L130" s="1764"/>
      <c r="M130" s="1763">
        <f>M129+N129</f>
        <v>36030</v>
      </c>
      <c r="N130" s="1764"/>
      <c r="O130" s="1763">
        <f>O129+P129</f>
        <v>38174</v>
      </c>
      <c r="P130" s="1764"/>
      <c r="Q130" s="1763">
        <f>Q129+R129</f>
        <v>40200</v>
      </c>
      <c r="R130" s="1764"/>
      <c r="S130" s="1763">
        <f>S129+T129</f>
        <v>42120</v>
      </c>
      <c r="T130" s="1764"/>
      <c r="U130" s="1763">
        <f>U129+V129</f>
        <v>43900</v>
      </c>
      <c r="V130" s="1766"/>
    </row>
    <row r="131" spans="1:22" ht="15.75" customHeight="1" thickTop="1" thickBot="1" x14ac:dyDescent="0.3">
      <c r="A131" s="472"/>
      <c r="B131" s="76" t="s">
        <v>210</v>
      </c>
      <c r="C131" s="1771" t="s">
        <v>210</v>
      </c>
      <c r="D131" s="1791" t="str">
        <f>D118</f>
        <v>CATEG.</v>
      </c>
      <c r="E131" s="1757">
        <v>2008</v>
      </c>
      <c r="F131" s="1758"/>
      <c r="G131" s="1757">
        <v>2009</v>
      </c>
      <c r="H131" s="1758"/>
      <c r="I131" s="1757">
        <v>2010</v>
      </c>
      <c r="J131" s="1758"/>
      <c r="K131" s="1757">
        <v>2011</v>
      </c>
      <c r="L131" s="1758"/>
      <c r="M131" s="1757">
        <v>2012</v>
      </c>
      <c r="N131" s="1758"/>
      <c r="O131" s="1781">
        <v>2013</v>
      </c>
      <c r="P131" s="1782"/>
      <c r="Q131" s="1781">
        <v>2014</v>
      </c>
      <c r="R131" s="1782"/>
      <c r="S131" s="1781">
        <v>2015</v>
      </c>
      <c r="T131" s="1783"/>
      <c r="U131" s="1781">
        <v>2016</v>
      </c>
      <c r="V131" s="1784"/>
    </row>
    <row r="132" spans="1:22" ht="15.75" thickBot="1" x14ac:dyDescent="0.3">
      <c r="A132" s="472"/>
      <c r="B132" s="472"/>
      <c r="C132" s="1772"/>
      <c r="D132" s="1793"/>
      <c r="E132" s="904" t="s">
        <v>190</v>
      </c>
      <c r="F132" s="905" t="s">
        <v>191</v>
      </c>
      <c r="G132" s="902" t="s">
        <v>190</v>
      </c>
      <c r="H132" s="903" t="s">
        <v>191</v>
      </c>
      <c r="I132" s="904" t="s">
        <v>190</v>
      </c>
      <c r="J132" s="903" t="s">
        <v>191</v>
      </c>
      <c r="K132" s="923" t="s">
        <v>190</v>
      </c>
      <c r="L132" s="924" t="s">
        <v>191</v>
      </c>
      <c r="M132" s="923" t="s">
        <v>190</v>
      </c>
      <c r="N132" s="924" t="s">
        <v>191</v>
      </c>
      <c r="O132" s="923" t="s">
        <v>190</v>
      </c>
      <c r="P132" s="903" t="s">
        <v>191</v>
      </c>
      <c r="Q132" s="923" t="s">
        <v>190</v>
      </c>
      <c r="R132" s="903" t="s">
        <v>191</v>
      </c>
      <c r="S132" s="923" t="s">
        <v>190</v>
      </c>
      <c r="T132" s="903" t="s">
        <v>191</v>
      </c>
      <c r="U132" s="1141" t="s">
        <v>190</v>
      </c>
      <c r="V132" s="1140" t="s">
        <v>191</v>
      </c>
    </row>
    <row r="133" spans="1:22" x14ac:dyDescent="0.25">
      <c r="A133" s="472"/>
      <c r="B133" s="472"/>
      <c r="C133" s="1785"/>
      <c r="D133" s="514" t="s">
        <v>192</v>
      </c>
      <c r="E133" s="157">
        <v>31</v>
      </c>
      <c r="F133" s="158">
        <v>5</v>
      </c>
      <c r="G133" s="155">
        <v>39</v>
      </c>
      <c r="H133" s="156">
        <v>7</v>
      </c>
      <c r="I133" s="157">
        <v>44</v>
      </c>
      <c r="J133" s="156">
        <v>8</v>
      </c>
      <c r="K133" s="157">
        <v>44</v>
      </c>
      <c r="L133" s="156">
        <v>8</v>
      </c>
      <c r="M133" s="157">
        <v>47</v>
      </c>
      <c r="N133" s="156">
        <v>11</v>
      </c>
      <c r="O133" s="157">
        <v>49</v>
      </c>
      <c r="P133" s="156">
        <v>14</v>
      </c>
      <c r="Q133" s="157">
        <v>46</v>
      </c>
      <c r="R133" s="156">
        <v>16</v>
      </c>
      <c r="S133" s="157">
        <v>48</v>
      </c>
      <c r="T133" s="156">
        <v>19</v>
      </c>
      <c r="U133" s="157">
        <v>48</v>
      </c>
      <c r="V133" s="506">
        <v>20</v>
      </c>
    </row>
    <row r="134" spans="1:22" x14ac:dyDescent="0.25">
      <c r="A134" s="472"/>
      <c r="B134" s="472"/>
      <c r="C134" s="1785"/>
      <c r="D134" s="1045" t="s">
        <v>193</v>
      </c>
      <c r="E134" s="1048">
        <v>310</v>
      </c>
      <c r="F134" s="1049">
        <v>72</v>
      </c>
      <c r="G134" s="1046">
        <v>444</v>
      </c>
      <c r="H134" s="1047">
        <v>119</v>
      </c>
      <c r="I134" s="1048">
        <v>528</v>
      </c>
      <c r="J134" s="1047">
        <v>140</v>
      </c>
      <c r="K134" s="1048">
        <v>617</v>
      </c>
      <c r="L134" s="1047">
        <v>191</v>
      </c>
      <c r="M134" s="1048">
        <v>649</v>
      </c>
      <c r="N134" s="1047">
        <v>224</v>
      </c>
      <c r="O134" s="1048">
        <v>715</v>
      </c>
      <c r="P134" s="1047">
        <v>272</v>
      </c>
      <c r="Q134" s="1048">
        <v>779</v>
      </c>
      <c r="R134" s="1047">
        <v>316</v>
      </c>
      <c r="S134" s="1048">
        <v>815</v>
      </c>
      <c r="T134" s="1047">
        <v>352</v>
      </c>
      <c r="U134" s="1048">
        <v>869</v>
      </c>
      <c r="V134" s="1050">
        <v>395</v>
      </c>
    </row>
    <row r="135" spans="1:22" x14ac:dyDescent="0.25">
      <c r="A135" s="472"/>
      <c r="B135" s="472"/>
      <c r="C135" s="1785"/>
      <c r="D135" s="515" t="s">
        <v>194</v>
      </c>
      <c r="E135" s="161">
        <v>35</v>
      </c>
      <c r="F135" s="162">
        <v>1</v>
      </c>
      <c r="G135" s="159">
        <v>37</v>
      </c>
      <c r="H135" s="160">
        <v>1</v>
      </c>
      <c r="I135" s="161">
        <v>42</v>
      </c>
      <c r="J135" s="160">
        <v>1</v>
      </c>
      <c r="K135" s="161">
        <v>46</v>
      </c>
      <c r="L135" s="160">
        <v>1</v>
      </c>
      <c r="M135" s="161">
        <v>50</v>
      </c>
      <c r="N135" s="160">
        <v>2</v>
      </c>
      <c r="O135" s="161">
        <v>52</v>
      </c>
      <c r="P135" s="160">
        <v>2</v>
      </c>
      <c r="Q135" s="161">
        <v>57</v>
      </c>
      <c r="R135" s="160">
        <v>2</v>
      </c>
      <c r="S135" s="161">
        <v>50</v>
      </c>
      <c r="T135" s="160">
        <v>3</v>
      </c>
      <c r="U135" s="161">
        <v>50</v>
      </c>
      <c r="V135" s="507">
        <v>3</v>
      </c>
    </row>
    <row r="136" spans="1:22" x14ac:dyDescent="0.25">
      <c r="A136" s="472"/>
      <c r="B136" s="472"/>
      <c r="C136" s="1785"/>
      <c r="D136" s="1045" t="s">
        <v>195</v>
      </c>
      <c r="E136" s="1048">
        <v>18</v>
      </c>
      <c r="F136" s="1049">
        <v>0</v>
      </c>
      <c r="G136" s="1046">
        <v>18</v>
      </c>
      <c r="H136" s="1047">
        <v>0</v>
      </c>
      <c r="I136" s="1048">
        <v>19</v>
      </c>
      <c r="J136" s="1047">
        <v>0</v>
      </c>
      <c r="K136" s="1048">
        <v>24</v>
      </c>
      <c r="L136" s="1047">
        <v>0</v>
      </c>
      <c r="M136" s="1048">
        <v>21</v>
      </c>
      <c r="N136" s="1047">
        <v>0</v>
      </c>
      <c r="O136" s="1048">
        <v>27</v>
      </c>
      <c r="P136" s="1047">
        <v>0</v>
      </c>
      <c r="Q136" s="1048">
        <v>31</v>
      </c>
      <c r="R136" s="1047">
        <v>0</v>
      </c>
      <c r="S136" s="1048">
        <v>34</v>
      </c>
      <c r="T136" s="1047">
        <v>0</v>
      </c>
      <c r="U136" s="1048">
        <v>35</v>
      </c>
      <c r="V136" s="1050">
        <v>0</v>
      </c>
    </row>
    <row r="137" spans="1:22" x14ac:dyDescent="0.25">
      <c r="A137" s="472"/>
      <c r="B137" s="472"/>
      <c r="C137" s="1785"/>
      <c r="D137" s="515" t="s">
        <v>196</v>
      </c>
      <c r="E137" s="161">
        <v>6</v>
      </c>
      <c r="F137" s="162">
        <v>0</v>
      </c>
      <c r="G137" s="159">
        <v>6</v>
      </c>
      <c r="H137" s="160">
        <v>0</v>
      </c>
      <c r="I137" s="161">
        <v>7</v>
      </c>
      <c r="J137" s="160">
        <v>0</v>
      </c>
      <c r="K137" s="161">
        <v>4</v>
      </c>
      <c r="L137" s="160">
        <v>0</v>
      </c>
      <c r="M137" s="161">
        <v>3</v>
      </c>
      <c r="N137" s="160">
        <v>0</v>
      </c>
      <c r="O137" s="161">
        <v>3</v>
      </c>
      <c r="P137" s="160">
        <v>0</v>
      </c>
      <c r="Q137" s="161">
        <v>3</v>
      </c>
      <c r="R137" s="160">
        <v>0</v>
      </c>
      <c r="S137" s="161">
        <v>6</v>
      </c>
      <c r="T137" s="160">
        <v>0</v>
      </c>
      <c r="U137" s="161">
        <v>6</v>
      </c>
      <c r="V137" s="507">
        <v>0</v>
      </c>
    </row>
    <row r="138" spans="1:22" x14ac:dyDescent="0.25">
      <c r="A138" s="472"/>
      <c r="B138" s="472"/>
      <c r="C138" s="1785"/>
      <c r="D138" s="1045" t="s">
        <v>197</v>
      </c>
      <c r="E138" s="1048">
        <v>18</v>
      </c>
      <c r="F138" s="1049">
        <v>14</v>
      </c>
      <c r="G138" s="1046">
        <v>22</v>
      </c>
      <c r="H138" s="1047">
        <v>21</v>
      </c>
      <c r="I138" s="1048">
        <v>26</v>
      </c>
      <c r="J138" s="1047">
        <v>22</v>
      </c>
      <c r="K138" s="1048">
        <v>29</v>
      </c>
      <c r="L138" s="1047">
        <v>28</v>
      </c>
      <c r="M138" s="1048">
        <v>28</v>
      </c>
      <c r="N138" s="1047">
        <v>35</v>
      </c>
      <c r="O138" s="1048">
        <v>33</v>
      </c>
      <c r="P138" s="1047">
        <v>45</v>
      </c>
      <c r="Q138" s="1048">
        <v>39</v>
      </c>
      <c r="R138" s="1047">
        <v>49</v>
      </c>
      <c r="S138" s="1048">
        <v>42</v>
      </c>
      <c r="T138" s="1047">
        <v>65</v>
      </c>
      <c r="U138" s="1048">
        <v>42</v>
      </c>
      <c r="V138" s="1050">
        <v>66</v>
      </c>
    </row>
    <row r="139" spans="1:22" x14ac:dyDescent="0.25">
      <c r="A139" s="472"/>
      <c r="B139" s="472"/>
      <c r="C139" s="1785"/>
      <c r="D139" s="515" t="s">
        <v>198</v>
      </c>
      <c r="E139" s="161">
        <v>13</v>
      </c>
      <c r="F139" s="162">
        <v>0</v>
      </c>
      <c r="G139" s="159">
        <v>14</v>
      </c>
      <c r="H139" s="160">
        <v>0</v>
      </c>
      <c r="I139" s="161">
        <v>17</v>
      </c>
      <c r="J139" s="160">
        <v>0</v>
      </c>
      <c r="K139" s="161">
        <v>17</v>
      </c>
      <c r="L139" s="160">
        <v>1</v>
      </c>
      <c r="M139" s="161">
        <v>25</v>
      </c>
      <c r="N139" s="160">
        <v>1</v>
      </c>
      <c r="O139" s="161">
        <v>26</v>
      </c>
      <c r="P139" s="160">
        <v>1</v>
      </c>
      <c r="Q139" s="161">
        <v>26</v>
      </c>
      <c r="R139" s="160">
        <v>1</v>
      </c>
      <c r="S139" s="161">
        <v>26</v>
      </c>
      <c r="T139" s="160">
        <v>1</v>
      </c>
      <c r="U139" s="161">
        <v>26</v>
      </c>
      <c r="V139" s="507">
        <v>1</v>
      </c>
    </row>
    <row r="140" spans="1:22" x14ac:dyDescent="0.25">
      <c r="A140" s="472"/>
      <c r="B140" s="472"/>
      <c r="C140" s="1785"/>
      <c r="D140" s="1045" t="s">
        <v>199</v>
      </c>
      <c r="E140" s="1048">
        <v>3</v>
      </c>
      <c r="F140" s="1049">
        <v>0</v>
      </c>
      <c r="G140" s="1046">
        <v>3</v>
      </c>
      <c r="H140" s="1047">
        <v>0</v>
      </c>
      <c r="I140" s="1048">
        <v>9</v>
      </c>
      <c r="J140" s="1047">
        <v>1</v>
      </c>
      <c r="K140" s="1048">
        <v>10</v>
      </c>
      <c r="L140" s="1047">
        <v>1</v>
      </c>
      <c r="M140" s="1048">
        <v>10</v>
      </c>
      <c r="N140" s="1047">
        <v>1</v>
      </c>
      <c r="O140" s="1048">
        <v>11</v>
      </c>
      <c r="P140" s="1047">
        <v>1</v>
      </c>
      <c r="Q140" s="1048">
        <v>13</v>
      </c>
      <c r="R140" s="1047">
        <v>1</v>
      </c>
      <c r="S140" s="1048">
        <v>18</v>
      </c>
      <c r="T140" s="1047">
        <v>1</v>
      </c>
      <c r="U140" s="1048">
        <v>18</v>
      </c>
      <c r="V140" s="1050">
        <v>1</v>
      </c>
    </row>
    <row r="141" spans="1:22" ht="15.75" thickBot="1" x14ac:dyDescent="0.3">
      <c r="A141" s="472"/>
      <c r="B141" s="472"/>
      <c r="C141" s="1785"/>
      <c r="D141" s="764" t="s">
        <v>200</v>
      </c>
      <c r="E141" s="767">
        <v>2</v>
      </c>
      <c r="F141" s="768">
        <v>0</v>
      </c>
      <c r="G141" s="765">
        <v>2</v>
      </c>
      <c r="H141" s="766">
        <v>0</v>
      </c>
      <c r="I141" s="767">
        <v>6</v>
      </c>
      <c r="J141" s="766">
        <v>0</v>
      </c>
      <c r="K141" s="767">
        <v>7</v>
      </c>
      <c r="L141" s="766">
        <v>0</v>
      </c>
      <c r="M141" s="767">
        <v>7</v>
      </c>
      <c r="N141" s="766">
        <v>0</v>
      </c>
      <c r="O141" s="767">
        <v>7</v>
      </c>
      <c r="P141" s="766">
        <v>0</v>
      </c>
      <c r="Q141" s="767">
        <v>8</v>
      </c>
      <c r="R141" s="766">
        <v>0</v>
      </c>
      <c r="S141" s="767">
        <v>7</v>
      </c>
      <c r="T141" s="766">
        <v>0</v>
      </c>
      <c r="U141" s="767">
        <v>7</v>
      </c>
      <c r="V141" s="769">
        <v>0</v>
      </c>
    </row>
    <row r="142" spans="1:22" ht="15.75" thickBot="1" x14ac:dyDescent="0.3">
      <c r="A142" s="472"/>
      <c r="B142" s="472"/>
      <c r="C142" s="1785"/>
      <c r="D142" s="889" t="s">
        <v>7</v>
      </c>
      <c r="E142" s="914">
        <f t="shared" ref="E142:V142" si="9">SUM(E133:E141)</f>
        <v>436</v>
      </c>
      <c r="F142" s="915">
        <f t="shared" si="9"/>
        <v>92</v>
      </c>
      <c r="G142" s="912">
        <f t="shared" si="9"/>
        <v>585</v>
      </c>
      <c r="H142" s="913">
        <f t="shared" si="9"/>
        <v>148</v>
      </c>
      <c r="I142" s="914">
        <f t="shared" si="9"/>
        <v>698</v>
      </c>
      <c r="J142" s="915">
        <f t="shared" si="9"/>
        <v>172</v>
      </c>
      <c r="K142" s="912">
        <f t="shared" si="9"/>
        <v>798</v>
      </c>
      <c r="L142" s="913">
        <f t="shared" si="9"/>
        <v>230</v>
      </c>
      <c r="M142" s="914">
        <f t="shared" si="9"/>
        <v>840</v>
      </c>
      <c r="N142" s="913">
        <f t="shared" si="9"/>
        <v>274</v>
      </c>
      <c r="O142" s="914">
        <f t="shared" si="9"/>
        <v>923</v>
      </c>
      <c r="P142" s="913">
        <f t="shared" si="9"/>
        <v>335</v>
      </c>
      <c r="Q142" s="914">
        <f t="shared" si="9"/>
        <v>1002</v>
      </c>
      <c r="R142" s="913">
        <f t="shared" si="9"/>
        <v>385</v>
      </c>
      <c r="S142" s="914">
        <f t="shared" si="9"/>
        <v>1046</v>
      </c>
      <c r="T142" s="913">
        <f t="shared" si="9"/>
        <v>441</v>
      </c>
      <c r="U142" s="914">
        <f t="shared" si="9"/>
        <v>1101</v>
      </c>
      <c r="V142" s="916">
        <f t="shared" si="9"/>
        <v>486</v>
      </c>
    </row>
    <row r="143" spans="1:22" ht="30.75" thickBot="1" x14ac:dyDescent="0.3">
      <c r="A143" s="472"/>
      <c r="B143" s="472"/>
      <c r="C143" s="1786"/>
      <c r="D143" s="1146" t="s">
        <v>201</v>
      </c>
      <c r="E143" s="1765">
        <f>E142+F142</f>
        <v>528</v>
      </c>
      <c r="F143" s="1764"/>
      <c r="G143" s="1763">
        <f>G142+H142</f>
        <v>733</v>
      </c>
      <c r="H143" s="1764"/>
      <c r="I143" s="1763">
        <f>I142+J142</f>
        <v>870</v>
      </c>
      <c r="J143" s="1764"/>
      <c r="K143" s="1763">
        <f>K142+L142</f>
        <v>1028</v>
      </c>
      <c r="L143" s="1764"/>
      <c r="M143" s="1763">
        <f>M142+N142</f>
        <v>1114</v>
      </c>
      <c r="N143" s="1764"/>
      <c r="O143" s="1763">
        <f>O142+P142</f>
        <v>1258</v>
      </c>
      <c r="P143" s="1764"/>
      <c r="Q143" s="1763">
        <f>Q142+R142</f>
        <v>1387</v>
      </c>
      <c r="R143" s="1764"/>
      <c r="S143" s="1763">
        <f>S142+T142</f>
        <v>1487</v>
      </c>
      <c r="T143" s="1764"/>
      <c r="U143" s="1763">
        <f>U142+V142</f>
        <v>1587</v>
      </c>
      <c r="V143" s="1766"/>
    </row>
    <row r="144" spans="1:22" ht="15.75" customHeight="1" thickTop="1" thickBot="1" x14ac:dyDescent="0.3">
      <c r="A144" s="472"/>
      <c r="B144" s="76" t="s">
        <v>211</v>
      </c>
      <c r="C144" s="1771" t="s">
        <v>211</v>
      </c>
      <c r="D144" s="1791" t="str">
        <f>D131</f>
        <v>CATEG.</v>
      </c>
      <c r="E144" s="1757">
        <v>2008</v>
      </c>
      <c r="F144" s="1758"/>
      <c r="G144" s="1757">
        <v>2009</v>
      </c>
      <c r="H144" s="1758"/>
      <c r="I144" s="1757">
        <v>2010</v>
      </c>
      <c r="J144" s="1758"/>
      <c r="K144" s="1757">
        <v>2011</v>
      </c>
      <c r="L144" s="1758"/>
      <c r="M144" s="1757">
        <v>2012</v>
      </c>
      <c r="N144" s="1758"/>
      <c r="O144" s="1781">
        <v>2013</v>
      </c>
      <c r="P144" s="1782"/>
      <c r="Q144" s="1781">
        <v>2014</v>
      </c>
      <c r="R144" s="1782"/>
      <c r="S144" s="1781">
        <v>2015</v>
      </c>
      <c r="T144" s="1783"/>
      <c r="U144" s="1781">
        <v>2016</v>
      </c>
      <c r="V144" s="1784"/>
    </row>
    <row r="145" spans="1:22" ht="15.75" thickBot="1" x14ac:dyDescent="0.3">
      <c r="A145" s="472"/>
      <c r="B145" s="472"/>
      <c r="C145" s="1772"/>
      <c r="D145" s="1793"/>
      <c r="E145" s="904" t="s">
        <v>190</v>
      </c>
      <c r="F145" s="905" t="s">
        <v>191</v>
      </c>
      <c r="G145" s="902" t="s">
        <v>190</v>
      </c>
      <c r="H145" s="903" t="s">
        <v>191</v>
      </c>
      <c r="I145" s="904" t="s">
        <v>190</v>
      </c>
      <c r="J145" s="903" t="s">
        <v>191</v>
      </c>
      <c r="K145" s="923" t="s">
        <v>190</v>
      </c>
      <c r="L145" s="924" t="s">
        <v>191</v>
      </c>
      <c r="M145" s="923" t="s">
        <v>190</v>
      </c>
      <c r="N145" s="924" t="s">
        <v>191</v>
      </c>
      <c r="O145" s="923" t="s">
        <v>190</v>
      </c>
      <c r="P145" s="903" t="s">
        <v>191</v>
      </c>
      <c r="Q145" s="923" t="s">
        <v>190</v>
      </c>
      <c r="R145" s="903" t="s">
        <v>191</v>
      </c>
      <c r="S145" s="923" t="s">
        <v>190</v>
      </c>
      <c r="T145" s="903" t="s">
        <v>191</v>
      </c>
      <c r="U145" s="1141" t="s">
        <v>190</v>
      </c>
      <c r="V145" s="1140" t="s">
        <v>191</v>
      </c>
    </row>
    <row r="146" spans="1:22" x14ac:dyDescent="0.25">
      <c r="A146" s="472"/>
      <c r="B146" s="472"/>
      <c r="C146" s="1785"/>
      <c r="D146" s="514" t="s">
        <v>192</v>
      </c>
      <c r="E146" s="157">
        <v>45</v>
      </c>
      <c r="F146" s="158">
        <v>15</v>
      </c>
      <c r="G146" s="155">
        <v>73</v>
      </c>
      <c r="H146" s="156">
        <v>23</v>
      </c>
      <c r="I146" s="157">
        <v>81</v>
      </c>
      <c r="J146" s="156">
        <v>34</v>
      </c>
      <c r="K146" s="157">
        <v>85</v>
      </c>
      <c r="L146" s="156">
        <v>37</v>
      </c>
      <c r="M146" s="157">
        <v>101</v>
      </c>
      <c r="N146" s="156">
        <v>61</v>
      </c>
      <c r="O146" s="157">
        <v>133</v>
      </c>
      <c r="P146" s="156">
        <v>78</v>
      </c>
      <c r="Q146" s="157">
        <v>145</v>
      </c>
      <c r="R146" s="156">
        <v>89</v>
      </c>
      <c r="S146" s="157">
        <v>158</v>
      </c>
      <c r="T146" s="156">
        <v>102</v>
      </c>
      <c r="U146" s="157">
        <v>167</v>
      </c>
      <c r="V146" s="506">
        <v>108</v>
      </c>
    </row>
    <row r="147" spans="1:22" x14ac:dyDescent="0.25">
      <c r="A147" s="472"/>
      <c r="B147" s="472"/>
      <c r="C147" s="1785"/>
      <c r="D147" s="1045" t="s">
        <v>193</v>
      </c>
      <c r="E147" s="1048">
        <v>934</v>
      </c>
      <c r="F147" s="1049">
        <v>187</v>
      </c>
      <c r="G147" s="1046">
        <v>1259</v>
      </c>
      <c r="H147" s="1047">
        <v>319</v>
      </c>
      <c r="I147" s="1048">
        <v>1500</v>
      </c>
      <c r="J147" s="1047">
        <v>397</v>
      </c>
      <c r="K147" s="1048">
        <v>1851</v>
      </c>
      <c r="L147" s="1047">
        <v>529</v>
      </c>
      <c r="M147" s="1048">
        <v>2117</v>
      </c>
      <c r="N147" s="1047">
        <v>623</v>
      </c>
      <c r="O147" s="1048">
        <v>2327</v>
      </c>
      <c r="P147" s="1047">
        <v>724</v>
      </c>
      <c r="Q147" s="1048">
        <v>2569</v>
      </c>
      <c r="R147" s="1047">
        <v>826</v>
      </c>
      <c r="S147" s="1048">
        <v>2780</v>
      </c>
      <c r="T147" s="1047">
        <v>953</v>
      </c>
      <c r="U147" s="1048">
        <v>2948</v>
      </c>
      <c r="V147" s="1050">
        <v>1042</v>
      </c>
    </row>
    <row r="148" spans="1:22" x14ac:dyDescent="0.25">
      <c r="A148" s="472"/>
      <c r="B148" s="472"/>
      <c r="C148" s="1785"/>
      <c r="D148" s="515" t="s">
        <v>194</v>
      </c>
      <c r="E148" s="161">
        <v>102</v>
      </c>
      <c r="F148" s="162">
        <v>0</v>
      </c>
      <c r="G148" s="159">
        <v>109</v>
      </c>
      <c r="H148" s="160">
        <v>0</v>
      </c>
      <c r="I148" s="161">
        <v>134</v>
      </c>
      <c r="J148" s="160">
        <v>0</v>
      </c>
      <c r="K148" s="161">
        <v>146</v>
      </c>
      <c r="L148" s="160">
        <v>0</v>
      </c>
      <c r="M148" s="161">
        <v>165</v>
      </c>
      <c r="N148" s="160">
        <v>2</v>
      </c>
      <c r="O148" s="161">
        <v>180</v>
      </c>
      <c r="P148" s="160">
        <v>3</v>
      </c>
      <c r="Q148" s="161">
        <v>189</v>
      </c>
      <c r="R148" s="160">
        <v>3</v>
      </c>
      <c r="S148" s="161">
        <v>191</v>
      </c>
      <c r="T148" s="160">
        <v>3</v>
      </c>
      <c r="U148" s="161">
        <v>192</v>
      </c>
      <c r="V148" s="507">
        <v>3</v>
      </c>
    </row>
    <row r="149" spans="1:22" x14ac:dyDescent="0.25">
      <c r="A149" s="472"/>
      <c r="B149" s="472"/>
      <c r="C149" s="1785"/>
      <c r="D149" s="1045" t="s">
        <v>195</v>
      </c>
      <c r="E149" s="1048">
        <v>75</v>
      </c>
      <c r="F149" s="1049">
        <v>2</v>
      </c>
      <c r="G149" s="1046">
        <v>80</v>
      </c>
      <c r="H149" s="1047">
        <v>2</v>
      </c>
      <c r="I149" s="1048">
        <v>100</v>
      </c>
      <c r="J149" s="1047">
        <v>1</v>
      </c>
      <c r="K149" s="1048">
        <v>126</v>
      </c>
      <c r="L149" s="1047">
        <v>2</v>
      </c>
      <c r="M149" s="1048">
        <v>142</v>
      </c>
      <c r="N149" s="1047">
        <v>3</v>
      </c>
      <c r="O149" s="1048">
        <v>155</v>
      </c>
      <c r="P149" s="1047">
        <v>3</v>
      </c>
      <c r="Q149" s="1048">
        <v>159</v>
      </c>
      <c r="R149" s="1047">
        <v>3</v>
      </c>
      <c r="S149" s="1048">
        <v>166</v>
      </c>
      <c r="T149" s="1047">
        <v>3</v>
      </c>
      <c r="U149" s="1048">
        <v>172</v>
      </c>
      <c r="V149" s="1050">
        <v>3</v>
      </c>
    </row>
    <row r="150" spans="1:22" x14ac:dyDescent="0.25">
      <c r="A150" s="472"/>
      <c r="B150" s="472"/>
      <c r="C150" s="1785"/>
      <c r="D150" s="515" t="s">
        <v>196</v>
      </c>
      <c r="E150" s="161">
        <v>68</v>
      </c>
      <c r="F150" s="162">
        <v>0</v>
      </c>
      <c r="G150" s="159">
        <v>71</v>
      </c>
      <c r="H150" s="160">
        <v>0</v>
      </c>
      <c r="I150" s="161">
        <v>77</v>
      </c>
      <c r="J150" s="160">
        <v>0</v>
      </c>
      <c r="K150" s="161">
        <v>85</v>
      </c>
      <c r="L150" s="160">
        <v>1</v>
      </c>
      <c r="M150" s="161">
        <v>101</v>
      </c>
      <c r="N150" s="160">
        <v>1</v>
      </c>
      <c r="O150" s="161">
        <v>113</v>
      </c>
      <c r="P150" s="160">
        <v>1</v>
      </c>
      <c r="Q150" s="161">
        <v>116</v>
      </c>
      <c r="R150" s="160">
        <v>1</v>
      </c>
      <c r="S150" s="161">
        <v>120</v>
      </c>
      <c r="T150" s="160">
        <v>1</v>
      </c>
      <c r="U150" s="161">
        <v>128</v>
      </c>
      <c r="V150" s="507">
        <v>1</v>
      </c>
    </row>
    <row r="151" spans="1:22" x14ac:dyDescent="0.25">
      <c r="A151" s="472"/>
      <c r="B151" s="472"/>
      <c r="C151" s="1785"/>
      <c r="D151" s="1045" t="s">
        <v>197</v>
      </c>
      <c r="E151" s="1048">
        <v>222</v>
      </c>
      <c r="F151" s="1049">
        <v>164</v>
      </c>
      <c r="G151" s="1046">
        <v>253</v>
      </c>
      <c r="H151" s="1047">
        <v>208</v>
      </c>
      <c r="I151" s="1048">
        <v>283</v>
      </c>
      <c r="J151" s="1047">
        <v>233</v>
      </c>
      <c r="K151" s="1048">
        <v>318</v>
      </c>
      <c r="L151" s="1047">
        <v>272</v>
      </c>
      <c r="M151" s="1048">
        <v>353</v>
      </c>
      <c r="N151" s="1047">
        <v>311</v>
      </c>
      <c r="O151" s="1048">
        <v>377</v>
      </c>
      <c r="P151" s="1047">
        <v>340</v>
      </c>
      <c r="Q151" s="1048">
        <v>402</v>
      </c>
      <c r="R151" s="1047">
        <v>368</v>
      </c>
      <c r="S151" s="1048">
        <v>416</v>
      </c>
      <c r="T151" s="1047">
        <v>392</v>
      </c>
      <c r="U151" s="1048">
        <v>430</v>
      </c>
      <c r="V151" s="1050">
        <v>410</v>
      </c>
    </row>
    <row r="152" spans="1:22" x14ac:dyDescent="0.25">
      <c r="A152" s="472"/>
      <c r="B152" s="472"/>
      <c r="C152" s="1785"/>
      <c r="D152" s="515" t="s">
        <v>198</v>
      </c>
      <c r="E152" s="161">
        <v>100</v>
      </c>
      <c r="F152" s="162">
        <v>2</v>
      </c>
      <c r="G152" s="159">
        <v>106</v>
      </c>
      <c r="H152" s="160">
        <v>3</v>
      </c>
      <c r="I152" s="161">
        <v>121</v>
      </c>
      <c r="J152" s="160">
        <v>2</v>
      </c>
      <c r="K152" s="161">
        <v>130</v>
      </c>
      <c r="L152" s="160">
        <v>2</v>
      </c>
      <c r="M152" s="161">
        <v>142</v>
      </c>
      <c r="N152" s="160">
        <v>2</v>
      </c>
      <c r="O152" s="161">
        <v>157</v>
      </c>
      <c r="P152" s="160">
        <v>2</v>
      </c>
      <c r="Q152" s="161">
        <v>162</v>
      </c>
      <c r="R152" s="160">
        <v>3</v>
      </c>
      <c r="S152" s="161">
        <v>177</v>
      </c>
      <c r="T152" s="160">
        <v>3</v>
      </c>
      <c r="U152" s="161">
        <v>178</v>
      </c>
      <c r="V152" s="507">
        <v>3</v>
      </c>
    </row>
    <row r="153" spans="1:22" x14ac:dyDescent="0.25">
      <c r="A153" s="472"/>
      <c r="B153" s="472"/>
      <c r="C153" s="1785"/>
      <c r="D153" s="1045" t="s">
        <v>199</v>
      </c>
      <c r="E153" s="1048">
        <v>86</v>
      </c>
      <c r="F153" s="1049">
        <v>1</v>
      </c>
      <c r="G153" s="1046">
        <v>90</v>
      </c>
      <c r="H153" s="1047">
        <v>1</v>
      </c>
      <c r="I153" s="1048">
        <v>113</v>
      </c>
      <c r="J153" s="1047">
        <v>0</v>
      </c>
      <c r="K153" s="1048">
        <v>122</v>
      </c>
      <c r="L153" s="1047">
        <v>0</v>
      </c>
      <c r="M153" s="1048">
        <v>125</v>
      </c>
      <c r="N153" s="1047">
        <v>0</v>
      </c>
      <c r="O153" s="1048">
        <v>134</v>
      </c>
      <c r="P153" s="1047">
        <v>0</v>
      </c>
      <c r="Q153" s="1048">
        <v>139</v>
      </c>
      <c r="R153" s="1047">
        <v>0</v>
      </c>
      <c r="S153" s="1048">
        <v>146</v>
      </c>
      <c r="T153" s="1047">
        <v>0</v>
      </c>
      <c r="U153" s="1048">
        <v>148</v>
      </c>
      <c r="V153" s="1050">
        <v>0</v>
      </c>
    </row>
    <row r="154" spans="1:22" ht="15.75" thickBot="1" x14ac:dyDescent="0.3">
      <c r="A154" s="472"/>
      <c r="B154" s="472"/>
      <c r="C154" s="1785"/>
      <c r="D154" s="764" t="s">
        <v>200</v>
      </c>
      <c r="E154" s="767">
        <v>61</v>
      </c>
      <c r="F154" s="768">
        <v>1</v>
      </c>
      <c r="G154" s="765">
        <v>68</v>
      </c>
      <c r="H154" s="766">
        <v>1</v>
      </c>
      <c r="I154" s="767">
        <v>81</v>
      </c>
      <c r="J154" s="766">
        <v>1</v>
      </c>
      <c r="K154" s="767">
        <v>87</v>
      </c>
      <c r="L154" s="766">
        <v>1</v>
      </c>
      <c r="M154" s="767">
        <v>95</v>
      </c>
      <c r="N154" s="766">
        <v>1</v>
      </c>
      <c r="O154" s="767">
        <v>102</v>
      </c>
      <c r="P154" s="766">
        <v>1</v>
      </c>
      <c r="Q154" s="767">
        <v>101</v>
      </c>
      <c r="R154" s="766">
        <v>1</v>
      </c>
      <c r="S154" s="767">
        <v>100</v>
      </c>
      <c r="T154" s="766">
        <v>0</v>
      </c>
      <c r="U154" s="767">
        <v>100</v>
      </c>
      <c r="V154" s="769">
        <v>0</v>
      </c>
    </row>
    <row r="155" spans="1:22" ht="15.75" thickBot="1" x14ac:dyDescent="0.3">
      <c r="A155" s="472"/>
      <c r="B155" s="472"/>
      <c r="C155" s="1785"/>
      <c r="D155" s="889" t="s">
        <v>7</v>
      </c>
      <c r="E155" s="914">
        <f t="shared" ref="E155:V155" si="10">SUM(E146:E154)</f>
        <v>1693</v>
      </c>
      <c r="F155" s="915">
        <f t="shared" si="10"/>
        <v>372</v>
      </c>
      <c r="G155" s="912">
        <f t="shared" si="10"/>
        <v>2109</v>
      </c>
      <c r="H155" s="913">
        <f t="shared" si="10"/>
        <v>557</v>
      </c>
      <c r="I155" s="914">
        <f t="shared" si="10"/>
        <v>2490</v>
      </c>
      <c r="J155" s="915">
        <f t="shared" si="10"/>
        <v>668</v>
      </c>
      <c r="K155" s="912">
        <f t="shared" si="10"/>
        <v>2950</v>
      </c>
      <c r="L155" s="913">
        <f t="shared" si="10"/>
        <v>844</v>
      </c>
      <c r="M155" s="914">
        <f t="shared" si="10"/>
        <v>3341</v>
      </c>
      <c r="N155" s="913">
        <f t="shared" si="10"/>
        <v>1004</v>
      </c>
      <c r="O155" s="914">
        <f t="shared" si="10"/>
        <v>3678</v>
      </c>
      <c r="P155" s="913">
        <f t="shared" si="10"/>
        <v>1152</v>
      </c>
      <c r="Q155" s="914">
        <f t="shared" si="10"/>
        <v>3982</v>
      </c>
      <c r="R155" s="913">
        <f t="shared" si="10"/>
        <v>1294</v>
      </c>
      <c r="S155" s="914">
        <f t="shared" si="10"/>
        <v>4254</v>
      </c>
      <c r="T155" s="913">
        <f t="shared" si="10"/>
        <v>1457</v>
      </c>
      <c r="U155" s="914">
        <f t="shared" si="10"/>
        <v>4463</v>
      </c>
      <c r="V155" s="916">
        <f t="shared" si="10"/>
        <v>1570</v>
      </c>
    </row>
    <row r="156" spans="1:22" ht="30.75" thickBot="1" x14ac:dyDescent="0.3">
      <c r="A156" s="472"/>
      <c r="B156" s="472"/>
      <c r="C156" s="1786"/>
      <c r="D156" s="1146" t="s">
        <v>201</v>
      </c>
      <c r="E156" s="1765">
        <f>E155+F155</f>
        <v>2065</v>
      </c>
      <c r="F156" s="1764"/>
      <c r="G156" s="1763">
        <f>G155+H155</f>
        <v>2666</v>
      </c>
      <c r="H156" s="1764"/>
      <c r="I156" s="1763">
        <f>I155+J155</f>
        <v>3158</v>
      </c>
      <c r="J156" s="1764"/>
      <c r="K156" s="1763">
        <f>K155+L155</f>
        <v>3794</v>
      </c>
      <c r="L156" s="1764"/>
      <c r="M156" s="1763">
        <f>M155+N155</f>
        <v>4345</v>
      </c>
      <c r="N156" s="1764"/>
      <c r="O156" s="1763">
        <f>O155+P155</f>
        <v>4830</v>
      </c>
      <c r="P156" s="1764"/>
      <c r="Q156" s="1763">
        <f>Q155+R155</f>
        <v>5276</v>
      </c>
      <c r="R156" s="1764"/>
      <c r="S156" s="1763">
        <f>S155+T155</f>
        <v>5711</v>
      </c>
      <c r="T156" s="1764"/>
      <c r="U156" s="1763">
        <f>U155+V155</f>
        <v>6033</v>
      </c>
      <c r="V156" s="1766"/>
    </row>
    <row r="157" spans="1:22" ht="15.75" customHeight="1" thickTop="1" thickBot="1" x14ac:dyDescent="0.3">
      <c r="A157" s="472"/>
      <c r="B157" s="76" t="s">
        <v>212</v>
      </c>
      <c r="C157" s="1771" t="s">
        <v>212</v>
      </c>
      <c r="D157" s="1791" t="str">
        <f>D144</f>
        <v>CATEG.</v>
      </c>
      <c r="E157" s="1757">
        <v>2008</v>
      </c>
      <c r="F157" s="1758"/>
      <c r="G157" s="1757">
        <v>2009</v>
      </c>
      <c r="H157" s="1758"/>
      <c r="I157" s="1757">
        <v>2010</v>
      </c>
      <c r="J157" s="1758"/>
      <c r="K157" s="1757">
        <v>2011</v>
      </c>
      <c r="L157" s="1758"/>
      <c r="M157" s="1757">
        <v>2012</v>
      </c>
      <c r="N157" s="1758"/>
      <c r="O157" s="1781">
        <v>2013</v>
      </c>
      <c r="P157" s="1782"/>
      <c r="Q157" s="1781">
        <v>2014</v>
      </c>
      <c r="R157" s="1782"/>
      <c r="S157" s="1781">
        <v>2015</v>
      </c>
      <c r="T157" s="1783"/>
      <c r="U157" s="1781">
        <v>2016</v>
      </c>
      <c r="V157" s="1784"/>
    </row>
    <row r="158" spans="1:22" ht="15.75" thickBot="1" x14ac:dyDescent="0.3">
      <c r="A158" s="472"/>
      <c r="B158" s="1328" t="s">
        <v>36</v>
      </c>
      <c r="C158" s="1772"/>
      <c r="D158" s="1793"/>
      <c r="E158" s="904" t="s">
        <v>190</v>
      </c>
      <c r="F158" s="905" t="s">
        <v>191</v>
      </c>
      <c r="G158" s="902" t="s">
        <v>190</v>
      </c>
      <c r="H158" s="903" t="s">
        <v>191</v>
      </c>
      <c r="I158" s="904" t="s">
        <v>190</v>
      </c>
      <c r="J158" s="903" t="s">
        <v>191</v>
      </c>
      <c r="K158" s="923" t="s">
        <v>190</v>
      </c>
      <c r="L158" s="924" t="s">
        <v>191</v>
      </c>
      <c r="M158" s="923" t="s">
        <v>190</v>
      </c>
      <c r="N158" s="924" t="s">
        <v>191</v>
      </c>
      <c r="O158" s="923" t="s">
        <v>190</v>
      </c>
      <c r="P158" s="903" t="s">
        <v>191</v>
      </c>
      <c r="Q158" s="923" t="s">
        <v>190</v>
      </c>
      <c r="R158" s="903" t="s">
        <v>191</v>
      </c>
      <c r="S158" s="923" t="s">
        <v>190</v>
      </c>
      <c r="T158" s="1142" t="s">
        <v>191</v>
      </c>
      <c r="U158" s="1141" t="s">
        <v>190</v>
      </c>
      <c r="V158" s="1140" t="s">
        <v>191</v>
      </c>
    </row>
    <row r="159" spans="1:22" x14ac:dyDescent="0.25">
      <c r="A159" s="472"/>
      <c r="B159" s="1328" t="s">
        <v>38</v>
      </c>
      <c r="C159" s="1785"/>
      <c r="D159" s="514" t="s">
        <v>192</v>
      </c>
      <c r="E159" s="157">
        <v>45</v>
      </c>
      <c r="F159" s="158">
        <v>7</v>
      </c>
      <c r="G159" s="155">
        <v>54</v>
      </c>
      <c r="H159" s="156">
        <v>7</v>
      </c>
      <c r="I159" s="157">
        <v>54</v>
      </c>
      <c r="J159" s="156">
        <v>10</v>
      </c>
      <c r="K159" s="157">
        <v>53</v>
      </c>
      <c r="L159" s="156">
        <v>13</v>
      </c>
      <c r="M159" s="157">
        <v>60</v>
      </c>
      <c r="N159" s="156">
        <v>14</v>
      </c>
      <c r="O159" s="157">
        <v>68</v>
      </c>
      <c r="P159" s="156">
        <v>17</v>
      </c>
      <c r="Q159" s="157">
        <v>68</v>
      </c>
      <c r="R159" s="156">
        <v>16</v>
      </c>
      <c r="S159" s="157">
        <v>75</v>
      </c>
      <c r="T159" s="156">
        <v>16</v>
      </c>
      <c r="U159" s="157">
        <v>76</v>
      </c>
      <c r="V159" s="506">
        <v>16</v>
      </c>
    </row>
    <row r="160" spans="1:22" x14ac:dyDescent="0.25">
      <c r="A160" s="472"/>
      <c r="B160" s="1328" t="s">
        <v>81</v>
      </c>
      <c r="C160" s="1785"/>
      <c r="D160" s="1045" t="s">
        <v>193</v>
      </c>
      <c r="E160" s="1048">
        <v>208</v>
      </c>
      <c r="F160" s="1049">
        <v>50</v>
      </c>
      <c r="G160" s="1046">
        <v>264</v>
      </c>
      <c r="H160" s="1047">
        <v>57</v>
      </c>
      <c r="I160" s="1048">
        <v>255</v>
      </c>
      <c r="J160" s="1047">
        <v>71</v>
      </c>
      <c r="K160" s="1048">
        <v>330</v>
      </c>
      <c r="L160" s="1047">
        <v>105</v>
      </c>
      <c r="M160" s="1048">
        <v>381</v>
      </c>
      <c r="N160" s="1047">
        <v>134</v>
      </c>
      <c r="O160" s="1048">
        <v>449</v>
      </c>
      <c r="P160" s="1047">
        <v>162</v>
      </c>
      <c r="Q160" s="1048">
        <v>519</v>
      </c>
      <c r="R160" s="1047">
        <v>205</v>
      </c>
      <c r="S160" s="1048">
        <v>549</v>
      </c>
      <c r="T160" s="1047">
        <v>229</v>
      </c>
      <c r="U160" s="1048">
        <v>578</v>
      </c>
      <c r="V160" s="1050">
        <v>246</v>
      </c>
    </row>
    <row r="161" spans="1:22" x14ac:dyDescent="0.25">
      <c r="A161" s="472"/>
      <c r="B161" s="472"/>
      <c r="C161" s="1785"/>
      <c r="D161" s="515" t="s">
        <v>194</v>
      </c>
      <c r="E161" s="161">
        <v>53</v>
      </c>
      <c r="F161" s="162">
        <v>1</v>
      </c>
      <c r="G161" s="159">
        <v>53</v>
      </c>
      <c r="H161" s="160">
        <v>1</v>
      </c>
      <c r="I161" s="161">
        <v>58</v>
      </c>
      <c r="J161" s="160">
        <v>1</v>
      </c>
      <c r="K161" s="161">
        <v>56</v>
      </c>
      <c r="L161" s="160">
        <v>1</v>
      </c>
      <c r="M161" s="161">
        <v>58</v>
      </c>
      <c r="N161" s="160">
        <v>1</v>
      </c>
      <c r="O161" s="161">
        <v>59</v>
      </c>
      <c r="P161" s="160">
        <v>1</v>
      </c>
      <c r="Q161" s="161">
        <v>60</v>
      </c>
      <c r="R161" s="160">
        <v>1</v>
      </c>
      <c r="S161" s="161">
        <v>69</v>
      </c>
      <c r="T161" s="160">
        <v>0</v>
      </c>
      <c r="U161" s="161">
        <v>70</v>
      </c>
      <c r="V161" s="507">
        <v>0</v>
      </c>
    </row>
    <row r="162" spans="1:22" x14ac:dyDescent="0.25">
      <c r="A162" s="472"/>
      <c r="B162" s="472"/>
      <c r="C162" s="1785"/>
      <c r="D162" s="1045" t="s">
        <v>195</v>
      </c>
      <c r="E162" s="1048">
        <v>33</v>
      </c>
      <c r="F162" s="1049">
        <v>0</v>
      </c>
      <c r="G162" s="1046">
        <v>33</v>
      </c>
      <c r="H162" s="1047">
        <v>0</v>
      </c>
      <c r="I162" s="1048">
        <v>35</v>
      </c>
      <c r="J162" s="1047">
        <v>0</v>
      </c>
      <c r="K162" s="1048">
        <v>36</v>
      </c>
      <c r="L162" s="1047">
        <v>0</v>
      </c>
      <c r="M162" s="1048">
        <v>34</v>
      </c>
      <c r="N162" s="1047">
        <v>1</v>
      </c>
      <c r="O162" s="1048">
        <v>34</v>
      </c>
      <c r="P162" s="1047">
        <v>0</v>
      </c>
      <c r="Q162" s="1048">
        <v>32</v>
      </c>
      <c r="R162" s="1047">
        <v>0</v>
      </c>
      <c r="S162" s="1048">
        <v>29</v>
      </c>
      <c r="T162" s="1047">
        <v>1</v>
      </c>
      <c r="U162" s="1048">
        <v>29</v>
      </c>
      <c r="V162" s="1050">
        <v>1</v>
      </c>
    </row>
    <row r="163" spans="1:22" x14ac:dyDescent="0.25">
      <c r="A163" s="472"/>
      <c r="B163" s="472"/>
      <c r="C163" s="1785"/>
      <c r="D163" s="515" t="s">
        <v>196</v>
      </c>
      <c r="E163" s="161">
        <v>3</v>
      </c>
      <c r="F163" s="162">
        <v>0</v>
      </c>
      <c r="G163" s="159">
        <v>3</v>
      </c>
      <c r="H163" s="160">
        <v>0</v>
      </c>
      <c r="I163" s="161">
        <v>5</v>
      </c>
      <c r="J163" s="160">
        <v>0</v>
      </c>
      <c r="K163" s="161">
        <v>6</v>
      </c>
      <c r="L163" s="160">
        <v>0</v>
      </c>
      <c r="M163" s="161">
        <v>5</v>
      </c>
      <c r="N163" s="160">
        <v>0</v>
      </c>
      <c r="O163" s="161">
        <v>5</v>
      </c>
      <c r="P163" s="160">
        <v>1</v>
      </c>
      <c r="Q163" s="161">
        <v>5</v>
      </c>
      <c r="R163" s="160">
        <v>1</v>
      </c>
      <c r="S163" s="161">
        <v>5</v>
      </c>
      <c r="T163" s="160">
        <v>0</v>
      </c>
      <c r="U163" s="161">
        <v>5</v>
      </c>
      <c r="V163" s="507">
        <v>0</v>
      </c>
    </row>
    <row r="164" spans="1:22" x14ac:dyDescent="0.25">
      <c r="A164" s="472"/>
      <c r="B164" s="472"/>
      <c r="C164" s="1785"/>
      <c r="D164" s="1045" t="s">
        <v>197</v>
      </c>
      <c r="E164" s="1048">
        <v>10</v>
      </c>
      <c r="F164" s="1049">
        <v>5</v>
      </c>
      <c r="G164" s="1046">
        <v>11</v>
      </c>
      <c r="H164" s="1047">
        <v>5</v>
      </c>
      <c r="I164" s="1048">
        <v>9</v>
      </c>
      <c r="J164" s="1047">
        <v>6</v>
      </c>
      <c r="K164" s="1048">
        <v>14</v>
      </c>
      <c r="L164" s="1047">
        <v>8</v>
      </c>
      <c r="M164" s="1048">
        <v>15</v>
      </c>
      <c r="N164" s="1047">
        <v>12</v>
      </c>
      <c r="O164" s="1048">
        <v>15</v>
      </c>
      <c r="P164" s="1047">
        <v>15</v>
      </c>
      <c r="Q164" s="1048">
        <v>18</v>
      </c>
      <c r="R164" s="1047">
        <v>18</v>
      </c>
      <c r="S164" s="1048">
        <v>22</v>
      </c>
      <c r="T164" s="1047">
        <v>26</v>
      </c>
      <c r="U164" s="1048">
        <v>22</v>
      </c>
      <c r="V164" s="1050">
        <v>26</v>
      </c>
    </row>
    <row r="165" spans="1:22" x14ac:dyDescent="0.25">
      <c r="A165" s="472"/>
      <c r="B165" s="472"/>
      <c r="C165" s="1785"/>
      <c r="D165" s="515" t="s">
        <v>198</v>
      </c>
      <c r="E165" s="161">
        <v>14</v>
      </c>
      <c r="F165" s="162">
        <v>1</v>
      </c>
      <c r="G165" s="159">
        <v>15</v>
      </c>
      <c r="H165" s="160">
        <v>1</v>
      </c>
      <c r="I165" s="161">
        <v>12</v>
      </c>
      <c r="J165" s="160">
        <v>1</v>
      </c>
      <c r="K165" s="161">
        <v>13</v>
      </c>
      <c r="L165" s="160">
        <v>1</v>
      </c>
      <c r="M165" s="161">
        <v>15</v>
      </c>
      <c r="N165" s="160">
        <v>1</v>
      </c>
      <c r="O165" s="161">
        <v>15</v>
      </c>
      <c r="P165" s="160">
        <v>1</v>
      </c>
      <c r="Q165" s="161">
        <v>15</v>
      </c>
      <c r="R165" s="160">
        <v>1</v>
      </c>
      <c r="S165" s="161">
        <v>17</v>
      </c>
      <c r="T165" s="160">
        <v>1</v>
      </c>
      <c r="U165" s="161">
        <v>17</v>
      </c>
      <c r="V165" s="507">
        <v>1</v>
      </c>
    </row>
    <row r="166" spans="1:22" x14ac:dyDescent="0.25">
      <c r="A166" s="472"/>
      <c r="B166" s="472"/>
      <c r="C166" s="1785"/>
      <c r="D166" s="1045" t="s">
        <v>199</v>
      </c>
      <c r="E166" s="1048">
        <v>13</v>
      </c>
      <c r="F166" s="1049">
        <v>0</v>
      </c>
      <c r="G166" s="1046">
        <v>14</v>
      </c>
      <c r="H166" s="1047">
        <v>0</v>
      </c>
      <c r="I166" s="1048">
        <v>17</v>
      </c>
      <c r="J166" s="1047">
        <v>0</v>
      </c>
      <c r="K166" s="1048">
        <v>19</v>
      </c>
      <c r="L166" s="1047">
        <v>0</v>
      </c>
      <c r="M166" s="1048">
        <v>17</v>
      </c>
      <c r="N166" s="1047">
        <v>0</v>
      </c>
      <c r="O166" s="1048">
        <v>17</v>
      </c>
      <c r="P166" s="1047">
        <v>0</v>
      </c>
      <c r="Q166" s="1048">
        <v>17</v>
      </c>
      <c r="R166" s="1047">
        <v>0</v>
      </c>
      <c r="S166" s="1048">
        <v>18</v>
      </c>
      <c r="T166" s="1047">
        <v>0</v>
      </c>
      <c r="U166" s="1048">
        <v>18</v>
      </c>
      <c r="V166" s="1050">
        <v>0</v>
      </c>
    </row>
    <row r="167" spans="1:22" ht="15.75" thickBot="1" x14ac:dyDescent="0.3">
      <c r="A167" s="472"/>
      <c r="B167" s="472"/>
      <c r="C167" s="1785"/>
      <c r="D167" s="764" t="s">
        <v>200</v>
      </c>
      <c r="E167" s="767">
        <v>1</v>
      </c>
      <c r="F167" s="768">
        <v>0</v>
      </c>
      <c r="G167" s="765">
        <v>1</v>
      </c>
      <c r="H167" s="766">
        <v>0</v>
      </c>
      <c r="I167" s="767">
        <v>1</v>
      </c>
      <c r="J167" s="766">
        <v>0</v>
      </c>
      <c r="K167" s="767">
        <v>1</v>
      </c>
      <c r="L167" s="766">
        <v>0</v>
      </c>
      <c r="M167" s="767">
        <v>1</v>
      </c>
      <c r="N167" s="766">
        <v>0</v>
      </c>
      <c r="O167" s="767">
        <v>1</v>
      </c>
      <c r="P167" s="766">
        <v>0</v>
      </c>
      <c r="Q167" s="767">
        <v>1</v>
      </c>
      <c r="R167" s="766">
        <v>0</v>
      </c>
      <c r="S167" s="767">
        <v>2</v>
      </c>
      <c r="T167" s="766">
        <v>0</v>
      </c>
      <c r="U167" s="767">
        <v>2</v>
      </c>
      <c r="V167" s="769">
        <v>0</v>
      </c>
    </row>
    <row r="168" spans="1:22" ht="15.75" thickBot="1" x14ac:dyDescent="0.3">
      <c r="A168" s="472"/>
      <c r="B168" s="472"/>
      <c r="C168" s="1785"/>
      <c r="D168" s="889" t="s">
        <v>7</v>
      </c>
      <c r="E168" s="914">
        <f t="shared" ref="E168:T168" si="11">SUM(E159:E167)</f>
        <v>380</v>
      </c>
      <c r="F168" s="915">
        <f t="shared" si="11"/>
        <v>64</v>
      </c>
      <c r="G168" s="912">
        <f t="shared" si="11"/>
        <v>448</v>
      </c>
      <c r="H168" s="913">
        <f t="shared" si="11"/>
        <v>71</v>
      </c>
      <c r="I168" s="914">
        <f t="shared" si="11"/>
        <v>446</v>
      </c>
      <c r="J168" s="915">
        <f t="shared" si="11"/>
        <v>89</v>
      </c>
      <c r="K168" s="912">
        <f t="shared" si="11"/>
        <v>528</v>
      </c>
      <c r="L168" s="913">
        <f t="shared" si="11"/>
        <v>128</v>
      </c>
      <c r="M168" s="914">
        <f t="shared" si="11"/>
        <v>586</v>
      </c>
      <c r="N168" s="913">
        <f t="shared" si="11"/>
        <v>163</v>
      </c>
      <c r="O168" s="914">
        <f t="shared" si="11"/>
        <v>663</v>
      </c>
      <c r="P168" s="913">
        <f t="shared" si="11"/>
        <v>197</v>
      </c>
      <c r="Q168" s="914">
        <f t="shared" si="11"/>
        <v>735</v>
      </c>
      <c r="R168" s="913">
        <f t="shared" si="11"/>
        <v>242</v>
      </c>
      <c r="S168" s="914">
        <f t="shared" si="11"/>
        <v>786</v>
      </c>
      <c r="T168" s="913">
        <f t="shared" si="11"/>
        <v>273</v>
      </c>
      <c r="U168" s="914">
        <v>817</v>
      </c>
      <c r="V168" s="916">
        <v>290</v>
      </c>
    </row>
    <row r="169" spans="1:22" ht="30.75" thickBot="1" x14ac:dyDescent="0.3">
      <c r="A169" s="472"/>
      <c r="B169" s="472"/>
      <c r="C169" s="1786"/>
      <c r="D169" s="1146" t="s">
        <v>201</v>
      </c>
      <c r="E169" s="1765">
        <f>E168+F168</f>
        <v>444</v>
      </c>
      <c r="F169" s="1764"/>
      <c r="G169" s="1763">
        <f>G168+H168</f>
        <v>519</v>
      </c>
      <c r="H169" s="1764"/>
      <c r="I169" s="1763">
        <f>I168+J168</f>
        <v>535</v>
      </c>
      <c r="J169" s="1764"/>
      <c r="K169" s="1763">
        <f>K168+L168</f>
        <v>656</v>
      </c>
      <c r="L169" s="1764"/>
      <c r="M169" s="1763">
        <f>M168+N168</f>
        <v>749</v>
      </c>
      <c r="N169" s="1764"/>
      <c r="O169" s="1763">
        <f>O168+P168</f>
        <v>860</v>
      </c>
      <c r="P169" s="1764"/>
      <c r="Q169" s="1763">
        <f>Q168+R168</f>
        <v>977</v>
      </c>
      <c r="R169" s="1764"/>
      <c r="S169" s="1763">
        <f>S168+T168</f>
        <v>1059</v>
      </c>
      <c r="T169" s="1764"/>
      <c r="U169" s="1763">
        <f>U168+V168</f>
        <v>1107</v>
      </c>
      <c r="V169" s="1766"/>
    </row>
    <row r="170" spans="1:22" ht="15.75" customHeight="1" thickTop="1" thickBot="1" x14ac:dyDescent="0.3">
      <c r="A170" s="472"/>
      <c r="B170" s="439" t="s">
        <v>213</v>
      </c>
      <c r="C170" s="1771" t="s">
        <v>213</v>
      </c>
      <c r="D170" s="1791" t="str">
        <f>D157</f>
        <v>CATEG.</v>
      </c>
      <c r="E170" s="1757">
        <v>2008</v>
      </c>
      <c r="F170" s="1758"/>
      <c r="G170" s="1757">
        <v>2009</v>
      </c>
      <c r="H170" s="1758"/>
      <c r="I170" s="1757">
        <v>2010</v>
      </c>
      <c r="J170" s="1758"/>
      <c r="K170" s="1757">
        <v>2011</v>
      </c>
      <c r="L170" s="1758"/>
      <c r="M170" s="1757">
        <v>2012</v>
      </c>
      <c r="N170" s="1758"/>
      <c r="O170" s="1781">
        <v>2013</v>
      </c>
      <c r="P170" s="1782"/>
      <c r="Q170" s="1781">
        <v>2014</v>
      </c>
      <c r="R170" s="1782"/>
      <c r="S170" s="1781">
        <v>2015</v>
      </c>
      <c r="T170" s="1783"/>
      <c r="U170" s="1781">
        <v>2016</v>
      </c>
      <c r="V170" s="1784"/>
    </row>
    <row r="171" spans="1:22" ht="15.75" thickBot="1" x14ac:dyDescent="0.3">
      <c r="A171" s="472"/>
      <c r="B171" s="472"/>
      <c r="C171" s="1772"/>
      <c r="D171" s="1793"/>
      <c r="E171" s="904" t="s">
        <v>190</v>
      </c>
      <c r="F171" s="905" t="s">
        <v>191</v>
      </c>
      <c r="G171" s="902" t="s">
        <v>190</v>
      </c>
      <c r="H171" s="903" t="s">
        <v>191</v>
      </c>
      <c r="I171" s="904" t="s">
        <v>190</v>
      </c>
      <c r="J171" s="903" t="s">
        <v>191</v>
      </c>
      <c r="K171" s="923" t="s">
        <v>190</v>
      </c>
      <c r="L171" s="924" t="s">
        <v>191</v>
      </c>
      <c r="M171" s="923" t="s">
        <v>190</v>
      </c>
      <c r="N171" s="924" t="s">
        <v>191</v>
      </c>
      <c r="O171" s="923" t="s">
        <v>190</v>
      </c>
      <c r="P171" s="903" t="s">
        <v>191</v>
      </c>
      <c r="Q171" s="923" t="s">
        <v>190</v>
      </c>
      <c r="R171" s="903" t="s">
        <v>191</v>
      </c>
      <c r="S171" s="923" t="s">
        <v>190</v>
      </c>
      <c r="T171" s="903" t="s">
        <v>191</v>
      </c>
      <c r="U171" s="1141" t="s">
        <v>190</v>
      </c>
      <c r="V171" s="1140" t="s">
        <v>191</v>
      </c>
    </row>
    <row r="172" spans="1:22" x14ac:dyDescent="0.25">
      <c r="A172" s="472"/>
      <c r="B172" s="472"/>
      <c r="C172" s="1785"/>
      <c r="D172" s="514" t="s">
        <v>192</v>
      </c>
      <c r="E172" s="157">
        <v>197</v>
      </c>
      <c r="F172" s="158">
        <v>73</v>
      </c>
      <c r="G172" s="155">
        <v>211</v>
      </c>
      <c r="H172" s="156">
        <v>105</v>
      </c>
      <c r="I172" s="157">
        <v>227</v>
      </c>
      <c r="J172" s="156">
        <v>137</v>
      </c>
      <c r="K172" s="157">
        <v>238</v>
      </c>
      <c r="L172" s="156">
        <v>157</v>
      </c>
      <c r="M172" s="157">
        <v>242</v>
      </c>
      <c r="N172" s="156">
        <v>168</v>
      </c>
      <c r="O172" s="157">
        <v>251</v>
      </c>
      <c r="P172" s="156">
        <v>182</v>
      </c>
      <c r="Q172" s="157">
        <v>267</v>
      </c>
      <c r="R172" s="156">
        <v>192</v>
      </c>
      <c r="S172" s="157">
        <v>285</v>
      </c>
      <c r="T172" s="156">
        <v>200</v>
      </c>
      <c r="U172" s="157">
        <v>287</v>
      </c>
      <c r="V172" s="506">
        <v>206</v>
      </c>
    </row>
    <row r="173" spans="1:22" x14ac:dyDescent="0.25">
      <c r="A173" s="472"/>
      <c r="B173" s="472"/>
      <c r="C173" s="1785"/>
      <c r="D173" s="1045" t="s">
        <v>193</v>
      </c>
      <c r="E173" s="1048">
        <v>2834</v>
      </c>
      <c r="F173" s="1049">
        <v>1099</v>
      </c>
      <c r="G173" s="1046">
        <v>3152</v>
      </c>
      <c r="H173" s="1047">
        <v>1344</v>
      </c>
      <c r="I173" s="1048">
        <v>3387</v>
      </c>
      <c r="J173" s="1047">
        <v>1471</v>
      </c>
      <c r="K173" s="1048">
        <v>3622</v>
      </c>
      <c r="L173" s="1047">
        <v>1653</v>
      </c>
      <c r="M173" s="1048">
        <v>3771</v>
      </c>
      <c r="N173" s="1047">
        <v>1805</v>
      </c>
      <c r="O173" s="1048">
        <v>3926</v>
      </c>
      <c r="P173" s="1047">
        <v>1958</v>
      </c>
      <c r="Q173" s="1048">
        <v>4150</v>
      </c>
      <c r="R173" s="1047">
        <v>2151</v>
      </c>
      <c r="S173" s="1048">
        <v>4304</v>
      </c>
      <c r="T173" s="1047">
        <v>2250</v>
      </c>
      <c r="U173" s="1048">
        <v>4499</v>
      </c>
      <c r="V173" s="1050">
        <v>2416</v>
      </c>
    </row>
    <row r="174" spans="1:22" x14ac:dyDescent="0.25">
      <c r="A174" s="472"/>
      <c r="B174" s="472"/>
      <c r="C174" s="1785"/>
      <c r="D174" s="515" t="s">
        <v>194</v>
      </c>
      <c r="E174" s="161">
        <v>460</v>
      </c>
      <c r="F174" s="162">
        <v>7</v>
      </c>
      <c r="G174" s="159">
        <v>471</v>
      </c>
      <c r="H174" s="160">
        <v>8</v>
      </c>
      <c r="I174" s="161">
        <v>480</v>
      </c>
      <c r="J174" s="160">
        <v>8</v>
      </c>
      <c r="K174" s="161">
        <v>481</v>
      </c>
      <c r="L174" s="160">
        <v>7</v>
      </c>
      <c r="M174" s="161">
        <v>485</v>
      </c>
      <c r="N174" s="160">
        <v>8</v>
      </c>
      <c r="O174" s="161">
        <v>489</v>
      </c>
      <c r="P174" s="160">
        <v>6</v>
      </c>
      <c r="Q174" s="161">
        <v>484</v>
      </c>
      <c r="R174" s="160">
        <v>4</v>
      </c>
      <c r="S174" s="161">
        <v>467</v>
      </c>
      <c r="T174" s="160">
        <v>5</v>
      </c>
      <c r="U174" s="161">
        <v>473</v>
      </c>
      <c r="V174" s="507">
        <v>5</v>
      </c>
    </row>
    <row r="175" spans="1:22" x14ac:dyDescent="0.25">
      <c r="A175" s="472"/>
      <c r="B175" s="472"/>
      <c r="C175" s="1785"/>
      <c r="D175" s="1045" t="s">
        <v>195</v>
      </c>
      <c r="E175" s="1048">
        <v>216</v>
      </c>
      <c r="F175" s="1049">
        <v>7</v>
      </c>
      <c r="G175" s="1046">
        <v>226</v>
      </c>
      <c r="H175" s="1047">
        <v>7</v>
      </c>
      <c r="I175" s="1048">
        <v>241</v>
      </c>
      <c r="J175" s="1047">
        <v>8</v>
      </c>
      <c r="K175" s="1048">
        <v>243</v>
      </c>
      <c r="L175" s="1047">
        <v>8</v>
      </c>
      <c r="M175" s="1048">
        <v>246</v>
      </c>
      <c r="N175" s="1047">
        <v>9</v>
      </c>
      <c r="O175" s="1048">
        <v>256</v>
      </c>
      <c r="P175" s="1047">
        <v>8</v>
      </c>
      <c r="Q175" s="1048">
        <v>267</v>
      </c>
      <c r="R175" s="1047">
        <v>9</v>
      </c>
      <c r="S175" s="1048">
        <v>238</v>
      </c>
      <c r="T175" s="1047">
        <v>8</v>
      </c>
      <c r="U175" s="1048">
        <v>246</v>
      </c>
      <c r="V175" s="1050">
        <v>8</v>
      </c>
    </row>
    <row r="176" spans="1:22" x14ac:dyDescent="0.25">
      <c r="A176" s="472"/>
      <c r="B176" s="472"/>
      <c r="C176" s="1785"/>
      <c r="D176" s="515" t="s">
        <v>196</v>
      </c>
      <c r="E176" s="161">
        <v>148</v>
      </c>
      <c r="F176" s="162">
        <v>1</v>
      </c>
      <c r="G176" s="159">
        <v>154</v>
      </c>
      <c r="H176" s="160">
        <v>1</v>
      </c>
      <c r="I176" s="161">
        <v>166</v>
      </c>
      <c r="J176" s="160">
        <v>1</v>
      </c>
      <c r="K176" s="161">
        <v>166</v>
      </c>
      <c r="L176" s="160">
        <v>1</v>
      </c>
      <c r="M176" s="161">
        <v>175</v>
      </c>
      <c r="N176" s="160">
        <v>1</v>
      </c>
      <c r="O176" s="161">
        <v>179</v>
      </c>
      <c r="P176" s="160">
        <v>1</v>
      </c>
      <c r="Q176" s="161">
        <v>183</v>
      </c>
      <c r="R176" s="160">
        <v>1</v>
      </c>
      <c r="S176" s="161">
        <v>186</v>
      </c>
      <c r="T176" s="160">
        <v>1</v>
      </c>
      <c r="U176" s="161">
        <v>193</v>
      </c>
      <c r="V176" s="507">
        <v>1</v>
      </c>
    </row>
    <row r="177" spans="1:22" x14ac:dyDescent="0.25">
      <c r="A177" s="472"/>
      <c r="B177" s="472"/>
      <c r="C177" s="1785"/>
      <c r="D177" s="1045" t="s">
        <v>197</v>
      </c>
      <c r="E177" s="1048">
        <v>252</v>
      </c>
      <c r="F177" s="1049">
        <v>241</v>
      </c>
      <c r="G177" s="1046">
        <v>265</v>
      </c>
      <c r="H177" s="1047">
        <v>267</v>
      </c>
      <c r="I177" s="1048">
        <v>275</v>
      </c>
      <c r="J177" s="1047">
        <v>285</v>
      </c>
      <c r="K177" s="1048">
        <v>285</v>
      </c>
      <c r="L177" s="1047">
        <v>309</v>
      </c>
      <c r="M177" s="1048">
        <v>289</v>
      </c>
      <c r="N177" s="1047">
        <v>329</v>
      </c>
      <c r="O177" s="1048">
        <v>299</v>
      </c>
      <c r="P177" s="1047">
        <v>354</v>
      </c>
      <c r="Q177" s="1048">
        <v>302</v>
      </c>
      <c r="R177" s="1047">
        <v>380</v>
      </c>
      <c r="S177" s="1048">
        <v>309</v>
      </c>
      <c r="T177" s="1047">
        <v>393</v>
      </c>
      <c r="U177" s="1048">
        <v>319</v>
      </c>
      <c r="V177" s="1050">
        <v>413</v>
      </c>
    </row>
    <row r="178" spans="1:22" x14ac:dyDescent="0.25">
      <c r="A178" s="472"/>
      <c r="B178" s="472"/>
      <c r="C178" s="1785"/>
      <c r="D178" s="515" t="s">
        <v>198</v>
      </c>
      <c r="E178" s="161">
        <v>270</v>
      </c>
      <c r="F178" s="162">
        <v>9</v>
      </c>
      <c r="G178" s="159">
        <v>277</v>
      </c>
      <c r="H178" s="160">
        <v>10</v>
      </c>
      <c r="I178" s="161">
        <v>283</v>
      </c>
      <c r="J178" s="160">
        <v>10</v>
      </c>
      <c r="K178" s="161">
        <v>286</v>
      </c>
      <c r="L178" s="160">
        <v>9</v>
      </c>
      <c r="M178" s="161">
        <v>292</v>
      </c>
      <c r="N178" s="160">
        <v>8</v>
      </c>
      <c r="O178" s="161">
        <v>291</v>
      </c>
      <c r="P178" s="160">
        <v>9</v>
      </c>
      <c r="Q178" s="161">
        <v>296</v>
      </c>
      <c r="R178" s="160">
        <v>9</v>
      </c>
      <c r="S178" s="161">
        <v>292</v>
      </c>
      <c r="T178" s="160">
        <v>9</v>
      </c>
      <c r="U178" s="161">
        <v>294</v>
      </c>
      <c r="V178" s="507">
        <v>9</v>
      </c>
    </row>
    <row r="179" spans="1:22" x14ac:dyDescent="0.25">
      <c r="A179" s="472"/>
      <c r="B179" s="472"/>
      <c r="C179" s="1785"/>
      <c r="D179" s="1045" t="s">
        <v>199</v>
      </c>
      <c r="E179" s="1048">
        <v>108</v>
      </c>
      <c r="F179" s="1049">
        <v>1</v>
      </c>
      <c r="G179" s="1046">
        <v>110</v>
      </c>
      <c r="H179" s="1047">
        <v>1</v>
      </c>
      <c r="I179" s="1048">
        <v>113</v>
      </c>
      <c r="J179" s="1047">
        <v>1</v>
      </c>
      <c r="K179" s="1048">
        <v>112</v>
      </c>
      <c r="L179" s="1047">
        <v>1</v>
      </c>
      <c r="M179" s="1048">
        <v>110</v>
      </c>
      <c r="N179" s="1047">
        <v>1</v>
      </c>
      <c r="O179" s="1048">
        <v>113</v>
      </c>
      <c r="P179" s="1047">
        <v>2</v>
      </c>
      <c r="Q179" s="1048">
        <v>110</v>
      </c>
      <c r="R179" s="1047">
        <v>3</v>
      </c>
      <c r="S179" s="1048">
        <v>105</v>
      </c>
      <c r="T179" s="1047">
        <v>3</v>
      </c>
      <c r="U179" s="1048">
        <v>107</v>
      </c>
      <c r="V179" s="1050">
        <v>3</v>
      </c>
    </row>
    <row r="180" spans="1:22" ht="15.75" thickBot="1" x14ac:dyDescent="0.3">
      <c r="A180" s="472"/>
      <c r="B180" s="472"/>
      <c r="C180" s="1785"/>
      <c r="D180" s="764" t="s">
        <v>200</v>
      </c>
      <c r="E180" s="767">
        <v>55</v>
      </c>
      <c r="F180" s="768">
        <v>0</v>
      </c>
      <c r="G180" s="765">
        <v>55</v>
      </c>
      <c r="H180" s="766">
        <v>0</v>
      </c>
      <c r="I180" s="767">
        <v>58</v>
      </c>
      <c r="J180" s="766">
        <v>0</v>
      </c>
      <c r="K180" s="767">
        <v>58</v>
      </c>
      <c r="L180" s="766">
        <v>0</v>
      </c>
      <c r="M180" s="767">
        <v>60</v>
      </c>
      <c r="N180" s="766">
        <v>0</v>
      </c>
      <c r="O180" s="767">
        <v>59</v>
      </c>
      <c r="P180" s="766">
        <v>0</v>
      </c>
      <c r="Q180" s="767">
        <v>60</v>
      </c>
      <c r="R180" s="766">
        <v>0</v>
      </c>
      <c r="S180" s="767">
        <v>69</v>
      </c>
      <c r="T180" s="766">
        <v>0</v>
      </c>
      <c r="U180" s="767">
        <v>69</v>
      </c>
      <c r="V180" s="769">
        <v>0</v>
      </c>
    </row>
    <row r="181" spans="1:22" ht="15.75" thickBot="1" x14ac:dyDescent="0.3">
      <c r="A181" s="472"/>
      <c r="B181" s="472"/>
      <c r="C181" s="1785"/>
      <c r="D181" s="889" t="s">
        <v>7</v>
      </c>
      <c r="E181" s="914">
        <f t="shared" ref="E181:V181" si="12">SUM(E172:E180)</f>
        <v>4540</v>
      </c>
      <c r="F181" s="915">
        <f t="shared" si="12"/>
        <v>1438</v>
      </c>
      <c r="G181" s="912">
        <f t="shared" si="12"/>
        <v>4921</v>
      </c>
      <c r="H181" s="913">
        <f t="shared" si="12"/>
        <v>1743</v>
      </c>
      <c r="I181" s="914">
        <f t="shared" si="12"/>
        <v>5230</v>
      </c>
      <c r="J181" s="915">
        <f t="shared" si="12"/>
        <v>1921</v>
      </c>
      <c r="K181" s="912">
        <f t="shared" si="12"/>
        <v>5491</v>
      </c>
      <c r="L181" s="913">
        <f t="shared" si="12"/>
        <v>2145</v>
      </c>
      <c r="M181" s="914">
        <f t="shared" si="12"/>
        <v>5670</v>
      </c>
      <c r="N181" s="913">
        <f t="shared" si="12"/>
        <v>2329</v>
      </c>
      <c r="O181" s="914">
        <f t="shared" si="12"/>
        <v>5863</v>
      </c>
      <c r="P181" s="913">
        <f t="shared" si="12"/>
        <v>2520</v>
      </c>
      <c r="Q181" s="914">
        <f t="shared" si="12"/>
        <v>6119</v>
      </c>
      <c r="R181" s="913">
        <f t="shared" si="12"/>
        <v>2749</v>
      </c>
      <c r="S181" s="914">
        <f t="shared" si="12"/>
        <v>6255</v>
      </c>
      <c r="T181" s="913">
        <f t="shared" si="12"/>
        <v>2869</v>
      </c>
      <c r="U181" s="914">
        <f t="shared" si="12"/>
        <v>6487</v>
      </c>
      <c r="V181" s="916">
        <f t="shared" si="12"/>
        <v>3061</v>
      </c>
    </row>
    <row r="182" spans="1:22" ht="30.75" thickBot="1" x14ac:dyDescent="0.3">
      <c r="A182" s="472"/>
      <c r="B182" s="472"/>
      <c r="C182" s="1786"/>
      <c r="D182" s="1146" t="s">
        <v>201</v>
      </c>
      <c r="E182" s="1765">
        <f>E181+F181</f>
        <v>5978</v>
      </c>
      <c r="F182" s="1764"/>
      <c r="G182" s="1763">
        <f>G181+H181</f>
        <v>6664</v>
      </c>
      <c r="H182" s="1764"/>
      <c r="I182" s="1763">
        <f>I181+J181</f>
        <v>7151</v>
      </c>
      <c r="J182" s="1764"/>
      <c r="K182" s="1763">
        <f>K181+L181</f>
        <v>7636</v>
      </c>
      <c r="L182" s="1764"/>
      <c r="M182" s="1763">
        <f>M181+N181</f>
        <v>7999</v>
      </c>
      <c r="N182" s="1764"/>
      <c r="O182" s="1763">
        <f>O181+P181</f>
        <v>8383</v>
      </c>
      <c r="P182" s="1764"/>
      <c r="Q182" s="1763">
        <f>Q181+R181</f>
        <v>8868</v>
      </c>
      <c r="R182" s="1764"/>
      <c r="S182" s="1763">
        <f>S181+T181</f>
        <v>9124</v>
      </c>
      <c r="T182" s="1764"/>
      <c r="U182" s="1763">
        <f>U181+V181</f>
        <v>9548</v>
      </c>
      <c r="V182" s="1766"/>
    </row>
    <row r="183" spans="1:22" ht="15.75" customHeight="1" thickTop="1" thickBot="1" x14ac:dyDescent="0.3">
      <c r="A183" s="472"/>
      <c r="B183" s="439" t="s">
        <v>214</v>
      </c>
      <c r="C183" s="1771" t="s">
        <v>214</v>
      </c>
      <c r="D183" s="1791" t="str">
        <f>D170</f>
        <v>CATEG.</v>
      </c>
      <c r="E183" s="1757">
        <v>2008</v>
      </c>
      <c r="F183" s="1758"/>
      <c r="G183" s="1757">
        <v>2009</v>
      </c>
      <c r="H183" s="1758"/>
      <c r="I183" s="1757">
        <v>2010</v>
      </c>
      <c r="J183" s="1758"/>
      <c r="K183" s="1757">
        <v>2011</v>
      </c>
      <c r="L183" s="1758"/>
      <c r="M183" s="1757">
        <v>2012</v>
      </c>
      <c r="N183" s="1758"/>
      <c r="O183" s="1781">
        <v>2013</v>
      </c>
      <c r="P183" s="1782"/>
      <c r="Q183" s="1781">
        <v>2014</v>
      </c>
      <c r="R183" s="1782"/>
      <c r="S183" s="1781">
        <v>2015</v>
      </c>
      <c r="T183" s="1783"/>
      <c r="U183" s="1781">
        <v>2016</v>
      </c>
      <c r="V183" s="1784"/>
    </row>
    <row r="184" spans="1:22" ht="15.75" thickBot="1" x14ac:dyDescent="0.3">
      <c r="A184" s="472"/>
      <c r="B184" s="472"/>
      <c r="C184" s="1772"/>
      <c r="D184" s="1793"/>
      <c r="E184" s="904" t="s">
        <v>190</v>
      </c>
      <c r="F184" s="905" t="s">
        <v>191</v>
      </c>
      <c r="G184" s="902" t="s">
        <v>190</v>
      </c>
      <c r="H184" s="903" t="s">
        <v>191</v>
      </c>
      <c r="I184" s="904" t="s">
        <v>190</v>
      </c>
      <c r="J184" s="903" t="s">
        <v>191</v>
      </c>
      <c r="K184" s="923" t="s">
        <v>190</v>
      </c>
      <c r="L184" s="924" t="s">
        <v>191</v>
      </c>
      <c r="M184" s="923" t="s">
        <v>190</v>
      </c>
      <c r="N184" s="924" t="s">
        <v>191</v>
      </c>
      <c r="O184" s="923" t="s">
        <v>190</v>
      </c>
      <c r="P184" s="903" t="s">
        <v>191</v>
      </c>
      <c r="Q184" s="923" t="s">
        <v>190</v>
      </c>
      <c r="R184" s="903" t="s">
        <v>191</v>
      </c>
      <c r="S184" s="923" t="s">
        <v>190</v>
      </c>
      <c r="T184" s="903" t="s">
        <v>191</v>
      </c>
      <c r="U184" s="1141" t="s">
        <v>190</v>
      </c>
      <c r="V184" s="1140" t="s">
        <v>191</v>
      </c>
    </row>
    <row r="185" spans="1:22" x14ac:dyDescent="0.25">
      <c r="A185" s="472"/>
      <c r="B185" s="472"/>
      <c r="C185" s="1785"/>
      <c r="D185" s="514" t="s">
        <v>192</v>
      </c>
      <c r="E185" s="157">
        <v>25</v>
      </c>
      <c r="F185" s="158">
        <v>12</v>
      </c>
      <c r="G185" s="155">
        <v>32</v>
      </c>
      <c r="H185" s="156">
        <v>18</v>
      </c>
      <c r="I185" s="157">
        <v>50</v>
      </c>
      <c r="J185" s="156">
        <v>37</v>
      </c>
      <c r="K185" s="157">
        <v>56</v>
      </c>
      <c r="L185" s="156">
        <v>41</v>
      </c>
      <c r="M185" s="157">
        <v>70</v>
      </c>
      <c r="N185" s="156">
        <v>48</v>
      </c>
      <c r="O185" s="157">
        <v>75</v>
      </c>
      <c r="P185" s="156">
        <v>58</v>
      </c>
      <c r="Q185" s="157">
        <v>77</v>
      </c>
      <c r="R185" s="156">
        <v>59</v>
      </c>
      <c r="S185" s="157">
        <v>75</v>
      </c>
      <c r="T185" s="156">
        <v>59</v>
      </c>
      <c r="U185" s="157">
        <v>78</v>
      </c>
      <c r="V185" s="506">
        <v>60</v>
      </c>
    </row>
    <row r="186" spans="1:22" x14ac:dyDescent="0.25">
      <c r="A186" s="472"/>
      <c r="B186" s="472"/>
      <c r="C186" s="1785"/>
      <c r="D186" s="1045" t="s">
        <v>193</v>
      </c>
      <c r="E186" s="1048">
        <v>736</v>
      </c>
      <c r="F186" s="1049">
        <v>135</v>
      </c>
      <c r="G186" s="1046">
        <v>871</v>
      </c>
      <c r="H186" s="1047">
        <v>184</v>
      </c>
      <c r="I186" s="1048">
        <v>949</v>
      </c>
      <c r="J186" s="1047">
        <v>215</v>
      </c>
      <c r="K186" s="1048">
        <v>1086</v>
      </c>
      <c r="L186" s="1047">
        <v>256</v>
      </c>
      <c r="M186" s="1048">
        <v>1178</v>
      </c>
      <c r="N186" s="1047">
        <v>331</v>
      </c>
      <c r="O186" s="1048">
        <v>1257</v>
      </c>
      <c r="P186" s="1047">
        <v>382</v>
      </c>
      <c r="Q186" s="1048">
        <v>1326</v>
      </c>
      <c r="R186" s="1047">
        <v>437</v>
      </c>
      <c r="S186" s="1048">
        <v>1414</v>
      </c>
      <c r="T186" s="1047">
        <v>492</v>
      </c>
      <c r="U186" s="1048">
        <v>1496</v>
      </c>
      <c r="V186" s="1050">
        <v>562</v>
      </c>
    </row>
    <row r="187" spans="1:22" x14ac:dyDescent="0.25">
      <c r="A187" s="472"/>
      <c r="B187" s="472"/>
      <c r="C187" s="1785"/>
      <c r="D187" s="515" t="s">
        <v>194</v>
      </c>
      <c r="E187" s="161">
        <v>48</v>
      </c>
      <c r="F187" s="162">
        <v>1</v>
      </c>
      <c r="G187" s="159">
        <v>50</v>
      </c>
      <c r="H187" s="160">
        <v>1</v>
      </c>
      <c r="I187" s="161">
        <v>58</v>
      </c>
      <c r="J187" s="160">
        <v>1</v>
      </c>
      <c r="K187" s="161">
        <v>57</v>
      </c>
      <c r="L187" s="160">
        <v>1</v>
      </c>
      <c r="M187" s="161">
        <v>60</v>
      </c>
      <c r="N187" s="160">
        <v>1</v>
      </c>
      <c r="O187" s="161">
        <v>63</v>
      </c>
      <c r="P187" s="160">
        <v>1</v>
      </c>
      <c r="Q187" s="161">
        <v>65</v>
      </c>
      <c r="R187" s="160">
        <v>1</v>
      </c>
      <c r="S187" s="161">
        <v>70</v>
      </c>
      <c r="T187" s="160">
        <v>1</v>
      </c>
      <c r="U187" s="161">
        <v>71</v>
      </c>
      <c r="V187" s="507">
        <v>1</v>
      </c>
    </row>
    <row r="188" spans="1:22" x14ac:dyDescent="0.25">
      <c r="A188" s="472"/>
      <c r="B188" s="472"/>
      <c r="C188" s="1785"/>
      <c r="D188" s="1045" t="s">
        <v>195</v>
      </c>
      <c r="E188" s="1048">
        <v>56</v>
      </c>
      <c r="F188" s="1049">
        <v>0</v>
      </c>
      <c r="G188" s="1046">
        <v>58</v>
      </c>
      <c r="H188" s="1047">
        <v>0</v>
      </c>
      <c r="I188" s="1048">
        <v>67</v>
      </c>
      <c r="J188" s="1047">
        <v>0</v>
      </c>
      <c r="K188" s="1048">
        <v>68</v>
      </c>
      <c r="L188" s="1047">
        <v>0</v>
      </c>
      <c r="M188" s="1048">
        <v>72</v>
      </c>
      <c r="N188" s="1047">
        <v>0</v>
      </c>
      <c r="O188" s="1048">
        <v>73</v>
      </c>
      <c r="P188" s="1047">
        <v>0</v>
      </c>
      <c r="Q188" s="1048">
        <v>76</v>
      </c>
      <c r="R188" s="1047">
        <v>1</v>
      </c>
      <c r="S188" s="1048">
        <v>73</v>
      </c>
      <c r="T188" s="1047">
        <v>1</v>
      </c>
      <c r="U188" s="1048">
        <v>74</v>
      </c>
      <c r="V188" s="1050">
        <v>1</v>
      </c>
    </row>
    <row r="189" spans="1:22" x14ac:dyDescent="0.25">
      <c r="A189" s="472"/>
      <c r="B189" s="472"/>
      <c r="C189" s="1785"/>
      <c r="D189" s="515" t="s">
        <v>196</v>
      </c>
      <c r="E189" s="161">
        <v>14</v>
      </c>
      <c r="F189" s="162">
        <v>0</v>
      </c>
      <c r="G189" s="159">
        <v>17</v>
      </c>
      <c r="H189" s="160">
        <v>0</v>
      </c>
      <c r="I189" s="161">
        <v>20</v>
      </c>
      <c r="J189" s="160">
        <v>0</v>
      </c>
      <c r="K189" s="161">
        <v>24</v>
      </c>
      <c r="L189" s="160">
        <v>0</v>
      </c>
      <c r="M189" s="161">
        <v>25</v>
      </c>
      <c r="N189" s="160">
        <v>0</v>
      </c>
      <c r="O189" s="161">
        <v>33</v>
      </c>
      <c r="P189" s="160">
        <v>0</v>
      </c>
      <c r="Q189" s="161">
        <v>35</v>
      </c>
      <c r="R189" s="160">
        <v>0</v>
      </c>
      <c r="S189" s="161">
        <v>33</v>
      </c>
      <c r="T189" s="160">
        <v>0</v>
      </c>
      <c r="U189" s="161">
        <v>33</v>
      </c>
      <c r="V189" s="507">
        <v>0</v>
      </c>
    </row>
    <row r="190" spans="1:22" x14ac:dyDescent="0.25">
      <c r="A190" s="472"/>
      <c r="B190" s="472"/>
      <c r="C190" s="1785"/>
      <c r="D190" s="1045" t="s">
        <v>197</v>
      </c>
      <c r="E190" s="1048">
        <v>57</v>
      </c>
      <c r="F190" s="1049">
        <v>38</v>
      </c>
      <c r="G190" s="1046">
        <v>65</v>
      </c>
      <c r="H190" s="1047">
        <v>42</v>
      </c>
      <c r="I190" s="1048">
        <v>71</v>
      </c>
      <c r="J190" s="1047">
        <v>51</v>
      </c>
      <c r="K190" s="1048">
        <v>73</v>
      </c>
      <c r="L190" s="1047">
        <v>55</v>
      </c>
      <c r="M190" s="1048">
        <v>84</v>
      </c>
      <c r="N190" s="1047">
        <v>64</v>
      </c>
      <c r="O190" s="1048">
        <v>86</v>
      </c>
      <c r="P190" s="1047">
        <v>70</v>
      </c>
      <c r="Q190" s="1048">
        <v>93</v>
      </c>
      <c r="R190" s="1047">
        <v>80</v>
      </c>
      <c r="S190" s="1048">
        <v>98</v>
      </c>
      <c r="T190" s="1047">
        <v>92</v>
      </c>
      <c r="U190" s="1048">
        <v>102</v>
      </c>
      <c r="V190" s="1050">
        <v>103</v>
      </c>
    </row>
    <row r="191" spans="1:22" x14ac:dyDescent="0.25">
      <c r="A191" s="472"/>
      <c r="B191" s="472"/>
      <c r="C191" s="1785"/>
      <c r="D191" s="515" t="s">
        <v>198</v>
      </c>
      <c r="E191" s="161">
        <v>34</v>
      </c>
      <c r="F191" s="162">
        <v>2</v>
      </c>
      <c r="G191" s="159">
        <v>35</v>
      </c>
      <c r="H191" s="160">
        <v>2</v>
      </c>
      <c r="I191" s="161">
        <v>47</v>
      </c>
      <c r="J191" s="160">
        <v>2</v>
      </c>
      <c r="K191" s="161">
        <v>55</v>
      </c>
      <c r="L191" s="160">
        <v>2</v>
      </c>
      <c r="M191" s="161">
        <v>55</v>
      </c>
      <c r="N191" s="160">
        <v>2</v>
      </c>
      <c r="O191" s="161">
        <v>55</v>
      </c>
      <c r="P191" s="160">
        <v>3</v>
      </c>
      <c r="Q191" s="161">
        <v>56</v>
      </c>
      <c r="R191" s="160">
        <v>3</v>
      </c>
      <c r="S191" s="161">
        <v>59</v>
      </c>
      <c r="T191" s="160">
        <v>3</v>
      </c>
      <c r="U191" s="161">
        <v>59</v>
      </c>
      <c r="V191" s="507">
        <v>3</v>
      </c>
    </row>
    <row r="192" spans="1:22" x14ac:dyDescent="0.25">
      <c r="A192" s="472"/>
      <c r="B192" s="472"/>
      <c r="C192" s="1785"/>
      <c r="D192" s="1045" t="s">
        <v>199</v>
      </c>
      <c r="E192" s="1048">
        <v>18</v>
      </c>
      <c r="F192" s="1049">
        <v>0</v>
      </c>
      <c r="G192" s="1046">
        <v>23</v>
      </c>
      <c r="H192" s="1047">
        <v>0</v>
      </c>
      <c r="I192" s="1048">
        <v>29</v>
      </c>
      <c r="J192" s="1047">
        <v>1</v>
      </c>
      <c r="K192" s="1048">
        <v>32</v>
      </c>
      <c r="L192" s="1047">
        <v>1</v>
      </c>
      <c r="M192" s="1048">
        <v>36</v>
      </c>
      <c r="N192" s="1047">
        <v>1</v>
      </c>
      <c r="O192" s="1048">
        <v>35</v>
      </c>
      <c r="P192" s="1047">
        <v>1</v>
      </c>
      <c r="Q192" s="1048">
        <v>33</v>
      </c>
      <c r="R192" s="1047">
        <v>1</v>
      </c>
      <c r="S192" s="1048">
        <v>35</v>
      </c>
      <c r="T192" s="1047">
        <v>1</v>
      </c>
      <c r="U192" s="1048">
        <v>35</v>
      </c>
      <c r="V192" s="1050">
        <v>1</v>
      </c>
    </row>
    <row r="193" spans="1:22" ht="15.75" thickBot="1" x14ac:dyDescent="0.3">
      <c r="A193" s="472"/>
      <c r="B193" s="472"/>
      <c r="C193" s="1785"/>
      <c r="D193" s="764" t="s">
        <v>200</v>
      </c>
      <c r="E193" s="767">
        <v>13</v>
      </c>
      <c r="F193" s="768">
        <v>0</v>
      </c>
      <c r="G193" s="765">
        <v>13</v>
      </c>
      <c r="H193" s="766">
        <v>0</v>
      </c>
      <c r="I193" s="767">
        <v>14</v>
      </c>
      <c r="J193" s="766">
        <v>0</v>
      </c>
      <c r="K193" s="767">
        <v>13</v>
      </c>
      <c r="L193" s="766">
        <v>0</v>
      </c>
      <c r="M193" s="767">
        <v>14</v>
      </c>
      <c r="N193" s="766">
        <v>0</v>
      </c>
      <c r="O193" s="767">
        <v>12</v>
      </c>
      <c r="P193" s="766">
        <v>0</v>
      </c>
      <c r="Q193" s="767">
        <v>14</v>
      </c>
      <c r="R193" s="766">
        <v>0</v>
      </c>
      <c r="S193" s="767">
        <v>13</v>
      </c>
      <c r="T193" s="766">
        <v>0</v>
      </c>
      <c r="U193" s="767">
        <v>13</v>
      </c>
      <c r="V193" s="769">
        <v>0</v>
      </c>
    </row>
    <row r="194" spans="1:22" ht="15.75" thickBot="1" x14ac:dyDescent="0.3">
      <c r="A194" s="472"/>
      <c r="B194" s="472"/>
      <c r="C194" s="1785"/>
      <c r="D194" s="889" t="s">
        <v>7</v>
      </c>
      <c r="E194" s="914">
        <f t="shared" ref="E194:V194" si="13">SUM(E185:E193)</f>
        <v>1001</v>
      </c>
      <c r="F194" s="915">
        <f t="shared" si="13"/>
        <v>188</v>
      </c>
      <c r="G194" s="912">
        <f t="shared" si="13"/>
        <v>1164</v>
      </c>
      <c r="H194" s="913">
        <f t="shared" si="13"/>
        <v>247</v>
      </c>
      <c r="I194" s="914">
        <f t="shared" si="13"/>
        <v>1305</v>
      </c>
      <c r="J194" s="915">
        <f t="shared" si="13"/>
        <v>307</v>
      </c>
      <c r="K194" s="912">
        <f t="shared" si="13"/>
        <v>1464</v>
      </c>
      <c r="L194" s="913">
        <f t="shared" si="13"/>
        <v>356</v>
      </c>
      <c r="M194" s="914">
        <f t="shared" si="13"/>
        <v>1594</v>
      </c>
      <c r="N194" s="913">
        <f t="shared" si="13"/>
        <v>447</v>
      </c>
      <c r="O194" s="914">
        <f t="shared" si="13"/>
        <v>1689</v>
      </c>
      <c r="P194" s="913">
        <f t="shared" si="13"/>
        <v>515</v>
      </c>
      <c r="Q194" s="914">
        <f t="shared" si="13"/>
        <v>1775</v>
      </c>
      <c r="R194" s="913">
        <f t="shared" si="13"/>
        <v>582</v>
      </c>
      <c r="S194" s="914">
        <f t="shared" si="13"/>
        <v>1870</v>
      </c>
      <c r="T194" s="913">
        <f t="shared" si="13"/>
        <v>649</v>
      </c>
      <c r="U194" s="914">
        <f t="shared" si="13"/>
        <v>1961</v>
      </c>
      <c r="V194" s="916">
        <f t="shared" si="13"/>
        <v>731</v>
      </c>
    </row>
    <row r="195" spans="1:22" ht="30.75" thickBot="1" x14ac:dyDescent="0.3">
      <c r="A195" s="472"/>
      <c r="B195" s="472"/>
      <c r="C195" s="1786"/>
      <c r="D195" s="1146" t="s">
        <v>201</v>
      </c>
      <c r="E195" s="1765">
        <f>E194+F194</f>
        <v>1189</v>
      </c>
      <c r="F195" s="1764"/>
      <c r="G195" s="1763">
        <f>G194+H194</f>
        <v>1411</v>
      </c>
      <c r="H195" s="1764"/>
      <c r="I195" s="1763">
        <f>I194+J194</f>
        <v>1612</v>
      </c>
      <c r="J195" s="1764"/>
      <c r="K195" s="1763">
        <f>K194+L194</f>
        <v>1820</v>
      </c>
      <c r="L195" s="1764"/>
      <c r="M195" s="1763">
        <f>M194+N194</f>
        <v>2041</v>
      </c>
      <c r="N195" s="1764"/>
      <c r="O195" s="1763">
        <f>O194+P194</f>
        <v>2204</v>
      </c>
      <c r="P195" s="1764"/>
      <c r="Q195" s="1763">
        <f>Q194+R194</f>
        <v>2357</v>
      </c>
      <c r="R195" s="1764"/>
      <c r="S195" s="1763">
        <f>S194+T194</f>
        <v>2519</v>
      </c>
      <c r="T195" s="1764"/>
      <c r="U195" s="1763">
        <f>U194+V194</f>
        <v>2692</v>
      </c>
      <c r="V195" s="1766"/>
    </row>
    <row r="196" spans="1:22" ht="15.75" customHeight="1" thickTop="1" thickBot="1" x14ac:dyDescent="0.3">
      <c r="A196" s="472"/>
      <c r="B196" s="439" t="s">
        <v>260</v>
      </c>
      <c r="C196" s="1771" t="s">
        <v>260</v>
      </c>
      <c r="D196" s="1791" t="str">
        <f>D183</f>
        <v>CATEG.</v>
      </c>
      <c r="E196" s="1757">
        <v>2008</v>
      </c>
      <c r="F196" s="1758"/>
      <c r="G196" s="1757">
        <v>2009</v>
      </c>
      <c r="H196" s="1758"/>
      <c r="I196" s="1757">
        <v>2010</v>
      </c>
      <c r="J196" s="1758"/>
      <c r="K196" s="1757">
        <v>2011</v>
      </c>
      <c r="L196" s="1758"/>
      <c r="M196" s="1757">
        <v>2012</v>
      </c>
      <c r="N196" s="1758"/>
      <c r="O196" s="1781">
        <v>2013</v>
      </c>
      <c r="P196" s="1782"/>
      <c r="Q196" s="1781">
        <v>2014</v>
      </c>
      <c r="R196" s="1782"/>
      <c r="S196" s="1781">
        <v>2015</v>
      </c>
      <c r="T196" s="1783"/>
      <c r="U196" s="1781">
        <v>2016</v>
      </c>
      <c r="V196" s="1784"/>
    </row>
    <row r="197" spans="1:22" ht="15.75" thickBot="1" x14ac:dyDescent="0.3">
      <c r="A197" s="472"/>
      <c r="B197" s="472"/>
      <c r="C197" s="1772"/>
      <c r="D197" s="1793"/>
      <c r="E197" s="904" t="s">
        <v>190</v>
      </c>
      <c r="F197" s="905" t="s">
        <v>191</v>
      </c>
      <c r="G197" s="902" t="s">
        <v>190</v>
      </c>
      <c r="H197" s="903" t="s">
        <v>191</v>
      </c>
      <c r="I197" s="904" t="s">
        <v>190</v>
      </c>
      <c r="J197" s="903" t="s">
        <v>191</v>
      </c>
      <c r="K197" s="923" t="s">
        <v>190</v>
      </c>
      <c r="L197" s="924" t="s">
        <v>191</v>
      </c>
      <c r="M197" s="923" t="s">
        <v>190</v>
      </c>
      <c r="N197" s="924" t="s">
        <v>191</v>
      </c>
      <c r="O197" s="923" t="s">
        <v>190</v>
      </c>
      <c r="P197" s="903" t="s">
        <v>191</v>
      </c>
      <c r="Q197" s="923" t="s">
        <v>190</v>
      </c>
      <c r="R197" s="903" t="s">
        <v>191</v>
      </c>
      <c r="S197" s="923" t="s">
        <v>190</v>
      </c>
      <c r="T197" s="903" t="s">
        <v>191</v>
      </c>
      <c r="U197" s="1141" t="s">
        <v>190</v>
      </c>
      <c r="V197" s="1140" t="s">
        <v>191</v>
      </c>
    </row>
    <row r="198" spans="1:22" x14ac:dyDescent="0.25">
      <c r="A198" s="472"/>
      <c r="B198" s="472"/>
      <c r="C198" s="1785"/>
      <c r="D198" s="514" t="s">
        <v>192</v>
      </c>
      <c r="E198" s="157">
        <v>346</v>
      </c>
      <c r="F198" s="158">
        <v>136</v>
      </c>
      <c r="G198" s="155">
        <v>377</v>
      </c>
      <c r="H198" s="156">
        <v>179</v>
      </c>
      <c r="I198" s="157">
        <v>408</v>
      </c>
      <c r="J198" s="156">
        <v>218</v>
      </c>
      <c r="K198" s="157">
        <v>424</v>
      </c>
      <c r="L198" s="156">
        <v>244</v>
      </c>
      <c r="M198" s="157">
        <v>430</v>
      </c>
      <c r="N198" s="156">
        <v>260</v>
      </c>
      <c r="O198" s="157">
        <v>435</v>
      </c>
      <c r="P198" s="156">
        <v>266</v>
      </c>
      <c r="Q198" s="157">
        <v>447</v>
      </c>
      <c r="R198" s="156">
        <v>276</v>
      </c>
      <c r="S198" s="157">
        <v>458</v>
      </c>
      <c r="T198" s="156">
        <v>279</v>
      </c>
      <c r="U198" s="157">
        <v>465</v>
      </c>
      <c r="V198" s="506">
        <v>284</v>
      </c>
    </row>
    <row r="199" spans="1:22" x14ac:dyDescent="0.25">
      <c r="A199" s="472"/>
      <c r="B199" s="472"/>
      <c r="C199" s="1785"/>
      <c r="D199" s="1045" t="s">
        <v>193</v>
      </c>
      <c r="E199" s="1048">
        <v>3182</v>
      </c>
      <c r="F199" s="1049">
        <v>1226</v>
      </c>
      <c r="G199" s="1046">
        <v>3434</v>
      </c>
      <c r="H199" s="1047">
        <v>1423</v>
      </c>
      <c r="I199" s="1048">
        <v>3545</v>
      </c>
      <c r="J199" s="1047">
        <v>1522</v>
      </c>
      <c r="K199" s="1048">
        <v>3765</v>
      </c>
      <c r="L199" s="1047">
        <v>1719</v>
      </c>
      <c r="M199" s="1048">
        <v>3881</v>
      </c>
      <c r="N199" s="1047">
        <v>1854</v>
      </c>
      <c r="O199" s="1048">
        <v>4032</v>
      </c>
      <c r="P199" s="1047">
        <v>2020</v>
      </c>
      <c r="Q199" s="1048">
        <v>4232</v>
      </c>
      <c r="R199" s="1047">
        <v>2202</v>
      </c>
      <c r="S199" s="1048">
        <v>4337</v>
      </c>
      <c r="T199" s="1047">
        <v>2347</v>
      </c>
      <c r="U199" s="1048">
        <v>4537</v>
      </c>
      <c r="V199" s="1050">
        <v>2541</v>
      </c>
    </row>
    <row r="200" spans="1:22" x14ac:dyDescent="0.25">
      <c r="A200" s="472"/>
      <c r="B200" s="472"/>
      <c r="C200" s="1785"/>
      <c r="D200" s="515" t="s">
        <v>194</v>
      </c>
      <c r="E200" s="161">
        <v>453</v>
      </c>
      <c r="F200" s="162">
        <v>7</v>
      </c>
      <c r="G200" s="159">
        <v>456</v>
      </c>
      <c r="H200" s="160">
        <v>7</v>
      </c>
      <c r="I200" s="161">
        <v>458</v>
      </c>
      <c r="J200" s="160">
        <v>6</v>
      </c>
      <c r="K200" s="161">
        <v>451</v>
      </c>
      <c r="L200" s="160">
        <v>5</v>
      </c>
      <c r="M200" s="161">
        <v>440</v>
      </c>
      <c r="N200" s="160">
        <v>5</v>
      </c>
      <c r="O200" s="161">
        <v>435</v>
      </c>
      <c r="P200" s="160">
        <v>5</v>
      </c>
      <c r="Q200" s="161">
        <v>433</v>
      </c>
      <c r="R200" s="160">
        <v>5</v>
      </c>
      <c r="S200" s="161">
        <v>412</v>
      </c>
      <c r="T200" s="160">
        <v>5</v>
      </c>
      <c r="U200" s="161">
        <v>415</v>
      </c>
      <c r="V200" s="507">
        <v>5</v>
      </c>
    </row>
    <row r="201" spans="1:22" x14ac:dyDescent="0.25">
      <c r="A201" s="472"/>
      <c r="B201" s="472"/>
      <c r="C201" s="1785"/>
      <c r="D201" s="1045" t="s">
        <v>195</v>
      </c>
      <c r="E201" s="1048">
        <v>295</v>
      </c>
      <c r="F201" s="1049">
        <v>3</v>
      </c>
      <c r="G201" s="1046">
        <v>298</v>
      </c>
      <c r="H201" s="1047">
        <v>3</v>
      </c>
      <c r="I201" s="1048">
        <v>285</v>
      </c>
      <c r="J201" s="1047">
        <v>3</v>
      </c>
      <c r="K201" s="1048">
        <v>276</v>
      </c>
      <c r="L201" s="1047">
        <v>4</v>
      </c>
      <c r="M201" s="1048">
        <v>265</v>
      </c>
      <c r="N201" s="1047">
        <v>3</v>
      </c>
      <c r="O201" s="1048">
        <v>259</v>
      </c>
      <c r="P201" s="1047">
        <v>3</v>
      </c>
      <c r="Q201" s="1048">
        <v>258</v>
      </c>
      <c r="R201" s="1047">
        <v>3</v>
      </c>
      <c r="S201" s="1048">
        <v>245</v>
      </c>
      <c r="T201" s="1047">
        <v>2</v>
      </c>
      <c r="U201" s="1048">
        <v>254</v>
      </c>
      <c r="V201" s="1050">
        <v>2</v>
      </c>
    </row>
    <row r="202" spans="1:22" x14ac:dyDescent="0.25">
      <c r="A202" s="472"/>
      <c r="B202" s="472"/>
      <c r="C202" s="1785"/>
      <c r="D202" s="515" t="s">
        <v>196</v>
      </c>
      <c r="E202" s="161">
        <v>290</v>
      </c>
      <c r="F202" s="162">
        <v>0</v>
      </c>
      <c r="G202" s="159">
        <v>293</v>
      </c>
      <c r="H202" s="160">
        <v>0</v>
      </c>
      <c r="I202" s="161">
        <v>291</v>
      </c>
      <c r="J202" s="160">
        <v>0</v>
      </c>
      <c r="K202" s="161">
        <v>280</v>
      </c>
      <c r="L202" s="160">
        <v>0</v>
      </c>
      <c r="M202" s="161">
        <v>272</v>
      </c>
      <c r="N202" s="160">
        <v>0</v>
      </c>
      <c r="O202" s="161">
        <v>265</v>
      </c>
      <c r="P202" s="160">
        <v>0</v>
      </c>
      <c r="Q202" s="161">
        <v>264</v>
      </c>
      <c r="R202" s="160">
        <v>0</v>
      </c>
      <c r="S202" s="161">
        <v>248</v>
      </c>
      <c r="T202" s="160">
        <v>0</v>
      </c>
      <c r="U202" s="161">
        <v>250</v>
      </c>
      <c r="V202" s="507">
        <v>0</v>
      </c>
    </row>
    <row r="203" spans="1:22" x14ac:dyDescent="0.25">
      <c r="A203" s="472"/>
      <c r="B203" s="472"/>
      <c r="C203" s="1785"/>
      <c r="D203" s="1045" t="s">
        <v>197</v>
      </c>
      <c r="E203" s="1048">
        <v>294</v>
      </c>
      <c r="F203" s="1049">
        <v>370</v>
      </c>
      <c r="G203" s="1046">
        <v>304</v>
      </c>
      <c r="H203" s="1047">
        <v>394</v>
      </c>
      <c r="I203" s="1048">
        <v>316</v>
      </c>
      <c r="J203" s="1047">
        <v>405</v>
      </c>
      <c r="K203" s="1048">
        <v>324</v>
      </c>
      <c r="L203" s="1047">
        <v>436</v>
      </c>
      <c r="M203" s="1048">
        <v>332</v>
      </c>
      <c r="N203" s="1047">
        <v>448</v>
      </c>
      <c r="O203" s="1048">
        <v>341</v>
      </c>
      <c r="P203" s="1047">
        <v>479</v>
      </c>
      <c r="Q203" s="1048">
        <v>349</v>
      </c>
      <c r="R203" s="1047">
        <v>508</v>
      </c>
      <c r="S203" s="1048">
        <v>355</v>
      </c>
      <c r="T203" s="1047">
        <v>527</v>
      </c>
      <c r="U203" s="1048">
        <v>371</v>
      </c>
      <c r="V203" s="1050">
        <v>558</v>
      </c>
    </row>
    <row r="204" spans="1:22" x14ac:dyDescent="0.25">
      <c r="A204" s="472"/>
      <c r="B204" s="472"/>
      <c r="C204" s="1785"/>
      <c r="D204" s="515" t="s">
        <v>198</v>
      </c>
      <c r="E204" s="161">
        <v>243</v>
      </c>
      <c r="F204" s="162">
        <v>3</v>
      </c>
      <c r="G204" s="159">
        <v>248</v>
      </c>
      <c r="H204" s="160">
        <v>3</v>
      </c>
      <c r="I204" s="161">
        <v>241</v>
      </c>
      <c r="J204" s="160">
        <v>3</v>
      </c>
      <c r="K204" s="161">
        <v>238</v>
      </c>
      <c r="L204" s="160">
        <v>3</v>
      </c>
      <c r="M204" s="161">
        <v>231</v>
      </c>
      <c r="N204" s="160">
        <v>3</v>
      </c>
      <c r="O204" s="161">
        <v>225</v>
      </c>
      <c r="P204" s="160">
        <v>3</v>
      </c>
      <c r="Q204" s="161">
        <v>224</v>
      </c>
      <c r="R204" s="160">
        <v>3</v>
      </c>
      <c r="S204" s="161">
        <v>222</v>
      </c>
      <c r="T204" s="160">
        <v>3</v>
      </c>
      <c r="U204" s="161">
        <v>224</v>
      </c>
      <c r="V204" s="507">
        <v>3</v>
      </c>
    </row>
    <row r="205" spans="1:22" x14ac:dyDescent="0.25">
      <c r="A205" s="472"/>
      <c r="B205" s="472"/>
      <c r="C205" s="1785"/>
      <c r="D205" s="1045" t="s">
        <v>199</v>
      </c>
      <c r="E205" s="1048">
        <v>100</v>
      </c>
      <c r="F205" s="1049">
        <v>0</v>
      </c>
      <c r="G205" s="1046">
        <v>102</v>
      </c>
      <c r="H205" s="1047">
        <v>0</v>
      </c>
      <c r="I205" s="1048">
        <v>100</v>
      </c>
      <c r="J205" s="1047">
        <v>0</v>
      </c>
      <c r="K205" s="1048">
        <v>100</v>
      </c>
      <c r="L205" s="1047">
        <v>0</v>
      </c>
      <c r="M205" s="1048">
        <v>95</v>
      </c>
      <c r="N205" s="1047">
        <v>0</v>
      </c>
      <c r="O205" s="1048">
        <v>99</v>
      </c>
      <c r="P205" s="1047">
        <v>0</v>
      </c>
      <c r="Q205" s="1048">
        <v>99</v>
      </c>
      <c r="R205" s="1047">
        <v>0</v>
      </c>
      <c r="S205" s="1048">
        <v>99</v>
      </c>
      <c r="T205" s="1047">
        <v>1</v>
      </c>
      <c r="U205" s="1048">
        <v>100</v>
      </c>
      <c r="V205" s="1050">
        <v>1</v>
      </c>
    </row>
    <row r="206" spans="1:22" ht="15.75" thickBot="1" x14ac:dyDescent="0.3">
      <c r="A206" s="472"/>
      <c r="B206" s="472"/>
      <c r="C206" s="1785"/>
      <c r="D206" s="764" t="s">
        <v>200</v>
      </c>
      <c r="E206" s="767">
        <v>83</v>
      </c>
      <c r="F206" s="768">
        <v>0</v>
      </c>
      <c r="G206" s="765">
        <v>83</v>
      </c>
      <c r="H206" s="766">
        <v>0</v>
      </c>
      <c r="I206" s="767">
        <v>80</v>
      </c>
      <c r="J206" s="766">
        <v>0</v>
      </c>
      <c r="K206" s="767">
        <v>78</v>
      </c>
      <c r="L206" s="766">
        <v>0</v>
      </c>
      <c r="M206" s="767">
        <v>76</v>
      </c>
      <c r="N206" s="766">
        <v>0</v>
      </c>
      <c r="O206" s="767">
        <v>76</v>
      </c>
      <c r="P206" s="766">
        <v>0</v>
      </c>
      <c r="Q206" s="767">
        <v>76</v>
      </c>
      <c r="R206" s="766">
        <v>0</v>
      </c>
      <c r="S206" s="767">
        <v>67</v>
      </c>
      <c r="T206" s="766">
        <v>0</v>
      </c>
      <c r="U206" s="767">
        <v>67</v>
      </c>
      <c r="V206" s="769">
        <v>0</v>
      </c>
    </row>
    <row r="207" spans="1:22" ht="15.75" thickBot="1" x14ac:dyDescent="0.3">
      <c r="A207" s="472"/>
      <c r="B207" s="472"/>
      <c r="C207" s="1785"/>
      <c r="D207" s="889" t="s">
        <v>7</v>
      </c>
      <c r="E207" s="914">
        <f t="shared" ref="E207:V207" si="14">SUM(E198:E206)</f>
        <v>5286</v>
      </c>
      <c r="F207" s="915">
        <f t="shared" si="14"/>
        <v>1745</v>
      </c>
      <c r="G207" s="912">
        <f t="shared" si="14"/>
        <v>5595</v>
      </c>
      <c r="H207" s="913">
        <f t="shared" si="14"/>
        <v>2009</v>
      </c>
      <c r="I207" s="914">
        <f t="shared" si="14"/>
        <v>5724</v>
      </c>
      <c r="J207" s="915">
        <f t="shared" si="14"/>
        <v>2157</v>
      </c>
      <c r="K207" s="912">
        <f t="shared" si="14"/>
        <v>5936</v>
      </c>
      <c r="L207" s="913">
        <f t="shared" si="14"/>
        <v>2411</v>
      </c>
      <c r="M207" s="914">
        <f t="shared" si="14"/>
        <v>6022</v>
      </c>
      <c r="N207" s="913">
        <f t="shared" si="14"/>
        <v>2573</v>
      </c>
      <c r="O207" s="914">
        <f t="shared" si="14"/>
        <v>6167</v>
      </c>
      <c r="P207" s="913">
        <f t="shared" si="14"/>
        <v>2776</v>
      </c>
      <c r="Q207" s="914">
        <f t="shared" si="14"/>
        <v>6382</v>
      </c>
      <c r="R207" s="913">
        <f t="shared" si="14"/>
        <v>2997</v>
      </c>
      <c r="S207" s="914">
        <f t="shared" si="14"/>
        <v>6443</v>
      </c>
      <c r="T207" s="913">
        <f t="shared" si="14"/>
        <v>3164</v>
      </c>
      <c r="U207" s="914">
        <f t="shared" si="14"/>
        <v>6683</v>
      </c>
      <c r="V207" s="916">
        <f t="shared" si="14"/>
        <v>3394</v>
      </c>
    </row>
    <row r="208" spans="1:22" ht="30.75" thickBot="1" x14ac:dyDescent="0.3">
      <c r="A208" s="472"/>
      <c r="B208" s="472"/>
      <c r="C208" s="1786"/>
      <c r="D208" s="1146" t="s">
        <v>201</v>
      </c>
      <c r="E208" s="1765">
        <f>E207+F207</f>
        <v>7031</v>
      </c>
      <c r="F208" s="1764"/>
      <c r="G208" s="1763">
        <f>G207+H207</f>
        <v>7604</v>
      </c>
      <c r="H208" s="1764"/>
      <c r="I208" s="1763">
        <f>I207+J207</f>
        <v>7881</v>
      </c>
      <c r="J208" s="1764"/>
      <c r="K208" s="1763">
        <f>K207+L207</f>
        <v>8347</v>
      </c>
      <c r="L208" s="1764"/>
      <c r="M208" s="1763">
        <f>M207+N207</f>
        <v>8595</v>
      </c>
      <c r="N208" s="1764"/>
      <c r="O208" s="1763">
        <f>O207+P207</f>
        <v>8943</v>
      </c>
      <c r="P208" s="1764"/>
      <c r="Q208" s="1763">
        <f>Q207+R207</f>
        <v>9379</v>
      </c>
      <c r="R208" s="1764"/>
      <c r="S208" s="1763">
        <f>S207+T207</f>
        <v>9607</v>
      </c>
      <c r="T208" s="1764"/>
      <c r="U208" s="1763">
        <f>U207+V207</f>
        <v>10077</v>
      </c>
      <c r="V208" s="1766"/>
    </row>
    <row r="209" spans="1:22" ht="15.75" customHeight="1" thickTop="1" thickBot="1" x14ac:dyDescent="0.3">
      <c r="A209" s="472"/>
      <c r="B209" s="439" t="s">
        <v>216</v>
      </c>
      <c r="C209" s="1771" t="s">
        <v>216</v>
      </c>
      <c r="D209" s="1791" t="str">
        <f>D196</f>
        <v>CATEG.</v>
      </c>
      <c r="E209" s="1757">
        <v>2008</v>
      </c>
      <c r="F209" s="1758"/>
      <c r="G209" s="1757">
        <v>2009</v>
      </c>
      <c r="H209" s="1758"/>
      <c r="I209" s="1757">
        <v>2010</v>
      </c>
      <c r="J209" s="1758"/>
      <c r="K209" s="1757">
        <v>2011</v>
      </c>
      <c r="L209" s="1758"/>
      <c r="M209" s="1757">
        <v>2012</v>
      </c>
      <c r="N209" s="1758"/>
      <c r="O209" s="1781">
        <v>2013</v>
      </c>
      <c r="P209" s="1782"/>
      <c r="Q209" s="1781">
        <v>2014</v>
      </c>
      <c r="R209" s="1782"/>
      <c r="S209" s="1781">
        <v>2015</v>
      </c>
      <c r="T209" s="1783"/>
      <c r="U209" s="1781">
        <v>2016</v>
      </c>
      <c r="V209" s="1784"/>
    </row>
    <row r="210" spans="1:22" ht="15.75" thickBot="1" x14ac:dyDescent="0.3">
      <c r="A210" s="472"/>
      <c r="B210" s="472"/>
      <c r="C210" s="1772"/>
      <c r="D210" s="1793"/>
      <c r="E210" s="904" t="s">
        <v>190</v>
      </c>
      <c r="F210" s="905" t="s">
        <v>191</v>
      </c>
      <c r="G210" s="902" t="s">
        <v>190</v>
      </c>
      <c r="H210" s="903" t="s">
        <v>191</v>
      </c>
      <c r="I210" s="904" t="s">
        <v>190</v>
      </c>
      <c r="J210" s="903" t="s">
        <v>191</v>
      </c>
      <c r="K210" s="923" t="s">
        <v>190</v>
      </c>
      <c r="L210" s="924" t="s">
        <v>191</v>
      </c>
      <c r="M210" s="923" t="s">
        <v>190</v>
      </c>
      <c r="N210" s="924" t="s">
        <v>191</v>
      </c>
      <c r="O210" s="923" t="s">
        <v>190</v>
      </c>
      <c r="P210" s="903" t="s">
        <v>191</v>
      </c>
      <c r="Q210" s="923" t="s">
        <v>190</v>
      </c>
      <c r="R210" s="903" t="s">
        <v>191</v>
      </c>
      <c r="S210" s="923" t="s">
        <v>190</v>
      </c>
      <c r="T210" s="903" t="s">
        <v>191</v>
      </c>
      <c r="U210" s="1141" t="s">
        <v>190</v>
      </c>
      <c r="V210" s="1140" t="s">
        <v>191</v>
      </c>
    </row>
    <row r="211" spans="1:22" x14ac:dyDescent="0.25">
      <c r="A211" s="472"/>
      <c r="B211" s="472"/>
      <c r="C211" s="1785"/>
      <c r="D211" s="514" t="s">
        <v>192</v>
      </c>
      <c r="E211" s="157">
        <v>162</v>
      </c>
      <c r="F211" s="158">
        <v>38</v>
      </c>
      <c r="G211" s="155">
        <v>198</v>
      </c>
      <c r="H211" s="156">
        <v>69</v>
      </c>
      <c r="I211" s="157">
        <v>203</v>
      </c>
      <c r="J211" s="156">
        <v>87</v>
      </c>
      <c r="K211" s="157">
        <v>207</v>
      </c>
      <c r="L211" s="156">
        <v>90</v>
      </c>
      <c r="M211" s="157">
        <v>207</v>
      </c>
      <c r="N211" s="156">
        <v>92</v>
      </c>
      <c r="O211" s="157">
        <v>209</v>
      </c>
      <c r="P211" s="156">
        <v>95</v>
      </c>
      <c r="Q211" s="157">
        <v>207</v>
      </c>
      <c r="R211" s="156">
        <v>95</v>
      </c>
      <c r="S211" s="157">
        <v>192</v>
      </c>
      <c r="T211" s="156">
        <v>99</v>
      </c>
      <c r="U211" s="157">
        <v>192</v>
      </c>
      <c r="V211" s="506">
        <v>100</v>
      </c>
    </row>
    <row r="212" spans="1:22" x14ac:dyDescent="0.25">
      <c r="A212" s="472"/>
      <c r="B212" s="472"/>
      <c r="C212" s="1785"/>
      <c r="D212" s="1045" t="s">
        <v>193</v>
      </c>
      <c r="E212" s="1048">
        <v>1040</v>
      </c>
      <c r="F212" s="1049">
        <v>217</v>
      </c>
      <c r="G212" s="1046">
        <v>1174</v>
      </c>
      <c r="H212" s="1047">
        <v>303</v>
      </c>
      <c r="I212" s="1048">
        <v>1202</v>
      </c>
      <c r="J212" s="1047">
        <v>320</v>
      </c>
      <c r="K212" s="1048">
        <v>1252</v>
      </c>
      <c r="L212" s="1047">
        <v>351</v>
      </c>
      <c r="M212" s="1048">
        <v>1275</v>
      </c>
      <c r="N212" s="1047">
        <v>383</v>
      </c>
      <c r="O212" s="1048">
        <v>1302</v>
      </c>
      <c r="P212" s="1047">
        <v>414</v>
      </c>
      <c r="Q212" s="1048">
        <v>1378</v>
      </c>
      <c r="R212" s="1047">
        <v>457</v>
      </c>
      <c r="S212" s="1048">
        <v>1376</v>
      </c>
      <c r="T212" s="1047">
        <v>470</v>
      </c>
      <c r="U212" s="1048">
        <v>1428</v>
      </c>
      <c r="V212" s="1050">
        <v>514</v>
      </c>
    </row>
    <row r="213" spans="1:22" x14ac:dyDescent="0.25">
      <c r="A213" s="472"/>
      <c r="B213" s="472"/>
      <c r="C213" s="1785"/>
      <c r="D213" s="515" t="s">
        <v>194</v>
      </c>
      <c r="E213" s="161">
        <v>101</v>
      </c>
      <c r="F213" s="162">
        <v>0</v>
      </c>
      <c r="G213" s="159">
        <v>103</v>
      </c>
      <c r="H213" s="160">
        <v>0</v>
      </c>
      <c r="I213" s="161">
        <v>100</v>
      </c>
      <c r="J213" s="160">
        <v>0</v>
      </c>
      <c r="K213" s="161">
        <v>101</v>
      </c>
      <c r="L213" s="160">
        <v>0</v>
      </c>
      <c r="M213" s="161">
        <v>91</v>
      </c>
      <c r="N213" s="160">
        <v>0</v>
      </c>
      <c r="O213" s="161">
        <v>90</v>
      </c>
      <c r="P213" s="160">
        <v>1</v>
      </c>
      <c r="Q213" s="161">
        <v>89</v>
      </c>
      <c r="R213" s="160">
        <v>1</v>
      </c>
      <c r="S213" s="161">
        <v>81</v>
      </c>
      <c r="T213" s="160">
        <v>1</v>
      </c>
      <c r="U213" s="161">
        <v>82</v>
      </c>
      <c r="V213" s="507">
        <v>1</v>
      </c>
    </row>
    <row r="214" spans="1:22" x14ac:dyDescent="0.25">
      <c r="A214" s="472"/>
      <c r="B214" s="472"/>
      <c r="C214" s="1785"/>
      <c r="D214" s="1045" t="s">
        <v>195</v>
      </c>
      <c r="E214" s="1048">
        <v>63</v>
      </c>
      <c r="F214" s="1049">
        <v>0</v>
      </c>
      <c r="G214" s="1046">
        <v>64</v>
      </c>
      <c r="H214" s="1047">
        <v>0</v>
      </c>
      <c r="I214" s="1048">
        <v>64</v>
      </c>
      <c r="J214" s="1047">
        <v>0</v>
      </c>
      <c r="K214" s="1048">
        <v>64</v>
      </c>
      <c r="L214" s="1047">
        <v>0</v>
      </c>
      <c r="M214" s="1048">
        <v>64</v>
      </c>
      <c r="N214" s="1047">
        <v>1</v>
      </c>
      <c r="O214" s="1048">
        <v>60</v>
      </c>
      <c r="P214" s="1047">
        <v>1</v>
      </c>
      <c r="Q214" s="1048">
        <v>61</v>
      </c>
      <c r="R214" s="1047">
        <v>1</v>
      </c>
      <c r="S214" s="1048">
        <v>49</v>
      </c>
      <c r="T214" s="1047">
        <v>1</v>
      </c>
      <c r="U214" s="1048">
        <v>50</v>
      </c>
      <c r="V214" s="1050">
        <v>1</v>
      </c>
    </row>
    <row r="215" spans="1:22" x14ac:dyDescent="0.25">
      <c r="A215" s="472"/>
      <c r="B215" s="472"/>
      <c r="C215" s="1785"/>
      <c r="D215" s="515" t="s">
        <v>196</v>
      </c>
      <c r="E215" s="161">
        <v>29</v>
      </c>
      <c r="F215" s="162">
        <v>0</v>
      </c>
      <c r="G215" s="159">
        <v>31</v>
      </c>
      <c r="H215" s="160">
        <v>0</v>
      </c>
      <c r="I215" s="161">
        <v>29</v>
      </c>
      <c r="J215" s="160">
        <v>0</v>
      </c>
      <c r="K215" s="161">
        <v>30</v>
      </c>
      <c r="L215" s="160">
        <v>0</v>
      </c>
      <c r="M215" s="161">
        <v>31</v>
      </c>
      <c r="N215" s="160">
        <v>0</v>
      </c>
      <c r="O215" s="161">
        <v>30</v>
      </c>
      <c r="P215" s="160">
        <v>0</v>
      </c>
      <c r="Q215" s="161">
        <v>29</v>
      </c>
      <c r="R215" s="160">
        <v>0</v>
      </c>
      <c r="S215" s="161">
        <v>31</v>
      </c>
      <c r="T215" s="160">
        <v>0</v>
      </c>
      <c r="U215" s="161">
        <v>32</v>
      </c>
      <c r="V215" s="507">
        <v>0</v>
      </c>
    </row>
    <row r="216" spans="1:22" x14ac:dyDescent="0.25">
      <c r="A216" s="472"/>
      <c r="B216" s="472"/>
      <c r="C216" s="1785"/>
      <c r="D216" s="1045" t="s">
        <v>197</v>
      </c>
      <c r="E216" s="1048">
        <v>55</v>
      </c>
      <c r="F216" s="1049">
        <v>32</v>
      </c>
      <c r="G216" s="1046">
        <v>63</v>
      </c>
      <c r="H216" s="1047">
        <v>37</v>
      </c>
      <c r="I216" s="1048">
        <v>64</v>
      </c>
      <c r="J216" s="1047">
        <v>39</v>
      </c>
      <c r="K216" s="1048">
        <v>68</v>
      </c>
      <c r="L216" s="1047">
        <v>41</v>
      </c>
      <c r="M216" s="1048">
        <v>74</v>
      </c>
      <c r="N216" s="1047">
        <v>47</v>
      </c>
      <c r="O216" s="1048">
        <v>73</v>
      </c>
      <c r="P216" s="1047">
        <v>50</v>
      </c>
      <c r="Q216" s="1048">
        <v>76</v>
      </c>
      <c r="R216" s="1047">
        <v>55</v>
      </c>
      <c r="S216" s="1048">
        <v>73</v>
      </c>
      <c r="T216" s="1047">
        <v>55</v>
      </c>
      <c r="U216" s="1048">
        <v>76</v>
      </c>
      <c r="V216" s="1050">
        <v>61</v>
      </c>
    </row>
    <row r="217" spans="1:22" x14ac:dyDescent="0.25">
      <c r="A217" s="472"/>
      <c r="B217" s="472"/>
      <c r="C217" s="1785"/>
      <c r="D217" s="515" t="s">
        <v>198</v>
      </c>
      <c r="E217" s="161">
        <v>63</v>
      </c>
      <c r="F217" s="162">
        <v>1</v>
      </c>
      <c r="G217" s="159">
        <v>65</v>
      </c>
      <c r="H217" s="160">
        <v>1</v>
      </c>
      <c r="I217" s="161">
        <v>65</v>
      </c>
      <c r="J217" s="160">
        <v>1</v>
      </c>
      <c r="K217" s="161">
        <v>67</v>
      </c>
      <c r="L217" s="160">
        <v>1</v>
      </c>
      <c r="M217" s="161">
        <v>63</v>
      </c>
      <c r="N217" s="160">
        <v>1</v>
      </c>
      <c r="O217" s="161">
        <v>62</v>
      </c>
      <c r="P217" s="160">
        <v>1</v>
      </c>
      <c r="Q217" s="161">
        <v>65</v>
      </c>
      <c r="R217" s="160">
        <v>1</v>
      </c>
      <c r="S217" s="161">
        <v>61</v>
      </c>
      <c r="T217" s="160">
        <v>1</v>
      </c>
      <c r="U217" s="161">
        <v>61</v>
      </c>
      <c r="V217" s="507">
        <v>1</v>
      </c>
    </row>
    <row r="218" spans="1:22" x14ac:dyDescent="0.25">
      <c r="A218" s="472"/>
      <c r="B218" s="472"/>
      <c r="C218" s="1785"/>
      <c r="D218" s="1045" t="s">
        <v>199</v>
      </c>
      <c r="E218" s="1048">
        <v>20</v>
      </c>
      <c r="F218" s="1049">
        <v>0</v>
      </c>
      <c r="G218" s="1046">
        <v>21</v>
      </c>
      <c r="H218" s="1047">
        <v>0</v>
      </c>
      <c r="I218" s="1048">
        <v>20</v>
      </c>
      <c r="J218" s="1047">
        <v>0</v>
      </c>
      <c r="K218" s="1048">
        <v>20</v>
      </c>
      <c r="L218" s="1047">
        <v>0</v>
      </c>
      <c r="M218" s="1048">
        <v>17</v>
      </c>
      <c r="N218" s="1047">
        <v>0</v>
      </c>
      <c r="O218" s="1048">
        <v>16</v>
      </c>
      <c r="P218" s="1047">
        <v>0</v>
      </c>
      <c r="Q218" s="1048">
        <v>18</v>
      </c>
      <c r="R218" s="1047">
        <v>0</v>
      </c>
      <c r="S218" s="1048">
        <v>19</v>
      </c>
      <c r="T218" s="1047">
        <v>0</v>
      </c>
      <c r="U218" s="1048">
        <v>19</v>
      </c>
      <c r="V218" s="1050">
        <v>0</v>
      </c>
    </row>
    <row r="219" spans="1:22" ht="15.75" thickBot="1" x14ac:dyDescent="0.3">
      <c r="A219" s="472"/>
      <c r="B219" s="472"/>
      <c r="C219" s="1785"/>
      <c r="D219" s="764" t="s">
        <v>200</v>
      </c>
      <c r="E219" s="767">
        <v>15</v>
      </c>
      <c r="F219" s="768">
        <v>0</v>
      </c>
      <c r="G219" s="765">
        <v>16</v>
      </c>
      <c r="H219" s="766">
        <v>0</v>
      </c>
      <c r="I219" s="767">
        <v>14</v>
      </c>
      <c r="J219" s="766">
        <v>0</v>
      </c>
      <c r="K219" s="767">
        <v>11</v>
      </c>
      <c r="L219" s="766">
        <v>0</v>
      </c>
      <c r="M219" s="767">
        <v>11</v>
      </c>
      <c r="N219" s="766">
        <v>0</v>
      </c>
      <c r="O219" s="767">
        <v>11</v>
      </c>
      <c r="P219" s="766">
        <v>0</v>
      </c>
      <c r="Q219" s="767">
        <v>10</v>
      </c>
      <c r="R219" s="766">
        <v>0</v>
      </c>
      <c r="S219" s="767">
        <v>9</v>
      </c>
      <c r="T219" s="766">
        <v>0</v>
      </c>
      <c r="U219" s="767">
        <v>9</v>
      </c>
      <c r="V219" s="769">
        <v>0</v>
      </c>
    </row>
    <row r="220" spans="1:22" ht="15.75" thickBot="1" x14ac:dyDescent="0.3">
      <c r="A220" s="472"/>
      <c r="B220" s="472"/>
      <c r="C220" s="1785"/>
      <c r="D220" s="889" t="s">
        <v>7</v>
      </c>
      <c r="E220" s="914">
        <f t="shared" ref="E220:V220" si="15">SUM(E211:E219)</f>
        <v>1548</v>
      </c>
      <c r="F220" s="915">
        <f t="shared" si="15"/>
        <v>288</v>
      </c>
      <c r="G220" s="912">
        <f t="shared" si="15"/>
        <v>1735</v>
      </c>
      <c r="H220" s="913">
        <f t="shared" si="15"/>
        <v>410</v>
      </c>
      <c r="I220" s="914">
        <f t="shared" si="15"/>
        <v>1761</v>
      </c>
      <c r="J220" s="915">
        <f t="shared" si="15"/>
        <v>447</v>
      </c>
      <c r="K220" s="912">
        <f t="shared" si="15"/>
        <v>1820</v>
      </c>
      <c r="L220" s="913">
        <f t="shared" si="15"/>
        <v>483</v>
      </c>
      <c r="M220" s="914">
        <f t="shared" si="15"/>
        <v>1833</v>
      </c>
      <c r="N220" s="913">
        <f t="shared" si="15"/>
        <v>524</v>
      </c>
      <c r="O220" s="914">
        <f t="shared" si="15"/>
        <v>1853</v>
      </c>
      <c r="P220" s="913">
        <f t="shared" si="15"/>
        <v>562</v>
      </c>
      <c r="Q220" s="914">
        <f t="shared" si="15"/>
        <v>1933</v>
      </c>
      <c r="R220" s="913">
        <f t="shared" si="15"/>
        <v>610</v>
      </c>
      <c r="S220" s="914">
        <f t="shared" si="15"/>
        <v>1891</v>
      </c>
      <c r="T220" s="913">
        <f t="shared" si="15"/>
        <v>627</v>
      </c>
      <c r="U220" s="914">
        <f t="shared" si="15"/>
        <v>1949</v>
      </c>
      <c r="V220" s="916">
        <f t="shared" si="15"/>
        <v>678</v>
      </c>
    </row>
    <row r="221" spans="1:22" ht="30.75" thickBot="1" x14ac:dyDescent="0.3">
      <c r="A221" s="472"/>
      <c r="B221" s="472"/>
      <c r="C221" s="1786"/>
      <c r="D221" s="1146" t="s">
        <v>201</v>
      </c>
      <c r="E221" s="1765">
        <f>E220+F220</f>
        <v>1836</v>
      </c>
      <c r="F221" s="1764"/>
      <c r="G221" s="1763">
        <f>G220+H220</f>
        <v>2145</v>
      </c>
      <c r="H221" s="1764"/>
      <c r="I221" s="1763">
        <f>I220+J220</f>
        <v>2208</v>
      </c>
      <c r="J221" s="1764"/>
      <c r="K221" s="1763">
        <f>K220+L220</f>
        <v>2303</v>
      </c>
      <c r="L221" s="1764"/>
      <c r="M221" s="1763">
        <f>M220+N220</f>
        <v>2357</v>
      </c>
      <c r="N221" s="1764"/>
      <c r="O221" s="1763">
        <f>O220+P220</f>
        <v>2415</v>
      </c>
      <c r="P221" s="1764"/>
      <c r="Q221" s="1763">
        <f>Q220+R220</f>
        <v>2543</v>
      </c>
      <c r="R221" s="1764"/>
      <c r="S221" s="1763">
        <f>S220+T220</f>
        <v>2518</v>
      </c>
      <c r="T221" s="1764"/>
      <c r="U221" s="1763">
        <f>U220+V220</f>
        <v>2627</v>
      </c>
      <c r="V221" s="1766"/>
    </row>
    <row r="222" spans="1:22" ht="15.75" customHeight="1" thickTop="1" thickBot="1" x14ac:dyDescent="0.3">
      <c r="A222" s="472"/>
      <c r="B222" s="439" t="s">
        <v>217</v>
      </c>
      <c r="C222" s="1771" t="s">
        <v>217</v>
      </c>
      <c r="D222" s="1791" t="str">
        <f>D209</f>
        <v>CATEG.</v>
      </c>
      <c r="E222" s="1757">
        <v>2008</v>
      </c>
      <c r="F222" s="1758"/>
      <c r="G222" s="1757">
        <v>2009</v>
      </c>
      <c r="H222" s="1758"/>
      <c r="I222" s="1757">
        <v>2010</v>
      </c>
      <c r="J222" s="1758"/>
      <c r="K222" s="1757">
        <v>2011</v>
      </c>
      <c r="L222" s="1758"/>
      <c r="M222" s="1757">
        <v>2012</v>
      </c>
      <c r="N222" s="1758"/>
      <c r="O222" s="1781">
        <v>2013</v>
      </c>
      <c r="P222" s="1782"/>
      <c r="Q222" s="1781">
        <v>2014</v>
      </c>
      <c r="R222" s="1782"/>
      <c r="S222" s="1781">
        <v>2015</v>
      </c>
      <c r="T222" s="1783"/>
      <c r="U222" s="1781">
        <v>2016</v>
      </c>
      <c r="V222" s="1784"/>
    </row>
    <row r="223" spans="1:22" ht="15.75" thickBot="1" x14ac:dyDescent="0.3">
      <c r="A223" s="472"/>
      <c r="B223" s="472"/>
      <c r="C223" s="1772"/>
      <c r="D223" s="1793"/>
      <c r="E223" s="904" t="s">
        <v>190</v>
      </c>
      <c r="F223" s="905" t="s">
        <v>191</v>
      </c>
      <c r="G223" s="902" t="s">
        <v>190</v>
      </c>
      <c r="H223" s="903" t="s">
        <v>191</v>
      </c>
      <c r="I223" s="904" t="s">
        <v>190</v>
      </c>
      <c r="J223" s="903" t="s">
        <v>191</v>
      </c>
      <c r="K223" s="923" t="s">
        <v>190</v>
      </c>
      <c r="L223" s="924" t="s">
        <v>191</v>
      </c>
      <c r="M223" s="923" t="s">
        <v>190</v>
      </c>
      <c r="N223" s="924" t="s">
        <v>191</v>
      </c>
      <c r="O223" s="923" t="s">
        <v>190</v>
      </c>
      <c r="P223" s="903" t="s">
        <v>191</v>
      </c>
      <c r="Q223" s="923" t="s">
        <v>190</v>
      </c>
      <c r="R223" s="903" t="s">
        <v>191</v>
      </c>
      <c r="S223" s="923" t="s">
        <v>190</v>
      </c>
      <c r="T223" s="903" t="s">
        <v>191</v>
      </c>
      <c r="U223" s="1141" t="s">
        <v>190</v>
      </c>
      <c r="V223" s="1140" t="s">
        <v>191</v>
      </c>
    </row>
    <row r="224" spans="1:22" x14ac:dyDescent="0.25">
      <c r="A224" s="472"/>
      <c r="B224" s="472"/>
      <c r="C224" s="1785"/>
      <c r="D224" s="514" t="s">
        <v>192</v>
      </c>
      <c r="E224" s="157">
        <v>69</v>
      </c>
      <c r="F224" s="158">
        <v>22</v>
      </c>
      <c r="G224" s="155">
        <v>74</v>
      </c>
      <c r="H224" s="156">
        <v>25</v>
      </c>
      <c r="I224" s="157">
        <v>105</v>
      </c>
      <c r="J224" s="156">
        <v>37</v>
      </c>
      <c r="K224" s="157">
        <v>129</v>
      </c>
      <c r="L224" s="156">
        <v>67</v>
      </c>
      <c r="M224" s="157">
        <v>134</v>
      </c>
      <c r="N224" s="156">
        <v>75</v>
      </c>
      <c r="O224" s="157">
        <v>137</v>
      </c>
      <c r="P224" s="156">
        <v>83</v>
      </c>
      <c r="Q224" s="157">
        <v>144</v>
      </c>
      <c r="R224" s="156">
        <v>87</v>
      </c>
      <c r="S224" s="157">
        <v>148</v>
      </c>
      <c r="T224" s="156">
        <v>86</v>
      </c>
      <c r="U224" s="157">
        <v>149</v>
      </c>
      <c r="V224" s="506">
        <v>87</v>
      </c>
    </row>
    <row r="225" spans="1:22" x14ac:dyDescent="0.25">
      <c r="A225" s="472"/>
      <c r="B225" s="472"/>
      <c r="C225" s="1785"/>
      <c r="D225" s="1045" t="s">
        <v>193</v>
      </c>
      <c r="E225" s="1048">
        <v>637</v>
      </c>
      <c r="F225" s="1049">
        <v>176</v>
      </c>
      <c r="G225" s="1046">
        <v>780</v>
      </c>
      <c r="H225" s="1047">
        <v>217</v>
      </c>
      <c r="I225" s="1048">
        <v>1207</v>
      </c>
      <c r="J225" s="1047">
        <v>336</v>
      </c>
      <c r="K225" s="1048">
        <v>1467</v>
      </c>
      <c r="L225" s="1047">
        <v>446</v>
      </c>
      <c r="M225" s="1048">
        <v>1603</v>
      </c>
      <c r="N225" s="1047">
        <v>507</v>
      </c>
      <c r="O225" s="1048">
        <v>1661</v>
      </c>
      <c r="P225" s="1047">
        <v>548</v>
      </c>
      <c r="Q225" s="1048">
        <v>1701</v>
      </c>
      <c r="R225" s="1047">
        <v>613</v>
      </c>
      <c r="S225" s="1048">
        <v>1745</v>
      </c>
      <c r="T225" s="1047">
        <v>663</v>
      </c>
      <c r="U225" s="1048">
        <v>1821</v>
      </c>
      <c r="V225" s="1050">
        <v>693</v>
      </c>
    </row>
    <row r="226" spans="1:22" x14ac:dyDescent="0.25">
      <c r="A226" s="472"/>
      <c r="B226" s="472"/>
      <c r="C226" s="1785"/>
      <c r="D226" s="515" t="s">
        <v>194</v>
      </c>
      <c r="E226" s="161">
        <v>110</v>
      </c>
      <c r="F226" s="162">
        <v>3</v>
      </c>
      <c r="G226" s="159">
        <v>116</v>
      </c>
      <c r="H226" s="160">
        <v>4</v>
      </c>
      <c r="I226" s="161">
        <v>146</v>
      </c>
      <c r="J226" s="160">
        <v>5</v>
      </c>
      <c r="K226" s="161">
        <v>158</v>
      </c>
      <c r="L226" s="160">
        <v>5</v>
      </c>
      <c r="M226" s="161">
        <v>174</v>
      </c>
      <c r="N226" s="160">
        <v>6</v>
      </c>
      <c r="O226" s="161">
        <v>180</v>
      </c>
      <c r="P226" s="160">
        <v>6</v>
      </c>
      <c r="Q226" s="161">
        <v>187</v>
      </c>
      <c r="R226" s="160">
        <v>6</v>
      </c>
      <c r="S226" s="161">
        <v>184</v>
      </c>
      <c r="T226" s="160">
        <v>6</v>
      </c>
      <c r="U226" s="161">
        <v>185</v>
      </c>
      <c r="V226" s="507">
        <v>6</v>
      </c>
    </row>
    <row r="227" spans="1:22" x14ac:dyDescent="0.25">
      <c r="A227" s="472"/>
      <c r="B227" s="472"/>
      <c r="C227" s="1785"/>
      <c r="D227" s="1045" t="s">
        <v>195</v>
      </c>
      <c r="E227" s="1048">
        <v>57</v>
      </c>
      <c r="F227" s="1049">
        <v>1</v>
      </c>
      <c r="G227" s="1046">
        <v>58</v>
      </c>
      <c r="H227" s="1047">
        <v>1</v>
      </c>
      <c r="I227" s="1048">
        <v>70</v>
      </c>
      <c r="J227" s="1047">
        <v>1</v>
      </c>
      <c r="K227" s="1048">
        <v>77</v>
      </c>
      <c r="L227" s="1047">
        <v>2</v>
      </c>
      <c r="M227" s="1048">
        <v>82</v>
      </c>
      <c r="N227" s="1047">
        <v>2</v>
      </c>
      <c r="O227" s="1048">
        <v>88</v>
      </c>
      <c r="P227" s="1047">
        <v>2</v>
      </c>
      <c r="Q227" s="1048">
        <v>89</v>
      </c>
      <c r="R227" s="1047">
        <v>2</v>
      </c>
      <c r="S227" s="1048">
        <v>89</v>
      </c>
      <c r="T227" s="1047">
        <v>2</v>
      </c>
      <c r="U227" s="1048">
        <v>90</v>
      </c>
      <c r="V227" s="1050">
        <v>2</v>
      </c>
    </row>
    <row r="228" spans="1:22" x14ac:dyDescent="0.25">
      <c r="A228" s="472"/>
      <c r="B228" s="472"/>
      <c r="C228" s="1785"/>
      <c r="D228" s="515" t="s">
        <v>196</v>
      </c>
      <c r="E228" s="161">
        <v>8</v>
      </c>
      <c r="F228" s="162">
        <v>0</v>
      </c>
      <c r="G228" s="159">
        <v>9</v>
      </c>
      <c r="H228" s="160">
        <v>0</v>
      </c>
      <c r="I228" s="161">
        <v>14</v>
      </c>
      <c r="J228" s="160">
        <v>0</v>
      </c>
      <c r="K228" s="161">
        <v>18</v>
      </c>
      <c r="L228" s="160">
        <v>0</v>
      </c>
      <c r="M228" s="161">
        <v>22</v>
      </c>
      <c r="N228" s="160">
        <v>0</v>
      </c>
      <c r="O228" s="161">
        <v>22</v>
      </c>
      <c r="P228" s="160">
        <v>0</v>
      </c>
      <c r="Q228" s="161">
        <v>23</v>
      </c>
      <c r="R228" s="160">
        <v>0</v>
      </c>
      <c r="S228" s="161">
        <v>24</v>
      </c>
      <c r="T228" s="160">
        <v>0</v>
      </c>
      <c r="U228" s="161">
        <v>24</v>
      </c>
      <c r="V228" s="507">
        <v>0</v>
      </c>
    </row>
    <row r="229" spans="1:22" x14ac:dyDescent="0.25">
      <c r="A229" s="472"/>
      <c r="B229" s="472"/>
      <c r="C229" s="1785"/>
      <c r="D229" s="1045" t="s">
        <v>197</v>
      </c>
      <c r="E229" s="1048">
        <v>59</v>
      </c>
      <c r="F229" s="1049">
        <v>26</v>
      </c>
      <c r="G229" s="1046">
        <v>68</v>
      </c>
      <c r="H229" s="1047">
        <v>32</v>
      </c>
      <c r="I229" s="1048">
        <v>88</v>
      </c>
      <c r="J229" s="1047">
        <v>46</v>
      </c>
      <c r="K229" s="1048">
        <v>100</v>
      </c>
      <c r="L229" s="1047">
        <v>60</v>
      </c>
      <c r="M229" s="1048">
        <v>105</v>
      </c>
      <c r="N229" s="1047">
        <v>73</v>
      </c>
      <c r="O229" s="1048">
        <v>109</v>
      </c>
      <c r="P229" s="1047">
        <v>79</v>
      </c>
      <c r="Q229" s="1048">
        <v>112</v>
      </c>
      <c r="R229" s="1047">
        <v>91</v>
      </c>
      <c r="S229" s="1048">
        <v>103</v>
      </c>
      <c r="T229" s="1047">
        <v>97</v>
      </c>
      <c r="U229" s="1048">
        <v>104</v>
      </c>
      <c r="V229" s="1050">
        <v>98</v>
      </c>
    </row>
    <row r="230" spans="1:22" x14ac:dyDescent="0.25">
      <c r="A230" s="472"/>
      <c r="B230" s="472"/>
      <c r="C230" s="1785"/>
      <c r="D230" s="515" t="s">
        <v>198</v>
      </c>
      <c r="E230" s="161">
        <v>69</v>
      </c>
      <c r="F230" s="162">
        <v>0</v>
      </c>
      <c r="G230" s="159">
        <v>70</v>
      </c>
      <c r="H230" s="160">
        <v>0</v>
      </c>
      <c r="I230" s="161">
        <v>85</v>
      </c>
      <c r="J230" s="160">
        <v>0</v>
      </c>
      <c r="K230" s="161">
        <v>89</v>
      </c>
      <c r="L230" s="160">
        <v>0</v>
      </c>
      <c r="M230" s="161">
        <v>91</v>
      </c>
      <c r="N230" s="160">
        <v>0</v>
      </c>
      <c r="O230" s="161">
        <v>95</v>
      </c>
      <c r="P230" s="160">
        <v>0</v>
      </c>
      <c r="Q230" s="161">
        <v>94</v>
      </c>
      <c r="R230" s="160">
        <v>0</v>
      </c>
      <c r="S230" s="161">
        <v>93</v>
      </c>
      <c r="T230" s="160">
        <v>0</v>
      </c>
      <c r="U230" s="161">
        <v>94</v>
      </c>
      <c r="V230" s="507">
        <v>0</v>
      </c>
    </row>
    <row r="231" spans="1:22" x14ac:dyDescent="0.25">
      <c r="A231" s="472"/>
      <c r="B231" s="1328" t="s">
        <v>36</v>
      </c>
      <c r="C231" s="1785"/>
      <c r="D231" s="1045" t="s">
        <v>199</v>
      </c>
      <c r="E231" s="1048">
        <v>33</v>
      </c>
      <c r="F231" s="1049">
        <v>1</v>
      </c>
      <c r="G231" s="1046">
        <v>37</v>
      </c>
      <c r="H231" s="1047">
        <v>1</v>
      </c>
      <c r="I231" s="1048">
        <v>42</v>
      </c>
      <c r="J231" s="1047">
        <v>1</v>
      </c>
      <c r="K231" s="1048">
        <v>45</v>
      </c>
      <c r="L231" s="1047">
        <v>1</v>
      </c>
      <c r="M231" s="1048">
        <v>42</v>
      </c>
      <c r="N231" s="1047">
        <v>2</v>
      </c>
      <c r="O231" s="1048">
        <v>45</v>
      </c>
      <c r="P231" s="1047">
        <v>2</v>
      </c>
      <c r="Q231" s="1048">
        <v>45</v>
      </c>
      <c r="R231" s="1047">
        <v>2</v>
      </c>
      <c r="S231" s="1048">
        <v>46</v>
      </c>
      <c r="T231" s="1047">
        <v>2</v>
      </c>
      <c r="U231" s="1048">
        <v>46</v>
      </c>
      <c r="V231" s="1050">
        <v>2</v>
      </c>
    </row>
    <row r="232" spans="1:22" ht="15.75" thickBot="1" x14ac:dyDescent="0.3">
      <c r="A232" s="472"/>
      <c r="B232" s="1328" t="s">
        <v>38</v>
      </c>
      <c r="C232" s="1785"/>
      <c r="D232" s="764" t="s">
        <v>200</v>
      </c>
      <c r="E232" s="767">
        <v>10</v>
      </c>
      <c r="F232" s="768">
        <v>0</v>
      </c>
      <c r="G232" s="765">
        <v>10</v>
      </c>
      <c r="H232" s="766">
        <v>0</v>
      </c>
      <c r="I232" s="767">
        <v>11</v>
      </c>
      <c r="J232" s="766">
        <v>0</v>
      </c>
      <c r="K232" s="767">
        <v>12</v>
      </c>
      <c r="L232" s="766">
        <v>0</v>
      </c>
      <c r="M232" s="767">
        <v>13</v>
      </c>
      <c r="N232" s="766">
        <v>0</v>
      </c>
      <c r="O232" s="767">
        <v>12</v>
      </c>
      <c r="P232" s="766">
        <v>0</v>
      </c>
      <c r="Q232" s="767">
        <v>12</v>
      </c>
      <c r="R232" s="766">
        <v>0</v>
      </c>
      <c r="S232" s="767">
        <v>13</v>
      </c>
      <c r="T232" s="766">
        <v>0</v>
      </c>
      <c r="U232" s="767">
        <v>13</v>
      </c>
      <c r="V232" s="769">
        <v>0</v>
      </c>
    </row>
    <row r="233" spans="1:22" ht="15.75" thickBot="1" x14ac:dyDescent="0.3">
      <c r="A233" s="472"/>
      <c r="B233" s="1328" t="s">
        <v>81</v>
      </c>
      <c r="C233" s="1785"/>
      <c r="D233" s="889" t="s">
        <v>7</v>
      </c>
      <c r="E233" s="914">
        <f t="shared" ref="E233:V233" si="16">SUM(E224:E232)</f>
        <v>1052</v>
      </c>
      <c r="F233" s="915">
        <f t="shared" si="16"/>
        <v>229</v>
      </c>
      <c r="G233" s="912">
        <f t="shared" si="16"/>
        <v>1222</v>
      </c>
      <c r="H233" s="913">
        <f t="shared" si="16"/>
        <v>280</v>
      </c>
      <c r="I233" s="914">
        <f t="shared" si="16"/>
        <v>1768</v>
      </c>
      <c r="J233" s="915">
        <f t="shared" si="16"/>
        <v>426</v>
      </c>
      <c r="K233" s="912">
        <f t="shared" si="16"/>
        <v>2095</v>
      </c>
      <c r="L233" s="913">
        <f t="shared" si="16"/>
        <v>581</v>
      </c>
      <c r="M233" s="914">
        <f t="shared" si="16"/>
        <v>2266</v>
      </c>
      <c r="N233" s="913">
        <f t="shared" si="16"/>
        <v>665</v>
      </c>
      <c r="O233" s="914">
        <f t="shared" si="16"/>
        <v>2349</v>
      </c>
      <c r="P233" s="913">
        <f t="shared" si="16"/>
        <v>720</v>
      </c>
      <c r="Q233" s="914">
        <f t="shared" si="16"/>
        <v>2407</v>
      </c>
      <c r="R233" s="913">
        <f t="shared" si="16"/>
        <v>801</v>
      </c>
      <c r="S233" s="914">
        <f t="shared" si="16"/>
        <v>2445</v>
      </c>
      <c r="T233" s="913">
        <f t="shared" si="16"/>
        <v>856</v>
      </c>
      <c r="U233" s="914">
        <f t="shared" si="16"/>
        <v>2526</v>
      </c>
      <c r="V233" s="916">
        <f t="shared" si="16"/>
        <v>888</v>
      </c>
    </row>
    <row r="234" spans="1:22" ht="30.75" thickBot="1" x14ac:dyDescent="0.3">
      <c r="A234" s="472"/>
      <c r="B234" s="472"/>
      <c r="C234" s="1786"/>
      <c r="D234" s="1146" t="s">
        <v>201</v>
      </c>
      <c r="E234" s="1765">
        <f>E233+F233</f>
        <v>1281</v>
      </c>
      <c r="F234" s="1764"/>
      <c r="G234" s="1763">
        <f>G233+H233</f>
        <v>1502</v>
      </c>
      <c r="H234" s="1764"/>
      <c r="I234" s="1763">
        <f>I233+J233</f>
        <v>2194</v>
      </c>
      <c r="J234" s="1764"/>
      <c r="K234" s="1763">
        <f>K233+L233</f>
        <v>2676</v>
      </c>
      <c r="L234" s="1764"/>
      <c r="M234" s="1763">
        <f>M233+N233</f>
        <v>2931</v>
      </c>
      <c r="N234" s="1764"/>
      <c r="O234" s="1763">
        <f>O233+P233</f>
        <v>3069</v>
      </c>
      <c r="P234" s="1764"/>
      <c r="Q234" s="1763">
        <f>Q233+R233</f>
        <v>3208</v>
      </c>
      <c r="R234" s="1764"/>
      <c r="S234" s="1763">
        <f>S233+T233</f>
        <v>3301</v>
      </c>
      <c r="T234" s="1764"/>
      <c r="U234" s="1763">
        <f>U233+V233</f>
        <v>3414</v>
      </c>
      <c r="V234" s="1766"/>
    </row>
    <row r="235" spans="1:22" ht="15.75" customHeight="1" thickTop="1" thickBot="1" x14ac:dyDescent="0.3">
      <c r="A235" s="472"/>
      <c r="B235" s="439" t="s">
        <v>218</v>
      </c>
      <c r="C235" s="1771" t="s">
        <v>218</v>
      </c>
      <c r="D235" s="1791" t="str">
        <f>D222</f>
        <v>CATEG.</v>
      </c>
      <c r="E235" s="1757">
        <v>2008</v>
      </c>
      <c r="F235" s="1758"/>
      <c r="G235" s="1757">
        <v>2009</v>
      </c>
      <c r="H235" s="1758"/>
      <c r="I235" s="1757">
        <v>2010</v>
      </c>
      <c r="J235" s="1758"/>
      <c r="K235" s="1757">
        <v>2011</v>
      </c>
      <c r="L235" s="1758"/>
      <c r="M235" s="1757">
        <v>2012</v>
      </c>
      <c r="N235" s="1758"/>
      <c r="O235" s="1781">
        <v>2013</v>
      </c>
      <c r="P235" s="1782"/>
      <c r="Q235" s="1781">
        <v>2014</v>
      </c>
      <c r="R235" s="1782"/>
      <c r="S235" s="1781">
        <v>2015</v>
      </c>
      <c r="T235" s="1783"/>
      <c r="U235" s="1781">
        <v>2016</v>
      </c>
      <c r="V235" s="1784"/>
    </row>
    <row r="236" spans="1:22" ht="15.75" thickBot="1" x14ac:dyDescent="0.3">
      <c r="A236" s="472"/>
      <c r="B236" s="472"/>
      <c r="C236" s="1772"/>
      <c r="D236" s="1793"/>
      <c r="E236" s="904" t="s">
        <v>190</v>
      </c>
      <c r="F236" s="905" t="s">
        <v>191</v>
      </c>
      <c r="G236" s="902" t="s">
        <v>190</v>
      </c>
      <c r="H236" s="903" t="s">
        <v>191</v>
      </c>
      <c r="I236" s="904" t="s">
        <v>190</v>
      </c>
      <c r="J236" s="903" t="s">
        <v>191</v>
      </c>
      <c r="K236" s="923" t="s">
        <v>190</v>
      </c>
      <c r="L236" s="924" t="s">
        <v>191</v>
      </c>
      <c r="M236" s="923" t="s">
        <v>190</v>
      </c>
      <c r="N236" s="924" t="s">
        <v>191</v>
      </c>
      <c r="O236" s="923" t="s">
        <v>190</v>
      </c>
      <c r="P236" s="903" t="s">
        <v>191</v>
      </c>
      <c r="Q236" s="923" t="s">
        <v>190</v>
      </c>
      <c r="R236" s="903" t="s">
        <v>191</v>
      </c>
      <c r="S236" s="923" t="s">
        <v>190</v>
      </c>
      <c r="T236" s="903" t="s">
        <v>191</v>
      </c>
      <c r="U236" s="1141" t="s">
        <v>190</v>
      </c>
      <c r="V236" s="1140" t="s">
        <v>191</v>
      </c>
    </row>
    <row r="237" spans="1:22" x14ac:dyDescent="0.25">
      <c r="A237" s="472"/>
      <c r="B237" s="472"/>
      <c r="C237" s="1785"/>
      <c r="D237" s="514" t="s">
        <v>192</v>
      </c>
      <c r="E237" s="157">
        <v>21</v>
      </c>
      <c r="F237" s="158">
        <v>8</v>
      </c>
      <c r="G237" s="155">
        <v>22</v>
      </c>
      <c r="H237" s="156">
        <v>8</v>
      </c>
      <c r="I237" s="157">
        <v>24</v>
      </c>
      <c r="J237" s="156">
        <v>10</v>
      </c>
      <c r="K237" s="157">
        <v>34</v>
      </c>
      <c r="L237" s="156">
        <v>15</v>
      </c>
      <c r="M237" s="157">
        <v>48</v>
      </c>
      <c r="N237" s="156">
        <v>35</v>
      </c>
      <c r="O237" s="157">
        <v>62</v>
      </c>
      <c r="P237" s="156">
        <v>46</v>
      </c>
      <c r="Q237" s="157">
        <v>68</v>
      </c>
      <c r="R237" s="156">
        <v>51</v>
      </c>
      <c r="S237" s="157">
        <v>71</v>
      </c>
      <c r="T237" s="156">
        <v>54</v>
      </c>
      <c r="U237" s="157">
        <v>74</v>
      </c>
      <c r="V237" s="506">
        <v>56</v>
      </c>
    </row>
    <row r="238" spans="1:22" x14ac:dyDescent="0.25">
      <c r="A238" s="472"/>
      <c r="B238" s="472"/>
      <c r="C238" s="1785"/>
      <c r="D238" s="1045" t="s">
        <v>193</v>
      </c>
      <c r="E238" s="1048">
        <v>682</v>
      </c>
      <c r="F238" s="1049">
        <v>130</v>
      </c>
      <c r="G238" s="1046">
        <v>810</v>
      </c>
      <c r="H238" s="1047">
        <v>184</v>
      </c>
      <c r="I238" s="1048">
        <v>996</v>
      </c>
      <c r="J238" s="1047">
        <v>242</v>
      </c>
      <c r="K238" s="1048">
        <v>1335</v>
      </c>
      <c r="L238" s="1047">
        <v>352</v>
      </c>
      <c r="M238" s="1048">
        <v>1575</v>
      </c>
      <c r="N238" s="1047">
        <v>488</v>
      </c>
      <c r="O238" s="1048">
        <v>1784</v>
      </c>
      <c r="P238" s="1047">
        <v>592</v>
      </c>
      <c r="Q238" s="1048">
        <v>1964</v>
      </c>
      <c r="R238" s="1047">
        <v>702</v>
      </c>
      <c r="S238" s="1048">
        <v>2056</v>
      </c>
      <c r="T238" s="1047">
        <v>765</v>
      </c>
      <c r="U238" s="1048">
        <v>2144</v>
      </c>
      <c r="V238" s="1050">
        <v>823</v>
      </c>
    </row>
    <row r="239" spans="1:22" x14ac:dyDescent="0.25">
      <c r="A239" s="472"/>
      <c r="B239" s="472"/>
      <c r="C239" s="1785"/>
      <c r="D239" s="515" t="s">
        <v>194</v>
      </c>
      <c r="E239" s="161">
        <v>71</v>
      </c>
      <c r="F239" s="162">
        <v>2</v>
      </c>
      <c r="G239" s="159">
        <v>74</v>
      </c>
      <c r="H239" s="160">
        <v>2</v>
      </c>
      <c r="I239" s="161">
        <v>95</v>
      </c>
      <c r="J239" s="160">
        <v>3</v>
      </c>
      <c r="K239" s="161">
        <v>109</v>
      </c>
      <c r="L239" s="160">
        <v>3</v>
      </c>
      <c r="M239" s="161">
        <v>122</v>
      </c>
      <c r="N239" s="160">
        <v>3</v>
      </c>
      <c r="O239" s="161">
        <v>127</v>
      </c>
      <c r="P239" s="160">
        <v>3</v>
      </c>
      <c r="Q239" s="161">
        <v>131</v>
      </c>
      <c r="R239" s="160">
        <v>3</v>
      </c>
      <c r="S239" s="161">
        <v>138</v>
      </c>
      <c r="T239" s="160">
        <v>3</v>
      </c>
      <c r="U239" s="161">
        <v>139</v>
      </c>
      <c r="V239" s="507">
        <v>3</v>
      </c>
    </row>
    <row r="240" spans="1:22" x14ac:dyDescent="0.25">
      <c r="A240" s="472"/>
      <c r="B240" s="472"/>
      <c r="C240" s="1785"/>
      <c r="D240" s="1045" t="s">
        <v>195</v>
      </c>
      <c r="E240" s="1048">
        <v>38</v>
      </c>
      <c r="F240" s="1049">
        <v>1</v>
      </c>
      <c r="G240" s="1046">
        <v>41</v>
      </c>
      <c r="H240" s="1047">
        <v>1</v>
      </c>
      <c r="I240" s="1048">
        <v>60</v>
      </c>
      <c r="J240" s="1047">
        <v>1</v>
      </c>
      <c r="K240" s="1048">
        <v>73</v>
      </c>
      <c r="L240" s="1047">
        <v>0</v>
      </c>
      <c r="M240" s="1048">
        <v>82</v>
      </c>
      <c r="N240" s="1047">
        <v>0</v>
      </c>
      <c r="O240" s="1048">
        <v>86</v>
      </c>
      <c r="P240" s="1047">
        <v>0</v>
      </c>
      <c r="Q240" s="1048">
        <v>86</v>
      </c>
      <c r="R240" s="1047">
        <v>0</v>
      </c>
      <c r="S240" s="1048">
        <v>98</v>
      </c>
      <c r="T240" s="1047">
        <v>0</v>
      </c>
      <c r="U240" s="1048">
        <v>103</v>
      </c>
      <c r="V240" s="1050">
        <v>0</v>
      </c>
    </row>
    <row r="241" spans="1:22" x14ac:dyDescent="0.25">
      <c r="A241" s="472"/>
      <c r="B241" s="472"/>
      <c r="C241" s="1785"/>
      <c r="D241" s="515" t="s">
        <v>196</v>
      </c>
      <c r="E241" s="161">
        <v>24</v>
      </c>
      <c r="F241" s="162">
        <v>0</v>
      </c>
      <c r="G241" s="159">
        <v>26</v>
      </c>
      <c r="H241" s="160">
        <v>0</v>
      </c>
      <c r="I241" s="161">
        <v>30</v>
      </c>
      <c r="J241" s="160">
        <v>23</v>
      </c>
      <c r="K241" s="161">
        <v>35</v>
      </c>
      <c r="L241" s="160">
        <v>0</v>
      </c>
      <c r="M241" s="161">
        <v>38</v>
      </c>
      <c r="N241" s="160">
        <v>0</v>
      </c>
      <c r="O241" s="161">
        <v>44</v>
      </c>
      <c r="P241" s="160">
        <v>0</v>
      </c>
      <c r="Q241" s="161">
        <v>45</v>
      </c>
      <c r="R241" s="160">
        <v>1</v>
      </c>
      <c r="S241" s="161">
        <v>41</v>
      </c>
      <c r="T241" s="160">
        <v>1</v>
      </c>
      <c r="U241" s="161">
        <v>44</v>
      </c>
      <c r="V241" s="507">
        <v>1</v>
      </c>
    </row>
    <row r="242" spans="1:22" x14ac:dyDescent="0.25">
      <c r="A242" s="472"/>
      <c r="B242" s="472"/>
      <c r="C242" s="1785"/>
      <c r="D242" s="1045" t="s">
        <v>197</v>
      </c>
      <c r="E242" s="1048">
        <v>22</v>
      </c>
      <c r="F242" s="1049">
        <v>14</v>
      </c>
      <c r="G242" s="1046">
        <v>24</v>
      </c>
      <c r="H242" s="1047">
        <v>21</v>
      </c>
      <c r="I242" s="1048">
        <v>38</v>
      </c>
      <c r="J242" s="1047">
        <v>2</v>
      </c>
      <c r="K242" s="1048">
        <v>42</v>
      </c>
      <c r="L242" s="1047">
        <v>31</v>
      </c>
      <c r="M242" s="1048">
        <v>54</v>
      </c>
      <c r="N242" s="1047">
        <v>41</v>
      </c>
      <c r="O242" s="1048">
        <v>56</v>
      </c>
      <c r="P242" s="1047">
        <v>50</v>
      </c>
      <c r="Q242" s="1048">
        <v>61</v>
      </c>
      <c r="R242" s="1047">
        <v>59</v>
      </c>
      <c r="S242" s="1048">
        <v>73</v>
      </c>
      <c r="T242" s="1047">
        <v>64</v>
      </c>
      <c r="U242" s="1048">
        <v>76</v>
      </c>
      <c r="V242" s="1050">
        <v>69</v>
      </c>
    </row>
    <row r="243" spans="1:22" x14ac:dyDescent="0.25">
      <c r="A243" s="472"/>
      <c r="B243" s="472"/>
      <c r="C243" s="1785"/>
      <c r="D243" s="515" t="s">
        <v>198</v>
      </c>
      <c r="E243" s="161">
        <v>39</v>
      </c>
      <c r="F243" s="162">
        <v>2</v>
      </c>
      <c r="G243" s="159">
        <v>42</v>
      </c>
      <c r="H243" s="160">
        <v>2</v>
      </c>
      <c r="I243" s="161">
        <v>53</v>
      </c>
      <c r="J243" s="160">
        <v>0</v>
      </c>
      <c r="K243" s="161">
        <v>63</v>
      </c>
      <c r="L243" s="160">
        <v>2</v>
      </c>
      <c r="M243" s="161">
        <v>74</v>
      </c>
      <c r="N243" s="160">
        <v>3</v>
      </c>
      <c r="O243" s="161">
        <v>78</v>
      </c>
      <c r="P243" s="160">
        <v>2</v>
      </c>
      <c r="Q243" s="161">
        <v>83</v>
      </c>
      <c r="R243" s="160">
        <v>2</v>
      </c>
      <c r="S243" s="161">
        <v>80</v>
      </c>
      <c r="T243" s="160">
        <v>2</v>
      </c>
      <c r="U243" s="161">
        <v>80</v>
      </c>
      <c r="V243" s="507">
        <v>2</v>
      </c>
    </row>
    <row r="244" spans="1:22" x14ac:dyDescent="0.25">
      <c r="A244" s="472"/>
      <c r="B244" s="472"/>
      <c r="C244" s="1785"/>
      <c r="D244" s="1045" t="s">
        <v>199</v>
      </c>
      <c r="E244" s="1048">
        <v>26</v>
      </c>
      <c r="F244" s="1049">
        <v>0</v>
      </c>
      <c r="G244" s="1046">
        <v>28</v>
      </c>
      <c r="H244" s="1047">
        <v>0</v>
      </c>
      <c r="I244" s="1048">
        <v>34</v>
      </c>
      <c r="J244" s="1047">
        <v>0</v>
      </c>
      <c r="K244" s="1048">
        <v>40</v>
      </c>
      <c r="L244" s="1047">
        <v>0</v>
      </c>
      <c r="M244" s="1048">
        <v>43</v>
      </c>
      <c r="N244" s="1047">
        <v>0</v>
      </c>
      <c r="O244" s="1048">
        <v>46</v>
      </c>
      <c r="P244" s="1047">
        <v>0</v>
      </c>
      <c r="Q244" s="1048">
        <v>47</v>
      </c>
      <c r="R244" s="1047">
        <v>0</v>
      </c>
      <c r="S244" s="1048">
        <v>46</v>
      </c>
      <c r="T244" s="1047">
        <v>0</v>
      </c>
      <c r="U244" s="1048">
        <v>46</v>
      </c>
      <c r="V244" s="1050">
        <v>0</v>
      </c>
    </row>
    <row r="245" spans="1:22" ht="15.75" thickBot="1" x14ac:dyDescent="0.3">
      <c r="A245" s="472"/>
      <c r="B245" s="472"/>
      <c r="C245" s="1785"/>
      <c r="D245" s="764" t="s">
        <v>200</v>
      </c>
      <c r="E245" s="767">
        <v>12</v>
      </c>
      <c r="F245" s="768">
        <v>0</v>
      </c>
      <c r="G245" s="765">
        <v>12</v>
      </c>
      <c r="H245" s="766">
        <v>0</v>
      </c>
      <c r="I245" s="767">
        <v>17</v>
      </c>
      <c r="J245" s="766">
        <v>0</v>
      </c>
      <c r="K245" s="767">
        <v>21</v>
      </c>
      <c r="L245" s="766">
        <v>0</v>
      </c>
      <c r="M245" s="767">
        <v>19</v>
      </c>
      <c r="N245" s="766">
        <v>0</v>
      </c>
      <c r="O245" s="767">
        <v>21</v>
      </c>
      <c r="P245" s="766">
        <v>0</v>
      </c>
      <c r="Q245" s="767">
        <v>22</v>
      </c>
      <c r="R245" s="766">
        <v>0</v>
      </c>
      <c r="S245" s="767">
        <v>23</v>
      </c>
      <c r="T245" s="766">
        <v>0</v>
      </c>
      <c r="U245" s="767">
        <v>23</v>
      </c>
      <c r="V245" s="769">
        <v>0</v>
      </c>
    </row>
    <row r="246" spans="1:22" ht="15.75" thickBot="1" x14ac:dyDescent="0.3">
      <c r="A246" s="472"/>
      <c r="B246" s="472"/>
      <c r="C246" s="1785"/>
      <c r="D246" s="889" t="s">
        <v>7</v>
      </c>
      <c r="E246" s="914">
        <f t="shared" ref="E246:V246" si="17">SUM(E237:E245)</f>
        <v>935</v>
      </c>
      <c r="F246" s="915">
        <f t="shared" si="17"/>
        <v>157</v>
      </c>
      <c r="G246" s="912">
        <f t="shared" si="17"/>
        <v>1079</v>
      </c>
      <c r="H246" s="913">
        <f t="shared" si="17"/>
        <v>218</v>
      </c>
      <c r="I246" s="914">
        <f t="shared" si="17"/>
        <v>1347</v>
      </c>
      <c r="J246" s="915">
        <f t="shared" si="17"/>
        <v>281</v>
      </c>
      <c r="K246" s="912">
        <f t="shared" si="17"/>
        <v>1752</v>
      </c>
      <c r="L246" s="913">
        <f t="shared" si="17"/>
        <v>403</v>
      </c>
      <c r="M246" s="914">
        <f t="shared" si="17"/>
        <v>2055</v>
      </c>
      <c r="N246" s="913">
        <f t="shared" si="17"/>
        <v>570</v>
      </c>
      <c r="O246" s="914">
        <f t="shared" si="17"/>
        <v>2304</v>
      </c>
      <c r="P246" s="913">
        <f t="shared" si="17"/>
        <v>693</v>
      </c>
      <c r="Q246" s="914">
        <f t="shared" si="17"/>
        <v>2507</v>
      </c>
      <c r="R246" s="913">
        <f t="shared" si="17"/>
        <v>818</v>
      </c>
      <c r="S246" s="914">
        <f t="shared" si="17"/>
        <v>2626</v>
      </c>
      <c r="T246" s="913">
        <f t="shared" si="17"/>
        <v>889</v>
      </c>
      <c r="U246" s="914">
        <f t="shared" si="17"/>
        <v>2729</v>
      </c>
      <c r="V246" s="916">
        <f t="shared" si="17"/>
        <v>954</v>
      </c>
    </row>
    <row r="247" spans="1:22" ht="30.75" thickBot="1" x14ac:dyDescent="0.3">
      <c r="A247" s="472"/>
      <c r="B247" s="472"/>
      <c r="C247" s="1786"/>
      <c r="D247" s="1146" t="s">
        <v>201</v>
      </c>
      <c r="E247" s="1765">
        <f>E246+F246</f>
        <v>1092</v>
      </c>
      <c r="F247" s="1764"/>
      <c r="G247" s="1763">
        <f>G246+H246</f>
        <v>1297</v>
      </c>
      <c r="H247" s="1764"/>
      <c r="I247" s="1763">
        <f>I246+J246</f>
        <v>1628</v>
      </c>
      <c r="J247" s="1764"/>
      <c r="K247" s="1763">
        <f>K246+L246</f>
        <v>2155</v>
      </c>
      <c r="L247" s="1764"/>
      <c r="M247" s="1763">
        <f>M246+N246</f>
        <v>2625</v>
      </c>
      <c r="N247" s="1764"/>
      <c r="O247" s="1763">
        <f>O246+P246</f>
        <v>2997</v>
      </c>
      <c r="P247" s="1764"/>
      <c r="Q247" s="1763">
        <f>Q246+R246</f>
        <v>3325</v>
      </c>
      <c r="R247" s="1764"/>
      <c r="S247" s="1763">
        <f>S246+T246</f>
        <v>3515</v>
      </c>
      <c r="T247" s="1764"/>
      <c r="U247" s="1763">
        <f>U246+V246</f>
        <v>3683</v>
      </c>
      <c r="V247" s="1766"/>
    </row>
    <row r="248" spans="1:22" ht="15.75" customHeight="1" thickTop="1" thickBot="1" x14ac:dyDescent="0.3">
      <c r="A248" s="472"/>
      <c r="B248" s="439" t="s">
        <v>261</v>
      </c>
      <c r="C248" s="1771" t="s">
        <v>261</v>
      </c>
      <c r="D248" s="1791" t="str">
        <f>D235</f>
        <v>CATEG.</v>
      </c>
      <c r="E248" s="1757">
        <v>2008</v>
      </c>
      <c r="F248" s="1758"/>
      <c r="G248" s="1757">
        <v>2009</v>
      </c>
      <c r="H248" s="1758"/>
      <c r="I248" s="1757">
        <v>2010</v>
      </c>
      <c r="J248" s="1758"/>
      <c r="K248" s="1757">
        <v>2011</v>
      </c>
      <c r="L248" s="1758"/>
      <c r="M248" s="1757">
        <v>2012</v>
      </c>
      <c r="N248" s="1758"/>
      <c r="O248" s="1781">
        <v>2013</v>
      </c>
      <c r="P248" s="1782"/>
      <c r="Q248" s="1781">
        <v>2014</v>
      </c>
      <c r="R248" s="1782"/>
      <c r="S248" s="1781">
        <v>2015</v>
      </c>
      <c r="T248" s="1783"/>
      <c r="U248" s="1781">
        <v>2016</v>
      </c>
      <c r="V248" s="1784"/>
    </row>
    <row r="249" spans="1:22" ht="15.75" thickBot="1" x14ac:dyDescent="0.3">
      <c r="A249" s="472"/>
      <c r="B249" s="472"/>
      <c r="C249" s="1772"/>
      <c r="D249" s="1793"/>
      <c r="E249" s="904" t="s">
        <v>190</v>
      </c>
      <c r="F249" s="905" t="s">
        <v>191</v>
      </c>
      <c r="G249" s="902" t="s">
        <v>190</v>
      </c>
      <c r="H249" s="903" t="s">
        <v>191</v>
      </c>
      <c r="I249" s="904" t="s">
        <v>190</v>
      </c>
      <c r="J249" s="903" t="s">
        <v>191</v>
      </c>
      <c r="K249" s="923" t="s">
        <v>190</v>
      </c>
      <c r="L249" s="924" t="s">
        <v>191</v>
      </c>
      <c r="M249" s="923" t="s">
        <v>190</v>
      </c>
      <c r="N249" s="924" t="s">
        <v>191</v>
      </c>
      <c r="O249" s="923" t="s">
        <v>190</v>
      </c>
      <c r="P249" s="903" t="s">
        <v>191</v>
      </c>
      <c r="Q249" s="923" t="s">
        <v>190</v>
      </c>
      <c r="R249" s="903" t="s">
        <v>191</v>
      </c>
      <c r="S249" s="923" t="s">
        <v>190</v>
      </c>
      <c r="T249" s="903" t="s">
        <v>191</v>
      </c>
      <c r="U249" s="1141" t="s">
        <v>190</v>
      </c>
      <c r="V249" s="1140" t="s">
        <v>191</v>
      </c>
    </row>
    <row r="250" spans="1:22" x14ac:dyDescent="0.25">
      <c r="A250" s="472"/>
      <c r="B250" s="472"/>
      <c r="C250" s="1785"/>
      <c r="D250" s="514" t="s">
        <v>192</v>
      </c>
      <c r="E250" s="157">
        <v>205</v>
      </c>
      <c r="F250" s="158">
        <v>62</v>
      </c>
      <c r="G250" s="155">
        <v>220</v>
      </c>
      <c r="H250" s="156">
        <v>82</v>
      </c>
      <c r="I250" s="157">
        <v>227</v>
      </c>
      <c r="J250" s="156">
        <v>90</v>
      </c>
      <c r="K250" s="157">
        <v>234</v>
      </c>
      <c r="L250" s="156">
        <v>104</v>
      </c>
      <c r="M250" s="157">
        <v>246</v>
      </c>
      <c r="N250" s="156">
        <v>118</v>
      </c>
      <c r="O250" s="157">
        <v>245</v>
      </c>
      <c r="P250" s="156">
        <v>131</v>
      </c>
      <c r="Q250" s="157">
        <v>250</v>
      </c>
      <c r="R250" s="156">
        <v>146</v>
      </c>
      <c r="S250" s="157">
        <v>269</v>
      </c>
      <c r="T250" s="156">
        <v>160</v>
      </c>
      <c r="U250" s="157">
        <v>272</v>
      </c>
      <c r="V250" s="506">
        <v>164</v>
      </c>
    </row>
    <row r="251" spans="1:22" x14ac:dyDescent="0.25">
      <c r="A251" s="472"/>
      <c r="B251" s="472"/>
      <c r="C251" s="1785"/>
      <c r="D251" s="1045" t="s">
        <v>193</v>
      </c>
      <c r="E251" s="1048">
        <v>3170</v>
      </c>
      <c r="F251" s="1049">
        <v>1005</v>
      </c>
      <c r="G251" s="1046">
        <v>3692</v>
      </c>
      <c r="H251" s="1047">
        <v>1324</v>
      </c>
      <c r="I251" s="1048">
        <v>4010</v>
      </c>
      <c r="J251" s="1047">
        <v>1525</v>
      </c>
      <c r="K251" s="1048">
        <v>4383</v>
      </c>
      <c r="L251" s="1047">
        <v>1768</v>
      </c>
      <c r="M251" s="1048">
        <v>4644</v>
      </c>
      <c r="N251" s="1047">
        <v>1999</v>
      </c>
      <c r="O251" s="1048">
        <v>4826</v>
      </c>
      <c r="P251" s="1047">
        <v>2134</v>
      </c>
      <c r="Q251" s="1048">
        <v>5195</v>
      </c>
      <c r="R251" s="1047">
        <v>2395</v>
      </c>
      <c r="S251" s="1048">
        <v>5398</v>
      </c>
      <c r="T251" s="1047">
        <v>2620</v>
      </c>
      <c r="U251" s="1048">
        <v>5673</v>
      </c>
      <c r="V251" s="1050">
        <v>2816</v>
      </c>
    </row>
    <row r="252" spans="1:22" x14ac:dyDescent="0.25">
      <c r="A252" s="472"/>
      <c r="B252" s="472"/>
      <c r="C252" s="1785"/>
      <c r="D252" s="515" t="s">
        <v>194</v>
      </c>
      <c r="E252" s="161">
        <v>632</v>
      </c>
      <c r="F252" s="162">
        <v>12</v>
      </c>
      <c r="G252" s="159">
        <v>638</v>
      </c>
      <c r="H252" s="160">
        <v>13</v>
      </c>
      <c r="I252" s="161">
        <v>647</v>
      </c>
      <c r="J252" s="160">
        <v>13</v>
      </c>
      <c r="K252" s="161">
        <v>651</v>
      </c>
      <c r="L252" s="160">
        <v>13</v>
      </c>
      <c r="M252" s="161">
        <v>644</v>
      </c>
      <c r="N252" s="160">
        <v>13</v>
      </c>
      <c r="O252" s="161">
        <v>633</v>
      </c>
      <c r="P252" s="160">
        <v>13</v>
      </c>
      <c r="Q252" s="161">
        <v>636</v>
      </c>
      <c r="R252" s="160">
        <v>13</v>
      </c>
      <c r="S252" s="161">
        <v>602</v>
      </c>
      <c r="T252" s="160">
        <v>13</v>
      </c>
      <c r="U252" s="161">
        <v>604</v>
      </c>
      <c r="V252" s="507">
        <v>13</v>
      </c>
    </row>
    <row r="253" spans="1:22" x14ac:dyDescent="0.25">
      <c r="A253" s="472"/>
      <c r="B253" s="472"/>
      <c r="C253" s="1785"/>
      <c r="D253" s="1045" t="s">
        <v>195</v>
      </c>
      <c r="E253" s="1048">
        <v>353</v>
      </c>
      <c r="F253" s="1049">
        <v>3</v>
      </c>
      <c r="G253" s="1046">
        <v>360</v>
      </c>
      <c r="H253" s="1047">
        <v>3</v>
      </c>
      <c r="I253" s="1048">
        <v>361</v>
      </c>
      <c r="J253" s="1047">
        <v>3</v>
      </c>
      <c r="K253" s="1048">
        <v>365</v>
      </c>
      <c r="L253" s="1047">
        <v>3</v>
      </c>
      <c r="M253" s="1048">
        <v>360</v>
      </c>
      <c r="N253" s="1047">
        <v>3</v>
      </c>
      <c r="O253" s="1048">
        <v>359</v>
      </c>
      <c r="P253" s="1047">
        <v>4</v>
      </c>
      <c r="Q253" s="1048">
        <v>362</v>
      </c>
      <c r="R253" s="1047">
        <v>6</v>
      </c>
      <c r="S253" s="1048">
        <v>359</v>
      </c>
      <c r="T253" s="1047">
        <v>4</v>
      </c>
      <c r="U253" s="1048">
        <v>366</v>
      </c>
      <c r="V253" s="1050">
        <v>4</v>
      </c>
    </row>
    <row r="254" spans="1:22" x14ac:dyDescent="0.25">
      <c r="A254" s="472"/>
      <c r="B254" s="472"/>
      <c r="C254" s="1785"/>
      <c r="D254" s="515" t="s">
        <v>196</v>
      </c>
      <c r="E254" s="161">
        <v>145</v>
      </c>
      <c r="F254" s="162">
        <v>1</v>
      </c>
      <c r="G254" s="159">
        <v>148</v>
      </c>
      <c r="H254" s="160">
        <v>1</v>
      </c>
      <c r="I254" s="161">
        <v>151</v>
      </c>
      <c r="J254" s="160">
        <v>1</v>
      </c>
      <c r="K254" s="161">
        <v>154</v>
      </c>
      <c r="L254" s="160">
        <v>1</v>
      </c>
      <c r="M254" s="161">
        <v>156</v>
      </c>
      <c r="N254" s="160">
        <v>1</v>
      </c>
      <c r="O254" s="161">
        <v>154</v>
      </c>
      <c r="P254" s="160">
        <v>2</v>
      </c>
      <c r="Q254" s="161">
        <v>157</v>
      </c>
      <c r="R254" s="160">
        <v>2</v>
      </c>
      <c r="S254" s="161">
        <v>154</v>
      </c>
      <c r="T254" s="160">
        <v>2</v>
      </c>
      <c r="U254" s="161">
        <v>158</v>
      </c>
      <c r="V254" s="507">
        <v>2</v>
      </c>
    </row>
    <row r="255" spans="1:22" x14ac:dyDescent="0.25">
      <c r="A255" s="472"/>
      <c r="B255" s="472"/>
      <c r="C255" s="1785"/>
      <c r="D255" s="1045" t="s">
        <v>197</v>
      </c>
      <c r="E255" s="1048">
        <v>247</v>
      </c>
      <c r="F255" s="1049">
        <v>257</v>
      </c>
      <c r="G255" s="1046">
        <v>268</v>
      </c>
      <c r="H255" s="1047">
        <v>282</v>
      </c>
      <c r="I255" s="1048">
        <v>284</v>
      </c>
      <c r="J255" s="1047">
        <v>299</v>
      </c>
      <c r="K255" s="1048">
        <v>300</v>
      </c>
      <c r="L255" s="1047">
        <v>310</v>
      </c>
      <c r="M255" s="1048">
        <v>311</v>
      </c>
      <c r="N255" s="1047">
        <v>327</v>
      </c>
      <c r="O255" s="1048">
        <v>322</v>
      </c>
      <c r="P255" s="1047">
        <v>346</v>
      </c>
      <c r="Q255" s="1048">
        <v>333</v>
      </c>
      <c r="R255" s="1047">
        <v>365</v>
      </c>
      <c r="S255" s="1048">
        <v>337</v>
      </c>
      <c r="T255" s="1047">
        <v>392</v>
      </c>
      <c r="U255" s="1048">
        <v>360</v>
      </c>
      <c r="V255" s="1050">
        <v>430</v>
      </c>
    </row>
    <row r="256" spans="1:22" x14ac:dyDescent="0.25">
      <c r="A256" s="472"/>
      <c r="B256" s="472"/>
      <c r="C256" s="1785"/>
      <c r="D256" s="515" t="s">
        <v>198</v>
      </c>
      <c r="E256" s="161">
        <v>246</v>
      </c>
      <c r="F256" s="162">
        <v>4</v>
      </c>
      <c r="G256" s="159">
        <v>253</v>
      </c>
      <c r="H256" s="160">
        <v>4</v>
      </c>
      <c r="I256" s="161">
        <v>256</v>
      </c>
      <c r="J256" s="160">
        <v>5</v>
      </c>
      <c r="K256" s="161">
        <v>263</v>
      </c>
      <c r="L256" s="160">
        <v>5</v>
      </c>
      <c r="M256" s="161">
        <v>261</v>
      </c>
      <c r="N256" s="160">
        <v>5</v>
      </c>
      <c r="O256" s="161">
        <v>262</v>
      </c>
      <c r="P256" s="160">
        <v>5</v>
      </c>
      <c r="Q256" s="161">
        <v>264</v>
      </c>
      <c r="R256" s="160">
        <v>5</v>
      </c>
      <c r="S256" s="161">
        <v>256</v>
      </c>
      <c r="T256" s="160">
        <v>5</v>
      </c>
      <c r="U256" s="161">
        <v>260</v>
      </c>
      <c r="V256" s="507">
        <v>5</v>
      </c>
    </row>
    <row r="257" spans="1:22" x14ac:dyDescent="0.25">
      <c r="A257" s="472"/>
      <c r="B257" s="472"/>
      <c r="C257" s="1785"/>
      <c r="D257" s="1045" t="s">
        <v>199</v>
      </c>
      <c r="E257" s="1048">
        <v>113</v>
      </c>
      <c r="F257" s="1049">
        <v>0</v>
      </c>
      <c r="G257" s="1046">
        <v>118</v>
      </c>
      <c r="H257" s="1047">
        <v>0</v>
      </c>
      <c r="I257" s="1048">
        <v>120</v>
      </c>
      <c r="J257" s="1047">
        <v>0</v>
      </c>
      <c r="K257" s="1048">
        <v>125</v>
      </c>
      <c r="L257" s="1047">
        <v>0</v>
      </c>
      <c r="M257" s="1048">
        <v>125</v>
      </c>
      <c r="N257" s="1047">
        <v>0</v>
      </c>
      <c r="O257" s="1048">
        <v>127</v>
      </c>
      <c r="P257" s="1047">
        <v>0</v>
      </c>
      <c r="Q257" s="1048">
        <v>128</v>
      </c>
      <c r="R257" s="1047">
        <v>0</v>
      </c>
      <c r="S257" s="1048">
        <v>123</v>
      </c>
      <c r="T257" s="1047">
        <v>0</v>
      </c>
      <c r="U257" s="1048">
        <v>127</v>
      </c>
      <c r="V257" s="1050">
        <v>0</v>
      </c>
    </row>
    <row r="258" spans="1:22" ht="15.75" thickBot="1" x14ac:dyDescent="0.3">
      <c r="A258" s="472"/>
      <c r="B258" s="472"/>
      <c r="C258" s="1785"/>
      <c r="D258" s="764" t="s">
        <v>200</v>
      </c>
      <c r="E258" s="767">
        <v>51</v>
      </c>
      <c r="F258" s="768">
        <v>1</v>
      </c>
      <c r="G258" s="765">
        <v>52</v>
      </c>
      <c r="H258" s="766">
        <v>1</v>
      </c>
      <c r="I258" s="767">
        <v>51</v>
      </c>
      <c r="J258" s="766">
        <v>1</v>
      </c>
      <c r="K258" s="767">
        <v>51</v>
      </c>
      <c r="L258" s="766">
        <v>1</v>
      </c>
      <c r="M258" s="767">
        <v>52</v>
      </c>
      <c r="N258" s="766">
        <v>1</v>
      </c>
      <c r="O258" s="767">
        <v>52</v>
      </c>
      <c r="P258" s="766">
        <v>1</v>
      </c>
      <c r="Q258" s="767">
        <v>52</v>
      </c>
      <c r="R258" s="766">
        <v>1</v>
      </c>
      <c r="S258" s="767">
        <v>46</v>
      </c>
      <c r="T258" s="766">
        <v>1</v>
      </c>
      <c r="U258" s="767">
        <v>46</v>
      </c>
      <c r="V258" s="769">
        <v>1</v>
      </c>
    </row>
    <row r="259" spans="1:22" ht="15.75" thickBot="1" x14ac:dyDescent="0.3">
      <c r="A259" s="472"/>
      <c r="B259" s="472"/>
      <c r="C259" s="1785"/>
      <c r="D259" s="889" t="s">
        <v>7</v>
      </c>
      <c r="E259" s="914">
        <f t="shared" ref="E259:V259" si="18">SUM(E250:E258)</f>
        <v>5162</v>
      </c>
      <c r="F259" s="915">
        <f t="shared" si="18"/>
        <v>1345</v>
      </c>
      <c r="G259" s="912">
        <f t="shared" si="18"/>
        <v>5749</v>
      </c>
      <c r="H259" s="913">
        <f t="shared" si="18"/>
        <v>1710</v>
      </c>
      <c r="I259" s="914">
        <f t="shared" si="18"/>
        <v>6107</v>
      </c>
      <c r="J259" s="915">
        <f t="shared" si="18"/>
        <v>1937</v>
      </c>
      <c r="K259" s="912">
        <f t="shared" si="18"/>
        <v>6526</v>
      </c>
      <c r="L259" s="913">
        <f t="shared" si="18"/>
        <v>2205</v>
      </c>
      <c r="M259" s="914">
        <f t="shared" si="18"/>
        <v>6799</v>
      </c>
      <c r="N259" s="913">
        <f t="shared" si="18"/>
        <v>2467</v>
      </c>
      <c r="O259" s="914">
        <f t="shared" si="18"/>
        <v>6980</v>
      </c>
      <c r="P259" s="913">
        <f t="shared" si="18"/>
        <v>2636</v>
      </c>
      <c r="Q259" s="914">
        <f t="shared" si="18"/>
        <v>7377</v>
      </c>
      <c r="R259" s="913">
        <f t="shared" si="18"/>
        <v>2933</v>
      </c>
      <c r="S259" s="914">
        <f t="shared" si="18"/>
        <v>7544</v>
      </c>
      <c r="T259" s="913">
        <f t="shared" si="18"/>
        <v>3197</v>
      </c>
      <c r="U259" s="914">
        <f t="shared" si="18"/>
        <v>7866</v>
      </c>
      <c r="V259" s="916">
        <f t="shared" si="18"/>
        <v>3435</v>
      </c>
    </row>
    <row r="260" spans="1:22" ht="30.75" thickBot="1" x14ac:dyDescent="0.3">
      <c r="A260" s="472"/>
      <c r="B260" s="472"/>
      <c r="C260" s="1786"/>
      <c r="D260" s="1146" t="s">
        <v>201</v>
      </c>
      <c r="E260" s="1765">
        <f>E259+F259</f>
        <v>6507</v>
      </c>
      <c r="F260" s="1764"/>
      <c r="G260" s="1763">
        <f>G259+H259</f>
        <v>7459</v>
      </c>
      <c r="H260" s="1764"/>
      <c r="I260" s="1763">
        <f>I259+J259</f>
        <v>8044</v>
      </c>
      <c r="J260" s="1764"/>
      <c r="K260" s="1763">
        <f>K259+L259</f>
        <v>8731</v>
      </c>
      <c r="L260" s="1764"/>
      <c r="M260" s="1763">
        <f>M259+N259</f>
        <v>9266</v>
      </c>
      <c r="N260" s="1764"/>
      <c r="O260" s="1763">
        <f>O259+P259</f>
        <v>9616</v>
      </c>
      <c r="P260" s="1764"/>
      <c r="Q260" s="1763">
        <f>Q259+R259</f>
        <v>10310</v>
      </c>
      <c r="R260" s="1764"/>
      <c r="S260" s="1763">
        <f>S259+T259</f>
        <v>10741</v>
      </c>
      <c r="T260" s="1764"/>
      <c r="U260" s="1763">
        <f>U259+V259</f>
        <v>11301</v>
      </c>
      <c r="V260" s="1766"/>
    </row>
    <row r="261" spans="1:22" ht="15.75" customHeight="1" thickTop="1" thickBot="1" x14ac:dyDescent="0.3">
      <c r="A261" s="472"/>
      <c r="B261" s="439" t="s">
        <v>220</v>
      </c>
      <c r="C261" s="1771" t="s">
        <v>220</v>
      </c>
      <c r="D261" s="1791" t="str">
        <f>D248</f>
        <v>CATEG.</v>
      </c>
      <c r="E261" s="1757">
        <v>2008</v>
      </c>
      <c r="F261" s="1758"/>
      <c r="G261" s="1757">
        <v>2009</v>
      </c>
      <c r="H261" s="1758"/>
      <c r="I261" s="1757">
        <v>2010</v>
      </c>
      <c r="J261" s="1758"/>
      <c r="K261" s="1757">
        <v>2011</v>
      </c>
      <c r="L261" s="1758"/>
      <c r="M261" s="1757">
        <v>2012</v>
      </c>
      <c r="N261" s="1758"/>
      <c r="O261" s="1781">
        <v>2013</v>
      </c>
      <c r="P261" s="1782"/>
      <c r="Q261" s="1781">
        <v>2014</v>
      </c>
      <c r="R261" s="1782"/>
      <c r="S261" s="1781">
        <v>2015</v>
      </c>
      <c r="T261" s="1783"/>
      <c r="U261" s="1781">
        <v>2016</v>
      </c>
      <c r="V261" s="1784"/>
    </row>
    <row r="262" spans="1:22" ht="15.75" thickBot="1" x14ac:dyDescent="0.3">
      <c r="A262" s="472"/>
      <c r="B262" s="472"/>
      <c r="C262" s="1772"/>
      <c r="D262" s="1793"/>
      <c r="E262" s="904" t="s">
        <v>190</v>
      </c>
      <c r="F262" s="905" t="s">
        <v>191</v>
      </c>
      <c r="G262" s="902" t="s">
        <v>190</v>
      </c>
      <c r="H262" s="903" t="s">
        <v>191</v>
      </c>
      <c r="I262" s="904" t="s">
        <v>190</v>
      </c>
      <c r="J262" s="903" t="s">
        <v>191</v>
      </c>
      <c r="K262" s="923" t="s">
        <v>190</v>
      </c>
      <c r="L262" s="924" t="s">
        <v>191</v>
      </c>
      <c r="M262" s="923" t="s">
        <v>190</v>
      </c>
      <c r="N262" s="924" t="s">
        <v>191</v>
      </c>
      <c r="O262" s="923" t="s">
        <v>190</v>
      </c>
      <c r="P262" s="903" t="s">
        <v>191</v>
      </c>
      <c r="Q262" s="923" t="s">
        <v>190</v>
      </c>
      <c r="R262" s="903" t="s">
        <v>191</v>
      </c>
      <c r="S262" s="923" t="s">
        <v>190</v>
      </c>
      <c r="T262" s="903" t="s">
        <v>191</v>
      </c>
      <c r="U262" s="1141" t="s">
        <v>190</v>
      </c>
      <c r="V262" s="1140" t="s">
        <v>191</v>
      </c>
    </row>
    <row r="263" spans="1:22" x14ac:dyDescent="0.25">
      <c r="A263" s="472"/>
      <c r="B263" s="472"/>
      <c r="C263" s="1785"/>
      <c r="D263" s="514" t="s">
        <v>192</v>
      </c>
      <c r="E263" s="157">
        <v>82</v>
      </c>
      <c r="F263" s="158">
        <v>16</v>
      </c>
      <c r="G263" s="155">
        <v>97</v>
      </c>
      <c r="H263" s="156">
        <v>24</v>
      </c>
      <c r="I263" s="157">
        <v>118</v>
      </c>
      <c r="J263" s="156">
        <v>33</v>
      </c>
      <c r="K263" s="157">
        <v>131</v>
      </c>
      <c r="L263" s="156">
        <v>34</v>
      </c>
      <c r="M263" s="157">
        <v>143</v>
      </c>
      <c r="N263" s="156">
        <v>43</v>
      </c>
      <c r="O263" s="157">
        <v>146</v>
      </c>
      <c r="P263" s="156">
        <v>44</v>
      </c>
      <c r="Q263" s="157">
        <v>148</v>
      </c>
      <c r="R263" s="156">
        <v>46</v>
      </c>
      <c r="S263" s="157">
        <v>149</v>
      </c>
      <c r="T263" s="156">
        <v>47</v>
      </c>
      <c r="U263" s="157">
        <v>150</v>
      </c>
      <c r="V263" s="506">
        <v>47</v>
      </c>
    </row>
    <row r="264" spans="1:22" x14ac:dyDescent="0.25">
      <c r="A264" s="472"/>
      <c r="B264" s="472"/>
      <c r="C264" s="1785"/>
      <c r="D264" s="1045" t="s">
        <v>193</v>
      </c>
      <c r="E264" s="1048">
        <v>605</v>
      </c>
      <c r="F264" s="1049">
        <v>86</v>
      </c>
      <c r="G264" s="1046">
        <v>805</v>
      </c>
      <c r="H264" s="1047">
        <v>140</v>
      </c>
      <c r="I264" s="1048">
        <v>948</v>
      </c>
      <c r="J264" s="1047">
        <v>202</v>
      </c>
      <c r="K264" s="1048">
        <v>1070</v>
      </c>
      <c r="L264" s="1047">
        <v>253</v>
      </c>
      <c r="M264" s="1048">
        <v>1170</v>
      </c>
      <c r="N264" s="1047">
        <v>281</v>
      </c>
      <c r="O264" s="1048">
        <v>1188</v>
      </c>
      <c r="P264" s="1047">
        <v>318</v>
      </c>
      <c r="Q264" s="1048">
        <v>1248</v>
      </c>
      <c r="R264" s="1047">
        <v>352</v>
      </c>
      <c r="S264" s="1048">
        <v>1233</v>
      </c>
      <c r="T264" s="1047">
        <v>380</v>
      </c>
      <c r="U264" s="1048">
        <v>1290</v>
      </c>
      <c r="V264" s="1050">
        <v>413</v>
      </c>
    </row>
    <row r="265" spans="1:22" x14ac:dyDescent="0.25">
      <c r="A265" s="472"/>
      <c r="B265" s="472"/>
      <c r="C265" s="1785"/>
      <c r="D265" s="515" t="s">
        <v>194</v>
      </c>
      <c r="E265" s="161">
        <v>35</v>
      </c>
      <c r="F265" s="162">
        <v>1</v>
      </c>
      <c r="G265" s="159">
        <v>35</v>
      </c>
      <c r="H265" s="160">
        <v>1</v>
      </c>
      <c r="I265" s="161">
        <v>57</v>
      </c>
      <c r="J265" s="160">
        <v>2</v>
      </c>
      <c r="K265" s="161">
        <v>63</v>
      </c>
      <c r="L265" s="160">
        <v>2</v>
      </c>
      <c r="M265" s="161">
        <v>70</v>
      </c>
      <c r="N265" s="160">
        <v>2</v>
      </c>
      <c r="O265" s="161">
        <v>69</v>
      </c>
      <c r="P265" s="160">
        <v>2</v>
      </c>
      <c r="Q265" s="161">
        <v>74</v>
      </c>
      <c r="R265" s="160">
        <v>2</v>
      </c>
      <c r="S265" s="161">
        <v>74</v>
      </c>
      <c r="T265" s="160">
        <v>2</v>
      </c>
      <c r="U265" s="161">
        <v>74</v>
      </c>
      <c r="V265" s="507">
        <v>2</v>
      </c>
    </row>
    <row r="266" spans="1:22" x14ac:dyDescent="0.25">
      <c r="A266" s="472"/>
      <c r="B266" s="472"/>
      <c r="C266" s="1785"/>
      <c r="D266" s="1045" t="s">
        <v>195</v>
      </c>
      <c r="E266" s="1048">
        <v>34</v>
      </c>
      <c r="F266" s="1049">
        <v>1</v>
      </c>
      <c r="G266" s="1046">
        <v>34</v>
      </c>
      <c r="H266" s="1047">
        <v>1</v>
      </c>
      <c r="I266" s="1048">
        <v>44</v>
      </c>
      <c r="J266" s="1047">
        <v>1</v>
      </c>
      <c r="K266" s="1048">
        <v>48</v>
      </c>
      <c r="L266" s="1047">
        <v>1</v>
      </c>
      <c r="M266" s="1048">
        <v>52</v>
      </c>
      <c r="N266" s="1047">
        <v>1</v>
      </c>
      <c r="O266" s="1048">
        <v>52</v>
      </c>
      <c r="P266" s="1047">
        <v>1</v>
      </c>
      <c r="Q266" s="1048">
        <v>50</v>
      </c>
      <c r="R266" s="1047">
        <v>1</v>
      </c>
      <c r="S266" s="1048">
        <v>43</v>
      </c>
      <c r="T266" s="1047">
        <v>1</v>
      </c>
      <c r="U266" s="1048">
        <v>44</v>
      </c>
      <c r="V266" s="1050">
        <v>1</v>
      </c>
    </row>
    <row r="267" spans="1:22" x14ac:dyDescent="0.25">
      <c r="A267" s="472"/>
      <c r="B267" s="472"/>
      <c r="C267" s="1785"/>
      <c r="D267" s="515" t="s">
        <v>196</v>
      </c>
      <c r="E267" s="161">
        <v>10</v>
      </c>
      <c r="F267" s="162">
        <v>0</v>
      </c>
      <c r="G267" s="159">
        <v>10</v>
      </c>
      <c r="H267" s="160">
        <v>0</v>
      </c>
      <c r="I267" s="161">
        <v>13</v>
      </c>
      <c r="J267" s="160">
        <v>0</v>
      </c>
      <c r="K267" s="161">
        <v>13</v>
      </c>
      <c r="L267" s="160">
        <v>0</v>
      </c>
      <c r="M267" s="161">
        <v>11</v>
      </c>
      <c r="N267" s="160">
        <v>0</v>
      </c>
      <c r="O267" s="161">
        <v>11</v>
      </c>
      <c r="P267" s="160">
        <v>0</v>
      </c>
      <c r="Q267" s="161">
        <v>10</v>
      </c>
      <c r="R267" s="160">
        <v>0</v>
      </c>
      <c r="S267" s="161">
        <v>9</v>
      </c>
      <c r="T267" s="160">
        <v>0</v>
      </c>
      <c r="U267" s="161">
        <v>9</v>
      </c>
      <c r="V267" s="507">
        <v>0</v>
      </c>
    </row>
    <row r="268" spans="1:22" x14ac:dyDescent="0.25">
      <c r="A268" s="472"/>
      <c r="B268" s="472"/>
      <c r="C268" s="1785"/>
      <c r="D268" s="1045" t="s">
        <v>197</v>
      </c>
      <c r="E268" s="1048">
        <v>15</v>
      </c>
      <c r="F268" s="1049">
        <v>10</v>
      </c>
      <c r="G268" s="1046">
        <v>17</v>
      </c>
      <c r="H268" s="1047">
        <v>17</v>
      </c>
      <c r="I268" s="1048">
        <v>21</v>
      </c>
      <c r="J268" s="1047">
        <v>25</v>
      </c>
      <c r="K268" s="1048">
        <v>23</v>
      </c>
      <c r="L268" s="1047">
        <v>31</v>
      </c>
      <c r="M268" s="1048">
        <v>29</v>
      </c>
      <c r="N268" s="1047">
        <v>32</v>
      </c>
      <c r="O268" s="1048">
        <v>34</v>
      </c>
      <c r="P268" s="1047">
        <v>38</v>
      </c>
      <c r="Q268" s="1048">
        <v>40</v>
      </c>
      <c r="R268" s="1047">
        <v>41</v>
      </c>
      <c r="S268" s="1048">
        <v>43</v>
      </c>
      <c r="T268" s="1047">
        <v>50</v>
      </c>
      <c r="U268" s="1048">
        <v>44</v>
      </c>
      <c r="V268" s="1050">
        <v>53</v>
      </c>
    </row>
    <row r="269" spans="1:22" x14ac:dyDescent="0.25">
      <c r="A269" s="472"/>
      <c r="B269" s="472"/>
      <c r="C269" s="1785"/>
      <c r="D269" s="515" t="s">
        <v>198</v>
      </c>
      <c r="E269" s="161">
        <v>7</v>
      </c>
      <c r="F269" s="162">
        <v>0</v>
      </c>
      <c r="G269" s="159">
        <v>9</v>
      </c>
      <c r="H269" s="160">
        <v>0</v>
      </c>
      <c r="I269" s="161">
        <v>15</v>
      </c>
      <c r="J269" s="160">
        <v>1</v>
      </c>
      <c r="K269" s="161">
        <v>18</v>
      </c>
      <c r="L269" s="160">
        <v>1</v>
      </c>
      <c r="M269" s="161">
        <v>18</v>
      </c>
      <c r="N269" s="160">
        <v>1</v>
      </c>
      <c r="O269" s="161">
        <v>17</v>
      </c>
      <c r="P269" s="160">
        <v>1</v>
      </c>
      <c r="Q269" s="161">
        <v>17</v>
      </c>
      <c r="R269" s="160">
        <v>1</v>
      </c>
      <c r="S269" s="161">
        <v>15</v>
      </c>
      <c r="T269" s="160">
        <v>2</v>
      </c>
      <c r="U269" s="161">
        <v>15</v>
      </c>
      <c r="V269" s="507">
        <v>2</v>
      </c>
    </row>
    <row r="270" spans="1:22" x14ac:dyDescent="0.25">
      <c r="A270" s="472"/>
      <c r="B270" s="472"/>
      <c r="C270" s="1785"/>
      <c r="D270" s="1045" t="s">
        <v>199</v>
      </c>
      <c r="E270" s="1048">
        <v>12</v>
      </c>
      <c r="F270" s="1049">
        <v>0</v>
      </c>
      <c r="G270" s="1046">
        <v>12</v>
      </c>
      <c r="H270" s="1047">
        <v>0</v>
      </c>
      <c r="I270" s="1048">
        <v>19</v>
      </c>
      <c r="J270" s="1047">
        <v>0</v>
      </c>
      <c r="K270" s="1048">
        <v>19</v>
      </c>
      <c r="L270" s="1047">
        <v>0</v>
      </c>
      <c r="M270" s="1048">
        <v>21</v>
      </c>
      <c r="N270" s="1047">
        <v>1</v>
      </c>
      <c r="O270" s="1048">
        <v>21</v>
      </c>
      <c r="P270" s="1047">
        <v>1</v>
      </c>
      <c r="Q270" s="1048">
        <v>21</v>
      </c>
      <c r="R270" s="1047">
        <v>1</v>
      </c>
      <c r="S270" s="1048">
        <v>19</v>
      </c>
      <c r="T270" s="1047">
        <v>1</v>
      </c>
      <c r="U270" s="1048">
        <v>20</v>
      </c>
      <c r="V270" s="1050">
        <v>1</v>
      </c>
    </row>
    <row r="271" spans="1:22" ht="15.75" thickBot="1" x14ac:dyDescent="0.3">
      <c r="A271" s="472"/>
      <c r="B271" s="472"/>
      <c r="C271" s="1785"/>
      <c r="D271" s="764" t="s">
        <v>200</v>
      </c>
      <c r="E271" s="767">
        <v>2</v>
      </c>
      <c r="F271" s="768">
        <v>0</v>
      </c>
      <c r="G271" s="765">
        <v>2</v>
      </c>
      <c r="H271" s="766">
        <v>0</v>
      </c>
      <c r="I271" s="767">
        <v>2</v>
      </c>
      <c r="J271" s="766">
        <v>0</v>
      </c>
      <c r="K271" s="767">
        <v>2</v>
      </c>
      <c r="L271" s="766">
        <v>0</v>
      </c>
      <c r="M271" s="767">
        <v>4</v>
      </c>
      <c r="N271" s="766">
        <v>0</v>
      </c>
      <c r="O271" s="767">
        <v>3</v>
      </c>
      <c r="P271" s="766">
        <v>0</v>
      </c>
      <c r="Q271" s="767">
        <v>3</v>
      </c>
      <c r="R271" s="766">
        <v>0</v>
      </c>
      <c r="S271" s="767">
        <v>2</v>
      </c>
      <c r="T271" s="766">
        <v>0</v>
      </c>
      <c r="U271" s="767">
        <v>2</v>
      </c>
      <c r="V271" s="769">
        <v>0</v>
      </c>
    </row>
    <row r="272" spans="1:22" ht="15.75" thickBot="1" x14ac:dyDescent="0.3">
      <c r="A272" s="472"/>
      <c r="B272" s="472"/>
      <c r="C272" s="1785"/>
      <c r="D272" s="889" t="s">
        <v>7</v>
      </c>
      <c r="E272" s="914">
        <f t="shared" ref="E272:V272" si="19">SUM(E263:E271)</f>
        <v>802</v>
      </c>
      <c r="F272" s="915">
        <f t="shared" si="19"/>
        <v>114</v>
      </c>
      <c r="G272" s="912">
        <f t="shared" si="19"/>
        <v>1021</v>
      </c>
      <c r="H272" s="913">
        <f t="shared" si="19"/>
        <v>183</v>
      </c>
      <c r="I272" s="914">
        <f t="shared" si="19"/>
        <v>1237</v>
      </c>
      <c r="J272" s="915">
        <f t="shared" si="19"/>
        <v>264</v>
      </c>
      <c r="K272" s="912">
        <f t="shared" si="19"/>
        <v>1387</v>
      </c>
      <c r="L272" s="913">
        <f t="shared" si="19"/>
        <v>322</v>
      </c>
      <c r="M272" s="914">
        <f t="shared" si="19"/>
        <v>1518</v>
      </c>
      <c r="N272" s="913">
        <f t="shared" si="19"/>
        <v>361</v>
      </c>
      <c r="O272" s="914">
        <f t="shared" si="19"/>
        <v>1541</v>
      </c>
      <c r="P272" s="913">
        <f t="shared" si="19"/>
        <v>405</v>
      </c>
      <c r="Q272" s="914">
        <f t="shared" si="19"/>
        <v>1611</v>
      </c>
      <c r="R272" s="913">
        <f t="shared" si="19"/>
        <v>444</v>
      </c>
      <c r="S272" s="914">
        <f t="shared" si="19"/>
        <v>1587</v>
      </c>
      <c r="T272" s="913">
        <f t="shared" si="19"/>
        <v>483</v>
      </c>
      <c r="U272" s="914">
        <f t="shared" si="19"/>
        <v>1648</v>
      </c>
      <c r="V272" s="916">
        <f t="shared" si="19"/>
        <v>519</v>
      </c>
    </row>
    <row r="273" spans="1:22" ht="30.75" thickBot="1" x14ac:dyDescent="0.3">
      <c r="A273" s="472"/>
      <c r="B273" s="472"/>
      <c r="C273" s="1786"/>
      <c r="D273" s="1146" t="s">
        <v>201</v>
      </c>
      <c r="E273" s="1765">
        <f>E272+F272</f>
        <v>916</v>
      </c>
      <c r="F273" s="1764"/>
      <c r="G273" s="1763">
        <f>G272+H272</f>
        <v>1204</v>
      </c>
      <c r="H273" s="1764"/>
      <c r="I273" s="1763">
        <f>I272+J272</f>
        <v>1501</v>
      </c>
      <c r="J273" s="1764"/>
      <c r="K273" s="1763">
        <f>K272+L272</f>
        <v>1709</v>
      </c>
      <c r="L273" s="1764"/>
      <c r="M273" s="1763">
        <f>M272+N272</f>
        <v>1879</v>
      </c>
      <c r="N273" s="1764"/>
      <c r="O273" s="1763">
        <f>O272+P272</f>
        <v>1946</v>
      </c>
      <c r="P273" s="1764"/>
      <c r="Q273" s="1763">
        <f>Q272+R272</f>
        <v>2055</v>
      </c>
      <c r="R273" s="1764"/>
      <c r="S273" s="1763">
        <f>S272+T272</f>
        <v>2070</v>
      </c>
      <c r="T273" s="1764"/>
      <c r="U273" s="1763">
        <f>U272+V272</f>
        <v>2167</v>
      </c>
      <c r="V273" s="1766"/>
    </row>
    <row r="274" spans="1:22" ht="15.75" customHeight="1" thickTop="1" thickBot="1" x14ac:dyDescent="0.3">
      <c r="A274" s="472"/>
      <c r="B274" s="439" t="s">
        <v>221</v>
      </c>
      <c r="C274" s="1771" t="s">
        <v>221</v>
      </c>
      <c r="D274" s="1791" t="str">
        <f>D261</f>
        <v>CATEG.</v>
      </c>
      <c r="E274" s="1757">
        <v>2008</v>
      </c>
      <c r="F274" s="1758"/>
      <c r="G274" s="1757">
        <v>2009</v>
      </c>
      <c r="H274" s="1758"/>
      <c r="I274" s="1757">
        <v>2010</v>
      </c>
      <c r="J274" s="1758"/>
      <c r="K274" s="1757">
        <v>2011</v>
      </c>
      <c r="L274" s="1758"/>
      <c r="M274" s="1757">
        <v>2012</v>
      </c>
      <c r="N274" s="1758"/>
      <c r="O274" s="1781">
        <v>2013</v>
      </c>
      <c r="P274" s="1782"/>
      <c r="Q274" s="1781">
        <v>2014</v>
      </c>
      <c r="R274" s="1782"/>
      <c r="S274" s="1781">
        <v>2015</v>
      </c>
      <c r="T274" s="1783"/>
      <c r="U274" s="1781">
        <v>2016</v>
      </c>
      <c r="V274" s="1784"/>
    </row>
    <row r="275" spans="1:22" ht="15.75" thickBot="1" x14ac:dyDescent="0.3">
      <c r="A275" s="472"/>
      <c r="B275" s="472"/>
      <c r="C275" s="1772"/>
      <c r="D275" s="1793"/>
      <c r="E275" s="904" t="s">
        <v>190</v>
      </c>
      <c r="F275" s="905" t="s">
        <v>191</v>
      </c>
      <c r="G275" s="902" t="s">
        <v>190</v>
      </c>
      <c r="H275" s="903" t="s">
        <v>191</v>
      </c>
      <c r="I275" s="904" t="s">
        <v>190</v>
      </c>
      <c r="J275" s="903" t="s">
        <v>191</v>
      </c>
      <c r="K275" s="923" t="s">
        <v>190</v>
      </c>
      <c r="L275" s="924" t="s">
        <v>191</v>
      </c>
      <c r="M275" s="923" t="s">
        <v>190</v>
      </c>
      <c r="N275" s="924" t="s">
        <v>191</v>
      </c>
      <c r="O275" s="923" t="s">
        <v>190</v>
      </c>
      <c r="P275" s="903" t="s">
        <v>191</v>
      </c>
      <c r="Q275" s="923" t="s">
        <v>190</v>
      </c>
      <c r="R275" s="903" t="s">
        <v>191</v>
      </c>
      <c r="S275" s="923" t="s">
        <v>190</v>
      </c>
      <c r="T275" s="903" t="s">
        <v>191</v>
      </c>
      <c r="U275" s="1141" t="s">
        <v>190</v>
      </c>
      <c r="V275" s="1140" t="s">
        <v>191</v>
      </c>
    </row>
    <row r="276" spans="1:22" x14ac:dyDescent="0.25">
      <c r="A276" s="472"/>
      <c r="B276" s="472"/>
      <c r="C276" s="1785"/>
      <c r="D276" s="514" t="s">
        <v>192</v>
      </c>
      <c r="E276" s="157">
        <v>153</v>
      </c>
      <c r="F276" s="158">
        <v>150</v>
      </c>
      <c r="G276" s="155">
        <v>198</v>
      </c>
      <c r="H276" s="156">
        <v>227</v>
      </c>
      <c r="I276" s="157">
        <v>234</v>
      </c>
      <c r="J276" s="156">
        <v>274</v>
      </c>
      <c r="K276" s="157">
        <v>250</v>
      </c>
      <c r="L276" s="156">
        <v>306</v>
      </c>
      <c r="M276" s="157">
        <v>266</v>
      </c>
      <c r="N276" s="156">
        <v>344</v>
      </c>
      <c r="O276" s="157">
        <v>285</v>
      </c>
      <c r="P276" s="156">
        <v>369</v>
      </c>
      <c r="Q276" s="157">
        <v>326</v>
      </c>
      <c r="R276" s="156">
        <v>417</v>
      </c>
      <c r="S276" s="157">
        <v>313</v>
      </c>
      <c r="T276" s="156">
        <v>427</v>
      </c>
      <c r="U276" s="157">
        <v>330</v>
      </c>
      <c r="V276" s="506">
        <v>446</v>
      </c>
    </row>
    <row r="277" spans="1:22" x14ac:dyDescent="0.25">
      <c r="A277" s="472"/>
      <c r="B277" s="472"/>
      <c r="C277" s="1785"/>
      <c r="D277" s="1045" t="s">
        <v>193</v>
      </c>
      <c r="E277" s="1048">
        <v>3206</v>
      </c>
      <c r="F277" s="1049">
        <v>1458</v>
      </c>
      <c r="G277" s="1046">
        <v>3785</v>
      </c>
      <c r="H277" s="1047">
        <v>1954</v>
      </c>
      <c r="I277" s="1048">
        <v>4103</v>
      </c>
      <c r="J277" s="1047">
        <v>2142</v>
      </c>
      <c r="K277" s="1048">
        <v>4463</v>
      </c>
      <c r="L277" s="1047">
        <v>2340</v>
      </c>
      <c r="M277" s="1048">
        <v>4743</v>
      </c>
      <c r="N277" s="1047">
        <v>2528</v>
      </c>
      <c r="O277" s="1048">
        <v>4977</v>
      </c>
      <c r="P277" s="1047">
        <v>2688</v>
      </c>
      <c r="Q277" s="1048">
        <v>5532</v>
      </c>
      <c r="R277" s="1047">
        <v>3030</v>
      </c>
      <c r="S277" s="1048">
        <v>5327</v>
      </c>
      <c r="T277" s="1047">
        <v>3004</v>
      </c>
      <c r="U277" s="1048">
        <v>5591</v>
      </c>
      <c r="V277" s="1050">
        <v>3150</v>
      </c>
    </row>
    <row r="278" spans="1:22" x14ac:dyDescent="0.25">
      <c r="A278" s="472"/>
      <c r="B278" s="472"/>
      <c r="C278" s="1785"/>
      <c r="D278" s="515" t="s">
        <v>194</v>
      </c>
      <c r="E278" s="161">
        <v>461</v>
      </c>
      <c r="F278" s="162">
        <v>10</v>
      </c>
      <c r="G278" s="159">
        <v>470</v>
      </c>
      <c r="H278" s="160">
        <v>11</v>
      </c>
      <c r="I278" s="161">
        <v>463</v>
      </c>
      <c r="J278" s="160">
        <v>12</v>
      </c>
      <c r="K278" s="161">
        <v>468</v>
      </c>
      <c r="L278" s="160">
        <v>12</v>
      </c>
      <c r="M278" s="161">
        <v>459</v>
      </c>
      <c r="N278" s="160">
        <v>12</v>
      </c>
      <c r="O278" s="161">
        <v>470</v>
      </c>
      <c r="P278" s="160">
        <v>12</v>
      </c>
      <c r="Q278" s="161">
        <v>568</v>
      </c>
      <c r="R278" s="160">
        <v>15</v>
      </c>
      <c r="S278" s="161">
        <v>472</v>
      </c>
      <c r="T278" s="160">
        <v>11</v>
      </c>
      <c r="U278" s="161">
        <v>473</v>
      </c>
      <c r="V278" s="507">
        <v>11</v>
      </c>
    </row>
    <row r="279" spans="1:22" x14ac:dyDescent="0.25">
      <c r="A279" s="472"/>
      <c r="B279" s="472"/>
      <c r="C279" s="1785"/>
      <c r="D279" s="1045" t="s">
        <v>195</v>
      </c>
      <c r="E279" s="1048">
        <v>249</v>
      </c>
      <c r="F279" s="1049">
        <v>3</v>
      </c>
      <c r="G279" s="1046">
        <v>259</v>
      </c>
      <c r="H279" s="1047">
        <v>3</v>
      </c>
      <c r="I279" s="1048">
        <v>271</v>
      </c>
      <c r="J279" s="1047">
        <v>4</v>
      </c>
      <c r="K279" s="1048">
        <v>275</v>
      </c>
      <c r="L279" s="1047">
        <v>4</v>
      </c>
      <c r="M279" s="1048">
        <v>277</v>
      </c>
      <c r="N279" s="1047">
        <v>4</v>
      </c>
      <c r="O279" s="1048">
        <v>280</v>
      </c>
      <c r="P279" s="1047">
        <v>3</v>
      </c>
      <c r="Q279" s="1048">
        <v>346</v>
      </c>
      <c r="R279" s="1047">
        <v>4</v>
      </c>
      <c r="S279" s="1048">
        <v>277</v>
      </c>
      <c r="T279" s="1047">
        <v>3</v>
      </c>
      <c r="U279" s="1048">
        <v>283</v>
      </c>
      <c r="V279" s="1050">
        <v>3</v>
      </c>
    </row>
    <row r="280" spans="1:22" x14ac:dyDescent="0.25">
      <c r="A280" s="472"/>
      <c r="B280" s="472"/>
      <c r="C280" s="1785"/>
      <c r="D280" s="515" t="s">
        <v>196</v>
      </c>
      <c r="E280" s="161">
        <v>114</v>
      </c>
      <c r="F280" s="162">
        <v>1</v>
      </c>
      <c r="G280" s="159">
        <v>117</v>
      </c>
      <c r="H280" s="160">
        <v>1</v>
      </c>
      <c r="I280" s="161">
        <v>119</v>
      </c>
      <c r="J280" s="160">
        <v>2</v>
      </c>
      <c r="K280" s="161">
        <v>124</v>
      </c>
      <c r="L280" s="160">
        <v>2</v>
      </c>
      <c r="M280" s="161">
        <v>125</v>
      </c>
      <c r="N280" s="160">
        <v>2</v>
      </c>
      <c r="O280" s="161">
        <v>126</v>
      </c>
      <c r="P280" s="160">
        <v>2</v>
      </c>
      <c r="Q280" s="161">
        <v>152</v>
      </c>
      <c r="R280" s="160">
        <v>3</v>
      </c>
      <c r="S280" s="161">
        <v>121</v>
      </c>
      <c r="T280" s="160">
        <v>2</v>
      </c>
      <c r="U280" s="161">
        <v>122</v>
      </c>
      <c r="V280" s="507">
        <v>2</v>
      </c>
    </row>
    <row r="281" spans="1:22" x14ac:dyDescent="0.25">
      <c r="A281" s="472"/>
      <c r="B281" s="472"/>
      <c r="C281" s="1785"/>
      <c r="D281" s="1045" t="s">
        <v>197</v>
      </c>
      <c r="E281" s="1048">
        <v>758</v>
      </c>
      <c r="F281" s="1049">
        <v>567</v>
      </c>
      <c r="G281" s="1046">
        <v>811</v>
      </c>
      <c r="H281" s="1047">
        <v>618</v>
      </c>
      <c r="I281" s="1048">
        <v>843</v>
      </c>
      <c r="J281" s="1047">
        <v>669</v>
      </c>
      <c r="K281" s="1048">
        <v>883</v>
      </c>
      <c r="L281" s="1047">
        <v>706</v>
      </c>
      <c r="M281" s="1048">
        <v>906</v>
      </c>
      <c r="N281" s="1047">
        <v>754</v>
      </c>
      <c r="O281" s="1048">
        <v>935</v>
      </c>
      <c r="P281" s="1047">
        <v>812</v>
      </c>
      <c r="Q281" s="1048">
        <v>1105</v>
      </c>
      <c r="R281" s="1047">
        <v>935</v>
      </c>
      <c r="S281" s="1048">
        <v>963</v>
      </c>
      <c r="T281" s="1047">
        <v>854</v>
      </c>
      <c r="U281" s="1048">
        <v>1000</v>
      </c>
      <c r="V281" s="1050">
        <v>883</v>
      </c>
    </row>
    <row r="282" spans="1:22" x14ac:dyDescent="0.25">
      <c r="A282" s="472"/>
      <c r="B282" s="472"/>
      <c r="C282" s="1785"/>
      <c r="D282" s="515" t="s">
        <v>198</v>
      </c>
      <c r="E282" s="161">
        <v>263</v>
      </c>
      <c r="F282" s="162">
        <v>10</v>
      </c>
      <c r="G282" s="159">
        <v>271</v>
      </c>
      <c r="H282" s="160">
        <v>10</v>
      </c>
      <c r="I282" s="161">
        <v>270</v>
      </c>
      <c r="J282" s="160">
        <v>10</v>
      </c>
      <c r="K282" s="161">
        <v>271</v>
      </c>
      <c r="L282" s="160">
        <v>11</v>
      </c>
      <c r="M282" s="161">
        <v>268</v>
      </c>
      <c r="N282" s="160">
        <v>9</v>
      </c>
      <c r="O282" s="161">
        <v>277</v>
      </c>
      <c r="P282" s="160">
        <v>10</v>
      </c>
      <c r="Q282" s="161">
        <v>333</v>
      </c>
      <c r="R282" s="160">
        <v>12</v>
      </c>
      <c r="S282" s="161">
        <v>269</v>
      </c>
      <c r="T282" s="160">
        <v>9</v>
      </c>
      <c r="U282" s="161">
        <v>269</v>
      </c>
      <c r="V282" s="507">
        <v>9</v>
      </c>
    </row>
    <row r="283" spans="1:22" x14ac:dyDescent="0.25">
      <c r="A283" s="472"/>
      <c r="B283" s="472"/>
      <c r="C283" s="1785"/>
      <c r="D283" s="1045" t="s">
        <v>199</v>
      </c>
      <c r="E283" s="1048">
        <v>145</v>
      </c>
      <c r="F283" s="1049">
        <v>1</v>
      </c>
      <c r="G283" s="1046">
        <v>150</v>
      </c>
      <c r="H283" s="1047">
        <v>1</v>
      </c>
      <c r="I283" s="1048">
        <v>154</v>
      </c>
      <c r="J283" s="1047">
        <v>2</v>
      </c>
      <c r="K283" s="1048">
        <v>149</v>
      </c>
      <c r="L283" s="1047">
        <v>2</v>
      </c>
      <c r="M283" s="1048">
        <v>151</v>
      </c>
      <c r="N283" s="1047">
        <v>3</v>
      </c>
      <c r="O283" s="1048">
        <v>151</v>
      </c>
      <c r="P283" s="1047">
        <v>3</v>
      </c>
      <c r="Q283" s="1048">
        <v>182</v>
      </c>
      <c r="R283" s="1047">
        <v>3</v>
      </c>
      <c r="S283" s="1048">
        <v>148</v>
      </c>
      <c r="T283" s="1047">
        <v>4</v>
      </c>
      <c r="U283" s="1048">
        <v>150</v>
      </c>
      <c r="V283" s="1050">
        <v>4</v>
      </c>
    </row>
    <row r="284" spans="1:22" ht="15.75" thickBot="1" x14ac:dyDescent="0.3">
      <c r="A284" s="472"/>
      <c r="B284" s="472"/>
      <c r="C284" s="1785"/>
      <c r="D284" s="764" t="s">
        <v>200</v>
      </c>
      <c r="E284" s="767">
        <v>58</v>
      </c>
      <c r="F284" s="768">
        <v>0</v>
      </c>
      <c r="G284" s="765">
        <v>59</v>
      </c>
      <c r="H284" s="766">
        <v>0</v>
      </c>
      <c r="I284" s="767">
        <v>61</v>
      </c>
      <c r="J284" s="766">
        <v>0</v>
      </c>
      <c r="K284" s="767">
        <v>62</v>
      </c>
      <c r="L284" s="766">
        <v>0</v>
      </c>
      <c r="M284" s="767">
        <v>62</v>
      </c>
      <c r="N284" s="766">
        <v>0</v>
      </c>
      <c r="O284" s="767">
        <v>63</v>
      </c>
      <c r="P284" s="766">
        <v>0</v>
      </c>
      <c r="Q284" s="767">
        <v>78</v>
      </c>
      <c r="R284" s="766">
        <v>0</v>
      </c>
      <c r="S284" s="767">
        <v>64</v>
      </c>
      <c r="T284" s="766">
        <v>0</v>
      </c>
      <c r="U284" s="767">
        <v>65</v>
      </c>
      <c r="V284" s="769">
        <v>0</v>
      </c>
    </row>
    <row r="285" spans="1:22" ht="15.75" thickBot="1" x14ac:dyDescent="0.3">
      <c r="A285" s="472"/>
      <c r="B285" s="472"/>
      <c r="C285" s="1785"/>
      <c r="D285" s="889" t="s">
        <v>7</v>
      </c>
      <c r="E285" s="914">
        <f t="shared" ref="E285:V285" si="20">SUM(E276:E284)</f>
        <v>5407</v>
      </c>
      <c r="F285" s="915">
        <f t="shared" si="20"/>
        <v>2200</v>
      </c>
      <c r="G285" s="912">
        <f t="shared" si="20"/>
        <v>6120</v>
      </c>
      <c r="H285" s="913">
        <f t="shared" si="20"/>
        <v>2825</v>
      </c>
      <c r="I285" s="914">
        <f t="shared" si="20"/>
        <v>6518</v>
      </c>
      <c r="J285" s="915">
        <f t="shared" si="20"/>
        <v>3115</v>
      </c>
      <c r="K285" s="912">
        <f t="shared" si="20"/>
        <v>6945</v>
      </c>
      <c r="L285" s="913">
        <f t="shared" si="20"/>
        <v>3383</v>
      </c>
      <c r="M285" s="914">
        <f t="shared" si="20"/>
        <v>7257</v>
      </c>
      <c r="N285" s="913">
        <f t="shared" si="20"/>
        <v>3656</v>
      </c>
      <c r="O285" s="914">
        <f t="shared" si="20"/>
        <v>7564</v>
      </c>
      <c r="P285" s="913">
        <f t="shared" si="20"/>
        <v>3899</v>
      </c>
      <c r="Q285" s="914">
        <f t="shared" si="20"/>
        <v>8622</v>
      </c>
      <c r="R285" s="913">
        <f t="shared" si="20"/>
        <v>4419</v>
      </c>
      <c r="S285" s="914">
        <f t="shared" si="20"/>
        <v>7954</v>
      </c>
      <c r="T285" s="913">
        <f t="shared" si="20"/>
        <v>4314</v>
      </c>
      <c r="U285" s="914">
        <f t="shared" si="20"/>
        <v>8283</v>
      </c>
      <c r="V285" s="916">
        <f t="shared" si="20"/>
        <v>4508</v>
      </c>
    </row>
    <row r="286" spans="1:22" ht="30.75" thickBot="1" x14ac:dyDescent="0.3">
      <c r="A286" s="472"/>
      <c r="B286" s="472"/>
      <c r="C286" s="1786"/>
      <c r="D286" s="1146" t="s">
        <v>201</v>
      </c>
      <c r="E286" s="1765">
        <f>E285+F285</f>
        <v>7607</v>
      </c>
      <c r="F286" s="1764"/>
      <c r="G286" s="1763">
        <f>G285+H285</f>
        <v>8945</v>
      </c>
      <c r="H286" s="1764"/>
      <c r="I286" s="1763">
        <f>I285+J285</f>
        <v>9633</v>
      </c>
      <c r="J286" s="1764"/>
      <c r="K286" s="1763">
        <f>K285+L285</f>
        <v>10328</v>
      </c>
      <c r="L286" s="1764"/>
      <c r="M286" s="1763">
        <f>M285+N285</f>
        <v>10913</v>
      </c>
      <c r="N286" s="1764"/>
      <c r="O286" s="1763">
        <f>O285+P285</f>
        <v>11463</v>
      </c>
      <c r="P286" s="1764"/>
      <c r="Q286" s="1763">
        <f>Q285+R285</f>
        <v>13041</v>
      </c>
      <c r="R286" s="1764"/>
      <c r="S286" s="1763">
        <f>S285+T285</f>
        <v>12268</v>
      </c>
      <c r="T286" s="1764"/>
      <c r="U286" s="1763">
        <f>U285+V285</f>
        <v>12791</v>
      </c>
      <c r="V286" s="1766"/>
    </row>
    <row r="287" spans="1:22" ht="15.75" customHeight="1" thickTop="1" thickBot="1" x14ac:dyDescent="0.3">
      <c r="A287" s="472"/>
      <c r="B287" s="439" t="s">
        <v>222</v>
      </c>
      <c r="C287" s="1771" t="s">
        <v>222</v>
      </c>
      <c r="D287" s="1791" t="str">
        <f>D274</f>
        <v>CATEG.</v>
      </c>
      <c r="E287" s="1757">
        <v>2008</v>
      </c>
      <c r="F287" s="1758"/>
      <c r="G287" s="1757">
        <v>2009</v>
      </c>
      <c r="H287" s="1758"/>
      <c r="I287" s="1757">
        <v>2010</v>
      </c>
      <c r="J287" s="1758"/>
      <c r="K287" s="1757">
        <v>2011</v>
      </c>
      <c r="L287" s="1758"/>
      <c r="M287" s="1757">
        <v>2012</v>
      </c>
      <c r="N287" s="1758"/>
      <c r="O287" s="1781">
        <v>2013</v>
      </c>
      <c r="P287" s="1782"/>
      <c r="Q287" s="1781">
        <v>2014</v>
      </c>
      <c r="R287" s="1782"/>
      <c r="S287" s="1781">
        <v>2015</v>
      </c>
      <c r="T287" s="1783"/>
      <c r="U287" s="1781">
        <v>2016</v>
      </c>
      <c r="V287" s="1784"/>
    </row>
    <row r="288" spans="1:22" ht="15.75" thickBot="1" x14ac:dyDescent="0.3">
      <c r="A288" s="472"/>
      <c r="B288" s="472"/>
      <c r="C288" s="1772"/>
      <c r="D288" s="1793"/>
      <c r="E288" s="904" t="s">
        <v>190</v>
      </c>
      <c r="F288" s="905" t="s">
        <v>191</v>
      </c>
      <c r="G288" s="902" t="s">
        <v>190</v>
      </c>
      <c r="H288" s="903" t="s">
        <v>191</v>
      </c>
      <c r="I288" s="904" t="s">
        <v>190</v>
      </c>
      <c r="J288" s="903" t="s">
        <v>191</v>
      </c>
      <c r="K288" s="923" t="s">
        <v>190</v>
      </c>
      <c r="L288" s="924" t="s">
        <v>191</v>
      </c>
      <c r="M288" s="923" t="s">
        <v>190</v>
      </c>
      <c r="N288" s="924" t="s">
        <v>191</v>
      </c>
      <c r="O288" s="923" t="s">
        <v>190</v>
      </c>
      <c r="P288" s="903" t="s">
        <v>191</v>
      </c>
      <c r="Q288" s="923" t="s">
        <v>190</v>
      </c>
      <c r="R288" s="903" t="s">
        <v>191</v>
      </c>
      <c r="S288" s="923" t="s">
        <v>190</v>
      </c>
      <c r="T288" s="903" t="s">
        <v>191</v>
      </c>
      <c r="U288" s="1141" t="s">
        <v>190</v>
      </c>
      <c r="V288" s="1140" t="s">
        <v>191</v>
      </c>
    </row>
    <row r="289" spans="1:22" x14ac:dyDescent="0.25">
      <c r="A289" s="472"/>
      <c r="B289" s="472"/>
      <c r="C289" s="1785"/>
      <c r="D289" s="514" t="s">
        <v>192</v>
      </c>
      <c r="E289" s="157">
        <v>22</v>
      </c>
      <c r="F289" s="158">
        <v>10</v>
      </c>
      <c r="G289" s="155">
        <v>28</v>
      </c>
      <c r="H289" s="156">
        <v>19</v>
      </c>
      <c r="I289" s="157">
        <v>31</v>
      </c>
      <c r="J289" s="156">
        <v>20</v>
      </c>
      <c r="K289" s="157">
        <v>34</v>
      </c>
      <c r="L289" s="156">
        <v>19</v>
      </c>
      <c r="M289" s="157">
        <v>40</v>
      </c>
      <c r="N289" s="156">
        <v>26</v>
      </c>
      <c r="O289" s="157">
        <v>45</v>
      </c>
      <c r="P289" s="156">
        <v>30</v>
      </c>
      <c r="Q289" s="157">
        <v>49</v>
      </c>
      <c r="R289" s="156">
        <v>28</v>
      </c>
      <c r="S289" s="157">
        <v>53</v>
      </c>
      <c r="T289" s="156">
        <v>31</v>
      </c>
      <c r="U289" s="157">
        <v>56</v>
      </c>
      <c r="V289" s="506">
        <v>32</v>
      </c>
    </row>
    <row r="290" spans="1:22" x14ac:dyDescent="0.25">
      <c r="A290" s="472"/>
      <c r="B290" s="472"/>
      <c r="C290" s="1785"/>
      <c r="D290" s="1045" t="s">
        <v>193</v>
      </c>
      <c r="E290" s="1048">
        <v>409</v>
      </c>
      <c r="F290" s="1049">
        <v>84</v>
      </c>
      <c r="G290" s="1046">
        <v>538</v>
      </c>
      <c r="H290" s="1047">
        <v>133</v>
      </c>
      <c r="I290" s="1048">
        <v>616</v>
      </c>
      <c r="J290" s="1047">
        <v>163</v>
      </c>
      <c r="K290" s="1048">
        <v>691</v>
      </c>
      <c r="L290" s="1047">
        <v>183</v>
      </c>
      <c r="M290" s="1048">
        <v>797</v>
      </c>
      <c r="N290" s="1047">
        <v>224</v>
      </c>
      <c r="O290" s="1048">
        <v>887</v>
      </c>
      <c r="P290" s="1047">
        <v>272</v>
      </c>
      <c r="Q290" s="1048">
        <v>976</v>
      </c>
      <c r="R290" s="1047">
        <v>328</v>
      </c>
      <c r="S290" s="1048">
        <v>1109</v>
      </c>
      <c r="T290" s="1047">
        <v>386</v>
      </c>
      <c r="U290" s="1048">
        <v>1195</v>
      </c>
      <c r="V290" s="1050">
        <v>422</v>
      </c>
    </row>
    <row r="291" spans="1:22" x14ac:dyDescent="0.25">
      <c r="A291" s="472"/>
      <c r="B291" s="472"/>
      <c r="C291" s="1785"/>
      <c r="D291" s="515" t="s">
        <v>194</v>
      </c>
      <c r="E291" s="161">
        <v>39</v>
      </c>
      <c r="F291" s="162">
        <v>0</v>
      </c>
      <c r="G291" s="159">
        <v>41</v>
      </c>
      <c r="H291" s="160">
        <v>0</v>
      </c>
      <c r="I291" s="161">
        <v>48</v>
      </c>
      <c r="J291" s="160">
        <v>0</v>
      </c>
      <c r="K291" s="161">
        <v>48</v>
      </c>
      <c r="L291" s="160">
        <v>0</v>
      </c>
      <c r="M291" s="161">
        <v>56</v>
      </c>
      <c r="N291" s="160">
        <v>0</v>
      </c>
      <c r="O291" s="161">
        <v>57</v>
      </c>
      <c r="P291" s="160">
        <v>0</v>
      </c>
      <c r="Q291" s="161">
        <v>65</v>
      </c>
      <c r="R291" s="160">
        <v>0</v>
      </c>
      <c r="S291" s="161">
        <v>74</v>
      </c>
      <c r="T291" s="160">
        <v>0</v>
      </c>
      <c r="U291" s="161">
        <v>74</v>
      </c>
      <c r="V291" s="507">
        <v>0</v>
      </c>
    </row>
    <row r="292" spans="1:22" x14ac:dyDescent="0.25">
      <c r="A292" s="472"/>
      <c r="B292" s="472"/>
      <c r="C292" s="1785"/>
      <c r="D292" s="1045" t="s">
        <v>195</v>
      </c>
      <c r="E292" s="1048">
        <v>36</v>
      </c>
      <c r="F292" s="1049">
        <v>2</v>
      </c>
      <c r="G292" s="1046">
        <v>36</v>
      </c>
      <c r="H292" s="1047">
        <v>2</v>
      </c>
      <c r="I292" s="1048">
        <v>38</v>
      </c>
      <c r="J292" s="1047">
        <v>1</v>
      </c>
      <c r="K292" s="1048">
        <v>42</v>
      </c>
      <c r="L292" s="1047">
        <v>1</v>
      </c>
      <c r="M292" s="1048">
        <v>46</v>
      </c>
      <c r="N292" s="1047">
        <v>1</v>
      </c>
      <c r="O292" s="1048">
        <v>50</v>
      </c>
      <c r="P292" s="1047">
        <v>1</v>
      </c>
      <c r="Q292" s="1048">
        <v>56</v>
      </c>
      <c r="R292" s="1047">
        <v>1</v>
      </c>
      <c r="S292" s="1048">
        <v>62</v>
      </c>
      <c r="T292" s="1047">
        <v>0</v>
      </c>
      <c r="U292" s="1048">
        <v>64</v>
      </c>
      <c r="V292" s="1050">
        <v>0</v>
      </c>
    </row>
    <row r="293" spans="1:22" x14ac:dyDescent="0.25">
      <c r="A293" s="472"/>
      <c r="B293" s="472"/>
      <c r="C293" s="1785"/>
      <c r="D293" s="515" t="s">
        <v>196</v>
      </c>
      <c r="E293" s="161">
        <v>20</v>
      </c>
      <c r="F293" s="162">
        <v>0</v>
      </c>
      <c r="G293" s="159">
        <v>22</v>
      </c>
      <c r="H293" s="160">
        <v>0</v>
      </c>
      <c r="I293" s="161">
        <v>30</v>
      </c>
      <c r="J293" s="160">
        <v>0</v>
      </c>
      <c r="K293" s="161">
        <v>31</v>
      </c>
      <c r="L293" s="160">
        <v>0</v>
      </c>
      <c r="M293" s="161">
        <v>35</v>
      </c>
      <c r="N293" s="160">
        <v>0</v>
      </c>
      <c r="O293" s="161">
        <v>35</v>
      </c>
      <c r="P293" s="160">
        <v>0</v>
      </c>
      <c r="Q293" s="161">
        <v>39</v>
      </c>
      <c r="R293" s="160">
        <v>0</v>
      </c>
      <c r="S293" s="161">
        <v>34</v>
      </c>
      <c r="T293" s="160">
        <v>0</v>
      </c>
      <c r="U293" s="161">
        <v>35</v>
      </c>
      <c r="V293" s="507">
        <v>0</v>
      </c>
    </row>
    <row r="294" spans="1:22" x14ac:dyDescent="0.25">
      <c r="A294" s="472"/>
      <c r="B294" s="472"/>
      <c r="C294" s="1785"/>
      <c r="D294" s="1045" t="s">
        <v>197</v>
      </c>
      <c r="E294" s="1048">
        <v>85</v>
      </c>
      <c r="F294" s="1049">
        <v>34</v>
      </c>
      <c r="G294" s="1046">
        <v>88</v>
      </c>
      <c r="H294" s="1047">
        <v>38</v>
      </c>
      <c r="I294" s="1048">
        <v>97</v>
      </c>
      <c r="J294" s="1047">
        <v>41</v>
      </c>
      <c r="K294" s="1048">
        <v>107</v>
      </c>
      <c r="L294" s="1047">
        <v>50</v>
      </c>
      <c r="M294" s="1048">
        <v>120</v>
      </c>
      <c r="N294" s="1047">
        <v>56</v>
      </c>
      <c r="O294" s="1048">
        <v>129</v>
      </c>
      <c r="P294" s="1047">
        <v>62</v>
      </c>
      <c r="Q294" s="1048">
        <v>134</v>
      </c>
      <c r="R294" s="1047">
        <v>67</v>
      </c>
      <c r="S294" s="1048">
        <v>139</v>
      </c>
      <c r="T294" s="1047">
        <v>72</v>
      </c>
      <c r="U294" s="1048">
        <v>142</v>
      </c>
      <c r="V294" s="1050">
        <v>79</v>
      </c>
    </row>
    <row r="295" spans="1:22" x14ac:dyDescent="0.25">
      <c r="A295" s="472"/>
      <c r="B295" s="472"/>
      <c r="C295" s="1785"/>
      <c r="D295" s="515" t="s">
        <v>198</v>
      </c>
      <c r="E295" s="161">
        <v>35</v>
      </c>
      <c r="F295" s="162">
        <v>0</v>
      </c>
      <c r="G295" s="159">
        <v>36</v>
      </c>
      <c r="H295" s="160">
        <v>0</v>
      </c>
      <c r="I295" s="161">
        <v>36</v>
      </c>
      <c r="J295" s="160">
        <v>0</v>
      </c>
      <c r="K295" s="161">
        <v>40</v>
      </c>
      <c r="L295" s="160">
        <v>0</v>
      </c>
      <c r="M295" s="161">
        <v>47</v>
      </c>
      <c r="N295" s="160">
        <v>0</v>
      </c>
      <c r="O295" s="161">
        <v>49</v>
      </c>
      <c r="P295" s="160">
        <v>0</v>
      </c>
      <c r="Q295" s="161">
        <v>55</v>
      </c>
      <c r="R295" s="160">
        <v>0</v>
      </c>
      <c r="S295" s="161">
        <v>60</v>
      </c>
      <c r="T295" s="160">
        <v>0</v>
      </c>
      <c r="U295" s="161">
        <v>60</v>
      </c>
      <c r="V295" s="507">
        <v>0</v>
      </c>
    </row>
    <row r="296" spans="1:22" x14ac:dyDescent="0.25">
      <c r="A296" s="472"/>
      <c r="B296" s="472"/>
      <c r="C296" s="1785"/>
      <c r="D296" s="1045" t="s">
        <v>199</v>
      </c>
      <c r="E296" s="1048">
        <v>36</v>
      </c>
      <c r="F296" s="1049">
        <v>1</v>
      </c>
      <c r="G296" s="1046">
        <v>36</v>
      </c>
      <c r="H296" s="1047">
        <v>1</v>
      </c>
      <c r="I296" s="1048">
        <v>41</v>
      </c>
      <c r="J296" s="1047">
        <v>1</v>
      </c>
      <c r="K296" s="1048">
        <v>42</v>
      </c>
      <c r="L296" s="1047">
        <v>1</v>
      </c>
      <c r="M296" s="1048">
        <v>45</v>
      </c>
      <c r="N296" s="1047">
        <v>1</v>
      </c>
      <c r="O296" s="1048">
        <v>46</v>
      </c>
      <c r="P296" s="1047">
        <v>2</v>
      </c>
      <c r="Q296" s="1048">
        <v>47</v>
      </c>
      <c r="R296" s="1047">
        <v>1</v>
      </c>
      <c r="S296" s="1048">
        <v>52</v>
      </c>
      <c r="T296" s="1047">
        <v>1</v>
      </c>
      <c r="U296" s="1048">
        <v>53</v>
      </c>
      <c r="V296" s="1050">
        <v>1</v>
      </c>
    </row>
    <row r="297" spans="1:22" ht="15.75" thickBot="1" x14ac:dyDescent="0.3">
      <c r="A297" s="472"/>
      <c r="B297" s="472"/>
      <c r="C297" s="1785"/>
      <c r="D297" s="764" t="s">
        <v>200</v>
      </c>
      <c r="E297" s="767">
        <v>21</v>
      </c>
      <c r="F297" s="768">
        <v>0</v>
      </c>
      <c r="G297" s="765">
        <v>21</v>
      </c>
      <c r="H297" s="766">
        <v>0</v>
      </c>
      <c r="I297" s="767">
        <v>27</v>
      </c>
      <c r="J297" s="766">
        <v>0</v>
      </c>
      <c r="K297" s="767">
        <v>29</v>
      </c>
      <c r="L297" s="766">
        <v>0</v>
      </c>
      <c r="M297" s="767">
        <v>31</v>
      </c>
      <c r="N297" s="766">
        <v>0</v>
      </c>
      <c r="O297" s="767">
        <v>35</v>
      </c>
      <c r="P297" s="766">
        <v>0</v>
      </c>
      <c r="Q297" s="767">
        <v>36</v>
      </c>
      <c r="R297" s="766">
        <v>0</v>
      </c>
      <c r="S297" s="767">
        <v>43</v>
      </c>
      <c r="T297" s="766">
        <v>0</v>
      </c>
      <c r="U297" s="767">
        <v>44</v>
      </c>
      <c r="V297" s="769">
        <v>0</v>
      </c>
    </row>
    <row r="298" spans="1:22" ht="15.75" thickBot="1" x14ac:dyDescent="0.3">
      <c r="A298" s="472"/>
      <c r="B298" s="472"/>
      <c r="C298" s="1785"/>
      <c r="D298" s="889" t="s">
        <v>7</v>
      </c>
      <c r="E298" s="914">
        <f t="shared" ref="E298:V298" si="21">SUM(E289:E297)</f>
        <v>703</v>
      </c>
      <c r="F298" s="915">
        <f t="shared" si="21"/>
        <v>131</v>
      </c>
      <c r="G298" s="912">
        <f t="shared" si="21"/>
        <v>846</v>
      </c>
      <c r="H298" s="913">
        <f t="shared" si="21"/>
        <v>193</v>
      </c>
      <c r="I298" s="914">
        <f t="shared" si="21"/>
        <v>964</v>
      </c>
      <c r="J298" s="915">
        <f t="shared" si="21"/>
        <v>226</v>
      </c>
      <c r="K298" s="912">
        <f t="shared" si="21"/>
        <v>1064</v>
      </c>
      <c r="L298" s="913">
        <f t="shared" si="21"/>
        <v>254</v>
      </c>
      <c r="M298" s="914">
        <f t="shared" si="21"/>
        <v>1217</v>
      </c>
      <c r="N298" s="913">
        <f t="shared" si="21"/>
        <v>308</v>
      </c>
      <c r="O298" s="914">
        <f t="shared" si="21"/>
        <v>1333</v>
      </c>
      <c r="P298" s="913">
        <f t="shared" si="21"/>
        <v>367</v>
      </c>
      <c r="Q298" s="914">
        <f t="shared" si="21"/>
        <v>1457</v>
      </c>
      <c r="R298" s="913">
        <f t="shared" si="21"/>
        <v>425</v>
      </c>
      <c r="S298" s="914">
        <f t="shared" si="21"/>
        <v>1626</v>
      </c>
      <c r="T298" s="913">
        <f t="shared" si="21"/>
        <v>490</v>
      </c>
      <c r="U298" s="914">
        <f t="shared" si="21"/>
        <v>1723</v>
      </c>
      <c r="V298" s="916">
        <f t="shared" si="21"/>
        <v>534</v>
      </c>
    </row>
    <row r="299" spans="1:22" ht="30.75" thickBot="1" x14ac:dyDescent="0.3">
      <c r="A299" s="472"/>
      <c r="B299" s="472"/>
      <c r="C299" s="1786"/>
      <c r="D299" s="1146" t="s">
        <v>201</v>
      </c>
      <c r="E299" s="1765">
        <f>E298+F298</f>
        <v>834</v>
      </c>
      <c r="F299" s="1764"/>
      <c r="G299" s="1763">
        <f>G298+H298</f>
        <v>1039</v>
      </c>
      <c r="H299" s="1764"/>
      <c r="I299" s="1763">
        <f>I298+J298</f>
        <v>1190</v>
      </c>
      <c r="J299" s="1764"/>
      <c r="K299" s="1763">
        <f>K298+L298</f>
        <v>1318</v>
      </c>
      <c r="L299" s="1764"/>
      <c r="M299" s="1763">
        <f>M298+N298</f>
        <v>1525</v>
      </c>
      <c r="N299" s="1764"/>
      <c r="O299" s="1763">
        <f>O298+P298</f>
        <v>1700</v>
      </c>
      <c r="P299" s="1764"/>
      <c r="Q299" s="1763">
        <f>Q298+R298</f>
        <v>1882</v>
      </c>
      <c r="R299" s="1764"/>
      <c r="S299" s="1763">
        <f>S298+T298</f>
        <v>2116</v>
      </c>
      <c r="T299" s="1764"/>
      <c r="U299" s="1763">
        <f>U298+V298</f>
        <v>2257</v>
      </c>
      <c r="V299" s="1766"/>
    </row>
    <row r="300" spans="1:22" ht="15.75" customHeight="1" thickTop="1" thickBot="1" x14ac:dyDescent="0.3">
      <c r="A300" s="472"/>
      <c r="B300" s="439" t="s">
        <v>223</v>
      </c>
      <c r="C300" s="1771" t="s">
        <v>223</v>
      </c>
      <c r="D300" s="1791" t="str">
        <f>D287</f>
        <v>CATEG.</v>
      </c>
      <c r="E300" s="1757">
        <v>2008</v>
      </c>
      <c r="F300" s="1758"/>
      <c r="G300" s="1757">
        <v>2009</v>
      </c>
      <c r="H300" s="1758"/>
      <c r="I300" s="1757">
        <v>2010</v>
      </c>
      <c r="J300" s="1758"/>
      <c r="K300" s="1757">
        <v>2011</v>
      </c>
      <c r="L300" s="1758"/>
      <c r="M300" s="1757">
        <v>2012</v>
      </c>
      <c r="N300" s="1758"/>
      <c r="O300" s="1781">
        <v>2013</v>
      </c>
      <c r="P300" s="1782"/>
      <c r="Q300" s="1781">
        <v>2014</v>
      </c>
      <c r="R300" s="1782"/>
      <c r="S300" s="1781">
        <v>2015</v>
      </c>
      <c r="T300" s="1783"/>
      <c r="U300" s="1781">
        <v>2016</v>
      </c>
      <c r="V300" s="1784"/>
    </row>
    <row r="301" spans="1:22" ht="15.75" thickBot="1" x14ac:dyDescent="0.3">
      <c r="A301" s="472"/>
      <c r="B301" s="472"/>
      <c r="C301" s="1772"/>
      <c r="D301" s="1793"/>
      <c r="E301" s="904" t="s">
        <v>190</v>
      </c>
      <c r="F301" s="905" t="s">
        <v>191</v>
      </c>
      <c r="G301" s="902" t="s">
        <v>190</v>
      </c>
      <c r="H301" s="903" t="s">
        <v>191</v>
      </c>
      <c r="I301" s="904" t="s">
        <v>190</v>
      </c>
      <c r="J301" s="903" t="s">
        <v>191</v>
      </c>
      <c r="K301" s="923" t="s">
        <v>190</v>
      </c>
      <c r="L301" s="924" t="s">
        <v>191</v>
      </c>
      <c r="M301" s="923" t="s">
        <v>190</v>
      </c>
      <c r="N301" s="924" t="s">
        <v>191</v>
      </c>
      <c r="O301" s="923" t="s">
        <v>190</v>
      </c>
      <c r="P301" s="903" t="s">
        <v>191</v>
      </c>
      <c r="Q301" s="923" t="s">
        <v>190</v>
      </c>
      <c r="R301" s="903" t="s">
        <v>191</v>
      </c>
      <c r="S301" s="923" t="s">
        <v>190</v>
      </c>
      <c r="T301" s="903" t="s">
        <v>191</v>
      </c>
      <c r="U301" s="1141" t="s">
        <v>190</v>
      </c>
      <c r="V301" s="1140" t="s">
        <v>191</v>
      </c>
    </row>
    <row r="302" spans="1:22" x14ac:dyDescent="0.25">
      <c r="A302" s="472"/>
      <c r="B302" s="472"/>
      <c r="C302" s="1785"/>
      <c r="D302" s="514" t="s">
        <v>192</v>
      </c>
      <c r="E302" s="157">
        <v>754</v>
      </c>
      <c r="F302" s="158">
        <v>349</v>
      </c>
      <c r="G302" s="155">
        <v>808</v>
      </c>
      <c r="H302" s="156">
        <v>447</v>
      </c>
      <c r="I302" s="157">
        <v>799</v>
      </c>
      <c r="J302" s="156">
        <v>475</v>
      </c>
      <c r="K302" s="157">
        <v>825</v>
      </c>
      <c r="L302" s="156">
        <v>537</v>
      </c>
      <c r="M302" s="157">
        <v>833</v>
      </c>
      <c r="N302" s="156">
        <v>597</v>
      </c>
      <c r="O302" s="157">
        <v>840</v>
      </c>
      <c r="P302" s="156">
        <v>660</v>
      </c>
      <c r="Q302" s="157">
        <v>861</v>
      </c>
      <c r="R302" s="156">
        <v>716</v>
      </c>
      <c r="S302" s="157">
        <v>876</v>
      </c>
      <c r="T302" s="156">
        <v>767</v>
      </c>
      <c r="U302" s="157">
        <v>888</v>
      </c>
      <c r="V302" s="506">
        <v>785</v>
      </c>
    </row>
    <row r="303" spans="1:22" x14ac:dyDescent="0.25">
      <c r="A303" s="472"/>
      <c r="B303" s="472"/>
      <c r="C303" s="1785"/>
      <c r="D303" s="1045" t="s">
        <v>193</v>
      </c>
      <c r="E303" s="1048">
        <v>7989</v>
      </c>
      <c r="F303" s="1049">
        <v>2826</v>
      </c>
      <c r="G303" s="1046">
        <v>9084</v>
      </c>
      <c r="H303" s="1047">
        <v>3621</v>
      </c>
      <c r="I303" s="1048">
        <v>9527</v>
      </c>
      <c r="J303" s="1047">
        <v>3996</v>
      </c>
      <c r="K303" s="1048">
        <v>9996</v>
      </c>
      <c r="L303" s="1047">
        <v>4465</v>
      </c>
      <c r="M303" s="1048">
        <v>10506</v>
      </c>
      <c r="N303" s="1047">
        <v>4916</v>
      </c>
      <c r="O303" s="1048">
        <v>10930</v>
      </c>
      <c r="P303" s="1047">
        <v>5350</v>
      </c>
      <c r="Q303" s="1048">
        <v>11540</v>
      </c>
      <c r="R303" s="1047">
        <v>5910</v>
      </c>
      <c r="S303" s="1048">
        <v>11957</v>
      </c>
      <c r="T303" s="1047">
        <v>6348</v>
      </c>
      <c r="U303" s="1048">
        <v>12454</v>
      </c>
      <c r="V303" s="1050">
        <v>6821</v>
      </c>
    </row>
    <row r="304" spans="1:22" x14ac:dyDescent="0.25">
      <c r="A304" s="472"/>
      <c r="B304" s="472"/>
      <c r="C304" s="1785"/>
      <c r="D304" s="515" t="s">
        <v>194</v>
      </c>
      <c r="E304" s="161">
        <v>1411</v>
      </c>
      <c r="F304" s="162">
        <v>30</v>
      </c>
      <c r="G304" s="159">
        <v>1427</v>
      </c>
      <c r="H304" s="160">
        <v>30</v>
      </c>
      <c r="I304" s="161">
        <v>1386</v>
      </c>
      <c r="J304" s="160">
        <v>29</v>
      </c>
      <c r="K304" s="161">
        <v>1368</v>
      </c>
      <c r="L304" s="160">
        <v>27</v>
      </c>
      <c r="M304" s="161">
        <v>1345</v>
      </c>
      <c r="N304" s="160">
        <v>25</v>
      </c>
      <c r="O304" s="161">
        <v>1314</v>
      </c>
      <c r="P304" s="160">
        <v>27</v>
      </c>
      <c r="Q304" s="161">
        <v>1331</v>
      </c>
      <c r="R304" s="160">
        <v>27</v>
      </c>
      <c r="S304" s="161">
        <v>1212</v>
      </c>
      <c r="T304" s="160">
        <v>27</v>
      </c>
      <c r="U304" s="161">
        <v>1218</v>
      </c>
      <c r="V304" s="507">
        <v>27</v>
      </c>
    </row>
    <row r="305" spans="1:23" x14ac:dyDescent="0.25">
      <c r="A305" s="472"/>
      <c r="B305" s="472"/>
      <c r="C305" s="1785"/>
      <c r="D305" s="1045" t="s">
        <v>195</v>
      </c>
      <c r="E305" s="1048">
        <v>836</v>
      </c>
      <c r="F305" s="1049">
        <v>10</v>
      </c>
      <c r="G305" s="1046">
        <v>850</v>
      </c>
      <c r="H305" s="1047">
        <v>10</v>
      </c>
      <c r="I305" s="1048">
        <v>823</v>
      </c>
      <c r="J305" s="1047">
        <v>11</v>
      </c>
      <c r="K305" s="1048">
        <v>816</v>
      </c>
      <c r="L305" s="1047">
        <v>13</v>
      </c>
      <c r="M305" s="1048">
        <v>818</v>
      </c>
      <c r="N305" s="1047">
        <v>14</v>
      </c>
      <c r="O305" s="1048">
        <v>818</v>
      </c>
      <c r="P305" s="1047">
        <v>12</v>
      </c>
      <c r="Q305" s="1048">
        <v>827</v>
      </c>
      <c r="R305" s="1047">
        <v>12</v>
      </c>
      <c r="S305" s="1048">
        <v>795</v>
      </c>
      <c r="T305" s="1047">
        <v>10</v>
      </c>
      <c r="U305" s="1048">
        <v>815</v>
      </c>
      <c r="V305" s="1050">
        <v>10</v>
      </c>
    </row>
    <row r="306" spans="1:23" x14ac:dyDescent="0.25">
      <c r="A306" s="472"/>
      <c r="B306" s="472"/>
      <c r="C306" s="1785"/>
      <c r="D306" s="515" t="s">
        <v>196</v>
      </c>
      <c r="E306" s="161">
        <v>486</v>
      </c>
      <c r="F306" s="162">
        <v>3</v>
      </c>
      <c r="G306" s="159">
        <v>490</v>
      </c>
      <c r="H306" s="160">
        <v>3</v>
      </c>
      <c r="I306" s="161">
        <v>477</v>
      </c>
      <c r="J306" s="160">
        <v>3</v>
      </c>
      <c r="K306" s="161">
        <v>476</v>
      </c>
      <c r="L306" s="160">
        <v>3</v>
      </c>
      <c r="M306" s="161">
        <v>460</v>
      </c>
      <c r="N306" s="160">
        <v>3</v>
      </c>
      <c r="O306" s="161">
        <v>460</v>
      </c>
      <c r="P306" s="160">
        <v>3</v>
      </c>
      <c r="Q306" s="161">
        <v>456</v>
      </c>
      <c r="R306" s="160">
        <v>3</v>
      </c>
      <c r="S306" s="161">
        <v>432</v>
      </c>
      <c r="T306" s="160">
        <v>3</v>
      </c>
      <c r="U306" s="161">
        <v>444</v>
      </c>
      <c r="V306" s="507">
        <v>3</v>
      </c>
    </row>
    <row r="307" spans="1:23" x14ac:dyDescent="0.25">
      <c r="A307" s="472"/>
      <c r="B307" s="472"/>
      <c r="C307" s="1785"/>
      <c r="D307" s="1045" t="s">
        <v>197</v>
      </c>
      <c r="E307" s="1048">
        <v>665</v>
      </c>
      <c r="F307" s="1049">
        <v>616</v>
      </c>
      <c r="G307" s="1046">
        <v>696</v>
      </c>
      <c r="H307" s="1047">
        <v>684</v>
      </c>
      <c r="I307" s="1048">
        <v>698</v>
      </c>
      <c r="J307" s="1047">
        <v>710</v>
      </c>
      <c r="K307" s="1048">
        <v>708</v>
      </c>
      <c r="L307" s="1047">
        <v>741</v>
      </c>
      <c r="M307" s="1048">
        <v>710</v>
      </c>
      <c r="N307" s="1047">
        <v>791</v>
      </c>
      <c r="O307" s="1048">
        <v>729</v>
      </c>
      <c r="P307" s="1047">
        <v>829</v>
      </c>
      <c r="Q307" s="1048">
        <v>756</v>
      </c>
      <c r="R307" s="1047">
        <v>883</v>
      </c>
      <c r="S307" s="1048">
        <v>759</v>
      </c>
      <c r="T307" s="1047">
        <v>944</v>
      </c>
      <c r="U307" s="1048">
        <v>777</v>
      </c>
      <c r="V307" s="1050">
        <v>999</v>
      </c>
    </row>
    <row r="308" spans="1:23" x14ac:dyDescent="0.25">
      <c r="A308" s="472"/>
      <c r="B308" s="472"/>
      <c r="C308" s="1785"/>
      <c r="D308" s="515" t="s">
        <v>198</v>
      </c>
      <c r="E308" s="161">
        <v>510</v>
      </c>
      <c r="F308" s="162">
        <v>13</v>
      </c>
      <c r="G308" s="159">
        <v>516</v>
      </c>
      <c r="H308" s="160">
        <v>13</v>
      </c>
      <c r="I308" s="161">
        <v>506</v>
      </c>
      <c r="J308" s="160">
        <v>14</v>
      </c>
      <c r="K308" s="161">
        <v>494</v>
      </c>
      <c r="L308" s="160">
        <v>15</v>
      </c>
      <c r="M308" s="161">
        <v>490</v>
      </c>
      <c r="N308" s="160">
        <v>15</v>
      </c>
      <c r="O308" s="161">
        <v>479</v>
      </c>
      <c r="P308" s="160">
        <v>15</v>
      </c>
      <c r="Q308" s="161">
        <v>476</v>
      </c>
      <c r="R308" s="160">
        <v>15</v>
      </c>
      <c r="S308" s="161">
        <v>457</v>
      </c>
      <c r="T308" s="160">
        <v>14</v>
      </c>
      <c r="U308" s="161">
        <v>459</v>
      </c>
      <c r="V308" s="507">
        <v>14</v>
      </c>
    </row>
    <row r="309" spans="1:23" x14ac:dyDescent="0.25">
      <c r="A309" s="472"/>
      <c r="B309" s="472"/>
      <c r="C309" s="1785"/>
      <c r="D309" s="1045" t="s">
        <v>199</v>
      </c>
      <c r="E309" s="1048">
        <v>369</v>
      </c>
      <c r="F309" s="1049">
        <v>5</v>
      </c>
      <c r="G309" s="1046">
        <v>373</v>
      </c>
      <c r="H309" s="1047">
        <v>5</v>
      </c>
      <c r="I309" s="1048">
        <v>364</v>
      </c>
      <c r="J309" s="1047">
        <v>6</v>
      </c>
      <c r="K309" s="1048">
        <v>352</v>
      </c>
      <c r="L309" s="1047">
        <v>6</v>
      </c>
      <c r="M309" s="1048">
        <v>348</v>
      </c>
      <c r="N309" s="1047">
        <v>6</v>
      </c>
      <c r="O309" s="1048">
        <v>352</v>
      </c>
      <c r="P309" s="1047">
        <v>7</v>
      </c>
      <c r="Q309" s="1048">
        <v>353</v>
      </c>
      <c r="R309" s="1047">
        <v>7</v>
      </c>
      <c r="S309" s="1048">
        <v>348</v>
      </c>
      <c r="T309" s="1047">
        <v>8</v>
      </c>
      <c r="U309" s="1048">
        <v>352</v>
      </c>
      <c r="V309" s="1050">
        <v>8</v>
      </c>
    </row>
    <row r="310" spans="1:23" ht="15.75" thickBot="1" x14ac:dyDescent="0.3">
      <c r="A310" s="472"/>
      <c r="B310" s="472"/>
      <c r="C310" s="1785"/>
      <c r="D310" s="764" t="s">
        <v>200</v>
      </c>
      <c r="E310" s="767">
        <v>199</v>
      </c>
      <c r="F310" s="768">
        <v>0</v>
      </c>
      <c r="G310" s="765">
        <v>203</v>
      </c>
      <c r="H310" s="766">
        <v>0</v>
      </c>
      <c r="I310" s="767">
        <v>197</v>
      </c>
      <c r="J310" s="766">
        <v>0</v>
      </c>
      <c r="K310" s="767">
        <v>196</v>
      </c>
      <c r="L310" s="766">
        <v>0</v>
      </c>
      <c r="M310" s="767">
        <v>193</v>
      </c>
      <c r="N310" s="766">
        <v>0</v>
      </c>
      <c r="O310" s="767">
        <v>191</v>
      </c>
      <c r="P310" s="766">
        <v>0</v>
      </c>
      <c r="Q310" s="767">
        <v>188</v>
      </c>
      <c r="R310" s="766">
        <v>0</v>
      </c>
      <c r="S310" s="767">
        <v>192</v>
      </c>
      <c r="T310" s="766">
        <v>0</v>
      </c>
      <c r="U310" s="767">
        <v>193</v>
      </c>
      <c r="V310" s="769">
        <v>0</v>
      </c>
    </row>
    <row r="311" spans="1:23" ht="15.75" thickBot="1" x14ac:dyDescent="0.3">
      <c r="A311" s="472"/>
      <c r="B311" s="472"/>
      <c r="C311" s="1785"/>
      <c r="D311" s="889" t="s">
        <v>7</v>
      </c>
      <c r="E311" s="914">
        <f t="shared" ref="E311:V311" si="22">SUM(E302:E310)</f>
        <v>13219</v>
      </c>
      <c r="F311" s="915">
        <f t="shared" si="22"/>
        <v>3852</v>
      </c>
      <c r="G311" s="912">
        <f t="shared" si="22"/>
        <v>14447</v>
      </c>
      <c r="H311" s="913">
        <f t="shared" si="22"/>
        <v>4813</v>
      </c>
      <c r="I311" s="914">
        <f t="shared" si="22"/>
        <v>14777</v>
      </c>
      <c r="J311" s="915">
        <f t="shared" si="22"/>
        <v>5244</v>
      </c>
      <c r="K311" s="912">
        <f t="shared" si="22"/>
        <v>15231</v>
      </c>
      <c r="L311" s="913">
        <f t="shared" si="22"/>
        <v>5807</v>
      </c>
      <c r="M311" s="914">
        <f t="shared" si="22"/>
        <v>15703</v>
      </c>
      <c r="N311" s="913">
        <f t="shared" si="22"/>
        <v>6367</v>
      </c>
      <c r="O311" s="914">
        <f t="shared" si="22"/>
        <v>16113</v>
      </c>
      <c r="P311" s="913">
        <f t="shared" si="22"/>
        <v>6903</v>
      </c>
      <c r="Q311" s="914">
        <f t="shared" si="22"/>
        <v>16788</v>
      </c>
      <c r="R311" s="913">
        <f t="shared" si="22"/>
        <v>7573</v>
      </c>
      <c r="S311" s="914">
        <f t="shared" si="22"/>
        <v>17028</v>
      </c>
      <c r="T311" s="913">
        <f t="shared" si="22"/>
        <v>8121</v>
      </c>
      <c r="U311" s="914">
        <f t="shared" si="22"/>
        <v>17600</v>
      </c>
      <c r="V311" s="916">
        <f t="shared" si="22"/>
        <v>8667</v>
      </c>
    </row>
    <row r="312" spans="1:23" ht="30.75" thickBot="1" x14ac:dyDescent="0.3">
      <c r="A312" s="472"/>
      <c r="B312" s="472"/>
      <c r="C312" s="1786"/>
      <c r="D312" s="1146" t="s">
        <v>201</v>
      </c>
      <c r="E312" s="1765">
        <f>E311+F311</f>
        <v>17071</v>
      </c>
      <c r="F312" s="1764"/>
      <c r="G312" s="1763">
        <f>G311+H311</f>
        <v>19260</v>
      </c>
      <c r="H312" s="1764"/>
      <c r="I312" s="1763">
        <f>I311+J311</f>
        <v>20021</v>
      </c>
      <c r="J312" s="1764"/>
      <c r="K312" s="1763">
        <f>K311+L311</f>
        <v>21038</v>
      </c>
      <c r="L312" s="1764"/>
      <c r="M312" s="1763">
        <f>M311+N311</f>
        <v>22070</v>
      </c>
      <c r="N312" s="1764"/>
      <c r="O312" s="1763">
        <f>O311+P311</f>
        <v>23016</v>
      </c>
      <c r="P312" s="1764"/>
      <c r="Q312" s="1763">
        <f>Q311+R311</f>
        <v>24361</v>
      </c>
      <c r="R312" s="1764"/>
      <c r="S312" s="1763">
        <f>S311+T311</f>
        <v>25149</v>
      </c>
      <c r="T312" s="1764"/>
      <c r="U312" s="1763">
        <f>U311+V311</f>
        <v>26267</v>
      </c>
      <c r="V312" s="1766"/>
      <c r="W312" s="399"/>
    </row>
    <row r="313" spans="1:23" ht="15.75" customHeight="1" thickTop="1" thickBot="1" x14ac:dyDescent="0.3">
      <c r="A313" s="472"/>
      <c r="B313" s="439" t="s">
        <v>224</v>
      </c>
      <c r="C313" s="1771" t="s">
        <v>224</v>
      </c>
      <c r="D313" s="1791" t="str">
        <f>D300</f>
        <v>CATEG.</v>
      </c>
      <c r="E313" s="1757">
        <v>2008</v>
      </c>
      <c r="F313" s="1758"/>
      <c r="G313" s="1757">
        <v>2009</v>
      </c>
      <c r="H313" s="1758"/>
      <c r="I313" s="1757">
        <v>2010</v>
      </c>
      <c r="J313" s="1758"/>
      <c r="K313" s="1757">
        <v>2011</v>
      </c>
      <c r="L313" s="1758"/>
      <c r="M313" s="1757">
        <v>2012</v>
      </c>
      <c r="N313" s="1758"/>
      <c r="O313" s="1781">
        <v>2013</v>
      </c>
      <c r="P313" s="1782"/>
      <c r="Q313" s="1781">
        <v>2014</v>
      </c>
      <c r="R313" s="1782"/>
      <c r="S313" s="1781">
        <v>2015</v>
      </c>
      <c r="T313" s="1783"/>
      <c r="U313" s="1781">
        <v>2016</v>
      </c>
      <c r="V313" s="1784"/>
    </row>
    <row r="314" spans="1:23" ht="15.75" thickBot="1" x14ac:dyDescent="0.3">
      <c r="A314" s="472"/>
      <c r="B314" s="472"/>
      <c r="C314" s="1772"/>
      <c r="D314" s="1793"/>
      <c r="E314" s="904" t="s">
        <v>190</v>
      </c>
      <c r="F314" s="905" t="s">
        <v>191</v>
      </c>
      <c r="G314" s="902" t="s">
        <v>190</v>
      </c>
      <c r="H314" s="903" t="s">
        <v>191</v>
      </c>
      <c r="I314" s="904" t="s">
        <v>190</v>
      </c>
      <c r="J314" s="903" t="s">
        <v>191</v>
      </c>
      <c r="K314" s="923" t="s">
        <v>190</v>
      </c>
      <c r="L314" s="924" t="s">
        <v>191</v>
      </c>
      <c r="M314" s="923" t="s">
        <v>190</v>
      </c>
      <c r="N314" s="924" t="s">
        <v>191</v>
      </c>
      <c r="O314" s="923" t="s">
        <v>190</v>
      </c>
      <c r="P314" s="903" t="s">
        <v>191</v>
      </c>
      <c r="Q314" s="923" t="s">
        <v>190</v>
      </c>
      <c r="R314" s="903" t="s">
        <v>191</v>
      </c>
      <c r="S314" s="923" t="s">
        <v>190</v>
      </c>
      <c r="T314" s="903" t="s">
        <v>191</v>
      </c>
      <c r="U314" s="1141" t="s">
        <v>190</v>
      </c>
      <c r="V314" s="1140" t="s">
        <v>191</v>
      </c>
    </row>
    <row r="315" spans="1:23" x14ac:dyDescent="0.25">
      <c r="A315" s="472"/>
      <c r="B315" s="472"/>
      <c r="C315" s="1785"/>
      <c r="D315" s="514" t="s">
        <v>192</v>
      </c>
      <c r="E315" s="157">
        <v>587</v>
      </c>
      <c r="F315" s="158">
        <v>372</v>
      </c>
      <c r="G315" s="155">
        <v>670</v>
      </c>
      <c r="H315" s="156">
        <v>512</v>
      </c>
      <c r="I315" s="157">
        <v>717</v>
      </c>
      <c r="J315" s="156">
        <v>606</v>
      </c>
      <c r="K315" s="157">
        <v>779</v>
      </c>
      <c r="L315" s="156">
        <v>721</v>
      </c>
      <c r="M315" s="157">
        <v>845</v>
      </c>
      <c r="N315" s="156">
        <v>822</v>
      </c>
      <c r="O315" s="157">
        <v>917</v>
      </c>
      <c r="P315" s="156">
        <v>932</v>
      </c>
      <c r="Q315" s="157">
        <v>968</v>
      </c>
      <c r="R315" s="156">
        <v>1048</v>
      </c>
      <c r="S315" s="157">
        <v>1019</v>
      </c>
      <c r="T315" s="156">
        <v>1139</v>
      </c>
      <c r="U315" s="157">
        <v>1054</v>
      </c>
      <c r="V315" s="506">
        <v>1213</v>
      </c>
    </row>
    <row r="316" spans="1:23" x14ac:dyDescent="0.25">
      <c r="A316" s="472"/>
      <c r="B316" s="472"/>
      <c r="C316" s="1785"/>
      <c r="D316" s="1045" t="s">
        <v>193</v>
      </c>
      <c r="E316" s="1048">
        <v>14668</v>
      </c>
      <c r="F316" s="1049">
        <v>6961</v>
      </c>
      <c r="G316" s="1046">
        <v>16724</v>
      </c>
      <c r="H316" s="1047">
        <v>8508</v>
      </c>
      <c r="I316" s="1048">
        <v>17856</v>
      </c>
      <c r="J316" s="1047">
        <v>9443</v>
      </c>
      <c r="K316" s="1048">
        <v>19289</v>
      </c>
      <c r="L316" s="1047">
        <v>10567</v>
      </c>
      <c r="M316" s="1048">
        <v>20647</v>
      </c>
      <c r="N316" s="1047">
        <v>11495</v>
      </c>
      <c r="O316" s="1048">
        <v>21825</v>
      </c>
      <c r="P316" s="1047">
        <v>12423</v>
      </c>
      <c r="Q316" s="1048">
        <v>23230</v>
      </c>
      <c r="R316" s="1047">
        <v>13708</v>
      </c>
      <c r="S316" s="1048">
        <v>24621</v>
      </c>
      <c r="T316" s="1047">
        <v>14799</v>
      </c>
      <c r="U316" s="1048">
        <v>25719</v>
      </c>
      <c r="V316" s="1050">
        <v>15801</v>
      </c>
    </row>
    <row r="317" spans="1:23" x14ac:dyDescent="0.25">
      <c r="A317" s="472"/>
      <c r="B317" s="472"/>
      <c r="C317" s="1785"/>
      <c r="D317" s="515" t="s">
        <v>194</v>
      </c>
      <c r="E317" s="161">
        <v>3162</v>
      </c>
      <c r="F317" s="162">
        <v>131</v>
      </c>
      <c r="G317" s="159">
        <v>3212</v>
      </c>
      <c r="H317" s="160">
        <v>132</v>
      </c>
      <c r="I317" s="161">
        <v>3200</v>
      </c>
      <c r="J317" s="160">
        <v>135</v>
      </c>
      <c r="K317" s="161">
        <v>3208</v>
      </c>
      <c r="L317" s="160">
        <v>136</v>
      </c>
      <c r="M317" s="161">
        <v>3203</v>
      </c>
      <c r="N317" s="160">
        <v>135</v>
      </c>
      <c r="O317" s="161">
        <v>3189</v>
      </c>
      <c r="P317" s="160">
        <v>136</v>
      </c>
      <c r="Q317" s="161">
        <v>3217</v>
      </c>
      <c r="R317" s="160">
        <v>137</v>
      </c>
      <c r="S317" s="161">
        <v>3177</v>
      </c>
      <c r="T317" s="160">
        <v>135</v>
      </c>
      <c r="U317" s="161">
        <v>3188</v>
      </c>
      <c r="V317" s="507">
        <v>135</v>
      </c>
    </row>
    <row r="318" spans="1:23" x14ac:dyDescent="0.25">
      <c r="A318" s="472"/>
      <c r="B318" s="472"/>
      <c r="C318" s="1785"/>
      <c r="D318" s="1045" t="s">
        <v>195</v>
      </c>
      <c r="E318" s="1048">
        <v>2252</v>
      </c>
      <c r="F318" s="1049">
        <v>30</v>
      </c>
      <c r="G318" s="1046">
        <v>2298</v>
      </c>
      <c r="H318" s="1047">
        <v>31</v>
      </c>
      <c r="I318" s="1048">
        <v>2286</v>
      </c>
      <c r="J318" s="1047">
        <v>30</v>
      </c>
      <c r="K318" s="1048">
        <v>2313</v>
      </c>
      <c r="L318" s="1047">
        <v>30</v>
      </c>
      <c r="M318" s="1048">
        <v>2312</v>
      </c>
      <c r="N318" s="1047">
        <v>31</v>
      </c>
      <c r="O318" s="1048">
        <v>2326</v>
      </c>
      <c r="P318" s="1047">
        <v>32</v>
      </c>
      <c r="Q318" s="1048">
        <v>2342</v>
      </c>
      <c r="R318" s="1047">
        <v>34</v>
      </c>
      <c r="S318" s="1048">
        <v>2261</v>
      </c>
      <c r="T318" s="1047">
        <v>34</v>
      </c>
      <c r="U318" s="1048">
        <v>2298</v>
      </c>
      <c r="V318" s="1050">
        <v>36</v>
      </c>
    </row>
    <row r="319" spans="1:23" x14ac:dyDescent="0.25">
      <c r="A319" s="472"/>
      <c r="B319" s="472"/>
      <c r="C319" s="1785"/>
      <c r="D319" s="515" t="s">
        <v>196</v>
      </c>
      <c r="E319" s="161">
        <v>1032</v>
      </c>
      <c r="F319" s="162">
        <v>5</v>
      </c>
      <c r="G319" s="159">
        <v>1054</v>
      </c>
      <c r="H319" s="160">
        <v>6</v>
      </c>
      <c r="I319" s="161">
        <v>1054</v>
      </c>
      <c r="J319" s="160">
        <v>6</v>
      </c>
      <c r="K319" s="161">
        <v>1053</v>
      </c>
      <c r="L319" s="160">
        <v>6</v>
      </c>
      <c r="M319" s="161">
        <v>1057</v>
      </c>
      <c r="N319" s="160">
        <v>6</v>
      </c>
      <c r="O319" s="161">
        <v>1048</v>
      </c>
      <c r="P319" s="160">
        <v>5</v>
      </c>
      <c r="Q319" s="161">
        <v>1075</v>
      </c>
      <c r="R319" s="160">
        <v>5</v>
      </c>
      <c r="S319" s="161">
        <v>1030</v>
      </c>
      <c r="T319" s="160">
        <v>7</v>
      </c>
      <c r="U319" s="161">
        <v>1061</v>
      </c>
      <c r="V319" s="507">
        <v>7</v>
      </c>
    </row>
    <row r="320" spans="1:23" x14ac:dyDescent="0.25">
      <c r="A320" s="472"/>
      <c r="B320" s="472"/>
      <c r="C320" s="1785"/>
      <c r="D320" s="1045" t="s">
        <v>197</v>
      </c>
      <c r="E320" s="1048">
        <v>2058</v>
      </c>
      <c r="F320" s="1049">
        <v>2765</v>
      </c>
      <c r="G320" s="1046">
        <v>2200</v>
      </c>
      <c r="H320" s="1047">
        <v>3045</v>
      </c>
      <c r="I320" s="1048">
        <v>2267</v>
      </c>
      <c r="J320" s="1047">
        <v>3217</v>
      </c>
      <c r="K320" s="1048">
        <v>2366</v>
      </c>
      <c r="L320" s="1047">
        <v>3412</v>
      </c>
      <c r="M320" s="1048">
        <v>2477</v>
      </c>
      <c r="N320" s="1047">
        <v>3591</v>
      </c>
      <c r="O320" s="1048">
        <v>2570</v>
      </c>
      <c r="P320" s="1047">
        <v>3808</v>
      </c>
      <c r="Q320" s="1048">
        <v>2677</v>
      </c>
      <c r="R320" s="1047">
        <v>4006</v>
      </c>
      <c r="S320" s="1048">
        <v>2734</v>
      </c>
      <c r="T320" s="1047">
        <v>4178</v>
      </c>
      <c r="U320" s="1048">
        <v>2836</v>
      </c>
      <c r="V320" s="1050">
        <v>4387</v>
      </c>
    </row>
    <row r="321" spans="1:23" x14ac:dyDescent="0.25">
      <c r="A321" s="472"/>
      <c r="B321" s="472"/>
      <c r="C321" s="1785"/>
      <c r="D321" s="515" t="s">
        <v>198</v>
      </c>
      <c r="E321" s="161">
        <v>1361</v>
      </c>
      <c r="F321" s="162">
        <v>40</v>
      </c>
      <c r="G321" s="159">
        <v>1397</v>
      </c>
      <c r="H321" s="160">
        <v>44</v>
      </c>
      <c r="I321" s="161">
        <v>1380</v>
      </c>
      <c r="J321" s="160">
        <v>48</v>
      </c>
      <c r="K321" s="161">
        <v>1378</v>
      </c>
      <c r="L321" s="160">
        <v>49</v>
      </c>
      <c r="M321" s="161">
        <v>1386</v>
      </c>
      <c r="N321" s="160">
        <v>50</v>
      </c>
      <c r="O321" s="161">
        <v>1394</v>
      </c>
      <c r="P321" s="160">
        <v>48</v>
      </c>
      <c r="Q321" s="161">
        <v>1402</v>
      </c>
      <c r="R321" s="160">
        <v>49</v>
      </c>
      <c r="S321" s="161">
        <v>1397</v>
      </c>
      <c r="T321" s="160">
        <v>48</v>
      </c>
      <c r="U321" s="161">
        <v>1410</v>
      </c>
      <c r="V321" s="507">
        <v>48</v>
      </c>
    </row>
    <row r="322" spans="1:23" x14ac:dyDescent="0.25">
      <c r="A322" s="472"/>
      <c r="B322" s="472"/>
      <c r="C322" s="1785"/>
      <c r="D322" s="1045" t="s">
        <v>199</v>
      </c>
      <c r="E322" s="1048">
        <v>948</v>
      </c>
      <c r="F322" s="1049">
        <v>12</v>
      </c>
      <c r="G322" s="1046">
        <v>969</v>
      </c>
      <c r="H322" s="1047">
        <v>12</v>
      </c>
      <c r="I322" s="1048">
        <v>957</v>
      </c>
      <c r="J322" s="1047">
        <v>13</v>
      </c>
      <c r="K322" s="1048">
        <v>962</v>
      </c>
      <c r="L322" s="1047">
        <v>14</v>
      </c>
      <c r="M322" s="1048">
        <v>964</v>
      </c>
      <c r="N322" s="1047">
        <v>14</v>
      </c>
      <c r="O322" s="1048">
        <v>972</v>
      </c>
      <c r="P322" s="1047">
        <v>17</v>
      </c>
      <c r="Q322" s="1048">
        <v>978</v>
      </c>
      <c r="R322" s="1047">
        <v>17</v>
      </c>
      <c r="S322" s="1048">
        <v>971</v>
      </c>
      <c r="T322" s="1047">
        <v>16</v>
      </c>
      <c r="U322" s="1048">
        <v>988</v>
      </c>
      <c r="V322" s="1050">
        <v>18</v>
      </c>
    </row>
    <row r="323" spans="1:23" ht="15.75" thickBot="1" x14ac:dyDescent="0.3">
      <c r="A323" s="472"/>
      <c r="B323" s="472"/>
      <c r="C323" s="1785"/>
      <c r="D323" s="764" t="s">
        <v>200</v>
      </c>
      <c r="E323" s="767">
        <v>534</v>
      </c>
      <c r="F323" s="768">
        <v>1</v>
      </c>
      <c r="G323" s="765">
        <v>544</v>
      </c>
      <c r="H323" s="766">
        <v>1</v>
      </c>
      <c r="I323" s="767">
        <v>540</v>
      </c>
      <c r="J323" s="766">
        <v>1</v>
      </c>
      <c r="K323" s="767">
        <v>545</v>
      </c>
      <c r="L323" s="766">
        <v>1</v>
      </c>
      <c r="M323" s="767">
        <v>543</v>
      </c>
      <c r="N323" s="766">
        <v>1</v>
      </c>
      <c r="O323" s="767">
        <v>545</v>
      </c>
      <c r="P323" s="766">
        <v>1</v>
      </c>
      <c r="Q323" s="767">
        <v>542</v>
      </c>
      <c r="R323" s="766">
        <v>2</v>
      </c>
      <c r="S323" s="767">
        <v>532</v>
      </c>
      <c r="T323" s="766">
        <v>1</v>
      </c>
      <c r="U323" s="767">
        <v>540</v>
      </c>
      <c r="V323" s="769">
        <v>1</v>
      </c>
    </row>
    <row r="324" spans="1:23" ht="15.75" thickBot="1" x14ac:dyDescent="0.3">
      <c r="A324" s="472"/>
      <c r="B324" s="472"/>
      <c r="C324" s="1785"/>
      <c r="D324" s="889" t="s">
        <v>7</v>
      </c>
      <c r="E324" s="914">
        <f t="shared" ref="E324:V324" si="23">SUM(E315:E323)</f>
        <v>26602</v>
      </c>
      <c r="F324" s="915">
        <f t="shared" si="23"/>
        <v>10317</v>
      </c>
      <c r="G324" s="912">
        <f t="shared" si="23"/>
        <v>29068</v>
      </c>
      <c r="H324" s="913">
        <f t="shared" si="23"/>
        <v>12291</v>
      </c>
      <c r="I324" s="914">
        <f t="shared" si="23"/>
        <v>30257</v>
      </c>
      <c r="J324" s="915">
        <f t="shared" si="23"/>
        <v>13499</v>
      </c>
      <c r="K324" s="912">
        <f t="shared" si="23"/>
        <v>31893</v>
      </c>
      <c r="L324" s="913">
        <f t="shared" si="23"/>
        <v>14936</v>
      </c>
      <c r="M324" s="914">
        <f t="shared" si="23"/>
        <v>33434</v>
      </c>
      <c r="N324" s="913">
        <f t="shared" si="23"/>
        <v>16145</v>
      </c>
      <c r="O324" s="914">
        <f t="shared" si="23"/>
        <v>34786</v>
      </c>
      <c r="P324" s="913">
        <f t="shared" si="23"/>
        <v>17402</v>
      </c>
      <c r="Q324" s="914">
        <f t="shared" si="23"/>
        <v>36431</v>
      </c>
      <c r="R324" s="913">
        <f t="shared" si="23"/>
        <v>19006</v>
      </c>
      <c r="S324" s="914">
        <f t="shared" si="23"/>
        <v>37742</v>
      </c>
      <c r="T324" s="913">
        <f t="shared" si="23"/>
        <v>20357</v>
      </c>
      <c r="U324" s="914">
        <f t="shared" si="23"/>
        <v>39094</v>
      </c>
      <c r="V324" s="916">
        <f t="shared" si="23"/>
        <v>21646</v>
      </c>
      <c r="W324" s="494"/>
    </row>
    <row r="325" spans="1:23" ht="30.75" thickBot="1" x14ac:dyDescent="0.3">
      <c r="A325" s="472"/>
      <c r="B325" s="472"/>
      <c r="C325" s="1786"/>
      <c r="D325" s="1146" t="s">
        <v>201</v>
      </c>
      <c r="E325" s="1765">
        <f>E324+F324</f>
        <v>36919</v>
      </c>
      <c r="F325" s="1764"/>
      <c r="G325" s="1763">
        <f>G324+H324</f>
        <v>41359</v>
      </c>
      <c r="H325" s="1764"/>
      <c r="I325" s="1763">
        <f>I324+J324</f>
        <v>43756</v>
      </c>
      <c r="J325" s="1764"/>
      <c r="K325" s="1763">
        <f>K324+L324</f>
        <v>46829</v>
      </c>
      <c r="L325" s="1764"/>
      <c r="M325" s="1763">
        <f>M324+N324</f>
        <v>49579</v>
      </c>
      <c r="N325" s="1764"/>
      <c r="O325" s="1763">
        <f>O324+P324</f>
        <v>52188</v>
      </c>
      <c r="P325" s="1764"/>
      <c r="Q325" s="1763">
        <f>Q324+R324</f>
        <v>55437</v>
      </c>
      <c r="R325" s="1764"/>
      <c r="S325" s="1763">
        <f>S324+T324</f>
        <v>58099</v>
      </c>
      <c r="T325" s="1764"/>
      <c r="U325" s="1763">
        <f>U324+V324</f>
        <v>60740</v>
      </c>
      <c r="V325" s="1766"/>
      <c r="W325" s="399"/>
    </row>
    <row r="326" spans="1:23" ht="15.75" customHeight="1" thickTop="1" thickBot="1" x14ac:dyDescent="0.3">
      <c r="A326" s="472"/>
      <c r="B326" s="439" t="s">
        <v>262</v>
      </c>
      <c r="C326" s="1771" t="s">
        <v>262</v>
      </c>
      <c r="D326" s="1791" t="str">
        <f>D313</f>
        <v>CATEG.</v>
      </c>
      <c r="E326" s="1757">
        <v>2008</v>
      </c>
      <c r="F326" s="1758"/>
      <c r="G326" s="1757">
        <v>2009</v>
      </c>
      <c r="H326" s="1758"/>
      <c r="I326" s="1757">
        <v>2010</v>
      </c>
      <c r="J326" s="1758"/>
      <c r="K326" s="1757">
        <v>2011</v>
      </c>
      <c r="L326" s="1758"/>
      <c r="M326" s="1757">
        <v>2012</v>
      </c>
      <c r="N326" s="1758"/>
      <c r="O326" s="1781">
        <v>2013</v>
      </c>
      <c r="P326" s="1782"/>
      <c r="Q326" s="1781">
        <v>2014</v>
      </c>
      <c r="R326" s="1782"/>
      <c r="S326" s="1781">
        <v>2015</v>
      </c>
      <c r="T326" s="1783"/>
      <c r="U326" s="1781">
        <v>2016</v>
      </c>
      <c r="V326" s="1784"/>
    </row>
    <row r="327" spans="1:23" ht="15.75" thickBot="1" x14ac:dyDescent="0.3">
      <c r="A327" s="472"/>
      <c r="B327" s="472"/>
      <c r="C327" s="1772"/>
      <c r="D327" s="1793"/>
      <c r="E327" s="904" t="s">
        <v>190</v>
      </c>
      <c r="F327" s="905" t="s">
        <v>191</v>
      </c>
      <c r="G327" s="902" t="s">
        <v>190</v>
      </c>
      <c r="H327" s="903" t="s">
        <v>191</v>
      </c>
      <c r="I327" s="904" t="s">
        <v>190</v>
      </c>
      <c r="J327" s="903" t="s">
        <v>191</v>
      </c>
      <c r="K327" s="923" t="s">
        <v>190</v>
      </c>
      <c r="L327" s="924" t="s">
        <v>191</v>
      </c>
      <c r="M327" s="923" t="s">
        <v>190</v>
      </c>
      <c r="N327" s="924" t="s">
        <v>191</v>
      </c>
      <c r="O327" s="923" t="s">
        <v>190</v>
      </c>
      <c r="P327" s="903" t="s">
        <v>191</v>
      </c>
      <c r="Q327" s="923" t="s">
        <v>190</v>
      </c>
      <c r="R327" s="903" t="s">
        <v>191</v>
      </c>
      <c r="S327" s="923" t="s">
        <v>190</v>
      </c>
      <c r="T327" s="903" t="s">
        <v>191</v>
      </c>
      <c r="U327" s="1141" t="s">
        <v>190</v>
      </c>
      <c r="V327" s="1140" t="s">
        <v>191</v>
      </c>
    </row>
    <row r="328" spans="1:23" x14ac:dyDescent="0.25">
      <c r="A328" s="472"/>
      <c r="B328" s="472"/>
      <c r="C328" s="1785"/>
      <c r="D328" s="514" t="s">
        <v>192</v>
      </c>
      <c r="E328" s="157">
        <v>147</v>
      </c>
      <c r="F328" s="158">
        <v>55</v>
      </c>
      <c r="G328" s="155">
        <v>165</v>
      </c>
      <c r="H328" s="156">
        <v>60</v>
      </c>
      <c r="I328" s="157">
        <v>169</v>
      </c>
      <c r="J328" s="156">
        <v>72</v>
      </c>
      <c r="K328" s="157">
        <v>188</v>
      </c>
      <c r="L328" s="156">
        <v>82</v>
      </c>
      <c r="M328" s="157">
        <v>209</v>
      </c>
      <c r="N328" s="156">
        <v>102</v>
      </c>
      <c r="O328" s="157">
        <v>220</v>
      </c>
      <c r="P328" s="156">
        <v>117</v>
      </c>
      <c r="Q328" s="157">
        <v>244</v>
      </c>
      <c r="R328" s="156">
        <v>143</v>
      </c>
      <c r="S328" s="157">
        <v>277</v>
      </c>
      <c r="T328" s="156">
        <v>162</v>
      </c>
      <c r="U328" s="157">
        <v>285</v>
      </c>
      <c r="V328" s="506">
        <v>171</v>
      </c>
    </row>
    <row r="329" spans="1:23" x14ac:dyDescent="0.25">
      <c r="A329" s="472"/>
      <c r="B329" s="472"/>
      <c r="C329" s="1785"/>
      <c r="D329" s="1045" t="s">
        <v>193</v>
      </c>
      <c r="E329" s="1048">
        <v>2407</v>
      </c>
      <c r="F329" s="1049">
        <v>560</v>
      </c>
      <c r="G329" s="1046">
        <v>2967</v>
      </c>
      <c r="H329" s="1047">
        <v>738</v>
      </c>
      <c r="I329" s="1048">
        <v>3328</v>
      </c>
      <c r="J329" s="1047">
        <v>896</v>
      </c>
      <c r="K329" s="1048">
        <v>3876</v>
      </c>
      <c r="L329" s="1047">
        <v>1099</v>
      </c>
      <c r="M329" s="1048">
        <v>4250</v>
      </c>
      <c r="N329" s="1047">
        <v>1317</v>
      </c>
      <c r="O329" s="1048">
        <v>4723</v>
      </c>
      <c r="P329" s="1047">
        <v>1546</v>
      </c>
      <c r="Q329" s="1048">
        <v>5283</v>
      </c>
      <c r="R329" s="1047">
        <v>1908</v>
      </c>
      <c r="S329" s="1048">
        <v>5807</v>
      </c>
      <c r="T329" s="1047">
        <v>2168</v>
      </c>
      <c r="U329" s="1048">
        <v>6156</v>
      </c>
      <c r="V329" s="1050">
        <v>2401</v>
      </c>
    </row>
    <row r="330" spans="1:23" x14ac:dyDescent="0.25">
      <c r="A330" s="472"/>
      <c r="B330" s="472"/>
      <c r="C330" s="1785"/>
      <c r="D330" s="515" t="s">
        <v>194</v>
      </c>
      <c r="E330" s="161">
        <v>360</v>
      </c>
      <c r="F330" s="162">
        <v>6</v>
      </c>
      <c r="G330" s="159">
        <v>369</v>
      </c>
      <c r="H330" s="160">
        <v>6</v>
      </c>
      <c r="I330" s="161">
        <v>383</v>
      </c>
      <c r="J330" s="160">
        <v>6</v>
      </c>
      <c r="K330" s="161">
        <v>397</v>
      </c>
      <c r="L330" s="160">
        <v>6</v>
      </c>
      <c r="M330" s="161">
        <v>401</v>
      </c>
      <c r="N330" s="160">
        <v>6</v>
      </c>
      <c r="O330" s="161">
        <v>421</v>
      </c>
      <c r="P330" s="160">
        <v>6</v>
      </c>
      <c r="Q330" s="161">
        <v>434</v>
      </c>
      <c r="R330" s="160">
        <v>5</v>
      </c>
      <c r="S330" s="161">
        <v>407</v>
      </c>
      <c r="T330" s="160">
        <v>7</v>
      </c>
      <c r="U330" s="161">
        <v>415</v>
      </c>
      <c r="V330" s="507">
        <v>7</v>
      </c>
    </row>
    <row r="331" spans="1:23" x14ac:dyDescent="0.25">
      <c r="A331" s="472"/>
      <c r="B331" s="472"/>
      <c r="C331" s="1785"/>
      <c r="D331" s="1045" t="s">
        <v>195</v>
      </c>
      <c r="E331" s="1048">
        <v>169</v>
      </c>
      <c r="F331" s="1049">
        <v>5</v>
      </c>
      <c r="G331" s="1046">
        <v>181</v>
      </c>
      <c r="H331" s="1047">
        <v>5</v>
      </c>
      <c r="I331" s="1048">
        <v>198</v>
      </c>
      <c r="J331" s="1047">
        <v>4</v>
      </c>
      <c r="K331" s="1048">
        <v>207</v>
      </c>
      <c r="L331" s="1047">
        <v>4</v>
      </c>
      <c r="M331" s="1048">
        <v>219</v>
      </c>
      <c r="N331" s="1047">
        <v>3</v>
      </c>
      <c r="O331" s="1048">
        <v>229</v>
      </c>
      <c r="P331" s="1047">
        <v>3</v>
      </c>
      <c r="Q331" s="1048">
        <v>233</v>
      </c>
      <c r="R331" s="1047">
        <v>5</v>
      </c>
      <c r="S331" s="1048">
        <v>237</v>
      </c>
      <c r="T331" s="1047">
        <v>5</v>
      </c>
      <c r="U331" s="1048">
        <v>251</v>
      </c>
      <c r="V331" s="1050">
        <v>5</v>
      </c>
    </row>
    <row r="332" spans="1:23" x14ac:dyDescent="0.25">
      <c r="A332" s="472"/>
      <c r="B332" s="472"/>
      <c r="C332" s="1785"/>
      <c r="D332" s="515" t="s">
        <v>196</v>
      </c>
      <c r="E332" s="161">
        <v>97</v>
      </c>
      <c r="F332" s="162">
        <v>1</v>
      </c>
      <c r="G332" s="159">
        <v>101</v>
      </c>
      <c r="H332" s="160">
        <v>1</v>
      </c>
      <c r="I332" s="161">
        <v>103</v>
      </c>
      <c r="J332" s="160">
        <v>2</v>
      </c>
      <c r="K332" s="161">
        <v>103</v>
      </c>
      <c r="L332" s="160">
        <v>2</v>
      </c>
      <c r="M332" s="161">
        <v>102</v>
      </c>
      <c r="N332" s="160">
        <v>2</v>
      </c>
      <c r="O332" s="161">
        <v>100</v>
      </c>
      <c r="P332" s="160">
        <v>2</v>
      </c>
      <c r="Q332" s="161">
        <v>109</v>
      </c>
      <c r="R332" s="160">
        <v>2</v>
      </c>
      <c r="S332" s="161">
        <v>103</v>
      </c>
      <c r="T332" s="160">
        <v>2</v>
      </c>
      <c r="U332" s="161">
        <v>107</v>
      </c>
      <c r="V332" s="507">
        <v>2</v>
      </c>
    </row>
    <row r="333" spans="1:23" x14ac:dyDescent="0.25">
      <c r="A333" s="472"/>
      <c r="B333" s="472"/>
      <c r="C333" s="1785"/>
      <c r="D333" s="1045" t="s">
        <v>197</v>
      </c>
      <c r="E333" s="1048">
        <v>151</v>
      </c>
      <c r="F333" s="1049">
        <v>94</v>
      </c>
      <c r="G333" s="1046">
        <v>171</v>
      </c>
      <c r="H333" s="1047">
        <v>127</v>
      </c>
      <c r="I333" s="1048">
        <v>177</v>
      </c>
      <c r="J333" s="1047">
        <v>144</v>
      </c>
      <c r="K333" s="1048">
        <v>187</v>
      </c>
      <c r="L333" s="1047">
        <v>157</v>
      </c>
      <c r="M333" s="1048">
        <v>191</v>
      </c>
      <c r="N333" s="1047">
        <v>172</v>
      </c>
      <c r="O333" s="1048">
        <v>202</v>
      </c>
      <c r="P333" s="1047">
        <v>193</v>
      </c>
      <c r="Q333" s="1048">
        <v>225</v>
      </c>
      <c r="R333" s="1047">
        <v>224</v>
      </c>
      <c r="S333" s="1048">
        <v>241</v>
      </c>
      <c r="T333" s="1047">
        <v>258</v>
      </c>
      <c r="U333" s="1048">
        <v>255</v>
      </c>
      <c r="V333" s="1050">
        <v>285</v>
      </c>
    </row>
    <row r="334" spans="1:23" x14ac:dyDescent="0.25">
      <c r="A334" s="472"/>
      <c r="B334" s="472"/>
      <c r="C334" s="1785"/>
      <c r="D334" s="515" t="s">
        <v>198</v>
      </c>
      <c r="E334" s="161">
        <v>157</v>
      </c>
      <c r="F334" s="162">
        <v>2</v>
      </c>
      <c r="G334" s="159">
        <v>170</v>
      </c>
      <c r="H334" s="160">
        <v>2</v>
      </c>
      <c r="I334" s="161">
        <v>184</v>
      </c>
      <c r="J334" s="160">
        <v>2</v>
      </c>
      <c r="K334" s="161">
        <v>201</v>
      </c>
      <c r="L334" s="160">
        <v>1</v>
      </c>
      <c r="M334" s="161">
        <v>210</v>
      </c>
      <c r="N334" s="160">
        <v>2</v>
      </c>
      <c r="O334" s="161">
        <v>218</v>
      </c>
      <c r="P334" s="160">
        <v>2</v>
      </c>
      <c r="Q334" s="161">
        <v>223</v>
      </c>
      <c r="R334" s="160">
        <v>2</v>
      </c>
      <c r="S334" s="161">
        <v>233</v>
      </c>
      <c r="T334" s="160">
        <v>2</v>
      </c>
      <c r="U334" s="161">
        <v>235</v>
      </c>
      <c r="V334" s="507">
        <v>2</v>
      </c>
    </row>
    <row r="335" spans="1:23" x14ac:dyDescent="0.25">
      <c r="A335" s="472"/>
      <c r="B335" s="472"/>
      <c r="C335" s="1785"/>
      <c r="D335" s="1045" t="s">
        <v>199</v>
      </c>
      <c r="E335" s="1048">
        <v>136</v>
      </c>
      <c r="F335" s="1049">
        <v>1</v>
      </c>
      <c r="G335" s="1046">
        <v>141</v>
      </c>
      <c r="H335" s="1047">
        <v>2</v>
      </c>
      <c r="I335" s="1048">
        <v>148</v>
      </c>
      <c r="J335" s="1047">
        <v>2</v>
      </c>
      <c r="K335" s="1048">
        <v>156</v>
      </c>
      <c r="L335" s="1047">
        <v>2</v>
      </c>
      <c r="M335" s="1048">
        <v>160</v>
      </c>
      <c r="N335" s="1047">
        <v>2</v>
      </c>
      <c r="O335" s="1048">
        <v>164</v>
      </c>
      <c r="P335" s="1047">
        <v>2</v>
      </c>
      <c r="Q335" s="1048">
        <v>166</v>
      </c>
      <c r="R335" s="1047">
        <v>2</v>
      </c>
      <c r="S335" s="1048">
        <v>176</v>
      </c>
      <c r="T335" s="1047">
        <v>3</v>
      </c>
      <c r="U335" s="1048">
        <v>177</v>
      </c>
      <c r="V335" s="1050">
        <v>3</v>
      </c>
    </row>
    <row r="336" spans="1:23" ht="15.75" thickBot="1" x14ac:dyDescent="0.3">
      <c r="A336" s="472"/>
      <c r="B336" s="472"/>
      <c r="C336" s="1785"/>
      <c r="D336" s="764" t="s">
        <v>200</v>
      </c>
      <c r="E336" s="767">
        <v>57</v>
      </c>
      <c r="F336" s="768">
        <v>2</v>
      </c>
      <c r="G336" s="765">
        <v>57</v>
      </c>
      <c r="H336" s="766">
        <v>2</v>
      </c>
      <c r="I336" s="767">
        <v>61</v>
      </c>
      <c r="J336" s="766">
        <v>2</v>
      </c>
      <c r="K336" s="767">
        <v>62</v>
      </c>
      <c r="L336" s="766">
        <v>2</v>
      </c>
      <c r="M336" s="767">
        <v>64</v>
      </c>
      <c r="N336" s="766">
        <v>2</v>
      </c>
      <c r="O336" s="767">
        <v>67</v>
      </c>
      <c r="P336" s="766">
        <v>2</v>
      </c>
      <c r="Q336" s="767">
        <v>67</v>
      </c>
      <c r="R336" s="766">
        <v>2</v>
      </c>
      <c r="S336" s="767">
        <v>69</v>
      </c>
      <c r="T336" s="766">
        <v>2</v>
      </c>
      <c r="U336" s="767">
        <v>69</v>
      </c>
      <c r="V336" s="769">
        <v>2</v>
      </c>
    </row>
    <row r="337" spans="1:22" ht="15.75" thickBot="1" x14ac:dyDescent="0.3">
      <c r="A337" s="472"/>
      <c r="B337" s="472"/>
      <c r="C337" s="1785"/>
      <c r="D337" s="889" t="s">
        <v>7</v>
      </c>
      <c r="E337" s="914">
        <f t="shared" ref="E337:V337" si="24">SUM(E328:E336)</f>
        <v>3681</v>
      </c>
      <c r="F337" s="915">
        <f t="shared" si="24"/>
        <v>726</v>
      </c>
      <c r="G337" s="912">
        <f t="shared" si="24"/>
        <v>4322</v>
      </c>
      <c r="H337" s="913">
        <f t="shared" si="24"/>
        <v>943</v>
      </c>
      <c r="I337" s="914">
        <f t="shared" si="24"/>
        <v>4751</v>
      </c>
      <c r="J337" s="915">
        <f t="shared" si="24"/>
        <v>1130</v>
      </c>
      <c r="K337" s="912">
        <f t="shared" si="24"/>
        <v>5377</v>
      </c>
      <c r="L337" s="913">
        <f t="shared" si="24"/>
        <v>1355</v>
      </c>
      <c r="M337" s="914">
        <f t="shared" si="24"/>
        <v>5806</v>
      </c>
      <c r="N337" s="913">
        <f t="shared" si="24"/>
        <v>1608</v>
      </c>
      <c r="O337" s="914">
        <f t="shared" si="24"/>
        <v>6344</v>
      </c>
      <c r="P337" s="913">
        <f t="shared" si="24"/>
        <v>1873</v>
      </c>
      <c r="Q337" s="914">
        <f t="shared" si="24"/>
        <v>6984</v>
      </c>
      <c r="R337" s="913">
        <f t="shared" si="24"/>
        <v>2293</v>
      </c>
      <c r="S337" s="914">
        <f t="shared" si="24"/>
        <v>7550</v>
      </c>
      <c r="T337" s="913">
        <f t="shared" si="24"/>
        <v>2609</v>
      </c>
      <c r="U337" s="914">
        <f t="shared" si="24"/>
        <v>7950</v>
      </c>
      <c r="V337" s="916">
        <f t="shared" si="24"/>
        <v>2878</v>
      </c>
    </row>
    <row r="338" spans="1:22" ht="30.75" thickBot="1" x14ac:dyDescent="0.3">
      <c r="A338" s="472"/>
      <c r="B338" s="472"/>
      <c r="C338" s="1786"/>
      <c r="D338" s="1146" t="s">
        <v>201</v>
      </c>
      <c r="E338" s="1765">
        <f>E337+F337</f>
        <v>4407</v>
      </c>
      <c r="F338" s="1764"/>
      <c r="G338" s="1763">
        <f>G337+H337</f>
        <v>5265</v>
      </c>
      <c r="H338" s="1764"/>
      <c r="I338" s="1763">
        <f>I337+J337</f>
        <v>5881</v>
      </c>
      <c r="J338" s="1764"/>
      <c r="K338" s="1763">
        <f>K337+L337</f>
        <v>6732</v>
      </c>
      <c r="L338" s="1764"/>
      <c r="M338" s="1763">
        <f>M337+N337</f>
        <v>7414</v>
      </c>
      <c r="N338" s="1764"/>
      <c r="O338" s="1763">
        <f>O337+P337</f>
        <v>8217</v>
      </c>
      <c r="P338" s="1764"/>
      <c r="Q338" s="1763">
        <f>Q337+R337</f>
        <v>9277</v>
      </c>
      <c r="R338" s="1764"/>
      <c r="S338" s="1763">
        <f>S337+T337</f>
        <v>10159</v>
      </c>
      <c r="T338" s="1764"/>
      <c r="U338" s="1763">
        <f>U337+V337</f>
        <v>10828</v>
      </c>
      <c r="V338" s="1766"/>
    </row>
    <row r="339" spans="1:22" ht="15.75" customHeight="1" thickTop="1" thickBot="1" x14ac:dyDescent="0.3">
      <c r="A339" s="472"/>
      <c r="B339" s="439" t="s">
        <v>226</v>
      </c>
      <c r="C339" s="1771" t="s">
        <v>226</v>
      </c>
      <c r="D339" s="1791" t="str">
        <f>D326</f>
        <v>CATEG.</v>
      </c>
      <c r="E339" s="1757">
        <v>2008</v>
      </c>
      <c r="F339" s="1758"/>
      <c r="G339" s="1757">
        <v>2009</v>
      </c>
      <c r="H339" s="1758"/>
      <c r="I339" s="1757">
        <v>2010</v>
      </c>
      <c r="J339" s="1758"/>
      <c r="K339" s="1757">
        <v>2011</v>
      </c>
      <c r="L339" s="1758"/>
      <c r="M339" s="1757">
        <v>2012</v>
      </c>
      <c r="N339" s="1758"/>
      <c r="O339" s="1781">
        <v>2013</v>
      </c>
      <c r="P339" s="1782"/>
      <c r="Q339" s="1781">
        <v>2014</v>
      </c>
      <c r="R339" s="1782"/>
      <c r="S339" s="1781">
        <v>2015</v>
      </c>
      <c r="T339" s="1783"/>
      <c r="U339" s="1781">
        <v>2016</v>
      </c>
      <c r="V339" s="1784"/>
    </row>
    <row r="340" spans="1:22" ht="15.75" thickBot="1" x14ac:dyDescent="0.3">
      <c r="A340" s="472"/>
      <c r="B340" s="472"/>
      <c r="C340" s="1772"/>
      <c r="D340" s="1793"/>
      <c r="E340" s="904" t="s">
        <v>190</v>
      </c>
      <c r="F340" s="905" t="s">
        <v>191</v>
      </c>
      <c r="G340" s="902" t="s">
        <v>190</v>
      </c>
      <c r="H340" s="903" t="s">
        <v>191</v>
      </c>
      <c r="I340" s="904" t="s">
        <v>190</v>
      </c>
      <c r="J340" s="903" t="s">
        <v>191</v>
      </c>
      <c r="K340" s="923" t="s">
        <v>190</v>
      </c>
      <c r="L340" s="924" t="s">
        <v>191</v>
      </c>
      <c r="M340" s="923" t="s">
        <v>190</v>
      </c>
      <c r="N340" s="924" t="s">
        <v>191</v>
      </c>
      <c r="O340" s="923" t="s">
        <v>190</v>
      </c>
      <c r="P340" s="903" t="s">
        <v>191</v>
      </c>
      <c r="Q340" s="923" t="s">
        <v>190</v>
      </c>
      <c r="R340" s="903" t="s">
        <v>191</v>
      </c>
      <c r="S340" s="923" t="s">
        <v>190</v>
      </c>
      <c r="T340" s="903" t="s">
        <v>191</v>
      </c>
      <c r="U340" s="1141" t="s">
        <v>190</v>
      </c>
      <c r="V340" s="1140" t="s">
        <v>191</v>
      </c>
    </row>
    <row r="341" spans="1:22" x14ac:dyDescent="0.25">
      <c r="A341" s="472"/>
      <c r="B341" s="472"/>
      <c r="C341" s="1785"/>
      <c r="D341" s="514" t="s">
        <v>192</v>
      </c>
      <c r="E341" s="157">
        <v>148</v>
      </c>
      <c r="F341" s="158">
        <v>25</v>
      </c>
      <c r="G341" s="155">
        <v>171</v>
      </c>
      <c r="H341" s="156">
        <v>28</v>
      </c>
      <c r="I341" s="157">
        <v>176</v>
      </c>
      <c r="J341" s="156">
        <v>34</v>
      </c>
      <c r="K341" s="157">
        <v>181</v>
      </c>
      <c r="L341" s="156">
        <v>41</v>
      </c>
      <c r="M341" s="157">
        <v>180</v>
      </c>
      <c r="N341" s="156">
        <v>50</v>
      </c>
      <c r="O341" s="157">
        <v>192</v>
      </c>
      <c r="P341" s="156">
        <v>53</v>
      </c>
      <c r="Q341" s="157">
        <v>201</v>
      </c>
      <c r="R341" s="156">
        <v>57</v>
      </c>
      <c r="S341" s="157">
        <v>207</v>
      </c>
      <c r="T341" s="156">
        <v>58</v>
      </c>
      <c r="U341" s="157">
        <v>210</v>
      </c>
      <c r="V341" s="506">
        <v>60</v>
      </c>
    </row>
    <row r="342" spans="1:22" x14ac:dyDescent="0.25">
      <c r="A342" s="472"/>
      <c r="B342" s="472"/>
      <c r="C342" s="1785"/>
      <c r="D342" s="1045" t="s">
        <v>193</v>
      </c>
      <c r="E342" s="1048">
        <v>1149</v>
      </c>
      <c r="F342" s="1049">
        <v>208</v>
      </c>
      <c r="G342" s="1046">
        <v>1358</v>
      </c>
      <c r="H342" s="1047">
        <v>254</v>
      </c>
      <c r="I342" s="1048">
        <v>1499</v>
      </c>
      <c r="J342" s="1047">
        <v>298</v>
      </c>
      <c r="K342" s="1048">
        <v>1735</v>
      </c>
      <c r="L342" s="1047">
        <v>408</v>
      </c>
      <c r="M342" s="1048">
        <v>1873</v>
      </c>
      <c r="N342" s="1047">
        <v>518</v>
      </c>
      <c r="O342" s="1048">
        <v>1962</v>
      </c>
      <c r="P342" s="1047">
        <v>587</v>
      </c>
      <c r="Q342" s="1048">
        <v>2093</v>
      </c>
      <c r="R342" s="1047">
        <v>677</v>
      </c>
      <c r="S342" s="1048">
        <v>2195</v>
      </c>
      <c r="T342" s="1047">
        <v>738</v>
      </c>
      <c r="U342" s="1048">
        <v>2288</v>
      </c>
      <c r="V342" s="1050">
        <v>806</v>
      </c>
    </row>
    <row r="343" spans="1:22" x14ac:dyDescent="0.25">
      <c r="A343" s="472"/>
      <c r="B343" s="472"/>
      <c r="C343" s="1785"/>
      <c r="D343" s="515" t="s">
        <v>194</v>
      </c>
      <c r="E343" s="161">
        <v>267</v>
      </c>
      <c r="F343" s="162">
        <v>4</v>
      </c>
      <c r="G343" s="159">
        <v>267</v>
      </c>
      <c r="H343" s="160">
        <v>4</v>
      </c>
      <c r="I343" s="161">
        <v>277</v>
      </c>
      <c r="J343" s="160">
        <v>4</v>
      </c>
      <c r="K343" s="161">
        <v>278</v>
      </c>
      <c r="L343" s="160">
        <v>4</v>
      </c>
      <c r="M343" s="161">
        <v>282</v>
      </c>
      <c r="N343" s="160">
        <v>5</v>
      </c>
      <c r="O343" s="161">
        <v>282</v>
      </c>
      <c r="P343" s="160">
        <v>5</v>
      </c>
      <c r="Q343" s="161">
        <v>287</v>
      </c>
      <c r="R343" s="160">
        <v>5</v>
      </c>
      <c r="S343" s="161">
        <v>271</v>
      </c>
      <c r="T343" s="160">
        <v>5</v>
      </c>
      <c r="U343" s="161">
        <v>271</v>
      </c>
      <c r="V343" s="507">
        <v>5</v>
      </c>
    </row>
    <row r="344" spans="1:22" x14ac:dyDescent="0.25">
      <c r="A344" s="472"/>
      <c r="B344" s="472"/>
      <c r="C344" s="1785"/>
      <c r="D344" s="1045" t="s">
        <v>195</v>
      </c>
      <c r="E344" s="1048">
        <v>148</v>
      </c>
      <c r="F344" s="1049">
        <v>0</v>
      </c>
      <c r="G344" s="1046">
        <v>152</v>
      </c>
      <c r="H344" s="1047">
        <v>0</v>
      </c>
      <c r="I344" s="1048">
        <v>160</v>
      </c>
      <c r="J344" s="1047">
        <v>0</v>
      </c>
      <c r="K344" s="1048">
        <v>170</v>
      </c>
      <c r="L344" s="1047">
        <v>0</v>
      </c>
      <c r="M344" s="1048">
        <v>178</v>
      </c>
      <c r="N344" s="1047">
        <v>0</v>
      </c>
      <c r="O344" s="1048">
        <v>181</v>
      </c>
      <c r="P344" s="1047">
        <v>1</v>
      </c>
      <c r="Q344" s="1048">
        <v>186</v>
      </c>
      <c r="R344" s="1047">
        <v>1</v>
      </c>
      <c r="S344" s="1048">
        <v>178</v>
      </c>
      <c r="T344" s="1047">
        <v>1</v>
      </c>
      <c r="U344" s="1048">
        <v>179</v>
      </c>
      <c r="V344" s="1050">
        <v>1</v>
      </c>
    </row>
    <row r="345" spans="1:22" x14ac:dyDescent="0.25">
      <c r="A345" s="472"/>
      <c r="B345" s="1328" t="s">
        <v>36</v>
      </c>
      <c r="C345" s="1785"/>
      <c r="D345" s="515" t="s">
        <v>196</v>
      </c>
      <c r="E345" s="161">
        <v>30</v>
      </c>
      <c r="F345" s="162">
        <v>0</v>
      </c>
      <c r="G345" s="159">
        <v>30</v>
      </c>
      <c r="H345" s="160">
        <v>0</v>
      </c>
      <c r="I345" s="161">
        <v>32</v>
      </c>
      <c r="J345" s="160">
        <v>0</v>
      </c>
      <c r="K345" s="161">
        <v>31</v>
      </c>
      <c r="L345" s="160">
        <v>0</v>
      </c>
      <c r="M345" s="161">
        <v>29</v>
      </c>
      <c r="N345" s="160">
        <v>0</v>
      </c>
      <c r="O345" s="161">
        <v>32</v>
      </c>
      <c r="P345" s="160">
        <v>0</v>
      </c>
      <c r="Q345" s="161">
        <v>32</v>
      </c>
      <c r="R345" s="160">
        <v>0</v>
      </c>
      <c r="S345" s="161">
        <v>33</v>
      </c>
      <c r="T345" s="160">
        <v>0</v>
      </c>
      <c r="U345" s="161">
        <v>34</v>
      </c>
      <c r="V345" s="507">
        <v>0</v>
      </c>
    </row>
    <row r="346" spans="1:22" x14ac:dyDescent="0.25">
      <c r="A346" s="472"/>
      <c r="B346" s="1328" t="s">
        <v>38</v>
      </c>
      <c r="C346" s="1785"/>
      <c r="D346" s="1045" t="s">
        <v>197</v>
      </c>
      <c r="E346" s="1048">
        <v>30</v>
      </c>
      <c r="F346" s="1049">
        <v>31</v>
      </c>
      <c r="G346" s="1046">
        <v>35</v>
      </c>
      <c r="H346" s="1047">
        <v>35</v>
      </c>
      <c r="I346" s="1048">
        <v>40</v>
      </c>
      <c r="J346" s="1047">
        <v>39</v>
      </c>
      <c r="K346" s="1048">
        <v>45</v>
      </c>
      <c r="L346" s="1047">
        <v>44</v>
      </c>
      <c r="M346" s="1048">
        <v>49</v>
      </c>
      <c r="N346" s="1047">
        <v>47</v>
      </c>
      <c r="O346" s="1048">
        <v>51</v>
      </c>
      <c r="P346" s="1047">
        <v>65</v>
      </c>
      <c r="Q346" s="1048">
        <v>59</v>
      </c>
      <c r="R346" s="1047">
        <v>73</v>
      </c>
      <c r="S346" s="1048">
        <v>58</v>
      </c>
      <c r="T346" s="1047">
        <v>78</v>
      </c>
      <c r="U346" s="1048">
        <v>59</v>
      </c>
      <c r="V346" s="1050">
        <v>81</v>
      </c>
    </row>
    <row r="347" spans="1:22" x14ac:dyDescent="0.25">
      <c r="A347" s="472"/>
      <c r="B347" s="1328" t="s">
        <v>81</v>
      </c>
      <c r="C347" s="1785"/>
      <c r="D347" s="515" t="s">
        <v>198</v>
      </c>
      <c r="E347" s="161">
        <v>46</v>
      </c>
      <c r="F347" s="162">
        <v>1</v>
      </c>
      <c r="G347" s="159">
        <v>46</v>
      </c>
      <c r="H347" s="160">
        <v>1</v>
      </c>
      <c r="I347" s="161">
        <v>52</v>
      </c>
      <c r="J347" s="160">
        <v>1</v>
      </c>
      <c r="K347" s="161">
        <v>51</v>
      </c>
      <c r="L347" s="160">
        <v>1</v>
      </c>
      <c r="M347" s="161">
        <v>55</v>
      </c>
      <c r="N347" s="160">
        <v>1</v>
      </c>
      <c r="O347" s="161">
        <v>57</v>
      </c>
      <c r="P347" s="160">
        <v>1</v>
      </c>
      <c r="Q347" s="161">
        <v>62</v>
      </c>
      <c r="R347" s="160">
        <v>1</v>
      </c>
      <c r="S347" s="161">
        <v>61</v>
      </c>
      <c r="T347" s="160">
        <v>0</v>
      </c>
      <c r="U347" s="161">
        <v>61</v>
      </c>
      <c r="V347" s="507">
        <v>0</v>
      </c>
    </row>
    <row r="348" spans="1:22" x14ac:dyDescent="0.25">
      <c r="A348" s="472"/>
      <c r="B348" s="472"/>
      <c r="C348" s="1785"/>
      <c r="D348" s="1045" t="s">
        <v>199</v>
      </c>
      <c r="E348" s="1048">
        <v>28</v>
      </c>
      <c r="F348" s="1049">
        <v>0</v>
      </c>
      <c r="G348" s="1046">
        <v>29</v>
      </c>
      <c r="H348" s="1047">
        <v>0</v>
      </c>
      <c r="I348" s="1048">
        <v>33</v>
      </c>
      <c r="J348" s="1047">
        <v>0</v>
      </c>
      <c r="K348" s="1048">
        <v>35</v>
      </c>
      <c r="L348" s="1047">
        <v>0</v>
      </c>
      <c r="M348" s="1048">
        <v>37</v>
      </c>
      <c r="N348" s="1047">
        <v>0</v>
      </c>
      <c r="O348" s="1048">
        <v>39</v>
      </c>
      <c r="P348" s="1047">
        <v>0</v>
      </c>
      <c r="Q348" s="1048">
        <v>41</v>
      </c>
      <c r="R348" s="1047">
        <v>0</v>
      </c>
      <c r="S348" s="1048">
        <v>39</v>
      </c>
      <c r="T348" s="1047">
        <v>0</v>
      </c>
      <c r="U348" s="1048">
        <v>39</v>
      </c>
      <c r="V348" s="1050">
        <v>0</v>
      </c>
    </row>
    <row r="349" spans="1:22" ht="15.75" thickBot="1" x14ac:dyDescent="0.3">
      <c r="A349" s="472"/>
      <c r="B349" s="472"/>
      <c r="C349" s="1785"/>
      <c r="D349" s="764" t="s">
        <v>200</v>
      </c>
      <c r="E349" s="767">
        <v>7</v>
      </c>
      <c r="F349" s="768">
        <v>0</v>
      </c>
      <c r="G349" s="765">
        <v>7</v>
      </c>
      <c r="H349" s="766">
        <v>0</v>
      </c>
      <c r="I349" s="767">
        <v>8</v>
      </c>
      <c r="J349" s="766">
        <v>0</v>
      </c>
      <c r="K349" s="767">
        <v>8</v>
      </c>
      <c r="L349" s="766">
        <v>0</v>
      </c>
      <c r="M349" s="767">
        <v>6</v>
      </c>
      <c r="N349" s="766">
        <v>0</v>
      </c>
      <c r="O349" s="767">
        <v>8</v>
      </c>
      <c r="P349" s="766">
        <v>0</v>
      </c>
      <c r="Q349" s="767">
        <v>8</v>
      </c>
      <c r="R349" s="766">
        <v>0</v>
      </c>
      <c r="S349" s="767">
        <v>8</v>
      </c>
      <c r="T349" s="766">
        <v>0</v>
      </c>
      <c r="U349" s="767">
        <v>8</v>
      </c>
      <c r="V349" s="769">
        <v>0</v>
      </c>
    </row>
    <row r="350" spans="1:22" ht="15.75" thickBot="1" x14ac:dyDescent="0.3">
      <c r="A350" s="472"/>
      <c r="B350" s="472"/>
      <c r="C350" s="1785"/>
      <c r="D350" s="889" t="s">
        <v>7</v>
      </c>
      <c r="E350" s="914">
        <f t="shared" ref="E350:V350" si="25">SUM(E341:E349)</f>
        <v>1853</v>
      </c>
      <c r="F350" s="915">
        <f t="shared" si="25"/>
        <v>269</v>
      </c>
      <c r="G350" s="912">
        <f t="shared" si="25"/>
        <v>2095</v>
      </c>
      <c r="H350" s="913">
        <f t="shared" si="25"/>
        <v>322</v>
      </c>
      <c r="I350" s="914">
        <f t="shared" si="25"/>
        <v>2277</v>
      </c>
      <c r="J350" s="915">
        <f t="shared" si="25"/>
        <v>376</v>
      </c>
      <c r="K350" s="912">
        <f t="shared" si="25"/>
        <v>2534</v>
      </c>
      <c r="L350" s="913">
        <f t="shared" si="25"/>
        <v>498</v>
      </c>
      <c r="M350" s="914">
        <f t="shared" si="25"/>
        <v>2689</v>
      </c>
      <c r="N350" s="913">
        <f t="shared" si="25"/>
        <v>621</v>
      </c>
      <c r="O350" s="914">
        <f t="shared" si="25"/>
        <v>2804</v>
      </c>
      <c r="P350" s="913">
        <f t="shared" si="25"/>
        <v>712</v>
      </c>
      <c r="Q350" s="914">
        <f t="shared" si="25"/>
        <v>2969</v>
      </c>
      <c r="R350" s="913">
        <f t="shared" si="25"/>
        <v>814</v>
      </c>
      <c r="S350" s="914">
        <f t="shared" si="25"/>
        <v>3050</v>
      </c>
      <c r="T350" s="913">
        <f t="shared" si="25"/>
        <v>880</v>
      </c>
      <c r="U350" s="914">
        <f t="shared" si="25"/>
        <v>3149</v>
      </c>
      <c r="V350" s="916">
        <f t="shared" si="25"/>
        <v>953</v>
      </c>
    </row>
    <row r="351" spans="1:22" ht="30.75" thickBot="1" x14ac:dyDescent="0.3">
      <c r="A351" s="472"/>
      <c r="B351" s="472"/>
      <c r="C351" s="1786"/>
      <c r="D351" s="1146" t="s">
        <v>201</v>
      </c>
      <c r="E351" s="1765">
        <f>E350+F350</f>
        <v>2122</v>
      </c>
      <c r="F351" s="1764"/>
      <c r="G351" s="1763">
        <f>G350+H350</f>
        <v>2417</v>
      </c>
      <c r="H351" s="1764"/>
      <c r="I351" s="1763">
        <f>I350+J350</f>
        <v>2653</v>
      </c>
      <c r="J351" s="1764"/>
      <c r="K351" s="1763">
        <f>K350+L350</f>
        <v>3032</v>
      </c>
      <c r="L351" s="1764"/>
      <c r="M351" s="1763">
        <f>M350+N350</f>
        <v>3310</v>
      </c>
      <c r="N351" s="1764"/>
      <c r="O351" s="1763">
        <f>O350+P350</f>
        <v>3516</v>
      </c>
      <c r="P351" s="1764"/>
      <c r="Q351" s="1763">
        <f>Q350+R350</f>
        <v>3783</v>
      </c>
      <c r="R351" s="1764"/>
      <c r="S351" s="1763">
        <f>S350+T350</f>
        <v>3930</v>
      </c>
      <c r="T351" s="1764"/>
      <c r="U351" s="1763">
        <f>U350+V350</f>
        <v>4102</v>
      </c>
      <c r="V351" s="1766"/>
    </row>
    <row r="352" spans="1:22" ht="15.75" customHeight="1" thickTop="1" thickBot="1" x14ac:dyDescent="0.3">
      <c r="A352" s="472"/>
      <c r="B352" s="439" t="s">
        <v>227</v>
      </c>
      <c r="C352" s="1771" t="s">
        <v>227</v>
      </c>
      <c r="D352" s="1791" t="str">
        <f>D339</f>
        <v>CATEG.</v>
      </c>
      <c r="E352" s="1757">
        <v>2008</v>
      </c>
      <c r="F352" s="1758"/>
      <c r="G352" s="1757">
        <v>2009</v>
      </c>
      <c r="H352" s="1758"/>
      <c r="I352" s="1757">
        <v>2010</v>
      </c>
      <c r="J352" s="1758"/>
      <c r="K352" s="1757">
        <v>2011</v>
      </c>
      <c r="L352" s="1758"/>
      <c r="M352" s="1757">
        <v>2012</v>
      </c>
      <c r="N352" s="1758"/>
      <c r="O352" s="1781">
        <v>2013</v>
      </c>
      <c r="P352" s="1782"/>
      <c r="Q352" s="1781">
        <v>2014</v>
      </c>
      <c r="R352" s="1782"/>
      <c r="S352" s="1781">
        <v>2015</v>
      </c>
      <c r="T352" s="1783"/>
      <c r="U352" s="1781">
        <v>2016</v>
      </c>
      <c r="V352" s="1784"/>
    </row>
    <row r="353" spans="1:22" ht="15.75" thickBot="1" x14ac:dyDescent="0.3">
      <c r="A353" s="472"/>
      <c r="B353" s="472"/>
      <c r="C353" s="1772"/>
      <c r="D353" s="1793"/>
      <c r="E353" s="904" t="s">
        <v>190</v>
      </c>
      <c r="F353" s="905" t="s">
        <v>191</v>
      </c>
      <c r="G353" s="902" t="s">
        <v>190</v>
      </c>
      <c r="H353" s="903" t="s">
        <v>191</v>
      </c>
      <c r="I353" s="904" t="s">
        <v>190</v>
      </c>
      <c r="J353" s="903" t="s">
        <v>191</v>
      </c>
      <c r="K353" s="923" t="s">
        <v>190</v>
      </c>
      <c r="L353" s="924" t="s">
        <v>191</v>
      </c>
      <c r="M353" s="923" t="s">
        <v>190</v>
      </c>
      <c r="N353" s="924" t="s">
        <v>191</v>
      </c>
      <c r="O353" s="923" t="s">
        <v>190</v>
      </c>
      <c r="P353" s="903" t="s">
        <v>191</v>
      </c>
      <c r="Q353" s="923" t="s">
        <v>190</v>
      </c>
      <c r="R353" s="903" t="s">
        <v>191</v>
      </c>
      <c r="S353" s="923" t="s">
        <v>190</v>
      </c>
      <c r="T353" s="903" t="s">
        <v>191</v>
      </c>
      <c r="U353" s="1141" t="s">
        <v>190</v>
      </c>
      <c r="V353" s="1140" t="s">
        <v>191</v>
      </c>
    </row>
    <row r="354" spans="1:22" x14ac:dyDescent="0.25">
      <c r="A354" s="472"/>
      <c r="B354" s="472"/>
      <c r="C354" s="1785"/>
      <c r="D354" s="514" t="s">
        <v>192</v>
      </c>
      <c r="E354" s="157">
        <v>147</v>
      </c>
      <c r="F354" s="158">
        <v>23</v>
      </c>
      <c r="G354" s="155">
        <v>156</v>
      </c>
      <c r="H354" s="156">
        <v>26</v>
      </c>
      <c r="I354" s="157">
        <v>153</v>
      </c>
      <c r="J354" s="156">
        <v>30</v>
      </c>
      <c r="K354" s="157">
        <v>155</v>
      </c>
      <c r="L354" s="156">
        <v>31</v>
      </c>
      <c r="M354" s="157">
        <v>159</v>
      </c>
      <c r="N354" s="156">
        <v>32</v>
      </c>
      <c r="O354" s="157">
        <v>159</v>
      </c>
      <c r="P354" s="156">
        <v>33</v>
      </c>
      <c r="Q354" s="157">
        <v>160</v>
      </c>
      <c r="R354" s="156">
        <v>34</v>
      </c>
      <c r="S354" s="157">
        <v>159</v>
      </c>
      <c r="T354" s="156">
        <v>37</v>
      </c>
      <c r="U354" s="157">
        <v>159</v>
      </c>
      <c r="V354" s="506">
        <v>40</v>
      </c>
    </row>
    <row r="355" spans="1:22" x14ac:dyDescent="0.25">
      <c r="A355" s="472"/>
      <c r="B355" s="472"/>
      <c r="C355" s="1785"/>
      <c r="D355" s="1045" t="s">
        <v>193</v>
      </c>
      <c r="E355" s="1048">
        <v>1281</v>
      </c>
      <c r="F355" s="1049">
        <v>272</v>
      </c>
      <c r="G355" s="1046">
        <v>1494</v>
      </c>
      <c r="H355" s="1047">
        <v>354</v>
      </c>
      <c r="I355" s="1048">
        <v>1671</v>
      </c>
      <c r="J355" s="1047">
        <v>413</v>
      </c>
      <c r="K355" s="1048">
        <v>1805</v>
      </c>
      <c r="L355" s="1047">
        <v>512</v>
      </c>
      <c r="M355" s="1048">
        <v>1874</v>
      </c>
      <c r="N355" s="1047">
        <v>573</v>
      </c>
      <c r="O355" s="1048">
        <v>1953</v>
      </c>
      <c r="P355" s="1047">
        <v>633</v>
      </c>
      <c r="Q355" s="1048">
        <v>2049</v>
      </c>
      <c r="R355" s="1047">
        <v>708</v>
      </c>
      <c r="S355" s="1048">
        <v>2112</v>
      </c>
      <c r="T355" s="1047">
        <v>746</v>
      </c>
      <c r="U355" s="1048">
        <v>2208</v>
      </c>
      <c r="V355" s="1050">
        <v>804</v>
      </c>
    </row>
    <row r="356" spans="1:22" x14ac:dyDescent="0.25">
      <c r="A356" s="472"/>
      <c r="B356" s="472"/>
      <c r="C356" s="1785"/>
      <c r="D356" s="515" t="s">
        <v>194</v>
      </c>
      <c r="E356" s="161">
        <v>189</v>
      </c>
      <c r="F356" s="162">
        <v>5</v>
      </c>
      <c r="G356" s="159">
        <v>193</v>
      </c>
      <c r="H356" s="160">
        <v>5</v>
      </c>
      <c r="I356" s="161">
        <v>198</v>
      </c>
      <c r="J356" s="160">
        <v>5</v>
      </c>
      <c r="K356" s="161">
        <v>199</v>
      </c>
      <c r="L356" s="160">
        <v>5</v>
      </c>
      <c r="M356" s="161">
        <v>197</v>
      </c>
      <c r="N356" s="160">
        <v>5</v>
      </c>
      <c r="O356" s="161">
        <v>191</v>
      </c>
      <c r="P356" s="160">
        <v>0</v>
      </c>
      <c r="Q356" s="161">
        <v>189</v>
      </c>
      <c r="R356" s="160">
        <v>6</v>
      </c>
      <c r="S356" s="161">
        <v>169</v>
      </c>
      <c r="T356" s="160">
        <v>6</v>
      </c>
      <c r="U356" s="161">
        <v>169</v>
      </c>
      <c r="V356" s="507">
        <v>6</v>
      </c>
    </row>
    <row r="357" spans="1:22" x14ac:dyDescent="0.25">
      <c r="A357" s="472"/>
      <c r="B357" s="472"/>
      <c r="C357" s="1785"/>
      <c r="D357" s="1045" t="s">
        <v>195</v>
      </c>
      <c r="E357" s="1048">
        <v>147</v>
      </c>
      <c r="F357" s="1049">
        <v>3</v>
      </c>
      <c r="G357" s="1046">
        <v>152</v>
      </c>
      <c r="H357" s="1047">
        <v>3</v>
      </c>
      <c r="I357" s="1048">
        <v>150</v>
      </c>
      <c r="J357" s="1047">
        <v>2</v>
      </c>
      <c r="K357" s="1048">
        <v>148</v>
      </c>
      <c r="L357" s="1047">
        <v>2</v>
      </c>
      <c r="M357" s="1048">
        <v>139</v>
      </c>
      <c r="N357" s="1047">
        <v>1</v>
      </c>
      <c r="O357" s="1048">
        <v>136</v>
      </c>
      <c r="P357" s="1047">
        <v>6</v>
      </c>
      <c r="Q357" s="1048">
        <v>142</v>
      </c>
      <c r="R357" s="1047">
        <v>1</v>
      </c>
      <c r="S357" s="1048">
        <v>137</v>
      </c>
      <c r="T357" s="1047">
        <v>2</v>
      </c>
      <c r="U357" s="1048">
        <v>140</v>
      </c>
      <c r="V357" s="1050">
        <v>2</v>
      </c>
    </row>
    <row r="358" spans="1:22" x14ac:dyDescent="0.25">
      <c r="A358" s="472"/>
      <c r="B358" s="472"/>
      <c r="C358" s="1785"/>
      <c r="D358" s="515" t="s">
        <v>196</v>
      </c>
      <c r="E358" s="161">
        <v>28</v>
      </c>
      <c r="F358" s="162">
        <v>0</v>
      </c>
      <c r="G358" s="159">
        <v>28</v>
      </c>
      <c r="H358" s="160">
        <v>0</v>
      </c>
      <c r="I358" s="161">
        <v>28</v>
      </c>
      <c r="J358" s="160">
        <v>0</v>
      </c>
      <c r="K358" s="161">
        <v>30</v>
      </c>
      <c r="L358" s="160">
        <v>0</v>
      </c>
      <c r="M358" s="161">
        <v>31</v>
      </c>
      <c r="N358" s="160">
        <v>0</v>
      </c>
      <c r="O358" s="161">
        <v>30</v>
      </c>
      <c r="P358" s="160">
        <v>1</v>
      </c>
      <c r="Q358" s="161">
        <v>28</v>
      </c>
      <c r="R358" s="160">
        <v>0</v>
      </c>
      <c r="S358" s="161">
        <v>29</v>
      </c>
      <c r="T358" s="160">
        <v>0</v>
      </c>
      <c r="U358" s="161">
        <v>29</v>
      </c>
      <c r="V358" s="507">
        <v>0</v>
      </c>
    </row>
    <row r="359" spans="1:22" x14ac:dyDescent="0.25">
      <c r="A359" s="472"/>
      <c r="B359" s="472"/>
      <c r="C359" s="1785"/>
      <c r="D359" s="1045" t="s">
        <v>197</v>
      </c>
      <c r="E359" s="1048">
        <v>84</v>
      </c>
      <c r="F359" s="1049">
        <v>27</v>
      </c>
      <c r="G359" s="1046">
        <v>86</v>
      </c>
      <c r="H359" s="1047">
        <v>34</v>
      </c>
      <c r="I359" s="1048">
        <v>84</v>
      </c>
      <c r="J359" s="1047">
        <v>41</v>
      </c>
      <c r="K359" s="1048">
        <v>87</v>
      </c>
      <c r="L359" s="1047">
        <v>42</v>
      </c>
      <c r="M359" s="1048">
        <v>92</v>
      </c>
      <c r="N359" s="1047">
        <v>51</v>
      </c>
      <c r="O359" s="1048">
        <v>96</v>
      </c>
      <c r="P359" s="1047">
        <v>55</v>
      </c>
      <c r="Q359" s="1048">
        <v>103</v>
      </c>
      <c r="R359" s="1047">
        <v>67</v>
      </c>
      <c r="S359" s="1048">
        <v>113</v>
      </c>
      <c r="T359" s="1047">
        <v>72</v>
      </c>
      <c r="U359" s="1048">
        <v>114</v>
      </c>
      <c r="V359" s="1050">
        <v>78</v>
      </c>
    </row>
    <row r="360" spans="1:22" x14ac:dyDescent="0.25">
      <c r="A360" s="472"/>
      <c r="B360" s="472"/>
      <c r="C360" s="1785"/>
      <c r="D360" s="515" t="s">
        <v>198</v>
      </c>
      <c r="E360" s="161">
        <v>81</v>
      </c>
      <c r="F360" s="162">
        <v>1</v>
      </c>
      <c r="G360" s="159">
        <v>82</v>
      </c>
      <c r="H360" s="160">
        <v>2</v>
      </c>
      <c r="I360" s="161">
        <v>78</v>
      </c>
      <c r="J360" s="160">
        <v>2</v>
      </c>
      <c r="K360" s="161">
        <v>79</v>
      </c>
      <c r="L360" s="160">
        <v>3</v>
      </c>
      <c r="M360" s="161">
        <v>79</v>
      </c>
      <c r="N360" s="160">
        <v>3</v>
      </c>
      <c r="O360" s="161">
        <v>81</v>
      </c>
      <c r="P360" s="160">
        <v>3</v>
      </c>
      <c r="Q360" s="161">
        <v>79</v>
      </c>
      <c r="R360" s="160">
        <v>3</v>
      </c>
      <c r="S360" s="161">
        <v>80</v>
      </c>
      <c r="T360" s="160">
        <v>3</v>
      </c>
      <c r="U360" s="161">
        <v>80</v>
      </c>
      <c r="V360" s="507">
        <v>3</v>
      </c>
    </row>
    <row r="361" spans="1:22" x14ac:dyDescent="0.25">
      <c r="A361" s="472"/>
      <c r="B361" s="472"/>
      <c r="C361" s="1785"/>
      <c r="D361" s="1045" t="s">
        <v>199</v>
      </c>
      <c r="E361" s="1048">
        <v>51</v>
      </c>
      <c r="F361" s="1049">
        <v>0</v>
      </c>
      <c r="G361" s="1046">
        <v>55</v>
      </c>
      <c r="H361" s="1047">
        <v>0</v>
      </c>
      <c r="I361" s="1048">
        <v>55</v>
      </c>
      <c r="J361" s="1047">
        <v>0</v>
      </c>
      <c r="K361" s="1048">
        <v>56</v>
      </c>
      <c r="L361" s="1047">
        <v>0</v>
      </c>
      <c r="M361" s="1048">
        <v>61</v>
      </c>
      <c r="N361" s="1047">
        <v>0</v>
      </c>
      <c r="O361" s="1048">
        <v>60</v>
      </c>
      <c r="P361" s="1047">
        <v>0</v>
      </c>
      <c r="Q361" s="1048">
        <v>63</v>
      </c>
      <c r="R361" s="1047">
        <v>0</v>
      </c>
      <c r="S361" s="1048">
        <v>59</v>
      </c>
      <c r="T361" s="1047">
        <v>0</v>
      </c>
      <c r="U361" s="1048">
        <v>60</v>
      </c>
      <c r="V361" s="1050">
        <v>0</v>
      </c>
    </row>
    <row r="362" spans="1:22" ht="15.75" thickBot="1" x14ac:dyDescent="0.3">
      <c r="A362" s="472"/>
      <c r="B362" s="472"/>
      <c r="C362" s="1785"/>
      <c r="D362" s="764" t="s">
        <v>200</v>
      </c>
      <c r="E362" s="767">
        <v>12</v>
      </c>
      <c r="F362" s="768">
        <v>0</v>
      </c>
      <c r="G362" s="765">
        <v>12</v>
      </c>
      <c r="H362" s="766">
        <v>0</v>
      </c>
      <c r="I362" s="767">
        <v>15</v>
      </c>
      <c r="J362" s="766">
        <v>0</v>
      </c>
      <c r="K362" s="767">
        <v>16</v>
      </c>
      <c r="L362" s="766">
        <v>0</v>
      </c>
      <c r="M362" s="767">
        <v>15</v>
      </c>
      <c r="N362" s="766">
        <v>0</v>
      </c>
      <c r="O362" s="767">
        <v>14</v>
      </c>
      <c r="P362" s="766">
        <v>0</v>
      </c>
      <c r="Q362" s="767">
        <v>14</v>
      </c>
      <c r="R362" s="766">
        <v>0</v>
      </c>
      <c r="S362" s="767">
        <v>12</v>
      </c>
      <c r="T362" s="766">
        <v>0</v>
      </c>
      <c r="U362" s="767">
        <v>12</v>
      </c>
      <c r="V362" s="769">
        <v>0</v>
      </c>
    </row>
    <row r="363" spans="1:22" ht="15.75" thickBot="1" x14ac:dyDescent="0.3">
      <c r="A363" s="472"/>
      <c r="B363" s="472"/>
      <c r="C363" s="1785"/>
      <c r="D363" s="889" t="s">
        <v>7</v>
      </c>
      <c r="E363" s="914">
        <f t="shared" ref="E363:V363" si="26">SUM(E354:E362)</f>
        <v>2020</v>
      </c>
      <c r="F363" s="915">
        <f t="shared" si="26"/>
        <v>331</v>
      </c>
      <c r="G363" s="912">
        <f t="shared" si="26"/>
        <v>2258</v>
      </c>
      <c r="H363" s="913">
        <f t="shared" si="26"/>
        <v>424</v>
      </c>
      <c r="I363" s="914">
        <f t="shared" si="26"/>
        <v>2432</v>
      </c>
      <c r="J363" s="915">
        <f t="shared" si="26"/>
        <v>493</v>
      </c>
      <c r="K363" s="912">
        <f t="shared" si="26"/>
        <v>2575</v>
      </c>
      <c r="L363" s="913">
        <f t="shared" si="26"/>
        <v>595</v>
      </c>
      <c r="M363" s="914">
        <f t="shared" si="26"/>
        <v>2647</v>
      </c>
      <c r="N363" s="913">
        <f t="shared" si="26"/>
        <v>665</v>
      </c>
      <c r="O363" s="914">
        <f t="shared" si="26"/>
        <v>2720</v>
      </c>
      <c r="P363" s="913">
        <f t="shared" si="26"/>
        <v>731</v>
      </c>
      <c r="Q363" s="914">
        <f t="shared" si="26"/>
        <v>2827</v>
      </c>
      <c r="R363" s="913">
        <f t="shared" si="26"/>
        <v>819</v>
      </c>
      <c r="S363" s="914">
        <f t="shared" si="26"/>
        <v>2870</v>
      </c>
      <c r="T363" s="913">
        <f t="shared" si="26"/>
        <v>866</v>
      </c>
      <c r="U363" s="914">
        <f t="shared" si="26"/>
        <v>2971</v>
      </c>
      <c r="V363" s="916">
        <f t="shared" si="26"/>
        <v>933</v>
      </c>
    </row>
    <row r="364" spans="1:22" ht="30.75" thickBot="1" x14ac:dyDescent="0.3">
      <c r="A364" s="472"/>
      <c r="B364" s="472"/>
      <c r="C364" s="1786"/>
      <c r="D364" s="1146" t="s">
        <v>201</v>
      </c>
      <c r="E364" s="1765">
        <f>E363+F363</f>
        <v>2351</v>
      </c>
      <c r="F364" s="1764"/>
      <c r="G364" s="1763">
        <f>G363+H363</f>
        <v>2682</v>
      </c>
      <c r="H364" s="1764"/>
      <c r="I364" s="1763">
        <f>I363+J363</f>
        <v>2925</v>
      </c>
      <c r="J364" s="1764"/>
      <c r="K364" s="1763">
        <f>K363+L363</f>
        <v>3170</v>
      </c>
      <c r="L364" s="1764"/>
      <c r="M364" s="1763">
        <f>M363+N363</f>
        <v>3312</v>
      </c>
      <c r="N364" s="1764"/>
      <c r="O364" s="1763">
        <f>O363+P363</f>
        <v>3451</v>
      </c>
      <c r="P364" s="1764"/>
      <c r="Q364" s="1763">
        <f>Q363+R363</f>
        <v>3646</v>
      </c>
      <c r="R364" s="1764"/>
      <c r="S364" s="1763">
        <f>S363+T363</f>
        <v>3736</v>
      </c>
      <c r="T364" s="1764"/>
      <c r="U364" s="1763">
        <f>U363+V363</f>
        <v>3904</v>
      </c>
      <c r="V364" s="1766"/>
    </row>
    <row r="365" spans="1:22" ht="15.75" customHeight="1" thickTop="1" thickBot="1" x14ac:dyDescent="0.3">
      <c r="A365" s="472"/>
      <c r="B365" s="439" t="s">
        <v>228</v>
      </c>
      <c r="C365" s="1771" t="s">
        <v>228</v>
      </c>
      <c r="D365" s="1791" t="str">
        <f>D352</f>
        <v>CATEG.</v>
      </c>
      <c r="E365" s="1757">
        <v>2008</v>
      </c>
      <c r="F365" s="1758"/>
      <c r="G365" s="1757">
        <v>2009</v>
      </c>
      <c r="H365" s="1758"/>
      <c r="I365" s="1757">
        <v>2010</v>
      </c>
      <c r="J365" s="1758"/>
      <c r="K365" s="1757">
        <v>2011</v>
      </c>
      <c r="L365" s="1758"/>
      <c r="M365" s="1757">
        <v>2012</v>
      </c>
      <c r="N365" s="1758"/>
      <c r="O365" s="1781">
        <v>2013</v>
      </c>
      <c r="P365" s="1782"/>
      <c r="Q365" s="1781">
        <v>2014</v>
      </c>
      <c r="R365" s="1782"/>
      <c r="S365" s="1781">
        <v>2015</v>
      </c>
      <c r="T365" s="1783"/>
      <c r="U365" s="1781">
        <v>2016</v>
      </c>
      <c r="V365" s="1784"/>
    </row>
    <row r="366" spans="1:22" ht="15.75" thickBot="1" x14ac:dyDescent="0.3">
      <c r="A366" s="472"/>
      <c r="B366" s="472"/>
      <c r="C366" s="1772"/>
      <c r="D366" s="1793"/>
      <c r="E366" s="904" t="s">
        <v>190</v>
      </c>
      <c r="F366" s="905" t="s">
        <v>191</v>
      </c>
      <c r="G366" s="902" t="s">
        <v>190</v>
      </c>
      <c r="H366" s="903" t="s">
        <v>191</v>
      </c>
      <c r="I366" s="904" t="s">
        <v>190</v>
      </c>
      <c r="J366" s="903" t="s">
        <v>191</v>
      </c>
      <c r="K366" s="923" t="s">
        <v>190</v>
      </c>
      <c r="L366" s="924" t="s">
        <v>191</v>
      </c>
      <c r="M366" s="923" t="s">
        <v>190</v>
      </c>
      <c r="N366" s="924" t="s">
        <v>191</v>
      </c>
      <c r="O366" s="923" t="s">
        <v>190</v>
      </c>
      <c r="P366" s="903" t="s">
        <v>191</v>
      </c>
      <c r="Q366" s="923" t="s">
        <v>190</v>
      </c>
      <c r="R366" s="903" t="s">
        <v>191</v>
      </c>
      <c r="S366" s="923" t="s">
        <v>190</v>
      </c>
      <c r="T366" s="903" t="s">
        <v>191</v>
      </c>
      <c r="U366" s="1141" t="s">
        <v>190</v>
      </c>
      <c r="V366" s="1140" t="s">
        <v>191</v>
      </c>
    </row>
    <row r="367" spans="1:22" x14ac:dyDescent="0.25">
      <c r="A367" s="472"/>
      <c r="B367" s="472"/>
      <c r="C367" s="1785"/>
      <c r="D367" s="514" t="s">
        <v>192</v>
      </c>
      <c r="E367" s="157">
        <v>154</v>
      </c>
      <c r="F367" s="158">
        <v>29</v>
      </c>
      <c r="G367" s="155">
        <v>200</v>
      </c>
      <c r="H367" s="156">
        <v>62</v>
      </c>
      <c r="I367" s="157">
        <v>200</v>
      </c>
      <c r="J367" s="156">
        <v>62</v>
      </c>
      <c r="K367" s="157">
        <v>199</v>
      </c>
      <c r="L367" s="156">
        <v>74</v>
      </c>
      <c r="M367" s="157">
        <v>229</v>
      </c>
      <c r="N367" s="156">
        <v>85</v>
      </c>
      <c r="O367" s="157">
        <v>244</v>
      </c>
      <c r="P367" s="156">
        <v>100</v>
      </c>
      <c r="Q367" s="157">
        <v>249</v>
      </c>
      <c r="R367" s="156">
        <v>108</v>
      </c>
      <c r="S367" s="157">
        <v>244</v>
      </c>
      <c r="T367" s="156">
        <v>116</v>
      </c>
      <c r="U367" s="157">
        <v>249</v>
      </c>
      <c r="V367" s="506">
        <v>128</v>
      </c>
    </row>
    <row r="368" spans="1:22" x14ac:dyDescent="0.25">
      <c r="A368" s="472"/>
      <c r="B368" s="472"/>
      <c r="C368" s="1785"/>
      <c r="D368" s="1045" t="s">
        <v>193</v>
      </c>
      <c r="E368" s="1048">
        <v>1176</v>
      </c>
      <c r="F368" s="1049">
        <v>222</v>
      </c>
      <c r="G368" s="1046">
        <v>1430</v>
      </c>
      <c r="H368" s="1047">
        <v>308</v>
      </c>
      <c r="I368" s="1048">
        <v>1610</v>
      </c>
      <c r="J368" s="1047">
        <v>380</v>
      </c>
      <c r="K368" s="1048">
        <v>1873</v>
      </c>
      <c r="L368" s="1047">
        <v>500</v>
      </c>
      <c r="M368" s="1048">
        <v>2064</v>
      </c>
      <c r="N368" s="1047">
        <v>573</v>
      </c>
      <c r="O368" s="1048">
        <v>2260</v>
      </c>
      <c r="P368" s="1047">
        <v>646</v>
      </c>
      <c r="Q368" s="1048">
        <v>2503</v>
      </c>
      <c r="R368" s="1047">
        <v>739</v>
      </c>
      <c r="S368" s="1048">
        <v>2566</v>
      </c>
      <c r="T368" s="1047">
        <v>815</v>
      </c>
      <c r="U368" s="1048">
        <v>2722</v>
      </c>
      <c r="V368" s="1050">
        <v>918</v>
      </c>
    </row>
    <row r="369" spans="1:22" x14ac:dyDescent="0.25">
      <c r="A369" s="472"/>
      <c r="B369" s="472"/>
      <c r="C369" s="1785"/>
      <c r="D369" s="515" t="s">
        <v>194</v>
      </c>
      <c r="E369" s="161">
        <v>173</v>
      </c>
      <c r="F369" s="162">
        <v>1</v>
      </c>
      <c r="G369" s="159">
        <v>174</v>
      </c>
      <c r="H369" s="160">
        <v>1</v>
      </c>
      <c r="I369" s="161">
        <v>177</v>
      </c>
      <c r="J369" s="160">
        <v>1</v>
      </c>
      <c r="K369" s="161">
        <v>180</v>
      </c>
      <c r="L369" s="160">
        <v>2</v>
      </c>
      <c r="M369" s="161">
        <v>177</v>
      </c>
      <c r="N369" s="160">
        <v>2</v>
      </c>
      <c r="O369" s="161">
        <v>175</v>
      </c>
      <c r="P369" s="160">
        <v>2</v>
      </c>
      <c r="Q369" s="161">
        <v>177</v>
      </c>
      <c r="R369" s="160">
        <v>2</v>
      </c>
      <c r="S369" s="161">
        <v>173</v>
      </c>
      <c r="T369" s="160">
        <v>1</v>
      </c>
      <c r="U369" s="161">
        <v>173</v>
      </c>
      <c r="V369" s="507">
        <v>1</v>
      </c>
    </row>
    <row r="370" spans="1:22" x14ac:dyDescent="0.25">
      <c r="A370" s="472"/>
      <c r="B370" s="472"/>
      <c r="C370" s="1785"/>
      <c r="D370" s="1045" t="s">
        <v>195</v>
      </c>
      <c r="E370" s="1048">
        <v>141</v>
      </c>
      <c r="F370" s="1049">
        <v>1</v>
      </c>
      <c r="G370" s="1046">
        <v>143</v>
      </c>
      <c r="H370" s="1047">
        <v>1</v>
      </c>
      <c r="I370" s="1048">
        <v>143</v>
      </c>
      <c r="J370" s="1047">
        <v>1</v>
      </c>
      <c r="K370" s="1048">
        <v>147</v>
      </c>
      <c r="L370" s="1047">
        <v>1</v>
      </c>
      <c r="M370" s="1048">
        <v>146</v>
      </c>
      <c r="N370" s="1047">
        <v>1</v>
      </c>
      <c r="O370" s="1048">
        <v>152</v>
      </c>
      <c r="P370" s="1047">
        <v>2</v>
      </c>
      <c r="Q370" s="1048">
        <v>154</v>
      </c>
      <c r="R370" s="1047">
        <v>2</v>
      </c>
      <c r="S370" s="1048">
        <v>159</v>
      </c>
      <c r="T370" s="1047">
        <v>3</v>
      </c>
      <c r="U370" s="1048">
        <v>162</v>
      </c>
      <c r="V370" s="1050">
        <v>4</v>
      </c>
    </row>
    <row r="371" spans="1:22" x14ac:dyDescent="0.25">
      <c r="A371" s="472"/>
      <c r="B371" s="472"/>
      <c r="C371" s="1785"/>
      <c r="D371" s="515" t="s">
        <v>196</v>
      </c>
      <c r="E371" s="161">
        <v>70</v>
      </c>
      <c r="F371" s="162">
        <v>0</v>
      </c>
      <c r="G371" s="159">
        <v>70</v>
      </c>
      <c r="H371" s="160">
        <v>0</v>
      </c>
      <c r="I371" s="161">
        <v>70</v>
      </c>
      <c r="J371" s="160">
        <v>0</v>
      </c>
      <c r="K371" s="161">
        <v>66</v>
      </c>
      <c r="L371" s="160">
        <v>0</v>
      </c>
      <c r="M371" s="161">
        <v>73</v>
      </c>
      <c r="N371" s="160">
        <v>1</v>
      </c>
      <c r="O371" s="161">
        <v>76</v>
      </c>
      <c r="P371" s="160">
        <v>1</v>
      </c>
      <c r="Q371" s="161">
        <v>76</v>
      </c>
      <c r="R371" s="160">
        <v>1</v>
      </c>
      <c r="S371" s="161">
        <v>70</v>
      </c>
      <c r="T371" s="160">
        <v>0</v>
      </c>
      <c r="U371" s="161">
        <v>70</v>
      </c>
      <c r="V371" s="507">
        <v>0</v>
      </c>
    </row>
    <row r="372" spans="1:22" x14ac:dyDescent="0.25">
      <c r="A372" s="472"/>
      <c r="B372" s="472"/>
      <c r="C372" s="1785"/>
      <c r="D372" s="1045" t="s">
        <v>197</v>
      </c>
      <c r="E372" s="1048">
        <v>72</v>
      </c>
      <c r="F372" s="1049">
        <v>43</v>
      </c>
      <c r="G372" s="1046">
        <v>86</v>
      </c>
      <c r="H372" s="1047">
        <v>58</v>
      </c>
      <c r="I372" s="1048">
        <v>98</v>
      </c>
      <c r="J372" s="1047">
        <v>73</v>
      </c>
      <c r="K372" s="1048">
        <v>0</v>
      </c>
      <c r="L372" s="1047">
        <v>0</v>
      </c>
      <c r="M372" s="1048">
        <v>125</v>
      </c>
      <c r="N372" s="1047">
        <v>94</v>
      </c>
      <c r="O372" s="1048">
        <v>134</v>
      </c>
      <c r="P372" s="1047">
        <v>112</v>
      </c>
      <c r="Q372" s="1048">
        <v>146</v>
      </c>
      <c r="R372" s="1047">
        <v>122</v>
      </c>
      <c r="S372" s="1048">
        <v>161</v>
      </c>
      <c r="T372" s="1047">
        <v>138</v>
      </c>
      <c r="U372" s="1048">
        <v>168</v>
      </c>
      <c r="V372" s="1050">
        <v>153</v>
      </c>
    </row>
    <row r="373" spans="1:22" x14ac:dyDescent="0.25">
      <c r="A373" s="472"/>
      <c r="B373" s="472"/>
      <c r="C373" s="1785"/>
      <c r="D373" s="515" t="s">
        <v>198</v>
      </c>
      <c r="E373" s="161">
        <v>86</v>
      </c>
      <c r="F373" s="162">
        <v>0</v>
      </c>
      <c r="G373" s="159">
        <v>89</v>
      </c>
      <c r="H373" s="160">
        <v>0</v>
      </c>
      <c r="I373" s="161">
        <v>87</v>
      </c>
      <c r="J373" s="160">
        <v>0</v>
      </c>
      <c r="K373" s="161">
        <v>0</v>
      </c>
      <c r="L373" s="160">
        <v>0</v>
      </c>
      <c r="M373" s="161">
        <v>96</v>
      </c>
      <c r="N373" s="160">
        <v>0</v>
      </c>
      <c r="O373" s="161">
        <v>102</v>
      </c>
      <c r="P373" s="160">
        <v>1</v>
      </c>
      <c r="Q373" s="161">
        <v>105</v>
      </c>
      <c r="R373" s="160">
        <v>1</v>
      </c>
      <c r="S373" s="161">
        <v>103</v>
      </c>
      <c r="T373" s="160">
        <v>2</v>
      </c>
      <c r="U373" s="161">
        <v>103</v>
      </c>
      <c r="V373" s="507">
        <v>2</v>
      </c>
    </row>
    <row r="374" spans="1:22" x14ac:dyDescent="0.25">
      <c r="A374" s="472"/>
      <c r="B374" s="472"/>
      <c r="C374" s="1785"/>
      <c r="D374" s="1045" t="s">
        <v>199</v>
      </c>
      <c r="E374" s="1048">
        <v>66</v>
      </c>
      <c r="F374" s="1049">
        <v>0</v>
      </c>
      <c r="G374" s="1046">
        <v>68</v>
      </c>
      <c r="H374" s="1047">
        <v>0</v>
      </c>
      <c r="I374" s="1048">
        <v>71</v>
      </c>
      <c r="J374" s="1047">
        <v>0</v>
      </c>
      <c r="K374" s="1048">
        <v>0</v>
      </c>
      <c r="L374" s="1047">
        <v>0</v>
      </c>
      <c r="M374" s="1048">
        <v>74</v>
      </c>
      <c r="N374" s="1047">
        <v>0</v>
      </c>
      <c r="O374" s="1048">
        <v>78</v>
      </c>
      <c r="P374" s="1047">
        <v>0</v>
      </c>
      <c r="Q374" s="1048">
        <v>80</v>
      </c>
      <c r="R374" s="1047">
        <v>0</v>
      </c>
      <c r="S374" s="1048">
        <v>75</v>
      </c>
      <c r="T374" s="1047">
        <v>0</v>
      </c>
      <c r="U374" s="1048">
        <v>76</v>
      </c>
      <c r="V374" s="1050">
        <v>0</v>
      </c>
    </row>
    <row r="375" spans="1:22" ht="15.75" thickBot="1" x14ac:dyDescent="0.3">
      <c r="A375" s="472"/>
      <c r="B375" s="472"/>
      <c r="C375" s="1785"/>
      <c r="D375" s="764" t="s">
        <v>200</v>
      </c>
      <c r="E375" s="767">
        <v>37</v>
      </c>
      <c r="F375" s="768">
        <v>0</v>
      </c>
      <c r="G375" s="765">
        <v>38</v>
      </c>
      <c r="H375" s="766">
        <v>0</v>
      </c>
      <c r="I375" s="767">
        <v>40</v>
      </c>
      <c r="J375" s="766">
        <v>0</v>
      </c>
      <c r="K375" s="767">
        <v>0</v>
      </c>
      <c r="L375" s="766">
        <v>0</v>
      </c>
      <c r="M375" s="767">
        <v>37</v>
      </c>
      <c r="N375" s="766">
        <v>0</v>
      </c>
      <c r="O375" s="767">
        <v>39</v>
      </c>
      <c r="P375" s="766">
        <v>0</v>
      </c>
      <c r="Q375" s="767">
        <v>42</v>
      </c>
      <c r="R375" s="766">
        <v>0</v>
      </c>
      <c r="S375" s="767">
        <v>41</v>
      </c>
      <c r="T375" s="766">
        <v>0</v>
      </c>
      <c r="U375" s="767">
        <v>41</v>
      </c>
      <c r="V375" s="769">
        <v>0</v>
      </c>
    </row>
    <row r="376" spans="1:22" ht="15.75" thickBot="1" x14ac:dyDescent="0.3">
      <c r="A376" s="472"/>
      <c r="B376" s="472"/>
      <c r="C376" s="1785"/>
      <c r="D376" s="889" t="s">
        <v>7</v>
      </c>
      <c r="E376" s="914">
        <f t="shared" ref="E376:V376" si="27">SUM(E367:E375)</f>
        <v>1975</v>
      </c>
      <c r="F376" s="915">
        <f t="shared" si="27"/>
        <v>296</v>
      </c>
      <c r="G376" s="912">
        <f t="shared" si="27"/>
        <v>2298</v>
      </c>
      <c r="H376" s="913">
        <f t="shared" si="27"/>
        <v>430</v>
      </c>
      <c r="I376" s="914">
        <f t="shared" si="27"/>
        <v>2496</v>
      </c>
      <c r="J376" s="915">
        <f t="shared" si="27"/>
        <v>517</v>
      </c>
      <c r="K376" s="912">
        <f t="shared" si="27"/>
        <v>2465</v>
      </c>
      <c r="L376" s="913">
        <f t="shared" si="27"/>
        <v>577</v>
      </c>
      <c r="M376" s="914">
        <f t="shared" si="27"/>
        <v>3021</v>
      </c>
      <c r="N376" s="913">
        <f t="shared" si="27"/>
        <v>756</v>
      </c>
      <c r="O376" s="914">
        <f t="shared" si="27"/>
        <v>3260</v>
      </c>
      <c r="P376" s="913">
        <f t="shared" si="27"/>
        <v>864</v>
      </c>
      <c r="Q376" s="914">
        <f t="shared" si="27"/>
        <v>3532</v>
      </c>
      <c r="R376" s="913">
        <f t="shared" si="27"/>
        <v>975</v>
      </c>
      <c r="S376" s="914">
        <f t="shared" si="27"/>
        <v>3592</v>
      </c>
      <c r="T376" s="913">
        <f t="shared" si="27"/>
        <v>1075</v>
      </c>
      <c r="U376" s="914">
        <f t="shared" si="27"/>
        <v>3764</v>
      </c>
      <c r="V376" s="916">
        <f t="shared" si="27"/>
        <v>1206</v>
      </c>
    </row>
    <row r="377" spans="1:22" ht="30.75" thickBot="1" x14ac:dyDescent="0.3">
      <c r="A377" s="472"/>
      <c r="B377" s="472"/>
      <c r="C377" s="1786"/>
      <c r="D377" s="1146" t="s">
        <v>201</v>
      </c>
      <c r="E377" s="1765">
        <f>E376+F376</f>
        <v>2271</v>
      </c>
      <c r="F377" s="1764"/>
      <c r="G377" s="1763">
        <f>G376+H376</f>
        <v>2728</v>
      </c>
      <c r="H377" s="1764"/>
      <c r="I377" s="1763">
        <f>I376+J376</f>
        <v>3013</v>
      </c>
      <c r="J377" s="1764"/>
      <c r="K377" s="1763">
        <f>K376+L376</f>
        <v>3042</v>
      </c>
      <c r="L377" s="1764"/>
      <c r="M377" s="1763">
        <f>M376+N376</f>
        <v>3777</v>
      </c>
      <c r="N377" s="1764"/>
      <c r="O377" s="1763">
        <f>O376+P376</f>
        <v>4124</v>
      </c>
      <c r="P377" s="1764"/>
      <c r="Q377" s="1763">
        <f>Q376+R376</f>
        <v>4507</v>
      </c>
      <c r="R377" s="1764"/>
      <c r="S377" s="1763">
        <f>S376+T376</f>
        <v>4667</v>
      </c>
      <c r="T377" s="1764"/>
      <c r="U377" s="1763">
        <f>U376+V376</f>
        <v>4970</v>
      </c>
      <c r="V377" s="1766"/>
    </row>
    <row r="378" spans="1:22" ht="15.75" customHeight="1" thickTop="1" thickBot="1" x14ac:dyDescent="0.3">
      <c r="A378" s="472"/>
      <c r="B378" s="439" t="s">
        <v>276</v>
      </c>
      <c r="C378" s="1771" t="s">
        <v>276</v>
      </c>
      <c r="D378" s="1791" t="str">
        <f>D365</f>
        <v>CATEG.</v>
      </c>
      <c r="E378" s="1757">
        <v>2008</v>
      </c>
      <c r="F378" s="1758"/>
      <c r="G378" s="1757">
        <v>2009</v>
      </c>
      <c r="H378" s="1758"/>
      <c r="I378" s="1757">
        <v>2010</v>
      </c>
      <c r="J378" s="1758"/>
      <c r="K378" s="1757">
        <v>2011</v>
      </c>
      <c r="L378" s="1758"/>
      <c r="M378" s="1757">
        <v>2012</v>
      </c>
      <c r="N378" s="1758"/>
      <c r="O378" s="1781">
        <v>2013</v>
      </c>
      <c r="P378" s="1782"/>
      <c r="Q378" s="1781">
        <v>2014</v>
      </c>
      <c r="R378" s="1782"/>
      <c r="S378" s="1781">
        <v>2015</v>
      </c>
      <c r="T378" s="1783"/>
      <c r="U378" s="1781">
        <v>2016</v>
      </c>
      <c r="V378" s="1784"/>
    </row>
    <row r="379" spans="1:22" ht="15.75" thickBot="1" x14ac:dyDescent="0.3">
      <c r="A379" s="472"/>
      <c r="B379" s="472"/>
      <c r="C379" s="1772"/>
      <c r="D379" s="1793"/>
      <c r="E379" s="904" t="s">
        <v>190</v>
      </c>
      <c r="F379" s="905" t="s">
        <v>191</v>
      </c>
      <c r="G379" s="902" t="s">
        <v>190</v>
      </c>
      <c r="H379" s="903" t="s">
        <v>191</v>
      </c>
      <c r="I379" s="904" t="s">
        <v>190</v>
      </c>
      <c r="J379" s="903" t="s">
        <v>191</v>
      </c>
      <c r="K379" s="923" t="s">
        <v>190</v>
      </c>
      <c r="L379" s="924" t="s">
        <v>191</v>
      </c>
      <c r="M379" s="923" t="s">
        <v>190</v>
      </c>
      <c r="N379" s="924" t="s">
        <v>191</v>
      </c>
      <c r="O379" s="923" t="s">
        <v>190</v>
      </c>
      <c r="P379" s="903" t="s">
        <v>191</v>
      </c>
      <c r="Q379" s="923" t="s">
        <v>190</v>
      </c>
      <c r="R379" s="903" t="s">
        <v>191</v>
      </c>
      <c r="S379" s="923" t="s">
        <v>190</v>
      </c>
      <c r="T379" s="903" t="s">
        <v>191</v>
      </c>
      <c r="U379" s="1141" t="s">
        <v>190</v>
      </c>
      <c r="V379" s="1140" t="s">
        <v>191</v>
      </c>
    </row>
    <row r="380" spans="1:22" x14ac:dyDescent="0.25">
      <c r="A380" s="472"/>
      <c r="B380" s="472"/>
      <c r="C380" s="1785"/>
      <c r="D380" s="514" t="s">
        <v>192</v>
      </c>
      <c r="E380" s="157">
        <v>892</v>
      </c>
      <c r="F380" s="158">
        <v>167</v>
      </c>
      <c r="G380" s="155">
        <v>950</v>
      </c>
      <c r="H380" s="156">
        <v>202</v>
      </c>
      <c r="I380" s="157">
        <v>943</v>
      </c>
      <c r="J380" s="156">
        <v>236</v>
      </c>
      <c r="K380" s="157">
        <v>940</v>
      </c>
      <c r="L380" s="156">
        <v>244</v>
      </c>
      <c r="M380" s="157">
        <v>913</v>
      </c>
      <c r="N380" s="156">
        <v>254</v>
      </c>
      <c r="O380" s="157">
        <v>917</v>
      </c>
      <c r="P380" s="156">
        <v>262</v>
      </c>
      <c r="Q380" s="157">
        <v>918</v>
      </c>
      <c r="R380" s="156">
        <v>273</v>
      </c>
      <c r="S380" s="157">
        <v>910</v>
      </c>
      <c r="T380" s="156">
        <v>274</v>
      </c>
      <c r="U380" s="157">
        <v>915</v>
      </c>
      <c r="V380" s="506">
        <v>284</v>
      </c>
    </row>
    <row r="381" spans="1:22" x14ac:dyDescent="0.25">
      <c r="A381" s="472"/>
      <c r="B381" s="472"/>
      <c r="C381" s="1785"/>
      <c r="D381" s="1045" t="s">
        <v>193</v>
      </c>
      <c r="E381" s="1048">
        <v>2302</v>
      </c>
      <c r="F381" s="1049">
        <v>670</v>
      </c>
      <c r="G381" s="1046">
        <v>2653</v>
      </c>
      <c r="H381" s="1047">
        <v>854</v>
      </c>
      <c r="I381" s="1048">
        <v>2729</v>
      </c>
      <c r="J381" s="1047">
        <v>974</v>
      </c>
      <c r="K381" s="1048">
        <v>2855</v>
      </c>
      <c r="L381" s="1047">
        <v>1074</v>
      </c>
      <c r="M381" s="1048">
        <v>2917</v>
      </c>
      <c r="N381" s="1047">
        <v>1178</v>
      </c>
      <c r="O381" s="1048">
        <v>2990</v>
      </c>
      <c r="P381" s="1047">
        <v>1218</v>
      </c>
      <c r="Q381" s="1048">
        <v>3111</v>
      </c>
      <c r="R381" s="1047">
        <v>1295</v>
      </c>
      <c r="S381" s="1048">
        <v>3176</v>
      </c>
      <c r="T381" s="1047">
        <v>1383</v>
      </c>
      <c r="U381" s="1048">
        <v>3306</v>
      </c>
      <c r="V381" s="1050">
        <v>1474</v>
      </c>
    </row>
    <row r="382" spans="1:22" x14ac:dyDescent="0.25">
      <c r="A382" s="472"/>
      <c r="B382" s="472"/>
      <c r="C382" s="1785"/>
      <c r="D382" s="515" t="s">
        <v>194</v>
      </c>
      <c r="E382" s="161">
        <v>459</v>
      </c>
      <c r="F382" s="162">
        <v>6</v>
      </c>
      <c r="G382" s="159">
        <v>467</v>
      </c>
      <c r="H382" s="160">
        <v>6</v>
      </c>
      <c r="I382" s="161">
        <v>452</v>
      </c>
      <c r="J382" s="160">
        <v>6</v>
      </c>
      <c r="K382" s="161">
        <v>452</v>
      </c>
      <c r="L382" s="160">
        <v>6</v>
      </c>
      <c r="M382" s="161">
        <v>444</v>
      </c>
      <c r="N382" s="160">
        <v>6</v>
      </c>
      <c r="O382" s="161">
        <v>439</v>
      </c>
      <c r="P382" s="160">
        <v>6</v>
      </c>
      <c r="Q382" s="161">
        <v>438</v>
      </c>
      <c r="R382" s="160">
        <v>6</v>
      </c>
      <c r="S382" s="161">
        <v>429</v>
      </c>
      <c r="T382" s="160">
        <v>6</v>
      </c>
      <c r="U382" s="161">
        <v>431</v>
      </c>
      <c r="V382" s="507">
        <v>6</v>
      </c>
    </row>
    <row r="383" spans="1:22" x14ac:dyDescent="0.25">
      <c r="A383" s="472"/>
      <c r="B383" s="472"/>
      <c r="C383" s="1785"/>
      <c r="D383" s="1045" t="s">
        <v>195</v>
      </c>
      <c r="E383" s="1048">
        <v>261</v>
      </c>
      <c r="F383" s="1049">
        <v>3</v>
      </c>
      <c r="G383" s="1046">
        <v>268</v>
      </c>
      <c r="H383" s="1047">
        <v>4</v>
      </c>
      <c r="I383" s="1048">
        <v>276</v>
      </c>
      <c r="J383" s="1047">
        <v>5</v>
      </c>
      <c r="K383" s="1048">
        <v>270</v>
      </c>
      <c r="L383" s="1047">
        <v>5</v>
      </c>
      <c r="M383" s="1048">
        <v>272</v>
      </c>
      <c r="N383" s="1047">
        <v>4</v>
      </c>
      <c r="O383" s="1048">
        <v>278</v>
      </c>
      <c r="P383" s="1047">
        <v>4</v>
      </c>
      <c r="Q383" s="1048">
        <v>277</v>
      </c>
      <c r="R383" s="1047">
        <v>3</v>
      </c>
      <c r="S383" s="1048">
        <v>265</v>
      </c>
      <c r="T383" s="1047">
        <v>2</v>
      </c>
      <c r="U383" s="1048">
        <v>266</v>
      </c>
      <c r="V383" s="1050">
        <v>2</v>
      </c>
    </row>
    <row r="384" spans="1:22" x14ac:dyDescent="0.25">
      <c r="A384" s="472"/>
      <c r="B384" s="472"/>
      <c r="C384" s="1785"/>
      <c r="D384" s="515" t="s">
        <v>196</v>
      </c>
      <c r="E384" s="161">
        <v>47</v>
      </c>
      <c r="F384" s="162">
        <v>0</v>
      </c>
      <c r="G384" s="159">
        <v>48</v>
      </c>
      <c r="H384" s="160">
        <v>0</v>
      </c>
      <c r="I384" s="161">
        <v>50</v>
      </c>
      <c r="J384" s="160">
        <v>0</v>
      </c>
      <c r="K384" s="161">
        <v>49</v>
      </c>
      <c r="L384" s="160">
        <v>0</v>
      </c>
      <c r="M384" s="161">
        <v>52</v>
      </c>
      <c r="N384" s="160">
        <v>0</v>
      </c>
      <c r="O384" s="161">
        <v>53</v>
      </c>
      <c r="P384" s="160">
        <v>0</v>
      </c>
      <c r="Q384" s="161">
        <v>53</v>
      </c>
      <c r="R384" s="160">
        <v>0</v>
      </c>
      <c r="S384" s="161">
        <v>55</v>
      </c>
      <c r="T384" s="160">
        <v>0</v>
      </c>
      <c r="U384" s="161">
        <v>55</v>
      </c>
      <c r="V384" s="507">
        <v>0</v>
      </c>
    </row>
    <row r="385" spans="1:22" x14ac:dyDescent="0.25">
      <c r="A385" s="472"/>
      <c r="B385" s="472"/>
      <c r="C385" s="1785"/>
      <c r="D385" s="1045" t="s">
        <v>197</v>
      </c>
      <c r="E385" s="1048">
        <v>117</v>
      </c>
      <c r="F385" s="1049">
        <v>108</v>
      </c>
      <c r="G385" s="1046">
        <v>132</v>
      </c>
      <c r="H385" s="1047">
        <v>135</v>
      </c>
      <c r="I385" s="1048">
        <v>140</v>
      </c>
      <c r="J385" s="1047">
        <v>142</v>
      </c>
      <c r="K385" s="1048">
        <v>145</v>
      </c>
      <c r="L385" s="1047">
        <v>156</v>
      </c>
      <c r="M385" s="1048">
        <v>145</v>
      </c>
      <c r="N385" s="1047">
        <v>164</v>
      </c>
      <c r="O385" s="1048">
        <v>149</v>
      </c>
      <c r="P385" s="1047">
        <v>183</v>
      </c>
      <c r="Q385" s="1048">
        <v>157</v>
      </c>
      <c r="R385" s="1047">
        <v>188</v>
      </c>
      <c r="S385" s="1048">
        <v>153</v>
      </c>
      <c r="T385" s="1047">
        <v>194</v>
      </c>
      <c r="U385" s="1048">
        <v>158</v>
      </c>
      <c r="V385" s="1050">
        <v>202</v>
      </c>
    </row>
    <row r="386" spans="1:22" x14ac:dyDescent="0.25">
      <c r="A386" s="472"/>
      <c r="B386" s="472"/>
      <c r="C386" s="1785"/>
      <c r="D386" s="515" t="s">
        <v>198</v>
      </c>
      <c r="E386" s="161">
        <v>132</v>
      </c>
      <c r="F386" s="162">
        <v>1</v>
      </c>
      <c r="G386" s="159">
        <v>135</v>
      </c>
      <c r="H386" s="160">
        <v>1</v>
      </c>
      <c r="I386" s="161">
        <v>140</v>
      </c>
      <c r="J386" s="160">
        <v>1</v>
      </c>
      <c r="K386" s="161">
        <v>142</v>
      </c>
      <c r="L386" s="160">
        <v>1</v>
      </c>
      <c r="M386" s="161">
        <v>138</v>
      </c>
      <c r="N386" s="160">
        <v>1</v>
      </c>
      <c r="O386" s="161">
        <v>133</v>
      </c>
      <c r="P386" s="160">
        <v>1</v>
      </c>
      <c r="Q386" s="161">
        <v>136</v>
      </c>
      <c r="R386" s="160">
        <v>1</v>
      </c>
      <c r="S386" s="161">
        <v>138</v>
      </c>
      <c r="T386" s="160">
        <v>2</v>
      </c>
      <c r="U386" s="161">
        <v>140</v>
      </c>
      <c r="V386" s="507">
        <v>2</v>
      </c>
    </row>
    <row r="387" spans="1:22" x14ac:dyDescent="0.25">
      <c r="A387" s="472"/>
      <c r="B387" s="472"/>
      <c r="C387" s="1785"/>
      <c r="D387" s="1045" t="s">
        <v>199</v>
      </c>
      <c r="E387" s="1048">
        <v>68</v>
      </c>
      <c r="F387" s="1049">
        <v>1</v>
      </c>
      <c r="G387" s="1046">
        <v>69</v>
      </c>
      <c r="H387" s="1047">
        <v>1</v>
      </c>
      <c r="I387" s="1048">
        <v>75</v>
      </c>
      <c r="J387" s="1047">
        <v>1</v>
      </c>
      <c r="K387" s="1048">
        <v>77</v>
      </c>
      <c r="L387" s="1047">
        <v>1</v>
      </c>
      <c r="M387" s="1048">
        <v>76</v>
      </c>
      <c r="N387" s="1047">
        <v>1</v>
      </c>
      <c r="O387" s="1048">
        <v>76</v>
      </c>
      <c r="P387" s="1047">
        <v>1</v>
      </c>
      <c r="Q387" s="1048">
        <v>77</v>
      </c>
      <c r="R387" s="1047">
        <v>1</v>
      </c>
      <c r="S387" s="1048">
        <v>77</v>
      </c>
      <c r="T387" s="1047">
        <v>0</v>
      </c>
      <c r="U387" s="1048">
        <v>77</v>
      </c>
      <c r="V387" s="1050">
        <v>0</v>
      </c>
    </row>
    <row r="388" spans="1:22" ht="15.75" thickBot="1" x14ac:dyDescent="0.3">
      <c r="A388" s="472"/>
      <c r="B388" s="472"/>
      <c r="C388" s="1785"/>
      <c r="D388" s="764" t="s">
        <v>200</v>
      </c>
      <c r="E388" s="767">
        <v>12</v>
      </c>
      <c r="F388" s="768">
        <v>0</v>
      </c>
      <c r="G388" s="765">
        <v>14</v>
      </c>
      <c r="H388" s="766">
        <v>0</v>
      </c>
      <c r="I388" s="767">
        <v>15</v>
      </c>
      <c r="J388" s="766">
        <v>0</v>
      </c>
      <c r="K388" s="767">
        <v>14</v>
      </c>
      <c r="L388" s="766">
        <v>0</v>
      </c>
      <c r="M388" s="767">
        <v>15</v>
      </c>
      <c r="N388" s="766">
        <v>0</v>
      </c>
      <c r="O388" s="767">
        <v>14</v>
      </c>
      <c r="P388" s="766">
        <v>0</v>
      </c>
      <c r="Q388" s="767">
        <v>14</v>
      </c>
      <c r="R388" s="766">
        <v>0</v>
      </c>
      <c r="S388" s="767">
        <v>11</v>
      </c>
      <c r="T388" s="766">
        <v>0</v>
      </c>
      <c r="U388" s="767">
        <v>11</v>
      </c>
      <c r="V388" s="769">
        <v>0</v>
      </c>
    </row>
    <row r="389" spans="1:22" ht="15.75" thickBot="1" x14ac:dyDescent="0.3">
      <c r="A389" s="472"/>
      <c r="B389" s="472"/>
      <c r="C389" s="1785"/>
      <c r="D389" s="889" t="s">
        <v>7</v>
      </c>
      <c r="E389" s="914">
        <f t="shared" ref="E389:V389" si="28">SUM(E380:E388)</f>
        <v>4290</v>
      </c>
      <c r="F389" s="915">
        <f t="shared" si="28"/>
        <v>956</v>
      </c>
      <c r="G389" s="912">
        <f t="shared" si="28"/>
        <v>4736</v>
      </c>
      <c r="H389" s="913">
        <f t="shared" si="28"/>
        <v>1203</v>
      </c>
      <c r="I389" s="914">
        <f t="shared" si="28"/>
        <v>4820</v>
      </c>
      <c r="J389" s="915">
        <f t="shared" si="28"/>
        <v>1365</v>
      </c>
      <c r="K389" s="912">
        <f t="shared" si="28"/>
        <v>4944</v>
      </c>
      <c r="L389" s="913">
        <f t="shared" si="28"/>
        <v>1487</v>
      </c>
      <c r="M389" s="914">
        <f t="shared" si="28"/>
        <v>4972</v>
      </c>
      <c r="N389" s="913">
        <f t="shared" si="28"/>
        <v>1608</v>
      </c>
      <c r="O389" s="914">
        <f t="shared" si="28"/>
        <v>5049</v>
      </c>
      <c r="P389" s="913">
        <f t="shared" si="28"/>
        <v>1675</v>
      </c>
      <c r="Q389" s="914">
        <f t="shared" si="28"/>
        <v>5181</v>
      </c>
      <c r="R389" s="913">
        <f t="shared" si="28"/>
        <v>1767</v>
      </c>
      <c r="S389" s="914">
        <f t="shared" si="28"/>
        <v>5214</v>
      </c>
      <c r="T389" s="913">
        <f t="shared" si="28"/>
        <v>1861</v>
      </c>
      <c r="U389" s="914">
        <f t="shared" si="28"/>
        <v>5359</v>
      </c>
      <c r="V389" s="916">
        <f t="shared" si="28"/>
        <v>1970</v>
      </c>
    </row>
    <row r="390" spans="1:22" ht="30.75" thickBot="1" x14ac:dyDescent="0.3">
      <c r="A390" s="472"/>
      <c r="B390" s="472"/>
      <c r="C390" s="1786"/>
      <c r="D390" s="1146" t="s">
        <v>201</v>
      </c>
      <c r="E390" s="1765">
        <f>E389+F389</f>
        <v>5246</v>
      </c>
      <c r="F390" s="1764"/>
      <c r="G390" s="1763">
        <f>G389+H389</f>
        <v>5939</v>
      </c>
      <c r="H390" s="1764"/>
      <c r="I390" s="1763">
        <f>I389+J389</f>
        <v>6185</v>
      </c>
      <c r="J390" s="1764"/>
      <c r="K390" s="1763">
        <f>K389+L389</f>
        <v>6431</v>
      </c>
      <c r="L390" s="1764"/>
      <c r="M390" s="1763">
        <f>M389+N389</f>
        <v>6580</v>
      </c>
      <c r="N390" s="1764"/>
      <c r="O390" s="1763">
        <f>O389+P389</f>
        <v>6724</v>
      </c>
      <c r="P390" s="1764"/>
      <c r="Q390" s="1763">
        <f>Q389+R389</f>
        <v>6948</v>
      </c>
      <c r="R390" s="1764"/>
      <c r="S390" s="1763">
        <f>S389+T389</f>
        <v>7075</v>
      </c>
      <c r="T390" s="1764"/>
      <c r="U390" s="1763">
        <f>U389+V389</f>
        <v>7329</v>
      </c>
      <c r="V390" s="1766"/>
    </row>
    <row r="391" spans="1:22" ht="15.75" customHeight="1" thickTop="1" thickBot="1" x14ac:dyDescent="0.3">
      <c r="A391" s="472"/>
      <c r="B391" s="439" t="s">
        <v>230</v>
      </c>
      <c r="C391" s="1771" t="s">
        <v>230</v>
      </c>
      <c r="D391" s="1791" t="str">
        <f>D378</f>
        <v>CATEG.</v>
      </c>
      <c r="E391" s="1757">
        <v>2008</v>
      </c>
      <c r="F391" s="1758"/>
      <c r="G391" s="1757">
        <v>2009</v>
      </c>
      <c r="H391" s="1758"/>
      <c r="I391" s="1757">
        <v>2010</v>
      </c>
      <c r="J391" s="1758"/>
      <c r="K391" s="1757">
        <v>2011</v>
      </c>
      <c r="L391" s="1758"/>
      <c r="M391" s="1757">
        <v>2012</v>
      </c>
      <c r="N391" s="1758"/>
      <c r="O391" s="1781">
        <v>2013</v>
      </c>
      <c r="P391" s="1782"/>
      <c r="Q391" s="1781">
        <v>2014</v>
      </c>
      <c r="R391" s="1782"/>
      <c r="S391" s="1781">
        <v>2015</v>
      </c>
      <c r="T391" s="1783"/>
      <c r="U391" s="1781">
        <v>2016</v>
      </c>
      <c r="V391" s="1784"/>
    </row>
    <row r="392" spans="1:22" ht="15.75" thickBot="1" x14ac:dyDescent="0.3">
      <c r="A392" s="472"/>
      <c r="B392" s="472"/>
      <c r="C392" s="1772"/>
      <c r="D392" s="1793"/>
      <c r="E392" s="904" t="s">
        <v>190</v>
      </c>
      <c r="F392" s="905" t="s">
        <v>191</v>
      </c>
      <c r="G392" s="902" t="s">
        <v>190</v>
      </c>
      <c r="H392" s="903" t="s">
        <v>191</v>
      </c>
      <c r="I392" s="904" t="s">
        <v>190</v>
      </c>
      <c r="J392" s="903" t="s">
        <v>191</v>
      </c>
      <c r="K392" s="923" t="s">
        <v>190</v>
      </c>
      <c r="L392" s="924" t="s">
        <v>191</v>
      </c>
      <c r="M392" s="923" t="s">
        <v>190</v>
      </c>
      <c r="N392" s="924" t="s">
        <v>191</v>
      </c>
      <c r="O392" s="923" t="s">
        <v>190</v>
      </c>
      <c r="P392" s="903" t="s">
        <v>191</v>
      </c>
      <c r="Q392" s="923" t="s">
        <v>190</v>
      </c>
      <c r="R392" s="903" t="s">
        <v>191</v>
      </c>
      <c r="S392" s="923" t="s">
        <v>190</v>
      </c>
      <c r="T392" s="903" t="s">
        <v>191</v>
      </c>
      <c r="U392" s="1141" t="s">
        <v>190</v>
      </c>
      <c r="V392" s="1140" t="s">
        <v>191</v>
      </c>
    </row>
    <row r="393" spans="1:22" x14ac:dyDescent="0.25">
      <c r="A393" s="472"/>
      <c r="B393" s="472"/>
      <c r="C393" s="1785"/>
      <c r="D393" s="514" t="s">
        <v>192</v>
      </c>
      <c r="E393" s="157">
        <v>97</v>
      </c>
      <c r="F393" s="158">
        <v>25</v>
      </c>
      <c r="G393" s="155">
        <v>112</v>
      </c>
      <c r="H393" s="156">
        <v>42</v>
      </c>
      <c r="I393" s="157">
        <v>125</v>
      </c>
      <c r="J393" s="156">
        <v>53</v>
      </c>
      <c r="K393" s="157">
        <v>141</v>
      </c>
      <c r="L393" s="156">
        <v>62</v>
      </c>
      <c r="M393" s="157">
        <v>163</v>
      </c>
      <c r="N393" s="156">
        <v>78</v>
      </c>
      <c r="O393" s="157">
        <v>182</v>
      </c>
      <c r="P393" s="156">
        <v>87</v>
      </c>
      <c r="Q393" s="157">
        <v>206</v>
      </c>
      <c r="R393" s="156">
        <v>109</v>
      </c>
      <c r="S393" s="157">
        <v>525</v>
      </c>
      <c r="T393" s="156">
        <v>214</v>
      </c>
      <c r="U393" s="157">
        <v>527</v>
      </c>
      <c r="V393" s="506">
        <v>222</v>
      </c>
    </row>
    <row r="394" spans="1:22" x14ac:dyDescent="0.25">
      <c r="A394" s="472"/>
      <c r="B394" s="472"/>
      <c r="C394" s="1785"/>
      <c r="D394" s="1045" t="s">
        <v>193</v>
      </c>
      <c r="E394" s="1048">
        <v>1500</v>
      </c>
      <c r="F394" s="1049">
        <v>368</v>
      </c>
      <c r="G394" s="1046">
        <v>1939</v>
      </c>
      <c r="H394" s="1047">
        <v>528</v>
      </c>
      <c r="I394" s="1048">
        <v>2202</v>
      </c>
      <c r="J394" s="1047">
        <v>667</v>
      </c>
      <c r="K394" s="1048">
        <v>2477</v>
      </c>
      <c r="L394" s="1047">
        <v>802</v>
      </c>
      <c r="M394" s="1048">
        <v>2763</v>
      </c>
      <c r="N394" s="1047">
        <v>920</v>
      </c>
      <c r="O394" s="1048">
        <v>2983</v>
      </c>
      <c r="P394" s="1047">
        <v>1033</v>
      </c>
      <c r="Q394" s="1048">
        <v>3209</v>
      </c>
      <c r="R394" s="1047">
        <v>1175</v>
      </c>
      <c r="S394" s="1048">
        <v>7432</v>
      </c>
      <c r="T394" s="1047">
        <v>2370</v>
      </c>
      <c r="U394" s="1048">
        <v>7562</v>
      </c>
      <c r="V394" s="1050">
        <v>2449</v>
      </c>
    </row>
    <row r="395" spans="1:22" x14ac:dyDescent="0.25">
      <c r="A395" s="472"/>
      <c r="B395" s="472"/>
      <c r="C395" s="1785"/>
      <c r="D395" s="515" t="s">
        <v>194</v>
      </c>
      <c r="E395" s="161">
        <v>215</v>
      </c>
      <c r="F395" s="162">
        <v>5</v>
      </c>
      <c r="G395" s="159">
        <v>221</v>
      </c>
      <c r="H395" s="160">
        <v>5</v>
      </c>
      <c r="I395" s="161">
        <v>242</v>
      </c>
      <c r="J395" s="160">
        <v>5</v>
      </c>
      <c r="K395" s="161">
        <v>249</v>
      </c>
      <c r="L395" s="160">
        <v>5</v>
      </c>
      <c r="M395" s="161">
        <v>268</v>
      </c>
      <c r="N395" s="160">
        <v>5</v>
      </c>
      <c r="O395" s="161">
        <v>273</v>
      </c>
      <c r="P395" s="160">
        <v>5</v>
      </c>
      <c r="Q395" s="161">
        <v>279</v>
      </c>
      <c r="R395" s="160">
        <v>5</v>
      </c>
      <c r="S395" s="161">
        <v>786</v>
      </c>
      <c r="T395" s="160">
        <v>13</v>
      </c>
      <c r="U395" s="161">
        <v>787</v>
      </c>
      <c r="V395" s="507">
        <v>13</v>
      </c>
    </row>
    <row r="396" spans="1:22" x14ac:dyDescent="0.25">
      <c r="A396" s="472"/>
      <c r="B396" s="472"/>
      <c r="C396" s="1785"/>
      <c r="D396" s="1045" t="s">
        <v>195</v>
      </c>
      <c r="E396" s="1048">
        <v>130</v>
      </c>
      <c r="F396" s="1049">
        <v>1</v>
      </c>
      <c r="G396" s="1046">
        <v>131</v>
      </c>
      <c r="H396" s="1047">
        <v>2</v>
      </c>
      <c r="I396" s="1048">
        <v>139</v>
      </c>
      <c r="J396" s="1047">
        <v>2</v>
      </c>
      <c r="K396" s="1048">
        <v>149</v>
      </c>
      <c r="L396" s="1047">
        <v>2</v>
      </c>
      <c r="M396" s="1048">
        <v>149</v>
      </c>
      <c r="N396" s="1047">
        <v>4</v>
      </c>
      <c r="O396" s="1048">
        <v>158</v>
      </c>
      <c r="P396" s="1047">
        <v>5</v>
      </c>
      <c r="Q396" s="1048">
        <v>167</v>
      </c>
      <c r="R396" s="1047">
        <v>4</v>
      </c>
      <c r="S396" s="1048">
        <v>455</v>
      </c>
      <c r="T396" s="1047">
        <v>8</v>
      </c>
      <c r="U396" s="1048">
        <v>464</v>
      </c>
      <c r="V396" s="1050">
        <v>8</v>
      </c>
    </row>
    <row r="397" spans="1:22" x14ac:dyDescent="0.25">
      <c r="A397" s="472"/>
      <c r="B397" s="472"/>
      <c r="C397" s="1785"/>
      <c r="D397" s="515" t="s">
        <v>196</v>
      </c>
      <c r="E397" s="161">
        <v>49</v>
      </c>
      <c r="F397" s="162">
        <v>0</v>
      </c>
      <c r="G397" s="159">
        <v>51</v>
      </c>
      <c r="H397" s="160">
        <v>0</v>
      </c>
      <c r="I397" s="161">
        <v>53</v>
      </c>
      <c r="J397" s="160">
        <v>0</v>
      </c>
      <c r="K397" s="161">
        <v>54</v>
      </c>
      <c r="L397" s="160">
        <v>0</v>
      </c>
      <c r="M397" s="161">
        <v>61</v>
      </c>
      <c r="N397" s="160">
        <v>0</v>
      </c>
      <c r="O397" s="161">
        <v>64</v>
      </c>
      <c r="P397" s="160">
        <v>0</v>
      </c>
      <c r="Q397" s="161">
        <v>65</v>
      </c>
      <c r="R397" s="160">
        <v>0</v>
      </c>
      <c r="S397" s="161">
        <v>176</v>
      </c>
      <c r="T397" s="160">
        <v>0</v>
      </c>
      <c r="U397" s="161">
        <v>177</v>
      </c>
      <c r="V397" s="507">
        <v>0</v>
      </c>
    </row>
    <row r="398" spans="1:22" x14ac:dyDescent="0.25">
      <c r="A398" s="472"/>
      <c r="B398" s="472"/>
      <c r="C398" s="1785"/>
      <c r="D398" s="1045" t="s">
        <v>197</v>
      </c>
      <c r="E398" s="1048">
        <v>143</v>
      </c>
      <c r="F398" s="1049">
        <v>57</v>
      </c>
      <c r="G398" s="1046">
        <v>155</v>
      </c>
      <c r="H398" s="1047">
        <v>74</v>
      </c>
      <c r="I398" s="1048">
        <v>178</v>
      </c>
      <c r="J398" s="1047">
        <v>89</v>
      </c>
      <c r="K398" s="1048">
        <v>191</v>
      </c>
      <c r="L398" s="1047">
        <v>111</v>
      </c>
      <c r="M398" s="1048">
        <v>210</v>
      </c>
      <c r="N398" s="1047">
        <v>124</v>
      </c>
      <c r="O398" s="1048">
        <v>218</v>
      </c>
      <c r="P398" s="1047">
        <v>139</v>
      </c>
      <c r="Q398" s="1048">
        <v>224</v>
      </c>
      <c r="R398" s="1047">
        <v>154</v>
      </c>
      <c r="S398" s="1048">
        <v>585</v>
      </c>
      <c r="T398" s="1047">
        <v>319</v>
      </c>
      <c r="U398" s="1048">
        <v>597</v>
      </c>
      <c r="V398" s="1050">
        <v>336</v>
      </c>
    </row>
    <row r="399" spans="1:22" x14ac:dyDescent="0.25">
      <c r="A399" s="472"/>
      <c r="B399" s="472"/>
      <c r="C399" s="1785"/>
      <c r="D399" s="515" t="s">
        <v>198</v>
      </c>
      <c r="E399" s="161">
        <v>98</v>
      </c>
      <c r="F399" s="162">
        <v>1</v>
      </c>
      <c r="G399" s="159">
        <v>102</v>
      </c>
      <c r="H399" s="160">
        <v>1</v>
      </c>
      <c r="I399" s="161">
        <v>116</v>
      </c>
      <c r="J399" s="160">
        <v>1</v>
      </c>
      <c r="K399" s="161">
        <v>119</v>
      </c>
      <c r="L399" s="160">
        <v>1</v>
      </c>
      <c r="M399" s="161">
        <v>123</v>
      </c>
      <c r="N399" s="160">
        <v>1</v>
      </c>
      <c r="O399" s="161">
        <v>132</v>
      </c>
      <c r="P399" s="160">
        <v>1</v>
      </c>
      <c r="Q399" s="161">
        <v>137</v>
      </c>
      <c r="R399" s="160">
        <v>1</v>
      </c>
      <c r="S399" s="161">
        <v>385</v>
      </c>
      <c r="T399" s="160">
        <v>9</v>
      </c>
      <c r="U399" s="161">
        <v>385</v>
      </c>
      <c r="V399" s="507">
        <v>9</v>
      </c>
    </row>
    <row r="400" spans="1:22" x14ac:dyDescent="0.25">
      <c r="A400" s="472"/>
      <c r="B400" s="472"/>
      <c r="C400" s="1785"/>
      <c r="D400" s="1045" t="s">
        <v>199</v>
      </c>
      <c r="E400" s="1048">
        <v>58</v>
      </c>
      <c r="F400" s="1049">
        <v>2</v>
      </c>
      <c r="G400" s="1046">
        <v>61</v>
      </c>
      <c r="H400" s="1047">
        <v>2</v>
      </c>
      <c r="I400" s="1048">
        <v>67</v>
      </c>
      <c r="J400" s="1047">
        <v>3</v>
      </c>
      <c r="K400" s="1048">
        <v>78</v>
      </c>
      <c r="L400" s="1047">
        <v>3</v>
      </c>
      <c r="M400" s="1048">
        <v>82</v>
      </c>
      <c r="N400" s="1047">
        <v>2</v>
      </c>
      <c r="O400" s="1048">
        <v>81</v>
      </c>
      <c r="P400" s="1047">
        <v>2</v>
      </c>
      <c r="Q400" s="1048">
        <v>84</v>
      </c>
      <c r="R400" s="1047">
        <v>1</v>
      </c>
      <c r="S400" s="1048">
        <v>230</v>
      </c>
      <c r="T400" s="1047">
        <v>0</v>
      </c>
      <c r="U400" s="1048">
        <v>235</v>
      </c>
      <c r="V400" s="1050">
        <v>0</v>
      </c>
    </row>
    <row r="401" spans="1:22" ht="15.75" thickBot="1" x14ac:dyDescent="0.3">
      <c r="A401" s="472"/>
      <c r="B401" s="472"/>
      <c r="C401" s="1785"/>
      <c r="D401" s="764" t="s">
        <v>200</v>
      </c>
      <c r="E401" s="767">
        <v>19</v>
      </c>
      <c r="F401" s="768">
        <v>0</v>
      </c>
      <c r="G401" s="765">
        <v>20</v>
      </c>
      <c r="H401" s="766">
        <v>0</v>
      </c>
      <c r="I401" s="767">
        <v>26</v>
      </c>
      <c r="J401" s="766">
        <v>0</v>
      </c>
      <c r="K401" s="767">
        <v>29</v>
      </c>
      <c r="L401" s="766">
        <v>0</v>
      </c>
      <c r="M401" s="767">
        <v>32</v>
      </c>
      <c r="N401" s="766">
        <v>0</v>
      </c>
      <c r="O401" s="767">
        <v>31</v>
      </c>
      <c r="P401" s="766">
        <v>0</v>
      </c>
      <c r="Q401" s="767">
        <v>33</v>
      </c>
      <c r="R401" s="766">
        <v>0</v>
      </c>
      <c r="S401" s="767">
        <v>79</v>
      </c>
      <c r="T401" s="766">
        <v>0</v>
      </c>
      <c r="U401" s="767">
        <v>79</v>
      </c>
      <c r="V401" s="769">
        <v>0</v>
      </c>
    </row>
    <row r="402" spans="1:22" ht="15.75" thickBot="1" x14ac:dyDescent="0.3">
      <c r="A402" s="472"/>
      <c r="B402" s="472"/>
      <c r="C402" s="1785"/>
      <c r="D402" s="889" t="s">
        <v>7</v>
      </c>
      <c r="E402" s="914">
        <f t="shared" ref="E402:V402" si="29">SUM(E393:E401)</f>
        <v>2309</v>
      </c>
      <c r="F402" s="915">
        <f t="shared" si="29"/>
        <v>459</v>
      </c>
      <c r="G402" s="912">
        <f t="shared" si="29"/>
        <v>2792</v>
      </c>
      <c r="H402" s="913">
        <f t="shared" si="29"/>
        <v>654</v>
      </c>
      <c r="I402" s="914">
        <f t="shared" si="29"/>
        <v>3148</v>
      </c>
      <c r="J402" s="915">
        <f t="shared" si="29"/>
        <v>820</v>
      </c>
      <c r="K402" s="912">
        <f t="shared" si="29"/>
        <v>3487</v>
      </c>
      <c r="L402" s="913">
        <f t="shared" si="29"/>
        <v>986</v>
      </c>
      <c r="M402" s="914">
        <f t="shared" si="29"/>
        <v>3851</v>
      </c>
      <c r="N402" s="913">
        <f t="shared" si="29"/>
        <v>1134</v>
      </c>
      <c r="O402" s="914">
        <f t="shared" si="29"/>
        <v>4122</v>
      </c>
      <c r="P402" s="913">
        <f t="shared" si="29"/>
        <v>1272</v>
      </c>
      <c r="Q402" s="914">
        <f t="shared" si="29"/>
        <v>4404</v>
      </c>
      <c r="R402" s="913">
        <f t="shared" si="29"/>
        <v>1449</v>
      </c>
      <c r="S402" s="914">
        <f t="shared" si="29"/>
        <v>10653</v>
      </c>
      <c r="T402" s="913">
        <f t="shared" si="29"/>
        <v>2933</v>
      </c>
      <c r="U402" s="914">
        <f t="shared" si="29"/>
        <v>10813</v>
      </c>
      <c r="V402" s="916">
        <f t="shared" si="29"/>
        <v>3037</v>
      </c>
    </row>
    <row r="403" spans="1:22" ht="30.75" thickBot="1" x14ac:dyDescent="0.3">
      <c r="A403" s="472"/>
      <c r="B403" s="472"/>
      <c r="C403" s="1786"/>
      <c r="D403" s="1146" t="s">
        <v>201</v>
      </c>
      <c r="E403" s="1765">
        <f>E402+F402</f>
        <v>2768</v>
      </c>
      <c r="F403" s="1764"/>
      <c r="G403" s="1763">
        <f>G402+H402</f>
        <v>3446</v>
      </c>
      <c r="H403" s="1764"/>
      <c r="I403" s="1763">
        <f>I402+J402</f>
        <v>3968</v>
      </c>
      <c r="J403" s="1764"/>
      <c r="K403" s="1763">
        <f>K402+L402</f>
        <v>4473</v>
      </c>
      <c r="L403" s="1764"/>
      <c r="M403" s="1763">
        <f>M402+N402</f>
        <v>4985</v>
      </c>
      <c r="N403" s="1764"/>
      <c r="O403" s="1763">
        <f>O402+P402</f>
        <v>5394</v>
      </c>
      <c r="P403" s="1764"/>
      <c r="Q403" s="1763">
        <f>Q402+R402</f>
        <v>5853</v>
      </c>
      <c r="R403" s="1764"/>
      <c r="S403" s="1763">
        <f>S402+T402</f>
        <v>13586</v>
      </c>
      <c r="T403" s="1764"/>
      <c r="U403" s="1763">
        <f>U402+V402</f>
        <v>13850</v>
      </c>
      <c r="V403" s="1766"/>
    </row>
    <row r="404" spans="1:22" ht="15.75" customHeight="1" thickTop="1" thickBot="1" x14ac:dyDescent="0.3">
      <c r="A404" s="472"/>
      <c r="B404" s="439" t="s">
        <v>231</v>
      </c>
      <c r="C404" s="1771" t="s">
        <v>231</v>
      </c>
      <c r="D404" s="1791" t="str">
        <f>D391</f>
        <v>CATEG.</v>
      </c>
      <c r="E404" s="1757">
        <v>2008</v>
      </c>
      <c r="F404" s="1758"/>
      <c r="G404" s="1757">
        <v>2009</v>
      </c>
      <c r="H404" s="1758"/>
      <c r="I404" s="1757">
        <v>2010</v>
      </c>
      <c r="J404" s="1758"/>
      <c r="K404" s="1757">
        <v>2011</v>
      </c>
      <c r="L404" s="1758"/>
      <c r="M404" s="1757">
        <v>2012</v>
      </c>
      <c r="N404" s="1758"/>
      <c r="O404" s="1781">
        <v>2013</v>
      </c>
      <c r="P404" s="1782"/>
      <c r="Q404" s="1781">
        <v>2014</v>
      </c>
      <c r="R404" s="1782"/>
      <c r="S404" s="1781">
        <v>2015</v>
      </c>
      <c r="T404" s="1783"/>
      <c r="U404" s="1781">
        <v>2016</v>
      </c>
      <c r="V404" s="1784"/>
    </row>
    <row r="405" spans="1:22" ht="15.75" thickBot="1" x14ac:dyDescent="0.3">
      <c r="A405" s="472"/>
      <c r="B405" s="472"/>
      <c r="C405" s="1772"/>
      <c r="D405" s="1793"/>
      <c r="E405" s="904" t="s">
        <v>190</v>
      </c>
      <c r="F405" s="905" t="s">
        <v>191</v>
      </c>
      <c r="G405" s="902" t="s">
        <v>190</v>
      </c>
      <c r="H405" s="903" t="s">
        <v>191</v>
      </c>
      <c r="I405" s="904" t="s">
        <v>190</v>
      </c>
      <c r="J405" s="903" t="s">
        <v>191</v>
      </c>
      <c r="K405" s="923" t="s">
        <v>190</v>
      </c>
      <c r="L405" s="924" t="s">
        <v>191</v>
      </c>
      <c r="M405" s="923" t="s">
        <v>190</v>
      </c>
      <c r="N405" s="924" t="s">
        <v>191</v>
      </c>
      <c r="O405" s="923" t="s">
        <v>190</v>
      </c>
      <c r="P405" s="903" t="s">
        <v>191</v>
      </c>
      <c r="Q405" s="923" t="s">
        <v>190</v>
      </c>
      <c r="R405" s="903" t="s">
        <v>191</v>
      </c>
      <c r="S405" s="923" t="s">
        <v>190</v>
      </c>
      <c r="T405" s="903" t="s">
        <v>191</v>
      </c>
      <c r="U405" s="1141" t="s">
        <v>190</v>
      </c>
      <c r="V405" s="1140" t="s">
        <v>191</v>
      </c>
    </row>
    <row r="406" spans="1:22" x14ac:dyDescent="0.25">
      <c r="A406" s="472"/>
      <c r="B406" s="472"/>
      <c r="C406" s="1785"/>
      <c r="D406" s="514" t="s">
        <v>192</v>
      </c>
      <c r="E406" s="157">
        <v>74</v>
      </c>
      <c r="F406" s="158">
        <v>12</v>
      </c>
      <c r="G406" s="155">
        <v>85</v>
      </c>
      <c r="H406" s="156">
        <v>16</v>
      </c>
      <c r="I406" s="157">
        <v>90</v>
      </c>
      <c r="J406" s="156">
        <v>16</v>
      </c>
      <c r="K406" s="157">
        <v>102</v>
      </c>
      <c r="L406" s="156">
        <v>17</v>
      </c>
      <c r="M406" s="157">
        <v>97</v>
      </c>
      <c r="N406" s="156">
        <v>22</v>
      </c>
      <c r="O406" s="157">
        <v>97</v>
      </c>
      <c r="P406" s="156">
        <v>26</v>
      </c>
      <c r="Q406" s="157">
        <v>99</v>
      </c>
      <c r="R406" s="156">
        <v>28</v>
      </c>
      <c r="S406" s="157">
        <v>99</v>
      </c>
      <c r="T406" s="156">
        <v>25</v>
      </c>
      <c r="U406" s="157">
        <v>99</v>
      </c>
      <c r="V406" s="506">
        <v>25</v>
      </c>
    </row>
    <row r="407" spans="1:22" x14ac:dyDescent="0.25">
      <c r="A407" s="472"/>
      <c r="B407" s="472"/>
      <c r="C407" s="1785"/>
      <c r="D407" s="1045" t="s">
        <v>193</v>
      </c>
      <c r="E407" s="1048">
        <v>621</v>
      </c>
      <c r="F407" s="1049">
        <v>121</v>
      </c>
      <c r="G407" s="1046">
        <v>765</v>
      </c>
      <c r="H407" s="1047">
        <v>173</v>
      </c>
      <c r="I407" s="1048">
        <v>878</v>
      </c>
      <c r="J407" s="1047">
        <v>222</v>
      </c>
      <c r="K407" s="1048">
        <v>989</v>
      </c>
      <c r="L407" s="1047">
        <v>281</v>
      </c>
      <c r="M407" s="1048">
        <v>1099</v>
      </c>
      <c r="N407" s="1047">
        <v>324</v>
      </c>
      <c r="O407" s="1048">
        <v>1100</v>
      </c>
      <c r="P407" s="1047">
        <v>350</v>
      </c>
      <c r="Q407" s="1048">
        <v>1175</v>
      </c>
      <c r="R407" s="1047">
        <v>400</v>
      </c>
      <c r="S407" s="1048">
        <v>1134</v>
      </c>
      <c r="T407" s="1047">
        <v>428</v>
      </c>
      <c r="U407" s="1048">
        <v>1200</v>
      </c>
      <c r="V407" s="1050">
        <v>486</v>
      </c>
    </row>
    <row r="408" spans="1:22" x14ac:dyDescent="0.25">
      <c r="A408" s="472"/>
      <c r="B408" s="472"/>
      <c r="C408" s="1785"/>
      <c r="D408" s="515" t="s">
        <v>194</v>
      </c>
      <c r="E408" s="161">
        <v>80</v>
      </c>
      <c r="F408" s="162">
        <v>1</v>
      </c>
      <c r="G408" s="159">
        <v>80</v>
      </c>
      <c r="H408" s="160">
        <v>1</v>
      </c>
      <c r="I408" s="161">
        <v>88</v>
      </c>
      <c r="J408" s="160">
        <v>1</v>
      </c>
      <c r="K408" s="161">
        <v>95</v>
      </c>
      <c r="L408" s="160">
        <v>1</v>
      </c>
      <c r="M408" s="161">
        <v>99</v>
      </c>
      <c r="N408" s="160">
        <v>1</v>
      </c>
      <c r="O408" s="161">
        <v>92</v>
      </c>
      <c r="P408" s="160">
        <v>1</v>
      </c>
      <c r="Q408" s="161">
        <v>91</v>
      </c>
      <c r="R408" s="160">
        <v>1</v>
      </c>
      <c r="S408" s="161">
        <v>82</v>
      </c>
      <c r="T408" s="160">
        <v>0</v>
      </c>
      <c r="U408" s="161">
        <v>82</v>
      </c>
      <c r="V408" s="507">
        <v>0</v>
      </c>
    </row>
    <row r="409" spans="1:22" x14ac:dyDescent="0.25">
      <c r="A409" s="472"/>
      <c r="B409" s="472"/>
      <c r="C409" s="1785"/>
      <c r="D409" s="1045" t="s">
        <v>195</v>
      </c>
      <c r="E409" s="1048">
        <v>43</v>
      </c>
      <c r="F409" s="1049">
        <v>1</v>
      </c>
      <c r="G409" s="1046">
        <v>45</v>
      </c>
      <c r="H409" s="1047">
        <v>1</v>
      </c>
      <c r="I409" s="1048">
        <v>50</v>
      </c>
      <c r="J409" s="1047">
        <v>1</v>
      </c>
      <c r="K409" s="1048">
        <v>52</v>
      </c>
      <c r="L409" s="1047">
        <v>0</v>
      </c>
      <c r="M409" s="1048">
        <v>53</v>
      </c>
      <c r="N409" s="1047">
        <v>0</v>
      </c>
      <c r="O409" s="1048">
        <v>56</v>
      </c>
      <c r="P409" s="1047">
        <v>0</v>
      </c>
      <c r="Q409" s="1048">
        <v>54</v>
      </c>
      <c r="R409" s="1047">
        <v>0</v>
      </c>
      <c r="S409" s="1048">
        <v>56</v>
      </c>
      <c r="T409" s="1047">
        <v>0</v>
      </c>
      <c r="U409" s="1048">
        <v>56</v>
      </c>
      <c r="V409" s="1050">
        <v>0</v>
      </c>
    </row>
    <row r="410" spans="1:22" x14ac:dyDescent="0.25">
      <c r="A410" s="472"/>
      <c r="B410" s="472"/>
      <c r="C410" s="1785"/>
      <c r="D410" s="515" t="s">
        <v>196</v>
      </c>
      <c r="E410" s="161">
        <v>5</v>
      </c>
      <c r="F410" s="162">
        <v>0</v>
      </c>
      <c r="G410" s="159">
        <v>5</v>
      </c>
      <c r="H410" s="160">
        <v>0</v>
      </c>
      <c r="I410" s="161">
        <v>5</v>
      </c>
      <c r="J410" s="160">
        <v>0</v>
      </c>
      <c r="K410" s="161">
        <v>8</v>
      </c>
      <c r="L410" s="160">
        <v>0</v>
      </c>
      <c r="M410" s="161">
        <v>5</v>
      </c>
      <c r="N410" s="160">
        <v>0</v>
      </c>
      <c r="O410" s="161">
        <v>6</v>
      </c>
      <c r="P410" s="160">
        <v>0</v>
      </c>
      <c r="Q410" s="161">
        <v>7</v>
      </c>
      <c r="R410" s="160">
        <v>0</v>
      </c>
      <c r="S410" s="161">
        <v>6</v>
      </c>
      <c r="T410" s="160">
        <v>0</v>
      </c>
      <c r="U410" s="161">
        <v>6</v>
      </c>
      <c r="V410" s="507">
        <v>0</v>
      </c>
    </row>
    <row r="411" spans="1:22" x14ac:dyDescent="0.25">
      <c r="A411" s="472"/>
      <c r="B411" s="472"/>
      <c r="C411" s="1785"/>
      <c r="D411" s="1045" t="s">
        <v>197</v>
      </c>
      <c r="E411" s="1048">
        <v>22</v>
      </c>
      <c r="F411" s="1049">
        <v>11</v>
      </c>
      <c r="G411" s="1046">
        <v>25</v>
      </c>
      <c r="H411" s="1047">
        <v>13</v>
      </c>
      <c r="I411" s="1048">
        <v>31</v>
      </c>
      <c r="J411" s="1047">
        <v>17</v>
      </c>
      <c r="K411" s="1048">
        <v>38</v>
      </c>
      <c r="L411" s="1047">
        <v>25</v>
      </c>
      <c r="M411" s="1048">
        <v>36</v>
      </c>
      <c r="N411" s="1047">
        <v>32</v>
      </c>
      <c r="O411" s="1048">
        <v>38</v>
      </c>
      <c r="P411" s="1047">
        <v>37</v>
      </c>
      <c r="Q411" s="1048">
        <v>40</v>
      </c>
      <c r="R411" s="1047">
        <v>45</v>
      </c>
      <c r="S411" s="1048">
        <v>40</v>
      </c>
      <c r="T411" s="1047">
        <v>42</v>
      </c>
      <c r="U411" s="1048">
        <v>40</v>
      </c>
      <c r="V411" s="1050">
        <v>44</v>
      </c>
    </row>
    <row r="412" spans="1:22" x14ac:dyDescent="0.25">
      <c r="A412" s="472"/>
      <c r="B412" s="472"/>
      <c r="C412" s="1785"/>
      <c r="D412" s="515" t="s">
        <v>198</v>
      </c>
      <c r="E412" s="161">
        <v>19</v>
      </c>
      <c r="F412" s="162">
        <v>0</v>
      </c>
      <c r="G412" s="159">
        <v>20</v>
      </c>
      <c r="H412" s="160">
        <v>0</v>
      </c>
      <c r="I412" s="161">
        <v>27</v>
      </c>
      <c r="J412" s="160">
        <v>0</v>
      </c>
      <c r="K412" s="161">
        <v>28</v>
      </c>
      <c r="L412" s="160">
        <v>0</v>
      </c>
      <c r="M412" s="161">
        <v>29</v>
      </c>
      <c r="N412" s="160">
        <v>0</v>
      </c>
      <c r="O412" s="161">
        <v>30</v>
      </c>
      <c r="P412" s="160">
        <v>0</v>
      </c>
      <c r="Q412" s="161">
        <v>31</v>
      </c>
      <c r="R412" s="160">
        <v>0</v>
      </c>
      <c r="S412" s="161">
        <v>24</v>
      </c>
      <c r="T412" s="160">
        <v>0</v>
      </c>
      <c r="U412" s="161">
        <v>24</v>
      </c>
      <c r="V412" s="507">
        <v>0</v>
      </c>
    </row>
    <row r="413" spans="1:22" x14ac:dyDescent="0.25">
      <c r="A413" s="472"/>
      <c r="B413" s="472"/>
      <c r="C413" s="1785"/>
      <c r="D413" s="1045" t="s">
        <v>199</v>
      </c>
      <c r="E413" s="1048">
        <v>17</v>
      </c>
      <c r="F413" s="1049">
        <v>0</v>
      </c>
      <c r="G413" s="1046">
        <v>18</v>
      </c>
      <c r="H413" s="1047">
        <v>0</v>
      </c>
      <c r="I413" s="1048">
        <v>22</v>
      </c>
      <c r="J413" s="1047">
        <v>0</v>
      </c>
      <c r="K413" s="1048">
        <v>23</v>
      </c>
      <c r="L413" s="1047">
        <v>0</v>
      </c>
      <c r="M413" s="1048">
        <v>24</v>
      </c>
      <c r="N413" s="1047">
        <v>0</v>
      </c>
      <c r="O413" s="1048">
        <v>23</v>
      </c>
      <c r="P413" s="1047">
        <v>0</v>
      </c>
      <c r="Q413" s="1048">
        <v>23</v>
      </c>
      <c r="R413" s="1047">
        <v>0</v>
      </c>
      <c r="S413" s="1048">
        <v>21</v>
      </c>
      <c r="T413" s="1047">
        <v>0</v>
      </c>
      <c r="U413" s="1048">
        <v>21</v>
      </c>
      <c r="V413" s="1050">
        <v>0</v>
      </c>
    </row>
    <row r="414" spans="1:22" ht="15.75" thickBot="1" x14ac:dyDescent="0.3">
      <c r="A414" s="472"/>
      <c r="B414" s="472"/>
      <c r="C414" s="1785"/>
      <c r="D414" s="764" t="s">
        <v>200</v>
      </c>
      <c r="E414" s="767">
        <v>0</v>
      </c>
      <c r="F414" s="768">
        <v>0</v>
      </c>
      <c r="G414" s="765">
        <v>1</v>
      </c>
      <c r="H414" s="766">
        <v>0</v>
      </c>
      <c r="I414" s="767">
        <v>1</v>
      </c>
      <c r="J414" s="766">
        <v>0</v>
      </c>
      <c r="K414" s="767">
        <v>2</v>
      </c>
      <c r="L414" s="766">
        <v>0</v>
      </c>
      <c r="M414" s="767">
        <v>4</v>
      </c>
      <c r="N414" s="766">
        <v>0</v>
      </c>
      <c r="O414" s="767">
        <v>4</v>
      </c>
      <c r="P414" s="766">
        <v>0</v>
      </c>
      <c r="Q414" s="767">
        <v>4</v>
      </c>
      <c r="R414" s="766">
        <v>0</v>
      </c>
      <c r="S414" s="767">
        <v>6</v>
      </c>
      <c r="T414" s="766">
        <v>0</v>
      </c>
      <c r="U414" s="767">
        <v>6</v>
      </c>
      <c r="V414" s="769">
        <v>0</v>
      </c>
    </row>
    <row r="415" spans="1:22" ht="15.75" thickBot="1" x14ac:dyDescent="0.3">
      <c r="A415" s="472"/>
      <c r="B415" s="472"/>
      <c r="C415" s="1785"/>
      <c r="D415" s="889" t="s">
        <v>7</v>
      </c>
      <c r="E415" s="914">
        <f t="shared" ref="E415:V415" si="30">SUM(E406:E414)</f>
        <v>881</v>
      </c>
      <c r="F415" s="915">
        <f t="shared" si="30"/>
        <v>146</v>
      </c>
      <c r="G415" s="912">
        <f t="shared" si="30"/>
        <v>1044</v>
      </c>
      <c r="H415" s="913">
        <f t="shared" si="30"/>
        <v>204</v>
      </c>
      <c r="I415" s="914">
        <f t="shared" si="30"/>
        <v>1192</v>
      </c>
      <c r="J415" s="915">
        <f t="shared" si="30"/>
        <v>257</v>
      </c>
      <c r="K415" s="912">
        <f t="shared" si="30"/>
        <v>1337</v>
      </c>
      <c r="L415" s="913">
        <f t="shared" si="30"/>
        <v>324</v>
      </c>
      <c r="M415" s="914">
        <f t="shared" si="30"/>
        <v>1446</v>
      </c>
      <c r="N415" s="913">
        <f t="shared" si="30"/>
        <v>379</v>
      </c>
      <c r="O415" s="914">
        <f t="shared" si="30"/>
        <v>1446</v>
      </c>
      <c r="P415" s="913">
        <f t="shared" si="30"/>
        <v>414</v>
      </c>
      <c r="Q415" s="914">
        <f t="shared" si="30"/>
        <v>1524</v>
      </c>
      <c r="R415" s="913">
        <f t="shared" si="30"/>
        <v>474</v>
      </c>
      <c r="S415" s="914">
        <f t="shared" si="30"/>
        <v>1468</v>
      </c>
      <c r="T415" s="913">
        <f t="shared" si="30"/>
        <v>495</v>
      </c>
      <c r="U415" s="914">
        <f t="shared" si="30"/>
        <v>1534</v>
      </c>
      <c r="V415" s="916">
        <f t="shared" si="30"/>
        <v>555</v>
      </c>
    </row>
    <row r="416" spans="1:22" ht="30.75" thickBot="1" x14ac:dyDescent="0.3">
      <c r="A416" s="472"/>
      <c r="B416" s="472"/>
      <c r="C416" s="1786"/>
      <c r="D416" s="1146" t="s">
        <v>201</v>
      </c>
      <c r="E416" s="1765">
        <f>E415+F415</f>
        <v>1027</v>
      </c>
      <c r="F416" s="1764"/>
      <c r="G416" s="1763">
        <f>G415+H415</f>
        <v>1248</v>
      </c>
      <c r="H416" s="1764"/>
      <c r="I416" s="1763">
        <f>I415+J415</f>
        <v>1449</v>
      </c>
      <c r="J416" s="1764"/>
      <c r="K416" s="1763">
        <f>K415+L415</f>
        <v>1661</v>
      </c>
      <c r="L416" s="1764"/>
      <c r="M416" s="1763">
        <f>M415+N415</f>
        <v>1825</v>
      </c>
      <c r="N416" s="1764"/>
      <c r="O416" s="1763">
        <f>O415+P415</f>
        <v>1860</v>
      </c>
      <c r="P416" s="1764"/>
      <c r="Q416" s="1763">
        <f>Q415+R415</f>
        <v>1998</v>
      </c>
      <c r="R416" s="1764"/>
      <c r="S416" s="1763">
        <f>S415+T415</f>
        <v>1963</v>
      </c>
      <c r="T416" s="1764"/>
      <c r="U416" s="1763">
        <f>U415+V415</f>
        <v>2089</v>
      </c>
      <c r="V416" s="1766"/>
    </row>
    <row r="417" spans="1:22" ht="15.75" customHeight="1" thickTop="1" thickBot="1" x14ac:dyDescent="0.3">
      <c r="A417" s="472"/>
      <c r="B417" s="439" t="s">
        <v>232</v>
      </c>
      <c r="C417" s="1771" t="s">
        <v>232</v>
      </c>
      <c r="D417" s="1791" t="str">
        <f>D404</f>
        <v>CATEG.</v>
      </c>
      <c r="E417" s="1757">
        <v>2008</v>
      </c>
      <c r="F417" s="1758"/>
      <c r="G417" s="1757">
        <v>2009</v>
      </c>
      <c r="H417" s="1758"/>
      <c r="I417" s="1757">
        <v>2010</v>
      </c>
      <c r="J417" s="1758"/>
      <c r="K417" s="1757">
        <v>2011</v>
      </c>
      <c r="L417" s="1758"/>
      <c r="M417" s="1757">
        <v>2012</v>
      </c>
      <c r="N417" s="1758"/>
      <c r="O417" s="1781">
        <v>2013</v>
      </c>
      <c r="P417" s="1782"/>
      <c r="Q417" s="1781">
        <v>2014</v>
      </c>
      <c r="R417" s="1782"/>
      <c r="S417" s="1781">
        <v>2015</v>
      </c>
      <c r="T417" s="1783"/>
      <c r="U417" s="1781">
        <v>2016</v>
      </c>
      <c r="V417" s="1784"/>
    </row>
    <row r="418" spans="1:22" ht="15.75" thickBot="1" x14ac:dyDescent="0.3">
      <c r="A418" s="472"/>
      <c r="B418" s="472"/>
      <c r="C418" s="1772"/>
      <c r="D418" s="1793"/>
      <c r="E418" s="904" t="s">
        <v>190</v>
      </c>
      <c r="F418" s="905" t="s">
        <v>191</v>
      </c>
      <c r="G418" s="902" t="s">
        <v>190</v>
      </c>
      <c r="H418" s="903" t="s">
        <v>191</v>
      </c>
      <c r="I418" s="904" t="s">
        <v>190</v>
      </c>
      <c r="J418" s="903" t="s">
        <v>191</v>
      </c>
      <c r="K418" s="923" t="s">
        <v>190</v>
      </c>
      <c r="L418" s="924" t="s">
        <v>191</v>
      </c>
      <c r="M418" s="923" t="s">
        <v>190</v>
      </c>
      <c r="N418" s="924" t="s">
        <v>191</v>
      </c>
      <c r="O418" s="923" t="s">
        <v>190</v>
      </c>
      <c r="P418" s="903" t="s">
        <v>191</v>
      </c>
      <c r="Q418" s="923" t="s">
        <v>190</v>
      </c>
      <c r="R418" s="903" t="s">
        <v>191</v>
      </c>
      <c r="S418" s="923" t="s">
        <v>190</v>
      </c>
      <c r="T418" s="903" t="s">
        <v>191</v>
      </c>
      <c r="U418" s="1141" t="s">
        <v>190</v>
      </c>
      <c r="V418" s="1140" t="s">
        <v>191</v>
      </c>
    </row>
    <row r="419" spans="1:22" x14ac:dyDescent="0.25">
      <c r="A419" s="472"/>
      <c r="B419" s="472"/>
      <c r="C419" s="1785"/>
      <c r="D419" s="514" t="s">
        <v>192</v>
      </c>
      <c r="E419" s="157">
        <v>301</v>
      </c>
      <c r="F419" s="158">
        <v>52</v>
      </c>
      <c r="G419" s="155">
        <v>328</v>
      </c>
      <c r="H419" s="156">
        <v>67</v>
      </c>
      <c r="I419" s="157">
        <v>338</v>
      </c>
      <c r="J419" s="156">
        <v>73</v>
      </c>
      <c r="K419" s="157">
        <v>361</v>
      </c>
      <c r="L419" s="156">
        <v>84</v>
      </c>
      <c r="M419" s="157">
        <v>354</v>
      </c>
      <c r="N419" s="156">
        <v>96</v>
      </c>
      <c r="O419" s="157">
        <v>356</v>
      </c>
      <c r="P419" s="156">
        <v>100</v>
      </c>
      <c r="Q419" s="157">
        <v>352</v>
      </c>
      <c r="R419" s="156">
        <v>107</v>
      </c>
      <c r="S419" s="157">
        <v>358</v>
      </c>
      <c r="T419" s="156">
        <v>102</v>
      </c>
      <c r="U419" s="157">
        <v>360</v>
      </c>
      <c r="V419" s="506">
        <v>104</v>
      </c>
    </row>
    <row r="420" spans="1:22" x14ac:dyDescent="0.25">
      <c r="A420" s="472"/>
      <c r="B420" s="472"/>
      <c r="C420" s="1785"/>
      <c r="D420" s="1045" t="s">
        <v>193</v>
      </c>
      <c r="E420" s="1048">
        <v>973</v>
      </c>
      <c r="F420" s="1049">
        <v>160</v>
      </c>
      <c r="G420" s="1046">
        <v>1095</v>
      </c>
      <c r="H420" s="1047">
        <v>215</v>
      </c>
      <c r="I420" s="1048">
        <v>1238</v>
      </c>
      <c r="J420" s="1047">
        <v>290</v>
      </c>
      <c r="K420" s="1048">
        <v>1312</v>
      </c>
      <c r="L420" s="1047">
        <v>314</v>
      </c>
      <c r="M420" s="1048">
        <v>1369</v>
      </c>
      <c r="N420" s="1047">
        <v>363</v>
      </c>
      <c r="O420" s="1048">
        <v>1420</v>
      </c>
      <c r="P420" s="1047">
        <v>405</v>
      </c>
      <c r="Q420" s="1048">
        <v>1496</v>
      </c>
      <c r="R420" s="1047">
        <v>444</v>
      </c>
      <c r="S420" s="1048">
        <v>1504</v>
      </c>
      <c r="T420" s="1047">
        <v>512</v>
      </c>
      <c r="U420" s="1048">
        <v>1555</v>
      </c>
      <c r="V420" s="1050">
        <v>562</v>
      </c>
    </row>
    <row r="421" spans="1:22" x14ac:dyDescent="0.25">
      <c r="A421" s="472"/>
      <c r="B421" s="472"/>
      <c r="C421" s="1785"/>
      <c r="D421" s="515" t="s">
        <v>194</v>
      </c>
      <c r="E421" s="161">
        <v>197</v>
      </c>
      <c r="F421" s="162">
        <v>1</v>
      </c>
      <c r="G421" s="159">
        <v>200</v>
      </c>
      <c r="H421" s="160">
        <v>1</v>
      </c>
      <c r="I421" s="161">
        <v>213</v>
      </c>
      <c r="J421" s="160">
        <v>2</v>
      </c>
      <c r="K421" s="161">
        <v>215</v>
      </c>
      <c r="L421" s="160">
        <v>2</v>
      </c>
      <c r="M421" s="161">
        <v>219</v>
      </c>
      <c r="N421" s="160">
        <v>3</v>
      </c>
      <c r="O421" s="161">
        <v>218</v>
      </c>
      <c r="P421" s="160">
        <v>3</v>
      </c>
      <c r="Q421" s="161">
        <v>217</v>
      </c>
      <c r="R421" s="160">
        <v>4</v>
      </c>
      <c r="S421" s="161">
        <v>213</v>
      </c>
      <c r="T421" s="160">
        <v>3</v>
      </c>
      <c r="U421" s="161">
        <v>213</v>
      </c>
      <c r="V421" s="507">
        <v>3</v>
      </c>
    </row>
    <row r="422" spans="1:22" x14ac:dyDescent="0.25">
      <c r="A422" s="472"/>
      <c r="B422" s="472"/>
      <c r="C422" s="1785"/>
      <c r="D422" s="1045" t="s">
        <v>195</v>
      </c>
      <c r="E422" s="1048">
        <v>118</v>
      </c>
      <c r="F422" s="1049">
        <v>1</v>
      </c>
      <c r="G422" s="1046">
        <v>119</v>
      </c>
      <c r="H422" s="1047">
        <v>1</v>
      </c>
      <c r="I422" s="1048">
        <v>128</v>
      </c>
      <c r="J422" s="1047">
        <v>1</v>
      </c>
      <c r="K422" s="1048">
        <v>137</v>
      </c>
      <c r="L422" s="1047">
        <v>1</v>
      </c>
      <c r="M422" s="1048">
        <v>140</v>
      </c>
      <c r="N422" s="1047">
        <v>1</v>
      </c>
      <c r="O422" s="1048">
        <v>142</v>
      </c>
      <c r="P422" s="1047">
        <v>1</v>
      </c>
      <c r="Q422" s="1048">
        <v>145</v>
      </c>
      <c r="R422" s="1047">
        <v>1</v>
      </c>
      <c r="S422" s="1048">
        <v>126</v>
      </c>
      <c r="T422" s="1047">
        <v>1</v>
      </c>
      <c r="U422" s="1048">
        <v>127</v>
      </c>
      <c r="V422" s="1050">
        <v>1</v>
      </c>
    </row>
    <row r="423" spans="1:22" x14ac:dyDescent="0.25">
      <c r="A423" s="472"/>
      <c r="B423" s="472"/>
      <c r="C423" s="1785"/>
      <c r="D423" s="515" t="s">
        <v>196</v>
      </c>
      <c r="E423" s="161">
        <v>20</v>
      </c>
      <c r="F423" s="162">
        <v>1</v>
      </c>
      <c r="G423" s="159">
        <v>21</v>
      </c>
      <c r="H423" s="160">
        <v>1</v>
      </c>
      <c r="I423" s="161">
        <v>22</v>
      </c>
      <c r="J423" s="160">
        <v>1</v>
      </c>
      <c r="K423" s="161">
        <v>21</v>
      </c>
      <c r="L423" s="160">
        <v>1</v>
      </c>
      <c r="M423" s="161">
        <v>21</v>
      </c>
      <c r="N423" s="160">
        <v>1</v>
      </c>
      <c r="O423" s="161">
        <v>19</v>
      </c>
      <c r="P423" s="160">
        <v>2</v>
      </c>
      <c r="Q423" s="161">
        <v>19</v>
      </c>
      <c r="R423" s="160">
        <v>2</v>
      </c>
      <c r="S423" s="161">
        <v>18</v>
      </c>
      <c r="T423" s="160">
        <v>1</v>
      </c>
      <c r="U423" s="161">
        <v>19</v>
      </c>
      <c r="V423" s="507">
        <v>1</v>
      </c>
    </row>
    <row r="424" spans="1:22" x14ac:dyDescent="0.25">
      <c r="A424" s="472"/>
      <c r="B424" s="472"/>
      <c r="C424" s="1785"/>
      <c r="D424" s="1045" t="s">
        <v>197</v>
      </c>
      <c r="E424" s="1048">
        <v>49</v>
      </c>
      <c r="F424" s="1049">
        <v>33</v>
      </c>
      <c r="G424" s="1046">
        <v>54</v>
      </c>
      <c r="H424" s="1047">
        <v>41</v>
      </c>
      <c r="I424" s="1048">
        <v>64</v>
      </c>
      <c r="J424" s="1047">
        <v>50</v>
      </c>
      <c r="K424" s="1048">
        <v>68</v>
      </c>
      <c r="L424" s="1047">
        <v>54</v>
      </c>
      <c r="M424" s="1048">
        <v>72</v>
      </c>
      <c r="N424" s="1047">
        <v>62</v>
      </c>
      <c r="O424" s="1048">
        <v>74</v>
      </c>
      <c r="P424" s="1047">
        <v>68</v>
      </c>
      <c r="Q424" s="1048">
        <v>75</v>
      </c>
      <c r="R424" s="1047">
        <v>79</v>
      </c>
      <c r="S424" s="1048">
        <v>80</v>
      </c>
      <c r="T424" s="1047">
        <v>93</v>
      </c>
      <c r="U424" s="1048">
        <v>83</v>
      </c>
      <c r="V424" s="1050">
        <v>99</v>
      </c>
    </row>
    <row r="425" spans="1:22" x14ac:dyDescent="0.25">
      <c r="A425" s="472"/>
      <c r="B425" s="472"/>
      <c r="C425" s="1785"/>
      <c r="D425" s="515" t="s">
        <v>198</v>
      </c>
      <c r="E425" s="161">
        <v>50</v>
      </c>
      <c r="F425" s="162">
        <v>1</v>
      </c>
      <c r="G425" s="159">
        <v>51</v>
      </c>
      <c r="H425" s="160">
        <v>1</v>
      </c>
      <c r="I425" s="161">
        <v>58</v>
      </c>
      <c r="J425" s="160">
        <v>1</v>
      </c>
      <c r="K425" s="161">
        <v>67</v>
      </c>
      <c r="L425" s="160">
        <v>1</v>
      </c>
      <c r="M425" s="161">
        <v>67</v>
      </c>
      <c r="N425" s="160">
        <v>1</v>
      </c>
      <c r="O425" s="161">
        <v>62</v>
      </c>
      <c r="P425" s="160">
        <v>2</v>
      </c>
      <c r="Q425" s="161">
        <v>61</v>
      </c>
      <c r="R425" s="160">
        <v>2</v>
      </c>
      <c r="S425" s="161">
        <v>56</v>
      </c>
      <c r="T425" s="160">
        <v>2</v>
      </c>
      <c r="U425" s="161">
        <v>56</v>
      </c>
      <c r="V425" s="507">
        <v>2</v>
      </c>
    </row>
    <row r="426" spans="1:22" x14ac:dyDescent="0.25">
      <c r="A426" s="472"/>
      <c r="B426" s="472"/>
      <c r="C426" s="1785"/>
      <c r="D426" s="1045" t="s">
        <v>199</v>
      </c>
      <c r="E426" s="1048">
        <v>31</v>
      </c>
      <c r="F426" s="1049">
        <v>0</v>
      </c>
      <c r="G426" s="1046">
        <v>34</v>
      </c>
      <c r="H426" s="1047">
        <v>0</v>
      </c>
      <c r="I426" s="1048">
        <v>37</v>
      </c>
      <c r="J426" s="1047">
        <v>0</v>
      </c>
      <c r="K426" s="1048">
        <v>39</v>
      </c>
      <c r="L426" s="1047">
        <v>0</v>
      </c>
      <c r="M426" s="1048">
        <v>41</v>
      </c>
      <c r="N426" s="1047">
        <v>0</v>
      </c>
      <c r="O426" s="1048">
        <v>42</v>
      </c>
      <c r="P426" s="1047">
        <v>0</v>
      </c>
      <c r="Q426" s="1048">
        <v>42</v>
      </c>
      <c r="R426" s="1047">
        <v>0</v>
      </c>
      <c r="S426" s="1048">
        <v>40</v>
      </c>
      <c r="T426" s="1047">
        <v>0</v>
      </c>
      <c r="U426" s="1048">
        <v>40</v>
      </c>
      <c r="V426" s="1050">
        <v>0</v>
      </c>
    </row>
    <row r="427" spans="1:22" ht="15.75" thickBot="1" x14ac:dyDescent="0.3">
      <c r="A427" s="472"/>
      <c r="B427" s="472"/>
      <c r="C427" s="1785"/>
      <c r="D427" s="764" t="s">
        <v>200</v>
      </c>
      <c r="E427" s="767">
        <v>3</v>
      </c>
      <c r="F427" s="768">
        <v>0</v>
      </c>
      <c r="G427" s="765">
        <v>3</v>
      </c>
      <c r="H427" s="766">
        <v>0</v>
      </c>
      <c r="I427" s="767">
        <v>5</v>
      </c>
      <c r="J427" s="766">
        <v>0</v>
      </c>
      <c r="K427" s="767">
        <v>5</v>
      </c>
      <c r="L427" s="766">
        <v>0</v>
      </c>
      <c r="M427" s="767">
        <v>5</v>
      </c>
      <c r="N427" s="766">
        <v>0</v>
      </c>
      <c r="O427" s="767">
        <v>4</v>
      </c>
      <c r="P427" s="766">
        <v>0</v>
      </c>
      <c r="Q427" s="767">
        <v>5</v>
      </c>
      <c r="R427" s="766">
        <v>0</v>
      </c>
      <c r="S427" s="767">
        <v>6</v>
      </c>
      <c r="T427" s="766">
        <v>0</v>
      </c>
      <c r="U427" s="767">
        <v>6</v>
      </c>
      <c r="V427" s="769">
        <v>0</v>
      </c>
    </row>
    <row r="428" spans="1:22" ht="15.75" thickBot="1" x14ac:dyDescent="0.3">
      <c r="A428" s="472"/>
      <c r="B428" s="472"/>
      <c r="C428" s="1785"/>
      <c r="D428" s="889" t="s">
        <v>7</v>
      </c>
      <c r="E428" s="914">
        <f t="shared" ref="E428:V428" si="31">SUM(E419:E427)</f>
        <v>1742</v>
      </c>
      <c r="F428" s="915">
        <f t="shared" si="31"/>
        <v>249</v>
      </c>
      <c r="G428" s="912">
        <f t="shared" si="31"/>
        <v>1905</v>
      </c>
      <c r="H428" s="913">
        <f t="shared" si="31"/>
        <v>327</v>
      </c>
      <c r="I428" s="914">
        <f t="shared" si="31"/>
        <v>2103</v>
      </c>
      <c r="J428" s="915">
        <f t="shared" si="31"/>
        <v>418</v>
      </c>
      <c r="K428" s="912">
        <f t="shared" si="31"/>
        <v>2225</v>
      </c>
      <c r="L428" s="913">
        <f t="shared" si="31"/>
        <v>457</v>
      </c>
      <c r="M428" s="914">
        <f t="shared" si="31"/>
        <v>2288</v>
      </c>
      <c r="N428" s="913">
        <f t="shared" si="31"/>
        <v>527</v>
      </c>
      <c r="O428" s="914">
        <f t="shared" si="31"/>
        <v>2337</v>
      </c>
      <c r="P428" s="913">
        <f t="shared" si="31"/>
        <v>581</v>
      </c>
      <c r="Q428" s="914">
        <f t="shared" si="31"/>
        <v>2412</v>
      </c>
      <c r="R428" s="913">
        <f t="shared" si="31"/>
        <v>639</v>
      </c>
      <c r="S428" s="914">
        <f t="shared" si="31"/>
        <v>2401</v>
      </c>
      <c r="T428" s="913">
        <f t="shared" si="31"/>
        <v>714</v>
      </c>
      <c r="U428" s="914">
        <f t="shared" si="31"/>
        <v>2459</v>
      </c>
      <c r="V428" s="916">
        <f t="shared" si="31"/>
        <v>772</v>
      </c>
    </row>
    <row r="429" spans="1:22" ht="30.75" thickBot="1" x14ac:dyDescent="0.3">
      <c r="A429" s="472"/>
      <c r="B429" s="472"/>
      <c r="C429" s="1786"/>
      <c r="D429" s="1146" t="s">
        <v>201</v>
      </c>
      <c r="E429" s="1765">
        <f>E428+F428</f>
        <v>1991</v>
      </c>
      <c r="F429" s="1764"/>
      <c r="G429" s="1763">
        <f>G428+H428</f>
        <v>2232</v>
      </c>
      <c r="H429" s="1764"/>
      <c r="I429" s="1763">
        <f>I428+J428</f>
        <v>2521</v>
      </c>
      <c r="J429" s="1764"/>
      <c r="K429" s="1763">
        <f>K428+L428</f>
        <v>2682</v>
      </c>
      <c r="L429" s="1764"/>
      <c r="M429" s="1763">
        <f>M428+N428</f>
        <v>2815</v>
      </c>
      <c r="N429" s="1764"/>
      <c r="O429" s="1763">
        <f>O428+P428</f>
        <v>2918</v>
      </c>
      <c r="P429" s="1764"/>
      <c r="Q429" s="1763">
        <f>Q428+R428</f>
        <v>3051</v>
      </c>
      <c r="R429" s="1764"/>
      <c r="S429" s="1763">
        <f>S428+T428</f>
        <v>3115</v>
      </c>
      <c r="T429" s="1764"/>
      <c r="U429" s="1763">
        <f>U428+V428</f>
        <v>3231</v>
      </c>
      <c r="V429" s="1766"/>
    </row>
    <row r="430" spans="1:22" ht="15.75" customHeight="1" thickTop="1" thickBot="1" x14ac:dyDescent="0.3">
      <c r="A430" s="472"/>
      <c r="B430" s="439" t="s">
        <v>263</v>
      </c>
      <c r="C430" s="1771" t="s">
        <v>263</v>
      </c>
      <c r="D430" s="1791" t="str">
        <f>D417</f>
        <v>CATEG.</v>
      </c>
      <c r="E430" s="1757">
        <v>2008</v>
      </c>
      <c r="F430" s="1758"/>
      <c r="G430" s="1757">
        <v>2009</v>
      </c>
      <c r="H430" s="1758"/>
      <c r="I430" s="1757">
        <v>2010</v>
      </c>
      <c r="J430" s="1758"/>
      <c r="K430" s="1757">
        <v>2011</v>
      </c>
      <c r="L430" s="1758"/>
      <c r="M430" s="1757">
        <v>2012</v>
      </c>
      <c r="N430" s="1758"/>
      <c r="O430" s="1781">
        <v>2013</v>
      </c>
      <c r="P430" s="1782"/>
      <c r="Q430" s="1781">
        <v>2014</v>
      </c>
      <c r="R430" s="1782"/>
      <c r="S430" s="1781">
        <v>2015</v>
      </c>
      <c r="T430" s="1783"/>
      <c r="U430" s="1781">
        <v>2016</v>
      </c>
      <c r="V430" s="1784"/>
    </row>
    <row r="431" spans="1:22" ht="15.75" thickBot="1" x14ac:dyDescent="0.3">
      <c r="A431" s="472"/>
      <c r="B431" s="472"/>
      <c r="C431" s="1772"/>
      <c r="D431" s="1793"/>
      <c r="E431" s="904" t="s">
        <v>190</v>
      </c>
      <c r="F431" s="905" t="s">
        <v>191</v>
      </c>
      <c r="G431" s="902" t="s">
        <v>190</v>
      </c>
      <c r="H431" s="903" t="s">
        <v>191</v>
      </c>
      <c r="I431" s="904" t="s">
        <v>190</v>
      </c>
      <c r="J431" s="903" t="s">
        <v>191</v>
      </c>
      <c r="K431" s="923" t="s">
        <v>190</v>
      </c>
      <c r="L431" s="924" t="s">
        <v>191</v>
      </c>
      <c r="M431" s="923" t="s">
        <v>190</v>
      </c>
      <c r="N431" s="924" t="s">
        <v>191</v>
      </c>
      <c r="O431" s="923" t="s">
        <v>190</v>
      </c>
      <c r="P431" s="903" t="s">
        <v>191</v>
      </c>
      <c r="Q431" s="923" t="s">
        <v>190</v>
      </c>
      <c r="R431" s="903" t="s">
        <v>191</v>
      </c>
      <c r="S431" s="923" t="s">
        <v>190</v>
      </c>
      <c r="T431" s="903" t="s">
        <v>191</v>
      </c>
      <c r="U431" s="1141" t="s">
        <v>190</v>
      </c>
      <c r="V431" s="1140" t="s">
        <v>191</v>
      </c>
    </row>
    <row r="432" spans="1:22" x14ac:dyDescent="0.25">
      <c r="A432" s="472"/>
      <c r="B432" s="472"/>
      <c r="C432" s="1785"/>
      <c r="D432" s="514" t="s">
        <v>192</v>
      </c>
      <c r="E432" s="157">
        <v>517</v>
      </c>
      <c r="F432" s="158">
        <v>192</v>
      </c>
      <c r="G432" s="155">
        <v>537</v>
      </c>
      <c r="H432" s="156">
        <v>235</v>
      </c>
      <c r="I432" s="157">
        <v>509</v>
      </c>
      <c r="J432" s="156">
        <v>248</v>
      </c>
      <c r="K432" s="157">
        <v>513</v>
      </c>
      <c r="L432" s="156">
        <v>273</v>
      </c>
      <c r="M432" s="157">
        <v>502</v>
      </c>
      <c r="N432" s="156">
        <v>305</v>
      </c>
      <c r="O432" s="157">
        <v>505</v>
      </c>
      <c r="P432" s="156">
        <v>327</v>
      </c>
      <c r="Q432" s="157">
        <v>508</v>
      </c>
      <c r="R432" s="156">
        <v>355</v>
      </c>
      <c r="S432" s="157">
        <v>517</v>
      </c>
      <c r="T432" s="156">
        <v>367</v>
      </c>
      <c r="U432" s="157">
        <v>517</v>
      </c>
      <c r="V432" s="506">
        <v>375</v>
      </c>
    </row>
    <row r="433" spans="1:22" x14ac:dyDescent="0.25">
      <c r="A433" s="472"/>
      <c r="B433" s="472"/>
      <c r="C433" s="1785"/>
      <c r="D433" s="1045" t="s">
        <v>193</v>
      </c>
      <c r="E433" s="1048">
        <v>5816</v>
      </c>
      <c r="F433" s="1049">
        <v>2230</v>
      </c>
      <c r="G433" s="1046">
        <v>6370</v>
      </c>
      <c r="H433" s="1047">
        <v>2661</v>
      </c>
      <c r="I433" s="1048">
        <v>6573</v>
      </c>
      <c r="J433" s="1047">
        <v>2924</v>
      </c>
      <c r="K433" s="1048">
        <v>6925</v>
      </c>
      <c r="L433" s="1047">
        <v>3254</v>
      </c>
      <c r="M433" s="1048">
        <v>7284</v>
      </c>
      <c r="N433" s="1047">
        <v>3608</v>
      </c>
      <c r="O433" s="1048">
        <v>7653</v>
      </c>
      <c r="P433" s="1047">
        <v>3920</v>
      </c>
      <c r="Q433" s="1048">
        <v>8107</v>
      </c>
      <c r="R433" s="1047">
        <v>4389</v>
      </c>
      <c r="S433" s="1048">
        <v>8419</v>
      </c>
      <c r="T433" s="1047">
        <v>4678</v>
      </c>
      <c r="U433" s="1048">
        <v>8717</v>
      </c>
      <c r="V433" s="1050">
        <v>4947</v>
      </c>
    </row>
    <row r="434" spans="1:22" x14ac:dyDescent="0.25">
      <c r="A434" s="472"/>
      <c r="B434" s="472"/>
      <c r="C434" s="1785"/>
      <c r="D434" s="515" t="s">
        <v>194</v>
      </c>
      <c r="E434" s="161">
        <v>1443</v>
      </c>
      <c r="F434" s="162">
        <v>76</v>
      </c>
      <c r="G434" s="159">
        <v>1464</v>
      </c>
      <c r="H434" s="160">
        <v>78</v>
      </c>
      <c r="I434" s="161">
        <v>1417</v>
      </c>
      <c r="J434" s="160">
        <v>79</v>
      </c>
      <c r="K434" s="161">
        <v>1387</v>
      </c>
      <c r="L434" s="160">
        <v>78</v>
      </c>
      <c r="M434" s="161">
        <v>1366</v>
      </c>
      <c r="N434" s="160">
        <v>79</v>
      </c>
      <c r="O434" s="161">
        <v>1360</v>
      </c>
      <c r="P434" s="160">
        <v>80</v>
      </c>
      <c r="Q434" s="161">
        <v>1355</v>
      </c>
      <c r="R434" s="160">
        <v>80</v>
      </c>
      <c r="S434" s="161">
        <v>1304</v>
      </c>
      <c r="T434" s="160">
        <v>75</v>
      </c>
      <c r="U434" s="161">
        <v>1309</v>
      </c>
      <c r="V434" s="507">
        <v>76</v>
      </c>
    </row>
    <row r="435" spans="1:22" x14ac:dyDescent="0.25">
      <c r="A435" s="472"/>
      <c r="B435" s="472"/>
      <c r="C435" s="1785"/>
      <c r="D435" s="1045" t="s">
        <v>195</v>
      </c>
      <c r="E435" s="1048">
        <v>737</v>
      </c>
      <c r="F435" s="1049">
        <v>12</v>
      </c>
      <c r="G435" s="1046">
        <v>751</v>
      </c>
      <c r="H435" s="1047">
        <v>12</v>
      </c>
      <c r="I435" s="1048">
        <v>740</v>
      </c>
      <c r="J435" s="1047">
        <v>13</v>
      </c>
      <c r="K435" s="1048">
        <v>739</v>
      </c>
      <c r="L435" s="1047">
        <v>14</v>
      </c>
      <c r="M435" s="1048">
        <v>746</v>
      </c>
      <c r="N435" s="1047">
        <v>15</v>
      </c>
      <c r="O435" s="1048">
        <v>757</v>
      </c>
      <c r="P435" s="1047">
        <v>16</v>
      </c>
      <c r="Q435" s="1048">
        <v>765</v>
      </c>
      <c r="R435" s="1047">
        <v>16</v>
      </c>
      <c r="S435" s="1048">
        <v>728</v>
      </c>
      <c r="T435" s="1047">
        <v>17</v>
      </c>
      <c r="U435" s="1048">
        <v>738</v>
      </c>
      <c r="V435" s="1050">
        <v>17</v>
      </c>
    </row>
    <row r="436" spans="1:22" x14ac:dyDescent="0.25">
      <c r="A436" s="472"/>
      <c r="B436" s="472"/>
      <c r="C436" s="1785"/>
      <c r="D436" s="515" t="s">
        <v>196</v>
      </c>
      <c r="E436" s="161">
        <v>256</v>
      </c>
      <c r="F436" s="162">
        <v>1</v>
      </c>
      <c r="G436" s="159">
        <v>264</v>
      </c>
      <c r="H436" s="160">
        <v>1</v>
      </c>
      <c r="I436" s="161">
        <v>257</v>
      </c>
      <c r="J436" s="160">
        <v>1</v>
      </c>
      <c r="K436" s="161">
        <v>263</v>
      </c>
      <c r="L436" s="160">
        <v>1</v>
      </c>
      <c r="M436" s="161">
        <v>270</v>
      </c>
      <c r="N436" s="160">
        <v>1</v>
      </c>
      <c r="O436" s="161">
        <v>280</v>
      </c>
      <c r="P436" s="160">
        <v>1</v>
      </c>
      <c r="Q436" s="161">
        <v>288</v>
      </c>
      <c r="R436" s="160">
        <v>1</v>
      </c>
      <c r="S436" s="161">
        <v>259</v>
      </c>
      <c r="T436" s="160">
        <v>1</v>
      </c>
      <c r="U436" s="161">
        <v>262</v>
      </c>
      <c r="V436" s="507">
        <v>1</v>
      </c>
    </row>
    <row r="437" spans="1:22" x14ac:dyDescent="0.25">
      <c r="A437" s="472"/>
      <c r="B437" s="472"/>
      <c r="C437" s="1785"/>
      <c r="D437" s="1045" t="s">
        <v>197</v>
      </c>
      <c r="E437" s="1048">
        <v>627</v>
      </c>
      <c r="F437" s="1049">
        <v>495</v>
      </c>
      <c r="G437" s="1046">
        <v>657</v>
      </c>
      <c r="H437" s="1047">
        <v>562</v>
      </c>
      <c r="I437" s="1048">
        <v>665</v>
      </c>
      <c r="J437" s="1047">
        <v>592</v>
      </c>
      <c r="K437" s="1048">
        <v>671</v>
      </c>
      <c r="L437" s="1047">
        <v>638</v>
      </c>
      <c r="M437" s="1048">
        <v>682</v>
      </c>
      <c r="N437" s="1047">
        <v>666</v>
      </c>
      <c r="O437" s="1048">
        <v>694</v>
      </c>
      <c r="P437" s="1047">
        <v>697</v>
      </c>
      <c r="Q437" s="1048">
        <v>711</v>
      </c>
      <c r="R437" s="1047">
        <v>775</v>
      </c>
      <c r="S437" s="1048">
        <v>705</v>
      </c>
      <c r="T437" s="1047">
        <v>802</v>
      </c>
      <c r="U437" s="1048">
        <v>712</v>
      </c>
      <c r="V437" s="1050">
        <v>838</v>
      </c>
    </row>
    <row r="438" spans="1:22" x14ac:dyDescent="0.25">
      <c r="A438" s="472"/>
      <c r="B438" s="472"/>
      <c r="C438" s="1785"/>
      <c r="D438" s="515" t="s">
        <v>198</v>
      </c>
      <c r="E438" s="161">
        <v>555</v>
      </c>
      <c r="F438" s="162">
        <v>30</v>
      </c>
      <c r="G438" s="159">
        <v>565</v>
      </c>
      <c r="H438" s="160">
        <v>32</v>
      </c>
      <c r="I438" s="161">
        <v>552</v>
      </c>
      <c r="J438" s="160">
        <v>31</v>
      </c>
      <c r="K438" s="161">
        <v>552</v>
      </c>
      <c r="L438" s="160">
        <v>32</v>
      </c>
      <c r="M438" s="161">
        <v>554</v>
      </c>
      <c r="N438" s="160">
        <v>33</v>
      </c>
      <c r="O438" s="161">
        <v>545</v>
      </c>
      <c r="P438" s="160">
        <v>32</v>
      </c>
      <c r="Q438" s="161">
        <v>543</v>
      </c>
      <c r="R438" s="160">
        <v>33</v>
      </c>
      <c r="S438" s="161">
        <v>541</v>
      </c>
      <c r="T438" s="160">
        <v>29</v>
      </c>
      <c r="U438" s="161">
        <v>544</v>
      </c>
      <c r="V438" s="507">
        <v>29</v>
      </c>
    </row>
    <row r="439" spans="1:22" x14ac:dyDescent="0.25">
      <c r="A439" s="472"/>
      <c r="B439" s="472"/>
      <c r="C439" s="1785"/>
      <c r="D439" s="1045" t="s">
        <v>199</v>
      </c>
      <c r="E439" s="1048">
        <v>356</v>
      </c>
      <c r="F439" s="1049">
        <v>3</v>
      </c>
      <c r="G439" s="1046">
        <v>365</v>
      </c>
      <c r="H439" s="1047">
        <v>3</v>
      </c>
      <c r="I439" s="1048">
        <v>352</v>
      </c>
      <c r="J439" s="1047">
        <v>5</v>
      </c>
      <c r="K439" s="1048">
        <v>352</v>
      </c>
      <c r="L439" s="1047">
        <v>6</v>
      </c>
      <c r="M439" s="1048">
        <v>345</v>
      </c>
      <c r="N439" s="1047">
        <v>6</v>
      </c>
      <c r="O439" s="1048">
        <v>348</v>
      </c>
      <c r="P439" s="1047">
        <v>7</v>
      </c>
      <c r="Q439" s="1048">
        <v>349</v>
      </c>
      <c r="R439" s="1047">
        <v>7</v>
      </c>
      <c r="S439" s="1048">
        <v>338</v>
      </c>
      <c r="T439" s="1047">
        <v>8</v>
      </c>
      <c r="U439" s="1048">
        <v>342</v>
      </c>
      <c r="V439" s="1050">
        <v>8</v>
      </c>
    </row>
    <row r="440" spans="1:22" ht="15.75" thickBot="1" x14ac:dyDescent="0.3">
      <c r="A440" s="472"/>
      <c r="B440" s="472"/>
      <c r="C440" s="1785"/>
      <c r="D440" s="764" t="s">
        <v>200</v>
      </c>
      <c r="E440" s="767">
        <v>106</v>
      </c>
      <c r="F440" s="768">
        <v>0</v>
      </c>
      <c r="G440" s="765">
        <v>106</v>
      </c>
      <c r="H440" s="766">
        <v>0</v>
      </c>
      <c r="I440" s="767">
        <v>103</v>
      </c>
      <c r="J440" s="766">
        <v>1</v>
      </c>
      <c r="K440" s="767">
        <v>102</v>
      </c>
      <c r="L440" s="766">
        <v>1</v>
      </c>
      <c r="M440" s="767">
        <v>107</v>
      </c>
      <c r="N440" s="766">
        <v>2</v>
      </c>
      <c r="O440" s="767">
        <v>107</v>
      </c>
      <c r="P440" s="766">
        <v>2</v>
      </c>
      <c r="Q440" s="767">
        <v>106</v>
      </c>
      <c r="R440" s="766">
        <v>2</v>
      </c>
      <c r="S440" s="767">
        <v>110</v>
      </c>
      <c r="T440" s="766">
        <v>2</v>
      </c>
      <c r="U440" s="767">
        <v>110</v>
      </c>
      <c r="V440" s="769">
        <v>2</v>
      </c>
    </row>
    <row r="441" spans="1:22" ht="15.75" thickBot="1" x14ac:dyDescent="0.3">
      <c r="A441" s="472"/>
      <c r="B441" s="472"/>
      <c r="C441" s="1785"/>
      <c r="D441" s="889" t="s">
        <v>7</v>
      </c>
      <c r="E441" s="914">
        <f t="shared" ref="E441:V441" si="32">SUM(E432:E440)</f>
        <v>10413</v>
      </c>
      <c r="F441" s="915">
        <f t="shared" si="32"/>
        <v>3039</v>
      </c>
      <c r="G441" s="912">
        <f t="shared" si="32"/>
        <v>11079</v>
      </c>
      <c r="H441" s="913">
        <f t="shared" si="32"/>
        <v>3584</v>
      </c>
      <c r="I441" s="914">
        <f t="shared" si="32"/>
        <v>11168</v>
      </c>
      <c r="J441" s="915">
        <f t="shared" si="32"/>
        <v>3894</v>
      </c>
      <c r="K441" s="912">
        <f t="shared" si="32"/>
        <v>11504</v>
      </c>
      <c r="L441" s="913">
        <f t="shared" si="32"/>
        <v>4297</v>
      </c>
      <c r="M441" s="914">
        <f t="shared" si="32"/>
        <v>11856</v>
      </c>
      <c r="N441" s="913">
        <f t="shared" si="32"/>
        <v>4715</v>
      </c>
      <c r="O441" s="914">
        <f t="shared" si="32"/>
        <v>12249</v>
      </c>
      <c r="P441" s="913">
        <f t="shared" si="32"/>
        <v>5082</v>
      </c>
      <c r="Q441" s="914">
        <f t="shared" si="32"/>
        <v>12732</v>
      </c>
      <c r="R441" s="913">
        <f t="shared" si="32"/>
        <v>5658</v>
      </c>
      <c r="S441" s="914">
        <f t="shared" si="32"/>
        <v>12921</v>
      </c>
      <c r="T441" s="913">
        <f t="shared" si="32"/>
        <v>5979</v>
      </c>
      <c r="U441" s="914">
        <f t="shared" si="32"/>
        <v>13251</v>
      </c>
      <c r="V441" s="916">
        <f t="shared" si="32"/>
        <v>6293</v>
      </c>
    </row>
    <row r="442" spans="1:22" ht="30.75" thickBot="1" x14ac:dyDescent="0.3">
      <c r="A442" s="472"/>
      <c r="B442" s="472"/>
      <c r="C442" s="1786"/>
      <c r="D442" s="1146" t="s">
        <v>201</v>
      </c>
      <c r="E442" s="1765">
        <f>E441+F441</f>
        <v>13452</v>
      </c>
      <c r="F442" s="1764"/>
      <c r="G442" s="1763">
        <f>G441+H441</f>
        <v>14663</v>
      </c>
      <c r="H442" s="1764"/>
      <c r="I442" s="1763">
        <f>I441+J441</f>
        <v>15062</v>
      </c>
      <c r="J442" s="1764"/>
      <c r="K442" s="1763">
        <f>K441+L441</f>
        <v>15801</v>
      </c>
      <c r="L442" s="1764"/>
      <c r="M442" s="1763">
        <f>M441+N441</f>
        <v>16571</v>
      </c>
      <c r="N442" s="1764"/>
      <c r="O442" s="1763">
        <f>O441+P441</f>
        <v>17331</v>
      </c>
      <c r="P442" s="1764"/>
      <c r="Q442" s="1763">
        <f>Q441+R441</f>
        <v>18390</v>
      </c>
      <c r="R442" s="1764"/>
      <c r="S442" s="1763">
        <f>S441+T441</f>
        <v>18900</v>
      </c>
      <c r="T442" s="1764"/>
      <c r="U442" s="1763">
        <f>U441+V441</f>
        <v>19544</v>
      </c>
      <c r="V442" s="1766"/>
    </row>
    <row r="443" spans="1:22" ht="15.75" customHeight="1" thickTop="1" thickBot="1" x14ac:dyDescent="0.3">
      <c r="A443" s="472"/>
      <c r="B443" s="439" t="s">
        <v>234</v>
      </c>
      <c r="C443" s="1771" t="s">
        <v>234</v>
      </c>
      <c r="D443" s="1791" t="str">
        <f>D430</f>
        <v>CATEG.</v>
      </c>
      <c r="E443" s="1757">
        <v>2008</v>
      </c>
      <c r="F443" s="1758"/>
      <c r="G443" s="1757">
        <v>2009</v>
      </c>
      <c r="H443" s="1758"/>
      <c r="I443" s="1757">
        <v>2010</v>
      </c>
      <c r="J443" s="1758"/>
      <c r="K443" s="1757">
        <v>2011</v>
      </c>
      <c r="L443" s="1758"/>
      <c r="M443" s="1757">
        <v>2012</v>
      </c>
      <c r="N443" s="1758"/>
      <c r="O443" s="1781">
        <v>2013</v>
      </c>
      <c r="P443" s="1782"/>
      <c r="Q443" s="1781">
        <v>2014</v>
      </c>
      <c r="R443" s="1782"/>
      <c r="S443" s="1781">
        <v>2015</v>
      </c>
      <c r="T443" s="1783"/>
      <c r="U443" s="1781">
        <v>2016</v>
      </c>
      <c r="V443" s="1784"/>
    </row>
    <row r="444" spans="1:22" ht="15.75" thickBot="1" x14ac:dyDescent="0.3">
      <c r="A444" s="472"/>
      <c r="B444" s="472"/>
      <c r="C444" s="1772"/>
      <c r="D444" s="1793"/>
      <c r="E444" s="904" t="s">
        <v>190</v>
      </c>
      <c r="F444" s="905" t="s">
        <v>191</v>
      </c>
      <c r="G444" s="902" t="s">
        <v>190</v>
      </c>
      <c r="H444" s="903" t="s">
        <v>191</v>
      </c>
      <c r="I444" s="904" t="s">
        <v>190</v>
      </c>
      <c r="J444" s="903" t="s">
        <v>191</v>
      </c>
      <c r="K444" s="923" t="s">
        <v>190</v>
      </c>
      <c r="L444" s="924" t="s">
        <v>191</v>
      </c>
      <c r="M444" s="923" t="s">
        <v>190</v>
      </c>
      <c r="N444" s="924" t="s">
        <v>191</v>
      </c>
      <c r="O444" s="923" t="s">
        <v>190</v>
      </c>
      <c r="P444" s="903" t="s">
        <v>191</v>
      </c>
      <c r="Q444" s="923" t="s">
        <v>190</v>
      </c>
      <c r="R444" s="903" t="s">
        <v>191</v>
      </c>
      <c r="S444" s="923" t="s">
        <v>190</v>
      </c>
      <c r="T444" s="903" t="s">
        <v>191</v>
      </c>
      <c r="U444" s="1141" t="s">
        <v>190</v>
      </c>
      <c r="V444" s="1140" t="s">
        <v>191</v>
      </c>
    </row>
    <row r="445" spans="1:22" x14ac:dyDescent="0.25">
      <c r="A445" s="472"/>
      <c r="B445" s="472"/>
      <c r="C445" s="1785"/>
      <c r="D445" s="514" t="s">
        <v>192</v>
      </c>
      <c r="E445" s="157">
        <v>38</v>
      </c>
      <c r="F445" s="158">
        <v>3</v>
      </c>
      <c r="G445" s="155">
        <v>39</v>
      </c>
      <c r="H445" s="156">
        <v>5</v>
      </c>
      <c r="I445" s="157">
        <v>46</v>
      </c>
      <c r="J445" s="156">
        <v>11</v>
      </c>
      <c r="K445" s="157">
        <v>44</v>
      </c>
      <c r="L445" s="156">
        <v>18</v>
      </c>
      <c r="M445" s="157">
        <v>46</v>
      </c>
      <c r="N445" s="156">
        <v>23</v>
      </c>
      <c r="O445" s="157">
        <v>48</v>
      </c>
      <c r="P445" s="156">
        <v>28</v>
      </c>
      <c r="Q445" s="157">
        <v>48</v>
      </c>
      <c r="R445" s="156">
        <v>27</v>
      </c>
      <c r="S445" s="157">
        <v>52</v>
      </c>
      <c r="T445" s="156">
        <v>29</v>
      </c>
      <c r="U445" s="157">
        <v>54</v>
      </c>
      <c r="V445" s="506">
        <v>30</v>
      </c>
    </row>
    <row r="446" spans="1:22" x14ac:dyDescent="0.25">
      <c r="A446" s="472"/>
      <c r="B446" s="472"/>
      <c r="C446" s="1785"/>
      <c r="D446" s="1045" t="s">
        <v>193</v>
      </c>
      <c r="E446" s="1048">
        <v>394</v>
      </c>
      <c r="F446" s="1049">
        <v>60</v>
      </c>
      <c r="G446" s="1046">
        <v>455</v>
      </c>
      <c r="H446" s="1047">
        <v>85</v>
      </c>
      <c r="I446" s="1048">
        <v>531</v>
      </c>
      <c r="J446" s="1047">
        <v>111</v>
      </c>
      <c r="K446" s="1048">
        <v>567</v>
      </c>
      <c r="L446" s="1047">
        <v>125</v>
      </c>
      <c r="M446" s="1048">
        <v>605</v>
      </c>
      <c r="N446" s="1047">
        <v>154</v>
      </c>
      <c r="O446" s="1048">
        <v>645</v>
      </c>
      <c r="P446" s="1047">
        <v>180</v>
      </c>
      <c r="Q446" s="1048">
        <v>680</v>
      </c>
      <c r="R446" s="1047">
        <v>213</v>
      </c>
      <c r="S446" s="1048">
        <v>671</v>
      </c>
      <c r="T446" s="1047">
        <v>238</v>
      </c>
      <c r="U446" s="1048">
        <v>723</v>
      </c>
      <c r="V446" s="1050">
        <v>268</v>
      </c>
    </row>
    <row r="447" spans="1:22" x14ac:dyDescent="0.25">
      <c r="A447" s="472"/>
      <c r="B447" s="472"/>
      <c r="C447" s="1785"/>
      <c r="D447" s="515" t="s">
        <v>194</v>
      </c>
      <c r="E447" s="161">
        <v>48</v>
      </c>
      <c r="F447" s="162">
        <v>0</v>
      </c>
      <c r="G447" s="159">
        <v>49</v>
      </c>
      <c r="H447" s="160">
        <v>0</v>
      </c>
      <c r="I447" s="161">
        <v>55</v>
      </c>
      <c r="J447" s="160">
        <v>0</v>
      </c>
      <c r="K447" s="161">
        <v>55</v>
      </c>
      <c r="L447" s="160">
        <v>0</v>
      </c>
      <c r="M447" s="161">
        <v>50</v>
      </c>
      <c r="N447" s="160">
        <v>0</v>
      </c>
      <c r="O447" s="161">
        <v>51</v>
      </c>
      <c r="P447" s="160">
        <v>0</v>
      </c>
      <c r="Q447" s="161">
        <v>56</v>
      </c>
      <c r="R447" s="160">
        <v>0</v>
      </c>
      <c r="S447" s="161">
        <v>52</v>
      </c>
      <c r="T447" s="160">
        <v>0</v>
      </c>
      <c r="U447" s="161">
        <v>52</v>
      </c>
      <c r="V447" s="507">
        <v>0</v>
      </c>
    </row>
    <row r="448" spans="1:22" x14ac:dyDescent="0.25">
      <c r="A448" s="472"/>
      <c r="B448" s="472"/>
      <c r="C448" s="1785"/>
      <c r="D448" s="1045" t="s">
        <v>195</v>
      </c>
      <c r="E448" s="1048">
        <v>17</v>
      </c>
      <c r="F448" s="1049">
        <v>0</v>
      </c>
      <c r="G448" s="1046">
        <v>19</v>
      </c>
      <c r="H448" s="1047">
        <v>0</v>
      </c>
      <c r="I448" s="1048">
        <v>18</v>
      </c>
      <c r="J448" s="1047">
        <v>0</v>
      </c>
      <c r="K448" s="1048">
        <v>19</v>
      </c>
      <c r="L448" s="1047">
        <v>0</v>
      </c>
      <c r="M448" s="1048">
        <v>20</v>
      </c>
      <c r="N448" s="1047">
        <v>0</v>
      </c>
      <c r="O448" s="1048">
        <v>19</v>
      </c>
      <c r="P448" s="1047">
        <v>0</v>
      </c>
      <c r="Q448" s="1048">
        <v>19</v>
      </c>
      <c r="R448" s="1047">
        <v>0</v>
      </c>
      <c r="S448" s="1048">
        <v>19</v>
      </c>
      <c r="T448" s="1047">
        <v>0</v>
      </c>
      <c r="U448" s="1048">
        <v>19</v>
      </c>
      <c r="V448" s="1050">
        <v>0</v>
      </c>
    </row>
    <row r="449" spans="1:22" x14ac:dyDescent="0.25">
      <c r="A449" s="472"/>
      <c r="B449" s="472"/>
      <c r="C449" s="1785"/>
      <c r="D449" s="515" t="s">
        <v>196</v>
      </c>
      <c r="E449" s="161">
        <v>4</v>
      </c>
      <c r="F449" s="162">
        <v>0</v>
      </c>
      <c r="G449" s="159">
        <v>4</v>
      </c>
      <c r="H449" s="160">
        <v>0</v>
      </c>
      <c r="I449" s="161">
        <v>6</v>
      </c>
      <c r="J449" s="160">
        <v>0</v>
      </c>
      <c r="K449" s="161">
        <v>7</v>
      </c>
      <c r="L449" s="160">
        <v>0</v>
      </c>
      <c r="M449" s="161">
        <v>7</v>
      </c>
      <c r="N449" s="160">
        <v>0</v>
      </c>
      <c r="O449" s="161">
        <v>5</v>
      </c>
      <c r="P449" s="160">
        <v>0</v>
      </c>
      <c r="Q449" s="161">
        <v>5</v>
      </c>
      <c r="R449" s="160">
        <v>0</v>
      </c>
      <c r="S449" s="161">
        <v>6</v>
      </c>
      <c r="T449" s="160">
        <v>0</v>
      </c>
      <c r="U449" s="161">
        <v>6</v>
      </c>
      <c r="V449" s="507">
        <v>0</v>
      </c>
    </row>
    <row r="450" spans="1:22" x14ac:dyDescent="0.25">
      <c r="A450" s="472"/>
      <c r="B450" s="472"/>
      <c r="C450" s="1785"/>
      <c r="D450" s="1045" t="s">
        <v>197</v>
      </c>
      <c r="E450" s="1048">
        <v>15</v>
      </c>
      <c r="F450" s="1049">
        <v>14</v>
      </c>
      <c r="G450" s="1046">
        <v>16</v>
      </c>
      <c r="H450" s="1047">
        <v>14</v>
      </c>
      <c r="I450" s="1048">
        <v>20</v>
      </c>
      <c r="J450" s="1047">
        <v>17</v>
      </c>
      <c r="K450" s="1048">
        <v>22</v>
      </c>
      <c r="L450" s="1047">
        <v>20</v>
      </c>
      <c r="M450" s="1048">
        <v>22</v>
      </c>
      <c r="N450" s="1047">
        <v>23</v>
      </c>
      <c r="O450" s="1048">
        <v>21</v>
      </c>
      <c r="P450" s="1047">
        <v>24</v>
      </c>
      <c r="Q450" s="1048">
        <v>22</v>
      </c>
      <c r="R450" s="1047">
        <v>29</v>
      </c>
      <c r="S450" s="1048">
        <v>27</v>
      </c>
      <c r="T450" s="1047">
        <v>31</v>
      </c>
      <c r="U450" s="1048">
        <v>27</v>
      </c>
      <c r="V450" s="1050">
        <v>33</v>
      </c>
    </row>
    <row r="451" spans="1:22" x14ac:dyDescent="0.25">
      <c r="A451" s="472"/>
      <c r="B451" s="472"/>
      <c r="C451" s="1785"/>
      <c r="D451" s="515" t="s">
        <v>198</v>
      </c>
      <c r="E451" s="161">
        <v>16</v>
      </c>
      <c r="F451" s="162">
        <v>0</v>
      </c>
      <c r="G451" s="159">
        <v>17</v>
      </c>
      <c r="H451" s="160">
        <v>0</v>
      </c>
      <c r="I451" s="161">
        <v>19</v>
      </c>
      <c r="J451" s="160">
        <v>1</v>
      </c>
      <c r="K451" s="161">
        <v>19</v>
      </c>
      <c r="L451" s="160">
        <v>1</v>
      </c>
      <c r="M451" s="161">
        <v>19</v>
      </c>
      <c r="N451" s="160">
        <v>1</v>
      </c>
      <c r="O451" s="161">
        <v>18</v>
      </c>
      <c r="P451" s="160">
        <v>1</v>
      </c>
      <c r="Q451" s="161">
        <v>20</v>
      </c>
      <c r="R451" s="160">
        <v>1</v>
      </c>
      <c r="S451" s="161">
        <v>19</v>
      </c>
      <c r="T451" s="160">
        <v>1</v>
      </c>
      <c r="U451" s="161">
        <v>19</v>
      </c>
      <c r="V451" s="507">
        <v>1</v>
      </c>
    </row>
    <row r="452" spans="1:22" x14ac:dyDescent="0.25">
      <c r="A452" s="472"/>
      <c r="B452" s="472"/>
      <c r="C452" s="1785"/>
      <c r="D452" s="1045" t="s">
        <v>199</v>
      </c>
      <c r="E452" s="1048">
        <v>12</v>
      </c>
      <c r="F452" s="1049">
        <v>0</v>
      </c>
      <c r="G452" s="1046">
        <v>12</v>
      </c>
      <c r="H452" s="1047">
        <v>0</v>
      </c>
      <c r="I452" s="1048">
        <v>14</v>
      </c>
      <c r="J452" s="1047">
        <v>0</v>
      </c>
      <c r="K452" s="1048">
        <v>15</v>
      </c>
      <c r="L452" s="1047">
        <v>1</v>
      </c>
      <c r="M452" s="1048">
        <v>16</v>
      </c>
      <c r="N452" s="1047">
        <v>1</v>
      </c>
      <c r="O452" s="1048">
        <v>19</v>
      </c>
      <c r="P452" s="1047">
        <v>1</v>
      </c>
      <c r="Q452" s="1048">
        <v>19</v>
      </c>
      <c r="R452" s="1047">
        <v>1</v>
      </c>
      <c r="S452" s="1048">
        <v>19</v>
      </c>
      <c r="T452" s="1047">
        <v>1</v>
      </c>
      <c r="U452" s="1048">
        <v>19</v>
      </c>
      <c r="V452" s="1050">
        <v>1</v>
      </c>
    </row>
    <row r="453" spans="1:22" ht="15.75" thickBot="1" x14ac:dyDescent="0.3">
      <c r="A453" s="472"/>
      <c r="B453" s="472"/>
      <c r="C453" s="1785"/>
      <c r="D453" s="764" t="s">
        <v>200</v>
      </c>
      <c r="E453" s="767">
        <v>2</v>
      </c>
      <c r="F453" s="768">
        <v>0</v>
      </c>
      <c r="G453" s="765">
        <v>2</v>
      </c>
      <c r="H453" s="766">
        <v>0</v>
      </c>
      <c r="I453" s="767">
        <v>4</v>
      </c>
      <c r="J453" s="766">
        <v>0</v>
      </c>
      <c r="K453" s="767">
        <v>5</v>
      </c>
      <c r="L453" s="766">
        <v>0</v>
      </c>
      <c r="M453" s="767">
        <v>5</v>
      </c>
      <c r="N453" s="766">
        <v>0</v>
      </c>
      <c r="O453" s="767">
        <v>5</v>
      </c>
      <c r="P453" s="766">
        <v>0</v>
      </c>
      <c r="Q453" s="767">
        <v>5</v>
      </c>
      <c r="R453" s="766">
        <v>0</v>
      </c>
      <c r="S453" s="767">
        <v>5</v>
      </c>
      <c r="T453" s="766">
        <v>0</v>
      </c>
      <c r="U453" s="767">
        <v>5</v>
      </c>
      <c r="V453" s="769">
        <v>0</v>
      </c>
    </row>
    <row r="454" spans="1:22" ht="15.75" thickBot="1" x14ac:dyDescent="0.3">
      <c r="A454" s="472"/>
      <c r="B454" s="472"/>
      <c r="C454" s="1785"/>
      <c r="D454" s="889" t="s">
        <v>7</v>
      </c>
      <c r="E454" s="914">
        <f t="shared" ref="E454:V454" si="33">SUM(E445:E453)</f>
        <v>546</v>
      </c>
      <c r="F454" s="915">
        <f t="shared" si="33"/>
        <v>77</v>
      </c>
      <c r="G454" s="912">
        <f t="shared" si="33"/>
        <v>613</v>
      </c>
      <c r="H454" s="913">
        <f t="shared" si="33"/>
        <v>104</v>
      </c>
      <c r="I454" s="914">
        <f t="shared" si="33"/>
        <v>713</v>
      </c>
      <c r="J454" s="915">
        <f t="shared" si="33"/>
        <v>140</v>
      </c>
      <c r="K454" s="912">
        <f t="shared" si="33"/>
        <v>753</v>
      </c>
      <c r="L454" s="913">
        <f t="shared" si="33"/>
        <v>165</v>
      </c>
      <c r="M454" s="914">
        <f t="shared" si="33"/>
        <v>790</v>
      </c>
      <c r="N454" s="913">
        <f t="shared" si="33"/>
        <v>202</v>
      </c>
      <c r="O454" s="914">
        <f t="shared" si="33"/>
        <v>831</v>
      </c>
      <c r="P454" s="913">
        <f t="shared" si="33"/>
        <v>234</v>
      </c>
      <c r="Q454" s="914">
        <f t="shared" si="33"/>
        <v>874</v>
      </c>
      <c r="R454" s="913">
        <f t="shared" si="33"/>
        <v>271</v>
      </c>
      <c r="S454" s="914">
        <f t="shared" si="33"/>
        <v>870</v>
      </c>
      <c r="T454" s="913">
        <f t="shared" si="33"/>
        <v>300</v>
      </c>
      <c r="U454" s="914">
        <f t="shared" si="33"/>
        <v>924</v>
      </c>
      <c r="V454" s="916">
        <f t="shared" si="33"/>
        <v>333</v>
      </c>
    </row>
    <row r="455" spans="1:22" ht="30.75" thickBot="1" x14ac:dyDescent="0.3">
      <c r="A455" s="472"/>
      <c r="B455" s="472"/>
      <c r="C455" s="1786"/>
      <c r="D455" s="1146" t="s">
        <v>201</v>
      </c>
      <c r="E455" s="1765">
        <f>E454+F454</f>
        <v>623</v>
      </c>
      <c r="F455" s="1764"/>
      <c r="G455" s="1763">
        <f>G454+H454</f>
        <v>717</v>
      </c>
      <c r="H455" s="1764"/>
      <c r="I455" s="1763">
        <f>I454+J454</f>
        <v>853</v>
      </c>
      <c r="J455" s="1764"/>
      <c r="K455" s="1763">
        <f>K454+L454</f>
        <v>918</v>
      </c>
      <c r="L455" s="1764"/>
      <c r="M455" s="1763">
        <f>M454+N454</f>
        <v>992</v>
      </c>
      <c r="N455" s="1764"/>
      <c r="O455" s="1763">
        <f>O454+P454</f>
        <v>1065</v>
      </c>
      <c r="P455" s="1764"/>
      <c r="Q455" s="1763">
        <f>Q454+R454</f>
        <v>1145</v>
      </c>
      <c r="R455" s="1764"/>
      <c r="S455" s="1763">
        <f>S454+T454</f>
        <v>1170</v>
      </c>
      <c r="T455" s="1764"/>
      <c r="U455" s="1763">
        <f>U454+V454</f>
        <v>1257</v>
      </c>
      <c r="V455" s="1766"/>
    </row>
    <row r="456" spans="1:22" ht="15.75" customHeight="1" thickTop="1" thickBot="1" x14ac:dyDescent="0.3">
      <c r="A456" s="472"/>
      <c r="B456" s="439" t="s">
        <v>235</v>
      </c>
      <c r="C456" s="1771" t="s">
        <v>235</v>
      </c>
      <c r="D456" s="1791" t="str">
        <f>D443</f>
        <v>CATEG.</v>
      </c>
      <c r="E456" s="1757">
        <v>2008</v>
      </c>
      <c r="F456" s="1758"/>
      <c r="G456" s="1757">
        <v>2009</v>
      </c>
      <c r="H456" s="1758"/>
      <c r="I456" s="1757">
        <v>2010</v>
      </c>
      <c r="J456" s="1758"/>
      <c r="K456" s="1757">
        <v>2011</v>
      </c>
      <c r="L456" s="1758"/>
      <c r="M456" s="1757">
        <v>2012</v>
      </c>
      <c r="N456" s="1758"/>
      <c r="O456" s="1781">
        <v>2013</v>
      </c>
      <c r="P456" s="1782"/>
      <c r="Q456" s="1781">
        <v>2014</v>
      </c>
      <c r="R456" s="1782"/>
      <c r="S456" s="1781">
        <v>2015</v>
      </c>
      <c r="T456" s="1783"/>
      <c r="U456" s="1781">
        <v>2016</v>
      </c>
      <c r="V456" s="1784"/>
    </row>
    <row r="457" spans="1:22" ht="15.75" thickBot="1" x14ac:dyDescent="0.3">
      <c r="A457" s="472"/>
      <c r="B457" s="472"/>
      <c r="C457" s="1772"/>
      <c r="D457" s="1792"/>
      <c r="E457" s="904" t="s">
        <v>190</v>
      </c>
      <c r="F457" s="905" t="s">
        <v>191</v>
      </c>
      <c r="G457" s="902" t="s">
        <v>190</v>
      </c>
      <c r="H457" s="903" t="s">
        <v>191</v>
      </c>
      <c r="I457" s="904" t="s">
        <v>190</v>
      </c>
      <c r="J457" s="903" t="s">
        <v>191</v>
      </c>
      <c r="K457" s="923" t="s">
        <v>190</v>
      </c>
      <c r="L457" s="924" t="s">
        <v>191</v>
      </c>
      <c r="M457" s="923" t="s">
        <v>190</v>
      </c>
      <c r="N457" s="924" t="s">
        <v>191</v>
      </c>
      <c r="O457" s="923" t="s">
        <v>190</v>
      </c>
      <c r="P457" s="903" t="s">
        <v>191</v>
      </c>
      <c r="Q457" s="923" t="s">
        <v>190</v>
      </c>
      <c r="R457" s="903" t="s">
        <v>191</v>
      </c>
      <c r="S457" s="923" t="s">
        <v>190</v>
      </c>
      <c r="T457" s="903" t="s">
        <v>191</v>
      </c>
      <c r="U457" s="1141" t="s">
        <v>190</v>
      </c>
      <c r="V457" s="1140" t="s">
        <v>191</v>
      </c>
    </row>
    <row r="458" spans="1:22" x14ac:dyDescent="0.25">
      <c r="A458" s="472"/>
      <c r="B458" s="472"/>
      <c r="C458" s="1785"/>
      <c r="D458" s="514" t="s">
        <v>192</v>
      </c>
      <c r="E458" s="157">
        <v>246</v>
      </c>
      <c r="F458" s="158">
        <v>163</v>
      </c>
      <c r="G458" s="155">
        <v>279</v>
      </c>
      <c r="H458" s="156">
        <v>215</v>
      </c>
      <c r="I458" s="157">
        <v>291</v>
      </c>
      <c r="J458" s="156">
        <v>242</v>
      </c>
      <c r="K458" s="157">
        <v>296</v>
      </c>
      <c r="L458" s="156">
        <v>275</v>
      </c>
      <c r="M458" s="157">
        <v>299</v>
      </c>
      <c r="N458" s="156">
        <v>317</v>
      </c>
      <c r="O458" s="157">
        <v>304</v>
      </c>
      <c r="P458" s="156">
        <v>358</v>
      </c>
      <c r="Q458" s="157">
        <v>315</v>
      </c>
      <c r="R458" s="156">
        <v>396</v>
      </c>
      <c r="S458" s="157">
        <v>343</v>
      </c>
      <c r="T458" s="156">
        <v>427</v>
      </c>
      <c r="U458" s="157">
        <v>346</v>
      </c>
      <c r="V458" s="506">
        <v>438</v>
      </c>
    </row>
    <row r="459" spans="1:22" x14ac:dyDescent="0.25">
      <c r="A459" s="472"/>
      <c r="B459" s="472"/>
      <c r="C459" s="1785"/>
      <c r="D459" s="1045" t="s">
        <v>193</v>
      </c>
      <c r="E459" s="1048">
        <v>4959</v>
      </c>
      <c r="F459" s="1049">
        <v>2123</v>
      </c>
      <c r="G459" s="1046">
        <v>5641</v>
      </c>
      <c r="H459" s="1047">
        <v>2744</v>
      </c>
      <c r="I459" s="1048">
        <v>5981</v>
      </c>
      <c r="J459" s="1047">
        <v>3079</v>
      </c>
      <c r="K459" s="1048">
        <v>6379</v>
      </c>
      <c r="L459" s="1047">
        <v>3466</v>
      </c>
      <c r="M459" s="1048">
        <v>6818</v>
      </c>
      <c r="N459" s="1047">
        <v>3953</v>
      </c>
      <c r="O459" s="1048">
        <v>7226</v>
      </c>
      <c r="P459" s="1047">
        <v>4360</v>
      </c>
      <c r="Q459" s="1048">
        <v>7651</v>
      </c>
      <c r="R459" s="1047">
        <v>4836</v>
      </c>
      <c r="S459" s="1048">
        <v>8079</v>
      </c>
      <c r="T459" s="1047">
        <v>5120</v>
      </c>
      <c r="U459" s="1048">
        <v>8485</v>
      </c>
      <c r="V459" s="1050">
        <v>5454</v>
      </c>
    </row>
    <row r="460" spans="1:22" x14ac:dyDescent="0.25">
      <c r="A460" s="472"/>
      <c r="B460" s="472"/>
      <c r="C460" s="1785"/>
      <c r="D460" s="515" t="s">
        <v>194</v>
      </c>
      <c r="E460" s="161">
        <v>988</v>
      </c>
      <c r="F460" s="162">
        <v>38</v>
      </c>
      <c r="G460" s="159">
        <v>1004</v>
      </c>
      <c r="H460" s="160">
        <v>38</v>
      </c>
      <c r="I460" s="161">
        <v>1000</v>
      </c>
      <c r="J460" s="160">
        <v>37</v>
      </c>
      <c r="K460" s="161">
        <v>1015</v>
      </c>
      <c r="L460" s="160">
        <v>36</v>
      </c>
      <c r="M460" s="161">
        <v>1011</v>
      </c>
      <c r="N460" s="160">
        <v>35</v>
      </c>
      <c r="O460" s="161">
        <v>1016</v>
      </c>
      <c r="P460" s="160">
        <v>34</v>
      </c>
      <c r="Q460" s="161">
        <v>1011</v>
      </c>
      <c r="R460" s="160">
        <v>34</v>
      </c>
      <c r="S460" s="161">
        <v>973</v>
      </c>
      <c r="T460" s="160">
        <v>34</v>
      </c>
      <c r="U460" s="161">
        <v>975</v>
      </c>
      <c r="V460" s="507">
        <v>34</v>
      </c>
    </row>
    <row r="461" spans="1:22" x14ac:dyDescent="0.25">
      <c r="A461" s="472"/>
      <c r="B461" s="472"/>
      <c r="C461" s="1785"/>
      <c r="D461" s="1045" t="s">
        <v>195</v>
      </c>
      <c r="E461" s="1048">
        <v>659</v>
      </c>
      <c r="F461" s="1049">
        <v>5</v>
      </c>
      <c r="G461" s="1046">
        <v>666</v>
      </c>
      <c r="H461" s="1047">
        <v>5</v>
      </c>
      <c r="I461" s="1048">
        <v>690</v>
      </c>
      <c r="J461" s="1047">
        <v>5</v>
      </c>
      <c r="K461" s="1048">
        <v>693</v>
      </c>
      <c r="L461" s="1047">
        <v>5</v>
      </c>
      <c r="M461" s="1048">
        <v>702</v>
      </c>
      <c r="N461" s="1047">
        <v>6</v>
      </c>
      <c r="O461" s="1048">
        <v>707</v>
      </c>
      <c r="P461" s="1047">
        <v>6</v>
      </c>
      <c r="Q461" s="1048">
        <v>708</v>
      </c>
      <c r="R461" s="1047">
        <v>6</v>
      </c>
      <c r="S461" s="1048">
        <v>690</v>
      </c>
      <c r="T461" s="1047">
        <v>5</v>
      </c>
      <c r="U461" s="1048">
        <v>705</v>
      </c>
      <c r="V461" s="1050">
        <v>5</v>
      </c>
    </row>
    <row r="462" spans="1:22" x14ac:dyDescent="0.25">
      <c r="A462" s="472"/>
      <c r="B462" s="472"/>
      <c r="C462" s="1785"/>
      <c r="D462" s="515" t="s">
        <v>196</v>
      </c>
      <c r="E462" s="161">
        <v>342</v>
      </c>
      <c r="F462" s="162">
        <v>5</v>
      </c>
      <c r="G462" s="159">
        <v>349</v>
      </c>
      <c r="H462" s="160">
        <v>6</v>
      </c>
      <c r="I462" s="161">
        <v>348</v>
      </c>
      <c r="J462" s="160">
        <v>7</v>
      </c>
      <c r="K462" s="161">
        <v>369</v>
      </c>
      <c r="L462" s="160">
        <v>7</v>
      </c>
      <c r="M462" s="161">
        <v>366</v>
      </c>
      <c r="N462" s="160">
        <v>7</v>
      </c>
      <c r="O462" s="161">
        <v>374</v>
      </c>
      <c r="P462" s="160">
        <v>7</v>
      </c>
      <c r="Q462" s="161">
        <v>374</v>
      </c>
      <c r="R462" s="160">
        <v>6</v>
      </c>
      <c r="S462" s="161">
        <v>383</v>
      </c>
      <c r="T462" s="160">
        <v>5</v>
      </c>
      <c r="U462" s="161">
        <v>392</v>
      </c>
      <c r="V462" s="507">
        <v>5</v>
      </c>
    </row>
    <row r="463" spans="1:22" x14ac:dyDescent="0.25">
      <c r="A463" s="472"/>
      <c r="B463" s="472"/>
      <c r="C463" s="1785"/>
      <c r="D463" s="1045" t="s">
        <v>197</v>
      </c>
      <c r="E463" s="1048">
        <v>620</v>
      </c>
      <c r="F463" s="1049">
        <v>536</v>
      </c>
      <c r="G463" s="1046">
        <v>651</v>
      </c>
      <c r="H463" s="1047">
        <v>585</v>
      </c>
      <c r="I463" s="1048">
        <v>646</v>
      </c>
      <c r="J463" s="1047">
        <v>614</v>
      </c>
      <c r="K463" s="1048">
        <v>658</v>
      </c>
      <c r="L463" s="1047">
        <v>644</v>
      </c>
      <c r="M463" s="1048">
        <v>672</v>
      </c>
      <c r="N463" s="1047">
        <v>666</v>
      </c>
      <c r="O463" s="1048">
        <v>695</v>
      </c>
      <c r="P463" s="1047">
        <v>707</v>
      </c>
      <c r="Q463" s="1048">
        <v>702</v>
      </c>
      <c r="R463" s="1047">
        <v>740</v>
      </c>
      <c r="S463" s="1048">
        <v>724</v>
      </c>
      <c r="T463" s="1047">
        <v>791</v>
      </c>
      <c r="U463" s="1048">
        <v>741</v>
      </c>
      <c r="V463" s="1050">
        <v>826</v>
      </c>
    </row>
    <row r="464" spans="1:22" x14ac:dyDescent="0.25">
      <c r="A464" s="472"/>
      <c r="B464" s="472"/>
      <c r="C464" s="1785"/>
      <c r="D464" s="515" t="s">
        <v>198</v>
      </c>
      <c r="E464" s="161">
        <v>538</v>
      </c>
      <c r="F464" s="162">
        <v>11</v>
      </c>
      <c r="G464" s="159">
        <v>550</v>
      </c>
      <c r="H464" s="160">
        <v>13</v>
      </c>
      <c r="I464" s="161">
        <v>560</v>
      </c>
      <c r="J464" s="160">
        <v>11</v>
      </c>
      <c r="K464" s="161">
        <v>563</v>
      </c>
      <c r="L464" s="160">
        <v>12</v>
      </c>
      <c r="M464" s="161">
        <v>564</v>
      </c>
      <c r="N464" s="160">
        <v>13</v>
      </c>
      <c r="O464" s="161">
        <v>566</v>
      </c>
      <c r="P464" s="160">
        <v>13</v>
      </c>
      <c r="Q464" s="161">
        <v>563</v>
      </c>
      <c r="R464" s="160">
        <v>13</v>
      </c>
      <c r="S464" s="161">
        <v>536</v>
      </c>
      <c r="T464" s="160">
        <v>13</v>
      </c>
      <c r="U464" s="161">
        <v>542</v>
      </c>
      <c r="V464" s="507">
        <v>13</v>
      </c>
    </row>
    <row r="465" spans="1:22" x14ac:dyDescent="0.25">
      <c r="A465" s="472"/>
      <c r="B465" s="472"/>
      <c r="C465" s="1785"/>
      <c r="D465" s="1045" t="s">
        <v>199</v>
      </c>
      <c r="E465" s="1048">
        <v>304</v>
      </c>
      <c r="F465" s="1049">
        <v>4</v>
      </c>
      <c r="G465" s="1046">
        <v>319</v>
      </c>
      <c r="H465" s="1047">
        <v>4</v>
      </c>
      <c r="I465" s="1048">
        <v>316</v>
      </c>
      <c r="J465" s="1047">
        <v>4</v>
      </c>
      <c r="K465" s="1048">
        <v>319</v>
      </c>
      <c r="L465" s="1047">
        <v>4</v>
      </c>
      <c r="M465" s="1048">
        <v>323</v>
      </c>
      <c r="N465" s="1047">
        <v>4</v>
      </c>
      <c r="O465" s="1048">
        <v>321</v>
      </c>
      <c r="P465" s="1047">
        <v>4</v>
      </c>
      <c r="Q465" s="1048">
        <v>324</v>
      </c>
      <c r="R465" s="1047">
        <v>4</v>
      </c>
      <c r="S465" s="1048">
        <v>323</v>
      </c>
      <c r="T465" s="1047">
        <v>4</v>
      </c>
      <c r="U465" s="1048">
        <v>328</v>
      </c>
      <c r="V465" s="1050">
        <v>4</v>
      </c>
    </row>
    <row r="466" spans="1:22" ht="15.75" thickBot="1" x14ac:dyDescent="0.3">
      <c r="A466" s="472"/>
      <c r="B466" s="472"/>
      <c r="C466" s="1785"/>
      <c r="D466" s="764" t="s">
        <v>200</v>
      </c>
      <c r="E466" s="767">
        <v>150</v>
      </c>
      <c r="F466" s="768">
        <v>1</v>
      </c>
      <c r="G466" s="765">
        <v>154</v>
      </c>
      <c r="H466" s="766">
        <v>1</v>
      </c>
      <c r="I466" s="767">
        <v>156</v>
      </c>
      <c r="J466" s="766">
        <v>1</v>
      </c>
      <c r="K466" s="767">
        <v>175</v>
      </c>
      <c r="L466" s="766">
        <v>1</v>
      </c>
      <c r="M466" s="767">
        <v>170</v>
      </c>
      <c r="N466" s="766">
        <v>1</v>
      </c>
      <c r="O466" s="767">
        <v>173</v>
      </c>
      <c r="P466" s="766">
        <v>1</v>
      </c>
      <c r="Q466" s="767">
        <v>179</v>
      </c>
      <c r="R466" s="766">
        <v>1</v>
      </c>
      <c r="S466" s="767">
        <v>185</v>
      </c>
      <c r="T466" s="766">
        <v>1</v>
      </c>
      <c r="U466" s="767">
        <v>192</v>
      </c>
      <c r="V466" s="769">
        <v>1</v>
      </c>
    </row>
    <row r="467" spans="1:22" ht="15.75" thickBot="1" x14ac:dyDescent="0.3">
      <c r="A467" s="472"/>
      <c r="B467" s="472"/>
      <c r="C467" s="1785"/>
      <c r="D467" s="889" t="s">
        <v>7</v>
      </c>
      <c r="E467" s="912">
        <f t="shared" ref="E467:V467" si="34">SUM(E458:E466)</f>
        <v>8806</v>
      </c>
      <c r="F467" s="915">
        <f t="shared" si="34"/>
        <v>2886</v>
      </c>
      <c r="G467" s="912">
        <f t="shared" si="34"/>
        <v>9613</v>
      </c>
      <c r="H467" s="913">
        <f t="shared" si="34"/>
        <v>3611</v>
      </c>
      <c r="I467" s="914">
        <f t="shared" si="34"/>
        <v>9988</v>
      </c>
      <c r="J467" s="915">
        <f t="shared" si="34"/>
        <v>4000</v>
      </c>
      <c r="K467" s="912">
        <f t="shared" si="34"/>
        <v>10467</v>
      </c>
      <c r="L467" s="913">
        <f t="shared" si="34"/>
        <v>4450</v>
      </c>
      <c r="M467" s="914">
        <f t="shared" si="34"/>
        <v>10925</v>
      </c>
      <c r="N467" s="913">
        <f t="shared" si="34"/>
        <v>5002</v>
      </c>
      <c r="O467" s="914">
        <f t="shared" si="34"/>
        <v>11382</v>
      </c>
      <c r="P467" s="913">
        <f t="shared" si="34"/>
        <v>5490</v>
      </c>
      <c r="Q467" s="914">
        <f t="shared" si="34"/>
        <v>11827</v>
      </c>
      <c r="R467" s="913">
        <f t="shared" si="34"/>
        <v>6036</v>
      </c>
      <c r="S467" s="914">
        <f t="shared" si="34"/>
        <v>12236</v>
      </c>
      <c r="T467" s="913">
        <f t="shared" si="34"/>
        <v>6400</v>
      </c>
      <c r="U467" s="914">
        <f t="shared" si="34"/>
        <v>12706</v>
      </c>
      <c r="V467" s="916">
        <f t="shared" si="34"/>
        <v>6780</v>
      </c>
    </row>
    <row r="468" spans="1:22" ht="30.75" thickBot="1" x14ac:dyDescent="0.3">
      <c r="A468" s="472"/>
      <c r="C468" s="1786"/>
      <c r="D468" s="763" t="s">
        <v>201</v>
      </c>
      <c r="E468" s="1763">
        <f>E467+F467</f>
        <v>11692</v>
      </c>
      <c r="F468" s="1764"/>
      <c r="G468" s="1763">
        <f>G467+H467</f>
        <v>13224</v>
      </c>
      <c r="H468" s="1764"/>
      <c r="I468" s="1763">
        <f>I467+J467</f>
        <v>13988</v>
      </c>
      <c r="J468" s="1764"/>
      <c r="K468" s="1763">
        <f>K467+L467</f>
        <v>14917</v>
      </c>
      <c r="L468" s="1764"/>
      <c r="M468" s="1763">
        <f>M467+N467</f>
        <v>15927</v>
      </c>
      <c r="N468" s="1764"/>
      <c r="O468" s="1763">
        <f>O467+P467</f>
        <v>16872</v>
      </c>
      <c r="P468" s="1764"/>
      <c r="Q468" s="1763">
        <f>Q467+R467</f>
        <v>17863</v>
      </c>
      <c r="R468" s="1764"/>
      <c r="S468" s="1763">
        <f>S467+T467</f>
        <v>18636</v>
      </c>
      <c r="T468" s="1764"/>
      <c r="U468" s="1763">
        <f>U467+V467</f>
        <v>19486</v>
      </c>
      <c r="V468" s="1766"/>
    </row>
    <row r="469" spans="1:22" ht="15.75" customHeight="1" thickTop="1" thickBot="1" x14ac:dyDescent="0.3">
      <c r="A469" s="472"/>
      <c r="B469" s="439" t="s">
        <v>264</v>
      </c>
      <c r="C469" s="1771" t="s">
        <v>264</v>
      </c>
      <c r="D469" s="1761" t="str">
        <f>D456</f>
        <v>CATEG.</v>
      </c>
      <c r="E469" s="1757">
        <v>2008</v>
      </c>
      <c r="F469" s="1758"/>
      <c r="G469" s="1757">
        <v>2009</v>
      </c>
      <c r="H469" s="1758"/>
      <c r="I469" s="1757">
        <v>2010</v>
      </c>
      <c r="J469" s="1758"/>
      <c r="K469" s="1757">
        <v>2011</v>
      </c>
      <c r="L469" s="1758"/>
      <c r="M469" s="1757">
        <v>2012</v>
      </c>
      <c r="N469" s="1758"/>
      <c r="O469" s="1781">
        <v>2013</v>
      </c>
      <c r="P469" s="1782"/>
      <c r="Q469" s="1781">
        <v>2014</v>
      </c>
      <c r="R469" s="1782"/>
      <c r="S469" s="1781">
        <v>2015</v>
      </c>
      <c r="T469" s="1783"/>
      <c r="U469" s="1781">
        <v>2016</v>
      </c>
      <c r="V469" s="1784"/>
    </row>
    <row r="470" spans="1:22" ht="15.75" thickBot="1" x14ac:dyDescent="0.3">
      <c r="A470" s="472"/>
      <c r="C470" s="1772"/>
      <c r="D470" s="1762"/>
      <c r="E470" s="1139" t="s">
        <v>190</v>
      </c>
      <c r="F470" s="905" t="s">
        <v>191</v>
      </c>
      <c r="G470" s="902" t="s">
        <v>190</v>
      </c>
      <c r="H470" s="903" t="s">
        <v>191</v>
      </c>
      <c r="I470" s="904" t="s">
        <v>190</v>
      </c>
      <c r="J470" s="903" t="s">
        <v>191</v>
      </c>
      <c r="K470" s="923" t="s">
        <v>190</v>
      </c>
      <c r="L470" s="924" t="s">
        <v>191</v>
      </c>
      <c r="M470" s="923" t="s">
        <v>190</v>
      </c>
      <c r="N470" s="924" t="s">
        <v>191</v>
      </c>
      <c r="O470" s="923" t="s">
        <v>190</v>
      </c>
      <c r="P470" s="903" t="s">
        <v>191</v>
      </c>
      <c r="Q470" s="923" t="s">
        <v>190</v>
      </c>
      <c r="R470" s="903" t="s">
        <v>191</v>
      </c>
      <c r="S470" s="923" t="s">
        <v>190</v>
      </c>
      <c r="T470" s="903" t="s">
        <v>191</v>
      </c>
      <c r="U470" s="1141" t="s">
        <v>190</v>
      </c>
      <c r="V470" s="1140" t="s">
        <v>191</v>
      </c>
    </row>
    <row r="471" spans="1:22" x14ac:dyDescent="0.25">
      <c r="A471" s="472"/>
      <c r="B471" s="472"/>
      <c r="C471" s="1785"/>
      <c r="D471" s="514" t="s">
        <v>192</v>
      </c>
      <c r="E471" s="157">
        <v>0</v>
      </c>
      <c r="F471" s="158">
        <v>0</v>
      </c>
      <c r="G471" s="155">
        <v>0</v>
      </c>
      <c r="H471" s="156">
        <v>0</v>
      </c>
      <c r="I471" s="157">
        <v>0</v>
      </c>
      <c r="J471" s="156">
        <v>0</v>
      </c>
      <c r="K471" s="157">
        <v>1</v>
      </c>
      <c r="L471" s="156">
        <v>1</v>
      </c>
      <c r="M471" s="157">
        <v>4</v>
      </c>
      <c r="N471" s="156">
        <v>3</v>
      </c>
      <c r="O471" s="157">
        <v>6</v>
      </c>
      <c r="P471" s="156">
        <v>3</v>
      </c>
      <c r="Q471" s="157">
        <v>5</v>
      </c>
      <c r="R471" s="156">
        <v>3</v>
      </c>
      <c r="S471" s="157">
        <v>6</v>
      </c>
      <c r="T471" s="156">
        <v>4</v>
      </c>
      <c r="U471" s="157">
        <v>6</v>
      </c>
      <c r="V471" s="506">
        <v>4</v>
      </c>
    </row>
    <row r="472" spans="1:22" x14ac:dyDescent="0.25">
      <c r="A472" s="472"/>
      <c r="B472" s="1328" t="s">
        <v>36</v>
      </c>
      <c r="C472" s="1785"/>
      <c r="D472" s="1045" t="s">
        <v>193</v>
      </c>
      <c r="E472" s="1048">
        <v>13</v>
      </c>
      <c r="F472" s="1049">
        <v>3</v>
      </c>
      <c r="G472" s="1046">
        <v>13</v>
      </c>
      <c r="H472" s="1047">
        <v>3</v>
      </c>
      <c r="I472" s="1048">
        <v>13</v>
      </c>
      <c r="J472" s="1047">
        <v>2</v>
      </c>
      <c r="K472" s="1048">
        <v>26</v>
      </c>
      <c r="L472" s="1047">
        <v>7</v>
      </c>
      <c r="M472" s="1048">
        <v>76</v>
      </c>
      <c r="N472" s="1047">
        <v>39</v>
      </c>
      <c r="O472" s="1048">
        <v>92</v>
      </c>
      <c r="P472" s="1047">
        <v>55</v>
      </c>
      <c r="Q472" s="1048">
        <v>107</v>
      </c>
      <c r="R472" s="1047">
        <v>63</v>
      </c>
      <c r="S472" s="1048">
        <v>131</v>
      </c>
      <c r="T472" s="1047">
        <v>81</v>
      </c>
      <c r="U472" s="1048">
        <v>132</v>
      </c>
      <c r="V472" s="1050">
        <v>81</v>
      </c>
    </row>
    <row r="473" spans="1:22" x14ac:dyDescent="0.25">
      <c r="A473" s="472"/>
      <c r="B473" s="1328" t="s">
        <v>38</v>
      </c>
      <c r="C473" s="1785"/>
      <c r="D473" s="515" t="s">
        <v>194</v>
      </c>
      <c r="E473" s="161">
        <v>5</v>
      </c>
      <c r="F473" s="162">
        <v>0</v>
      </c>
      <c r="G473" s="159">
        <v>5</v>
      </c>
      <c r="H473" s="160">
        <v>0</v>
      </c>
      <c r="I473" s="161">
        <v>4</v>
      </c>
      <c r="J473" s="160">
        <v>0</v>
      </c>
      <c r="K473" s="161">
        <v>5</v>
      </c>
      <c r="L473" s="160">
        <v>1</v>
      </c>
      <c r="M473" s="161">
        <v>7</v>
      </c>
      <c r="N473" s="160">
        <v>1</v>
      </c>
      <c r="O473" s="161">
        <v>9</v>
      </c>
      <c r="P473" s="160">
        <v>1</v>
      </c>
      <c r="Q473" s="161">
        <v>10</v>
      </c>
      <c r="R473" s="160">
        <v>2</v>
      </c>
      <c r="S473" s="161">
        <v>13</v>
      </c>
      <c r="T473" s="160">
        <v>0</v>
      </c>
      <c r="U473" s="161">
        <v>13</v>
      </c>
      <c r="V473" s="507">
        <v>0</v>
      </c>
    </row>
    <row r="474" spans="1:22" x14ac:dyDescent="0.25">
      <c r="A474" s="472"/>
      <c r="B474" s="1328" t="s">
        <v>81</v>
      </c>
      <c r="C474" s="1785"/>
      <c r="D474" s="1045" t="s">
        <v>195</v>
      </c>
      <c r="E474" s="1048">
        <v>1</v>
      </c>
      <c r="F474" s="1049">
        <v>0</v>
      </c>
      <c r="G474" s="1046">
        <v>1</v>
      </c>
      <c r="H474" s="1047">
        <v>0</v>
      </c>
      <c r="I474" s="1048">
        <v>0</v>
      </c>
      <c r="J474" s="1047">
        <v>0</v>
      </c>
      <c r="K474" s="1048">
        <v>2</v>
      </c>
      <c r="L474" s="1047">
        <v>0</v>
      </c>
      <c r="M474" s="1048">
        <v>6</v>
      </c>
      <c r="N474" s="1047">
        <v>0</v>
      </c>
      <c r="O474" s="1048">
        <v>8</v>
      </c>
      <c r="P474" s="1047">
        <v>0</v>
      </c>
      <c r="Q474" s="1048">
        <v>11</v>
      </c>
      <c r="R474" s="1047">
        <v>0</v>
      </c>
      <c r="S474" s="1048">
        <v>15</v>
      </c>
      <c r="T474" s="1047">
        <v>0</v>
      </c>
      <c r="U474" s="1048">
        <v>15</v>
      </c>
      <c r="V474" s="1050">
        <v>0</v>
      </c>
    </row>
    <row r="475" spans="1:22" x14ac:dyDescent="0.25">
      <c r="A475" s="472"/>
      <c r="B475" s="472"/>
      <c r="C475" s="1785"/>
      <c r="D475" s="515" t="s">
        <v>196</v>
      </c>
      <c r="E475" s="161">
        <v>0</v>
      </c>
      <c r="F475" s="162">
        <v>0</v>
      </c>
      <c r="G475" s="159">
        <v>0</v>
      </c>
      <c r="H475" s="160">
        <v>0</v>
      </c>
      <c r="I475" s="161">
        <v>0</v>
      </c>
      <c r="J475" s="160">
        <v>0</v>
      </c>
      <c r="K475" s="161">
        <v>1</v>
      </c>
      <c r="L475" s="160">
        <v>0</v>
      </c>
      <c r="M475" s="161">
        <v>3</v>
      </c>
      <c r="N475" s="160">
        <v>0</v>
      </c>
      <c r="O475" s="161">
        <v>3</v>
      </c>
      <c r="P475" s="160">
        <v>0</v>
      </c>
      <c r="Q475" s="161">
        <v>4</v>
      </c>
      <c r="R475" s="160">
        <v>0</v>
      </c>
      <c r="S475" s="161">
        <v>6</v>
      </c>
      <c r="T475" s="160">
        <v>0</v>
      </c>
      <c r="U475" s="161">
        <v>6</v>
      </c>
      <c r="V475" s="507">
        <v>0</v>
      </c>
    </row>
    <row r="476" spans="1:22" x14ac:dyDescent="0.25">
      <c r="A476" s="472"/>
      <c r="B476" s="472"/>
      <c r="C476" s="1785"/>
      <c r="D476" s="1045" t="s">
        <v>197</v>
      </c>
      <c r="E476" s="1048">
        <v>5</v>
      </c>
      <c r="F476" s="1049">
        <v>1</v>
      </c>
      <c r="G476" s="1046">
        <v>5</v>
      </c>
      <c r="H476" s="1047">
        <v>1</v>
      </c>
      <c r="I476" s="1048">
        <v>4</v>
      </c>
      <c r="J476" s="1047">
        <v>1</v>
      </c>
      <c r="K476" s="1048">
        <v>4</v>
      </c>
      <c r="L476" s="1047">
        <v>2</v>
      </c>
      <c r="M476" s="1048">
        <v>8</v>
      </c>
      <c r="N476" s="1047">
        <v>6</v>
      </c>
      <c r="O476" s="1048">
        <v>13</v>
      </c>
      <c r="P476" s="1047">
        <v>7</v>
      </c>
      <c r="Q476" s="1048">
        <v>16</v>
      </c>
      <c r="R476" s="1047">
        <v>8</v>
      </c>
      <c r="S476" s="1048">
        <v>17</v>
      </c>
      <c r="T476" s="1047">
        <v>14</v>
      </c>
      <c r="U476" s="1048">
        <v>17</v>
      </c>
      <c r="V476" s="1050">
        <v>14</v>
      </c>
    </row>
    <row r="477" spans="1:22" x14ac:dyDescent="0.25">
      <c r="A477" s="472"/>
      <c r="B477" s="472"/>
      <c r="C477" s="1785"/>
      <c r="D477" s="515" t="s">
        <v>198</v>
      </c>
      <c r="E477" s="161">
        <v>2</v>
      </c>
      <c r="F477" s="162">
        <v>0</v>
      </c>
      <c r="G477" s="159">
        <v>2</v>
      </c>
      <c r="H477" s="160">
        <v>0</v>
      </c>
      <c r="I477" s="161">
        <v>2</v>
      </c>
      <c r="J477" s="160">
        <v>0</v>
      </c>
      <c r="K477" s="161">
        <v>4</v>
      </c>
      <c r="L477" s="160">
        <v>0</v>
      </c>
      <c r="M477" s="161">
        <v>4</v>
      </c>
      <c r="N477" s="160">
        <v>0</v>
      </c>
      <c r="O477" s="161">
        <v>4</v>
      </c>
      <c r="P477" s="160">
        <v>0</v>
      </c>
      <c r="Q477" s="161">
        <v>4</v>
      </c>
      <c r="R477" s="160">
        <v>0</v>
      </c>
      <c r="S477" s="161">
        <v>5</v>
      </c>
      <c r="T477" s="160">
        <v>0</v>
      </c>
      <c r="U477" s="161">
        <v>5</v>
      </c>
      <c r="V477" s="507">
        <v>0</v>
      </c>
    </row>
    <row r="478" spans="1:22" x14ac:dyDescent="0.25">
      <c r="A478" s="472"/>
      <c r="B478" s="472"/>
      <c r="C478" s="1785"/>
      <c r="D478" s="1045" t="s">
        <v>199</v>
      </c>
      <c r="E478" s="1048">
        <v>2</v>
      </c>
      <c r="F478" s="1049">
        <v>0</v>
      </c>
      <c r="G478" s="1046">
        <v>2</v>
      </c>
      <c r="H478" s="1047">
        <v>0</v>
      </c>
      <c r="I478" s="1048">
        <v>2</v>
      </c>
      <c r="J478" s="1047">
        <v>0</v>
      </c>
      <c r="K478" s="1048">
        <v>2</v>
      </c>
      <c r="L478" s="1047">
        <v>0</v>
      </c>
      <c r="M478" s="1048">
        <v>3</v>
      </c>
      <c r="N478" s="1047">
        <v>0</v>
      </c>
      <c r="O478" s="1048">
        <v>3</v>
      </c>
      <c r="P478" s="1047">
        <v>0</v>
      </c>
      <c r="Q478" s="1048">
        <v>6</v>
      </c>
      <c r="R478" s="1047">
        <v>0</v>
      </c>
      <c r="S478" s="1048">
        <v>8</v>
      </c>
      <c r="T478" s="1047">
        <v>0</v>
      </c>
      <c r="U478" s="1048">
        <v>8</v>
      </c>
      <c r="V478" s="1050">
        <v>0</v>
      </c>
    </row>
    <row r="479" spans="1:22" ht="15.75" thickBot="1" x14ac:dyDescent="0.3">
      <c r="A479" s="472"/>
      <c r="B479" s="472"/>
      <c r="C479" s="1785"/>
      <c r="D479" s="764" t="s">
        <v>200</v>
      </c>
      <c r="E479" s="767">
        <v>0</v>
      </c>
      <c r="F479" s="768">
        <v>0</v>
      </c>
      <c r="G479" s="765">
        <v>0</v>
      </c>
      <c r="H479" s="766">
        <v>0</v>
      </c>
      <c r="I479" s="767">
        <v>0</v>
      </c>
      <c r="J479" s="766">
        <v>0</v>
      </c>
      <c r="K479" s="767">
        <v>0</v>
      </c>
      <c r="L479" s="766">
        <v>0</v>
      </c>
      <c r="M479" s="767">
        <v>0</v>
      </c>
      <c r="N479" s="766">
        <v>0</v>
      </c>
      <c r="O479" s="767">
        <v>0</v>
      </c>
      <c r="P479" s="766">
        <v>0</v>
      </c>
      <c r="Q479" s="767">
        <v>0</v>
      </c>
      <c r="R479" s="766">
        <v>0</v>
      </c>
      <c r="S479" s="767">
        <v>0</v>
      </c>
      <c r="T479" s="766">
        <v>0</v>
      </c>
      <c r="U479" s="767">
        <v>0</v>
      </c>
      <c r="V479" s="769">
        <v>0</v>
      </c>
    </row>
    <row r="480" spans="1:22" ht="15.75" thickBot="1" x14ac:dyDescent="0.3">
      <c r="A480" s="472"/>
      <c r="B480" s="472"/>
      <c r="C480" s="1785"/>
      <c r="D480" s="889" t="s">
        <v>7</v>
      </c>
      <c r="E480" s="912">
        <f t="shared" ref="E480:V480" si="35">SUM(E471:E479)</f>
        <v>28</v>
      </c>
      <c r="F480" s="915">
        <f t="shared" si="35"/>
        <v>4</v>
      </c>
      <c r="G480" s="912">
        <f t="shared" si="35"/>
        <v>28</v>
      </c>
      <c r="H480" s="913">
        <f t="shared" si="35"/>
        <v>4</v>
      </c>
      <c r="I480" s="914">
        <f t="shared" si="35"/>
        <v>25</v>
      </c>
      <c r="J480" s="915">
        <f t="shared" si="35"/>
        <v>3</v>
      </c>
      <c r="K480" s="912">
        <f t="shared" si="35"/>
        <v>45</v>
      </c>
      <c r="L480" s="913">
        <f t="shared" si="35"/>
        <v>11</v>
      </c>
      <c r="M480" s="914">
        <f t="shared" si="35"/>
        <v>111</v>
      </c>
      <c r="N480" s="913">
        <f t="shared" si="35"/>
        <v>49</v>
      </c>
      <c r="O480" s="914">
        <f t="shared" si="35"/>
        <v>138</v>
      </c>
      <c r="P480" s="913">
        <f t="shared" si="35"/>
        <v>66</v>
      </c>
      <c r="Q480" s="914">
        <f t="shared" si="35"/>
        <v>163</v>
      </c>
      <c r="R480" s="913">
        <f t="shared" si="35"/>
        <v>76</v>
      </c>
      <c r="S480" s="914">
        <f t="shared" si="35"/>
        <v>201</v>
      </c>
      <c r="T480" s="913">
        <f t="shared" si="35"/>
        <v>99</v>
      </c>
      <c r="U480" s="914">
        <f t="shared" si="35"/>
        <v>202</v>
      </c>
      <c r="V480" s="916">
        <f t="shared" si="35"/>
        <v>99</v>
      </c>
    </row>
    <row r="481" spans="1:22" ht="30.75" thickBot="1" x14ac:dyDescent="0.3">
      <c r="A481" s="472"/>
      <c r="B481" s="472"/>
      <c r="C481" s="1786"/>
      <c r="D481" s="763" t="s">
        <v>201</v>
      </c>
      <c r="E481" s="1763">
        <f>E480+F480</f>
        <v>32</v>
      </c>
      <c r="F481" s="1764"/>
      <c r="G481" s="1763">
        <f>G480+H480</f>
        <v>32</v>
      </c>
      <c r="H481" s="1764"/>
      <c r="I481" s="1763">
        <f>I480+J480</f>
        <v>28</v>
      </c>
      <c r="J481" s="1764"/>
      <c r="K481" s="1763">
        <f>K480+L480</f>
        <v>56</v>
      </c>
      <c r="L481" s="1764"/>
      <c r="M481" s="1763">
        <f>M480+N480</f>
        <v>160</v>
      </c>
      <c r="N481" s="1764"/>
      <c r="O481" s="1763">
        <f>O480+P480</f>
        <v>204</v>
      </c>
      <c r="P481" s="1764"/>
      <c r="Q481" s="1763">
        <f>Q480+R480</f>
        <v>239</v>
      </c>
      <c r="R481" s="1764"/>
      <c r="S481" s="1763">
        <f>S480+T480</f>
        <v>300</v>
      </c>
      <c r="T481" s="1764"/>
      <c r="U481" s="1763">
        <f>U480+V480</f>
        <v>301</v>
      </c>
      <c r="V481" s="1766"/>
    </row>
    <row r="482" spans="1:22" ht="15.75" customHeight="1" thickTop="1" thickBot="1" x14ac:dyDescent="0.3">
      <c r="A482" s="472"/>
      <c r="B482" s="439" t="s">
        <v>237</v>
      </c>
      <c r="C482" s="1771" t="s">
        <v>237</v>
      </c>
      <c r="D482" s="1761" t="str">
        <f>D469</f>
        <v>CATEG.</v>
      </c>
      <c r="E482" s="1757">
        <v>2008</v>
      </c>
      <c r="F482" s="1758"/>
      <c r="G482" s="1757">
        <v>2009</v>
      </c>
      <c r="H482" s="1758"/>
      <c r="I482" s="1757">
        <v>2010</v>
      </c>
      <c r="J482" s="1758"/>
      <c r="K482" s="1757">
        <v>2011</v>
      </c>
      <c r="L482" s="1758"/>
      <c r="M482" s="1757">
        <v>2012</v>
      </c>
      <c r="N482" s="1758"/>
      <c r="O482" s="1781">
        <v>2013</v>
      </c>
      <c r="P482" s="1782"/>
      <c r="Q482" s="1781">
        <v>2014</v>
      </c>
      <c r="R482" s="1782"/>
      <c r="S482" s="1781">
        <v>2015</v>
      </c>
      <c r="T482" s="1783"/>
      <c r="U482" s="1781">
        <v>2016</v>
      </c>
      <c r="V482" s="1784"/>
    </row>
    <row r="483" spans="1:22" ht="15.75" thickBot="1" x14ac:dyDescent="0.3">
      <c r="A483" s="472"/>
      <c r="B483" s="472"/>
      <c r="C483" s="1772"/>
      <c r="D483" s="1762"/>
      <c r="E483" s="1139" t="s">
        <v>190</v>
      </c>
      <c r="F483" s="905" t="s">
        <v>191</v>
      </c>
      <c r="G483" s="902" t="s">
        <v>190</v>
      </c>
      <c r="H483" s="903" t="s">
        <v>191</v>
      </c>
      <c r="I483" s="904" t="s">
        <v>190</v>
      </c>
      <c r="J483" s="903" t="s">
        <v>191</v>
      </c>
      <c r="K483" s="923" t="s">
        <v>190</v>
      </c>
      <c r="L483" s="924" t="s">
        <v>191</v>
      </c>
      <c r="M483" s="923" t="s">
        <v>190</v>
      </c>
      <c r="N483" s="924" t="s">
        <v>191</v>
      </c>
      <c r="O483" s="923" t="s">
        <v>190</v>
      </c>
      <c r="P483" s="903" t="s">
        <v>191</v>
      </c>
      <c r="Q483" s="923" t="s">
        <v>190</v>
      </c>
      <c r="R483" s="903" t="s">
        <v>191</v>
      </c>
      <c r="S483" s="923" t="s">
        <v>190</v>
      </c>
      <c r="T483" s="903" t="s">
        <v>191</v>
      </c>
      <c r="U483" s="1141" t="s">
        <v>190</v>
      </c>
      <c r="V483" s="1140" t="s">
        <v>191</v>
      </c>
    </row>
    <row r="484" spans="1:22" x14ac:dyDescent="0.25">
      <c r="A484" s="472"/>
      <c r="B484" s="472"/>
      <c r="C484" s="1785"/>
      <c r="D484" s="514" t="s">
        <v>192</v>
      </c>
      <c r="E484" s="157">
        <v>2737</v>
      </c>
      <c r="F484" s="158">
        <v>961</v>
      </c>
      <c r="G484" s="155">
        <v>3663</v>
      </c>
      <c r="H484" s="156">
        <v>1525</v>
      </c>
      <c r="I484" s="157">
        <v>4302</v>
      </c>
      <c r="J484" s="156">
        <v>2008</v>
      </c>
      <c r="K484" s="157">
        <v>4950</v>
      </c>
      <c r="L484" s="156">
        <v>2535</v>
      </c>
      <c r="M484" s="157">
        <v>5545</v>
      </c>
      <c r="N484" s="156">
        <v>3072</v>
      </c>
      <c r="O484" s="157">
        <v>5903</v>
      </c>
      <c r="P484" s="156">
        <v>3417</v>
      </c>
      <c r="Q484" s="157">
        <v>6296</v>
      </c>
      <c r="R484" s="156">
        <v>3775</v>
      </c>
      <c r="S484" s="157">
        <v>6674</v>
      </c>
      <c r="T484" s="156">
        <v>4125</v>
      </c>
      <c r="U484" s="157">
        <v>6919</v>
      </c>
      <c r="V484" s="506">
        <v>4333</v>
      </c>
    </row>
    <row r="485" spans="1:22" x14ac:dyDescent="0.25">
      <c r="A485" s="472"/>
      <c r="B485" s="472"/>
      <c r="C485" s="1785"/>
      <c r="D485" s="1045" t="s">
        <v>193</v>
      </c>
      <c r="E485" s="1048">
        <v>35458</v>
      </c>
      <c r="F485" s="1049">
        <v>9666</v>
      </c>
      <c r="G485" s="1046">
        <v>41802</v>
      </c>
      <c r="H485" s="1047">
        <v>12579</v>
      </c>
      <c r="I485" s="1048">
        <v>47933</v>
      </c>
      <c r="J485" s="1047">
        <v>15193</v>
      </c>
      <c r="K485" s="1048">
        <v>54610</v>
      </c>
      <c r="L485" s="1047">
        <v>18380</v>
      </c>
      <c r="M485" s="1048">
        <v>60270</v>
      </c>
      <c r="N485" s="1047">
        <v>21054</v>
      </c>
      <c r="O485" s="1048">
        <v>65140</v>
      </c>
      <c r="P485" s="1047">
        <v>23607</v>
      </c>
      <c r="Q485" s="1048">
        <v>69888</v>
      </c>
      <c r="R485" s="1047">
        <v>26150</v>
      </c>
      <c r="S485" s="1048">
        <v>74710</v>
      </c>
      <c r="T485" s="1047">
        <v>28889</v>
      </c>
      <c r="U485" s="1048">
        <v>78277</v>
      </c>
      <c r="V485" s="1050">
        <v>30966</v>
      </c>
    </row>
    <row r="486" spans="1:22" x14ac:dyDescent="0.25">
      <c r="A486" s="472"/>
      <c r="B486" s="472"/>
      <c r="C486" s="1785"/>
      <c r="D486" s="515" t="s">
        <v>194</v>
      </c>
      <c r="E486" s="161">
        <v>4972</v>
      </c>
      <c r="F486" s="162">
        <v>158</v>
      </c>
      <c r="G486" s="159">
        <v>5141</v>
      </c>
      <c r="H486" s="160">
        <v>164</v>
      </c>
      <c r="I486" s="161">
        <v>5363</v>
      </c>
      <c r="J486" s="160">
        <v>167</v>
      </c>
      <c r="K486" s="161">
        <v>5563</v>
      </c>
      <c r="L486" s="160">
        <v>174</v>
      </c>
      <c r="M486" s="161">
        <v>5776</v>
      </c>
      <c r="N486" s="160">
        <v>179</v>
      </c>
      <c r="O486" s="161">
        <v>5896</v>
      </c>
      <c r="P486" s="160">
        <v>177</v>
      </c>
      <c r="Q486" s="161">
        <v>5956</v>
      </c>
      <c r="R486" s="160">
        <v>177</v>
      </c>
      <c r="S486" s="161">
        <v>5901</v>
      </c>
      <c r="T486" s="160">
        <v>180</v>
      </c>
      <c r="U486" s="161">
        <v>5961</v>
      </c>
      <c r="V486" s="507">
        <v>180</v>
      </c>
    </row>
    <row r="487" spans="1:22" x14ac:dyDescent="0.25">
      <c r="A487" s="472"/>
      <c r="B487" s="472"/>
      <c r="C487" s="1785"/>
      <c r="D487" s="1045" t="s">
        <v>195</v>
      </c>
      <c r="E487" s="1048">
        <v>4513</v>
      </c>
      <c r="F487" s="1049">
        <v>88</v>
      </c>
      <c r="G487" s="1046">
        <v>4746</v>
      </c>
      <c r="H487" s="1047">
        <v>92</v>
      </c>
      <c r="I487" s="1048">
        <v>5138</v>
      </c>
      <c r="J487" s="1047">
        <v>99</v>
      </c>
      <c r="K487" s="1048">
        <v>5599</v>
      </c>
      <c r="L487" s="1047">
        <v>110</v>
      </c>
      <c r="M487" s="1048">
        <v>6031</v>
      </c>
      <c r="N487" s="1047">
        <v>119</v>
      </c>
      <c r="O487" s="1048">
        <v>6383</v>
      </c>
      <c r="P487" s="1047">
        <v>119</v>
      </c>
      <c r="Q487" s="1048">
        <v>6649</v>
      </c>
      <c r="R487" s="1047">
        <v>123</v>
      </c>
      <c r="S487" s="1048">
        <v>6655</v>
      </c>
      <c r="T487" s="1047">
        <v>125</v>
      </c>
      <c r="U487" s="1048">
        <v>6833</v>
      </c>
      <c r="V487" s="1050">
        <v>129</v>
      </c>
    </row>
    <row r="488" spans="1:22" x14ac:dyDescent="0.25">
      <c r="A488" s="472"/>
      <c r="B488" s="472"/>
      <c r="C488" s="1785"/>
      <c r="D488" s="515" t="s">
        <v>196</v>
      </c>
      <c r="E488" s="161">
        <v>2770</v>
      </c>
      <c r="F488" s="162">
        <v>26</v>
      </c>
      <c r="G488" s="159">
        <v>2864</v>
      </c>
      <c r="H488" s="160">
        <v>26</v>
      </c>
      <c r="I488" s="161">
        <v>3024</v>
      </c>
      <c r="J488" s="160">
        <v>26</v>
      </c>
      <c r="K488" s="161">
        <v>3175</v>
      </c>
      <c r="L488" s="160">
        <v>25</v>
      </c>
      <c r="M488" s="161">
        <v>3314</v>
      </c>
      <c r="N488" s="160">
        <v>24</v>
      </c>
      <c r="O488" s="161">
        <v>3420</v>
      </c>
      <c r="P488" s="160">
        <v>25</v>
      </c>
      <c r="Q488" s="161">
        <v>3475</v>
      </c>
      <c r="R488" s="160">
        <v>25</v>
      </c>
      <c r="S488" s="161">
        <v>3467</v>
      </c>
      <c r="T488" s="160">
        <v>26</v>
      </c>
      <c r="U488" s="161">
        <v>3565</v>
      </c>
      <c r="V488" s="507">
        <v>26</v>
      </c>
    </row>
    <row r="489" spans="1:22" x14ac:dyDescent="0.25">
      <c r="A489" s="472"/>
      <c r="B489" s="472"/>
      <c r="C489" s="1785"/>
      <c r="D489" s="1045" t="s">
        <v>197</v>
      </c>
      <c r="E489" s="1048">
        <v>19943</v>
      </c>
      <c r="F489" s="1049">
        <v>21504</v>
      </c>
      <c r="G489" s="1046">
        <v>21587</v>
      </c>
      <c r="H489" s="1047">
        <v>23820</v>
      </c>
      <c r="I489" s="1048">
        <v>22922</v>
      </c>
      <c r="J489" s="1047">
        <v>25985</v>
      </c>
      <c r="K489" s="1048">
        <v>24412</v>
      </c>
      <c r="L489" s="1047">
        <v>28276</v>
      </c>
      <c r="M489" s="1048">
        <v>25791</v>
      </c>
      <c r="N489" s="1047">
        <v>30469</v>
      </c>
      <c r="O489" s="1048">
        <v>27208</v>
      </c>
      <c r="P489" s="1047">
        <v>32734</v>
      </c>
      <c r="Q489" s="1048">
        <v>28639</v>
      </c>
      <c r="R489" s="1047">
        <v>35091</v>
      </c>
      <c r="S489" s="1048">
        <v>29721</v>
      </c>
      <c r="T489" s="1047">
        <v>37281</v>
      </c>
      <c r="U489" s="1048">
        <v>31007</v>
      </c>
      <c r="V489" s="1050">
        <v>39322</v>
      </c>
    </row>
    <row r="490" spans="1:22" x14ac:dyDescent="0.25">
      <c r="A490" s="472"/>
      <c r="B490" s="472"/>
      <c r="C490" s="1785"/>
      <c r="D490" s="515" t="s">
        <v>198</v>
      </c>
      <c r="E490" s="161">
        <v>3584</v>
      </c>
      <c r="F490" s="162">
        <v>165</v>
      </c>
      <c r="G490" s="159">
        <v>3688</v>
      </c>
      <c r="H490" s="160">
        <v>173</v>
      </c>
      <c r="I490" s="161">
        <v>3810</v>
      </c>
      <c r="J490" s="160">
        <v>182</v>
      </c>
      <c r="K490" s="161">
        <v>3941</v>
      </c>
      <c r="L490" s="160">
        <v>188</v>
      </c>
      <c r="M490" s="161">
        <v>4036</v>
      </c>
      <c r="N490" s="160">
        <v>192</v>
      </c>
      <c r="O490" s="161">
        <v>4089</v>
      </c>
      <c r="P490" s="160">
        <v>191</v>
      </c>
      <c r="Q490" s="161">
        <v>4134</v>
      </c>
      <c r="R490" s="160">
        <v>193</v>
      </c>
      <c r="S490" s="161">
        <v>4153</v>
      </c>
      <c r="T490" s="160">
        <v>190</v>
      </c>
      <c r="U490" s="161">
        <v>4181</v>
      </c>
      <c r="V490" s="507">
        <v>190</v>
      </c>
    </row>
    <row r="491" spans="1:22" x14ac:dyDescent="0.25">
      <c r="A491" s="472"/>
      <c r="B491" s="472"/>
      <c r="C491" s="1785"/>
      <c r="D491" s="1045" t="s">
        <v>199</v>
      </c>
      <c r="E491" s="1048">
        <v>3503</v>
      </c>
      <c r="F491" s="1049">
        <v>76</v>
      </c>
      <c r="G491" s="1046">
        <v>3683</v>
      </c>
      <c r="H491" s="1047">
        <v>82</v>
      </c>
      <c r="I491" s="1048">
        <v>3899</v>
      </c>
      <c r="J491" s="1047">
        <v>85</v>
      </c>
      <c r="K491" s="1048">
        <v>4065</v>
      </c>
      <c r="L491" s="1047">
        <v>88</v>
      </c>
      <c r="M491" s="1048">
        <v>4233</v>
      </c>
      <c r="N491" s="1047">
        <v>94</v>
      </c>
      <c r="O491" s="1048">
        <v>4371</v>
      </c>
      <c r="P491" s="1047">
        <v>99</v>
      </c>
      <c r="Q491" s="1048">
        <v>4464</v>
      </c>
      <c r="R491" s="1047">
        <v>102</v>
      </c>
      <c r="S491" s="1048">
        <v>4432</v>
      </c>
      <c r="T491" s="1047">
        <v>103</v>
      </c>
      <c r="U491" s="1048">
        <v>4487</v>
      </c>
      <c r="V491" s="1050">
        <v>104</v>
      </c>
    </row>
    <row r="492" spans="1:22" ht="15.75" thickBot="1" x14ac:dyDescent="0.3">
      <c r="A492" s="472"/>
      <c r="B492" s="472"/>
      <c r="C492" s="1785"/>
      <c r="D492" s="764" t="s">
        <v>200</v>
      </c>
      <c r="E492" s="767">
        <v>2449</v>
      </c>
      <c r="F492" s="768">
        <v>17</v>
      </c>
      <c r="G492" s="765">
        <v>2503</v>
      </c>
      <c r="H492" s="766">
        <v>18</v>
      </c>
      <c r="I492" s="767">
        <v>2604</v>
      </c>
      <c r="J492" s="766">
        <v>19</v>
      </c>
      <c r="K492" s="767">
        <v>2657</v>
      </c>
      <c r="L492" s="766">
        <v>19</v>
      </c>
      <c r="M492" s="767">
        <v>2673</v>
      </c>
      <c r="N492" s="766">
        <v>19</v>
      </c>
      <c r="O492" s="767">
        <v>2685</v>
      </c>
      <c r="P492" s="766">
        <v>19</v>
      </c>
      <c r="Q492" s="767">
        <v>2700</v>
      </c>
      <c r="R492" s="766">
        <v>19</v>
      </c>
      <c r="S492" s="767">
        <v>2704</v>
      </c>
      <c r="T492" s="766">
        <v>19</v>
      </c>
      <c r="U492" s="767">
        <v>2731</v>
      </c>
      <c r="V492" s="769">
        <v>19</v>
      </c>
    </row>
    <row r="493" spans="1:22" ht="15.75" thickBot="1" x14ac:dyDescent="0.3">
      <c r="A493" s="472"/>
      <c r="B493" s="472"/>
      <c r="C493" s="1785"/>
      <c r="D493" s="889" t="s">
        <v>7</v>
      </c>
      <c r="E493" s="912">
        <f t="shared" ref="E493:V493" si="36">SUM(E484:E492)</f>
        <v>79929</v>
      </c>
      <c r="F493" s="915">
        <f t="shared" si="36"/>
        <v>32661</v>
      </c>
      <c r="G493" s="912">
        <f t="shared" si="36"/>
        <v>89677</v>
      </c>
      <c r="H493" s="913">
        <f t="shared" si="36"/>
        <v>38479</v>
      </c>
      <c r="I493" s="914">
        <f t="shared" si="36"/>
        <v>98995</v>
      </c>
      <c r="J493" s="915">
        <f t="shared" si="36"/>
        <v>43764</v>
      </c>
      <c r="K493" s="912">
        <f t="shared" si="36"/>
        <v>108972</v>
      </c>
      <c r="L493" s="913">
        <f t="shared" si="36"/>
        <v>49795</v>
      </c>
      <c r="M493" s="914">
        <f t="shared" si="36"/>
        <v>117669</v>
      </c>
      <c r="N493" s="913">
        <f t="shared" si="36"/>
        <v>55222</v>
      </c>
      <c r="O493" s="914">
        <f t="shared" si="36"/>
        <v>125095</v>
      </c>
      <c r="P493" s="913">
        <f t="shared" si="36"/>
        <v>60388</v>
      </c>
      <c r="Q493" s="914">
        <f t="shared" si="36"/>
        <v>132201</v>
      </c>
      <c r="R493" s="913">
        <f t="shared" si="36"/>
        <v>65655</v>
      </c>
      <c r="S493" s="914">
        <f t="shared" si="36"/>
        <v>138417</v>
      </c>
      <c r="T493" s="913">
        <f t="shared" si="36"/>
        <v>70938</v>
      </c>
      <c r="U493" s="914">
        <f t="shared" si="36"/>
        <v>143961</v>
      </c>
      <c r="V493" s="916">
        <f t="shared" si="36"/>
        <v>75269</v>
      </c>
    </row>
    <row r="494" spans="1:22" ht="30.75" thickBot="1" x14ac:dyDescent="0.3">
      <c r="A494" s="472"/>
      <c r="B494" s="472"/>
      <c r="C494" s="1786"/>
      <c r="D494" s="763" t="s">
        <v>201</v>
      </c>
      <c r="E494" s="1763">
        <f>E493+F493</f>
        <v>112590</v>
      </c>
      <c r="F494" s="1764"/>
      <c r="G494" s="1763">
        <f>G493+H493</f>
        <v>128156</v>
      </c>
      <c r="H494" s="1764"/>
      <c r="I494" s="1763">
        <f>I493+J493</f>
        <v>142759</v>
      </c>
      <c r="J494" s="1764"/>
      <c r="K494" s="1763">
        <f>K493+L493</f>
        <v>158767</v>
      </c>
      <c r="L494" s="1764"/>
      <c r="M494" s="1763">
        <f>M493+N493</f>
        <v>172891</v>
      </c>
      <c r="N494" s="1764"/>
      <c r="O494" s="1763">
        <f>O493+P493</f>
        <v>185483</v>
      </c>
      <c r="P494" s="1764"/>
      <c r="Q494" s="1763">
        <f>Q493+R493</f>
        <v>197856</v>
      </c>
      <c r="R494" s="1764"/>
      <c r="S494" s="1763">
        <f>S493+T493</f>
        <v>209355</v>
      </c>
      <c r="T494" s="1764"/>
      <c r="U494" s="1763">
        <f>U493+V493</f>
        <v>219230</v>
      </c>
      <c r="V494" s="1766"/>
    </row>
    <row r="495" spans="1:22" ht="15.75" customHeight="1" thickTop="1" thickBot="1" x14ac:dyDescent="0.3">
      <c r="A495" s="472"/>
      <c r="B495" s="439" t="s">
        <v>238</v>
      </c>
      <c r="C495" s="1771" t="s">
        <v>238</v>
      </c>
      <c r="D495" s="1761" t="str">
        <f>D482</f>
        <v>CATEG.</v>
      </c>
      <c r="E495" s="1757">
        <v>2008</v>
      </c>
      <c r="F495" s="1758"/>
      <c r="G495" s="1757">
        <v>2009</v>
      </c>
      <c r="H495" s="1758"/>
      <c r="I495" s="1757">
        <v>2010</v>
      </c>
      <c r="J495" s="1758"/>
      <c r="K495" s="1757">
        <v>2011</v>
      </c>
      <c r="L495" s="1758"/>
      <c r="M495" s="1757">
        <v>2012</v>
      </c>
      <c r="N495" s="1758"/>
      <c r="O495" s="1781">
        <v>2013</v>
      </c>
      <c r="P495" s="1782"/>
      <c r="Q495" s="1781">
        <v>2014</v>
      </c>
      <c r="R495" s="1782"/>
      <c r="S495" s="1781">
        <v>2015</v>
      </c>
      <c r="T495" s="1783"/>
      <c r="U495" s="1781">
        <v>2016</v>
      </c>
      <c r="V495" s="1784"/>
    </row>
    <row r="496" spans="1:22" ht="15.75" thickBot="1" x14ac:dyDescent="0.3">
      <c r="A496" s="472"/>
      <c r="B496" s="472"/>
      <c r="C496" s="1772"/>
      <c r="D496" s="1762"/>
      <c r="E496" s="1139" t="s">
        <v>190</v>
      </c>
      <c r="F496" s="905" t="s">
        <v>191</v>
      </c>
      <c r="G496" s="902" t="s">
        <v>190</v>
      </c>
      <c r="H496" s="903" t="s">
        <v>191</v>
      </c>
      <c r="I496" s="904" t="s">
        <v>190</v>
      </c>
      <c r="J496" s="903" t="s">
        <v>191</v>
      </c>
      <c r="K496" s="923" t="s">
        <v>190</v>
      </c>
      <c r="L496" s="924" t="s">
        <v>191</v>
      </c>
      <c r="M496" s="923" t="s">
        <v>190</v>
      </c>
      <c r="N496" s="924" t="s">
        <v>191</v>
      </c>
      <c r="O496" s="923" t="s">
        <v>190</v>
      </c>
      <c r="P496" s="903" t="s">
        <v>191</v>
      </c>
      <c r="Q496" s="923" t="s">
        <v>190</v>
      </c>
      <c r="R496" s="903" t="s">
        <v>191</v>
      </c>
      <c r="S496" s="923" t="s">
        <v>190</v>
      </c>
      <c r="T496" s="903" t="s">
        <v>191</v>
      </c>
      <c r="U496" s="1141" t="s">
        <v>190</v>
      </c>
      <c r="V496" s="1140" t="s">
        <v>191</v>
      </c>
    </row>
    <row r="497" spans="1:22" x14ac:dyDescent="0.25">
      <c r="A497" s="472"/>
      <c r="B497" s="472"/>
      <c r="C497" s="1785"/>
      <c r="D497" s="514" t="s">
        <v>192</v>
      </c>
      <c r="E497" s="157">
        <v>173</v>
      </c>
      <c r="F497" s="158">
        <v>64</v>
      </c>
      <c r="G497" s="155">
        <v>193</v>
      </c>
      <c r="H497" s="156">
        <v>72</v>
      </c>
      <c r="I497" s="157">
        <v>209</v>
      </c>
      <c r="J497" s="156">
        <v>79</v>
      </c>
      <c r="K497" s="157">
        <v>218</v>
      </c>
      <c r="L497" s="156">
        <v>89</v>
      </c>
      <c r="M497" s="157">
        <v>224</v>
      </c>
      <c r="N497" s="156">
        <v>96</v>
      </c>
      <c r="O497" s="157">
        <v>230</v>
      </c>
      <c r="P497" s="156">
        <v>102</v>
      </c>
      <c r="Q497" s="157">
        <v>235</v>
      </c>
      <c r="R497" s="156">
        <v>103</v>
      </c>
      <c r="S497" s="157">
        <v>243</v>
      </c>
      <c r="T497" s="156">
        <v>115</v>
      </c>
      <c r="U497" s="157">
        <v>245</v>
      </c>
      <c r="V497" s="506">
        <v>118</v>
      </c>
    </row>
    <row r="498" spans="1:22" x14ac:dyDescent="0.25">
      <c r="A498" s="472"/>
      <c r="B498" s="472"/>
      <c r="C498" s="1785"/>
      <c r="D498" s="1045" t="s">
        <v>193</v>
      </c>
      <c r="E498" s="1048">
        <v>2230</v>
      </c>
      <c r="F498" s="1049">
        <v>747</v>
      </c>
      <c r="G498" s="1046">
        <v>2591</v>
      </c>
      <c r="H498" s="1047">
        <v>978</v>
      </c>
      <c r="I498" s="1048">
        <v>2826</v>
      </c>
      <c r="J498" s="1047">
        <v>1152</v>
      </c>
      <c r="K498" s="1048">
        <v>3071</v>
      </c>
      <c r="L498" s="1047">
        <v>1337</v>
      </c>
      <c r="M498" s="1048">
        <v>3219</v>
      </c>
      <c r="N498" s="1047">
        <v>1489</v>
      </c>
      <c r="O498" s="1048">
        <v>3345</v>
      </c>
      <c r="P498" s="1047">
        <v>1644</v>
      </c>
      <c r="Q498" s="1048">
        <v>3529</v>
      </c>
      <c r="R498" s="1047">
        <v>1812</v>
      </c>
      <c r="S498" s="1048">
        <v>3760</v>
      </c>
      <c r="T498" s="1047">
        <v>1970</v>
      </c>
      <c r="U498" s="1048">
        <v>3937</v>
      </c>
      <c r="V498" s="1050">
        <v>2124</v>
      </c>
    </row>
    <row r="499" spans="1:22" x14ac:dyDescent="0.25">
      <c r="A499" s="472"/>
      <c r="B499" s="472"/>
      <c r="C499" s="1785"/>
      <c r="D499" s="515" t="s">
        <v>194</v>
      </c>
      <c r="E499" s="161">
        <v>468</v>
      </c>
      <c r="F499" s="162">
        <v>11</v>
      </c>
      <c r="G499" s="159">
        <v>474</v>
      </c>
      <c r="H499" s="160">
        <v>11</v>
      </c>
      <c r="I499" s="161">
        <v>484</v>
      </c>
      <c r="J499" s="160">
        <v>11</v>
      </c>
      <c r="K499" s="161">
        <v>489</v>
      </c>
      <c r="L499" s="160">
        <v>11</v>
      </c>
      <c r="M499" s="161">
        <v>486</v>
      </c>
      <c r="N499" s="160">
        <v>10</v>
      </c>
      <c r="O499" s="161">
        <v>482</v>
      </c>
      <c r="P499" s="160">
        <v>10</v>
      </c>
      <c r="Q499" s="161">
        <v>484</v>
      </c>
      <c r="R499" s="160">
        <v>10</v>
      </c>
      <c r="S499" s="161">
        <v>469</v>
      </c>
      <c r="T499" s="160">
        <v>10</v>
      </c>
      <c r="U499" s="161">
        <v>470</v>
      </c>
      <c r="V499" s="507">
        <v>10</v>
      </c>
    </row>
    <row r="500" spans="1:22" x14ac:dyDescent="0.25">
      <c r="A500" s="472"/>
      <c r="B500" s="472"/>
      <c r="C500" s="1785"/>
      <c r="D500" s="1045" t="s">
        <v>195</v>
      </c>
      <c r="E500" s="1048">
        <v>317</v>
      </c>
      <c r="F500" s="1049">
        <v>4</v>
      </c>
      <c r="G500" s="1046">
        <v>320</v>
      </c>
      <c r="H500" s="1047">
        <v>4</v>
      </c>
      <c r="I500" s="1048">
        <v>340</v>
      </c>
      <c r="J500" s="1047">
        <v>4</v>
      </c>
      <c r="K500" s="1048">
        <v>333</v>
      </c>
      <c r="L500" s="1047">
        <v>4</v>
      </c>
      <c r="M500" s="1048">
        <v>338</v>
      </c>
      <c r="N500" s="1047">
        <v>4</v>
      </c>
      <c r="O500" s="1048">
        <v>341</v>
      </c>
      <c r="P500" s="1047">
        <v>4</v>
      </c>
      <c r="Q500" s="1048">
        <v>341</v>
      </c>
      <c r="R500" s="1047">
        <v>4</v>
      </c>
      <c r="S500" s="1048">
        <v>331</v>
      </c>
      <c r="T500" s="1047">
        <v>4</v>
      </c>
      <c r="U500" s="1048">
        <v>333</v>
      </c>
      <c r="V500" s="1050">
        <v>4</v>
      </c>
    </row>
    <row r="501" spans="1:22" x14ac:dyDescent="0.25">
      <c r="A501" s="472"/>
      <c r="B501" s="472"/>
      <c r="C501" s="1785"/>
      <c r="D501" s="515" t="s">
        <v>196</v>
      </c>
      <c r="E501" s="161">
        <v>109</v>
      </c>
      <c r="F501" s="162">
        <v>0</v>
      </c>
      <c r="G501" s="159">
        <v>109</v>
      </c>
      <c r="H501" s="160">
        <v>0</v>
      </c>
      <c r="I501" s="161">
        <v>122</v>
      </c>
      <c r="J501" s="160">
        <v>0</v>
      </c>
      <c r="K501" s="161">
        <v>122</v>
      </c>
      <c r="L501" s="160">
        <v>0</v>
      </c>
      <c r="M501" s="161">
        <v>125</v>
      </c>
      <c r="N501" s="160">
        <v>0</v>
      </c>
      <c r="O501" s="161">
        <v>128</v>
      </c>
      <c r="P501" s="160">
        <v>0</v>
      </c>
      <c r="Q501" s="161">
        <v>130</v>
      </c>
      <c r="R501" s="160">
        <v>0</v>
      </c>
      <c r="S501" s="161">
        <v>114</v>
      </c>
      <c r="T501" s="160">
        <v>0</v>
      </c>
      <c r="U501" s="161">
        <v>119</v>
      </c>
      <c r="V501" s="507">
        <v>0</v>
      </c>
    </row>
    <row r="502" spans="1:22" x14ac:dyDescent="0.25">
      <c r="A502" s="472"/>
      <c r="B502" s="472"/>
      <c r="C502" s="1785"/>
      <c r="D502" s="1045" t="s">
        <v>197</v>
      </c>
      <c r="E502" s="1048">
        <v>241</v>
      </c>
      <c r="F502" s="1049">
        <v>158</v>
      </c>
      <c r="G502" s="1046">
        <v>256</v>
      </c>
      <c r="H502" s="1047">
        <v>189</v>
      </c>
      <c r="I502" s="1048">
        <v>273</v>
      </c>
      <c r="J502" s="1047">
        <v>203</v>
      </c>
      <c r="K502" s="1048">
        <v>285</v>
      </c>
      <c r="L502" s="1047">
        <v>221</v>
      </c>
      <c r="M502" s="1048">
        <v>300</v>
      </c>
      <c r="N502" s="1047">
        <v>244</v>
      </c>
      <c r="O502" s="1048">
        <v>307</v>
      </c>
      <c r="P502" s="1047">
        <v>256</v>
      </c>
      <c r="Q502" s="1048">
        <v>314</v>
      </c>
      <c r="R502" s="1047">
        <v>275</v>
      </c>
      <c r="S502" s="1048">
        <v>325</v>
      </c>
      <c r="T502" s="1047">
        <v>294</v>
      </c>
      <c r="U502" s="1048">
        <v>331</v>
      </c>
      <c r="V502" s="1050">
        <v>304</v>
      </c>
    </row>
    <row r="503" spans="1:22" x14ac:dyDescent="0.25">
      <c r="A503" s="472"/>
      <c r="B503" s="472"/>
      <c r="C503" s="1785"/>
      <c r="D503" s="515" t="s">
        <v>198</v>
      </c>
      <c r="E503" s="161">
        <v>206</v>
      </c>
      <c r="F503" s="162">
        <v>1</v>
      </c>
      <c r="G503" s="159">
        <v>211</v>
      </c>
      <c r="H503" s="160">
        <v>1</v>
      </c>
      <c r="I503" s="161">
        <v>218</v>
      </c>
      <c r="J503" s="160">
        <v>1</v>
      </c>
      <c r="K503" s="161">
        <v>220</v>
      </c>
      <c r="L503" s="160">
        <v>1</v>
      </c>
      <c r="M503" s="161">
        <v>209</v>
      </c>
      <c r="N503" s="160">
        <v>1</v>
      </c>
      <c r="O503" s="161">
        <v>210</v>
      </c>
      <c r="P503" s="160">
        <v>1</v>
      </c>
      <c r="Q503" s="161">
        <v>213</v>
      </c>
      <c r="R503" s="160">
        <v>1</v>
      </c>
      <c r="S503" s="161">
        <v>208</v>
      </c>
      <c r="T503" s="160">
        <v>2</v>
      </c>
      <c r="U503" s="161">
        <v>208</v>
      </c>
      <c r="V503" s="507">
        <v>2</v>
      </c>
    </row>
    <row r="504" spans="1:22" x14ac:dyDescent="0.25">
      <c r="A504" s="472"/>
      <c r="B504" s="472"/>
      <c r="C504" s="1785"/>
      <c r="D504" s="1045" t="s">
        <v>199</v>
      </c>
      <c r="E504" s="1048">
        <v>103</v>
      </c>
      <c r="F504" s="1049">
        <v>1</v>
      </c>
      <c r="G504" s="1046">
        <v>104</v>
      </c>
      <c r="H504" s="1047">
        <v>2</v>
      </c>
      <c r="I504" s="1048">
        <v>110</v>
      </c>
      <c r="J504" s="1047">
        <v>2</v>
      </c>
      <c r="K504" s="1048">
        <v>110</v>
      </c>
      <c r="L504" s="1047">
        <v>2</v>
      </c>
      <c r="M504" s="1048">
        <v>112</v>
      </c>
      <c r="N504" s="1047">
        <v>1</v>
      </c>
      <c r="O504" s="1048">
        <v>114</v>
      </c>
      <c r="P504" s="1047">
        <v>1</v>
      </c>
      <c r="Q504" s="1048">
        <v>115</v>
      </c>
      <c r="R504" s="1047">
        <v>1</v>
      </c>
      <c r="S504" s="1048">
        <v>112</v>
      </c>
      <c r="T504" s="1047">
        <v>1</v>
      </c>
      <c r="U504" s="1048">
        <v>114</v>
      </c>
      <c r="V504" s="1050">
        <v>1</v>
      </c>
    </row>
    <row r="505" spans="1:22" ht="15.75" thickBot="1" x14ac:dyDescent="0.3">
      <c r="A505" s="472"/>
      <c r="B505" s="472"/>
      <c r="C505" s="1785"/>
      <c r="D505" s="764" t="s">
        <v>200</v>
      </c>
      <c r="E505" s="767">
        <v>46</v>
      </c>
      <c r="F505" s="768">
        <v>0</v>
      </c>
      <c r="G505" s="765">
        <v>46</v>
      </c>
      <c r="H505" s="766">
        <v>0</v>
      </c>
      <c r="I505" s="767">
        <v>51</v>
      </c>
      <c r="J505" s="766">
        <v>0</v>
      </c>
      <c r="K505" s="767">
        <v>57</v>
      </c>
      <c r="L505" s="766">
        <v>0</v>
      </c>
      <c r="M505" s="767">
        <v>59</v>
      </c>
      <c r="N505" s="766">
        <v>0</v>
      </c>
      <c r="O505" s="767">
        <v>65</v>
      </c>
      <c r="P505" s="766">
        <v>0</v>
      </c>
      <c r="Q505" s="767">
        <v>67</v>
      </c>
      <c r="R505" s="766">
        <v>0</v>
      </c>
      <c r="S505" s="767">
        <v>66</v>
      </c>
      <c r="T505" s="766">
        <v>0</v>
      </c>
      <c r="U505" s="767">
        <v>66</v>
      </c>
      <c r="V505" s="769">
        <v>0</v>
      </c>
    </row>
    <row r="506" spans="1:22" ht="15.75" thickBot="1" x14ac:dyDescent="0.3">
      <c r="A506" s="472"/>
      <c r="B506" s="472"/>
      <c r="C506" s="1785"/>
      <c r="D506" s="889" t="s">
        <v>7</v>
      </c>
      <c r="E506" s="912">
        <f t="shared" ref="E506:V506" si="37">SUM(E497:E505)</f>
        <v>3893</v>
      </c>
      <c r="F506" s="915">
        <f t="shared" si="37"/>
        <v>986</v>
      </c>
      <c r="G506" s="912">
        <f t="shared" si="37"/>
        <v>4304</v>
      </c>
      <c r="H506" s="913">
        <f t="shared" si="37"/>
        <v>1257</v>
      </c>
      <c r="I506" s="914">
        <f t="shared" si="37"/>
        <v>4633</v>
      </c>
      <c r="J506" s="915">
        <f t="shared" si="37"/>
        <v>1452</v>
      </c>
      <c r="K506" s="912">
        <f t="shared" si="37"/>
        <v>4905</v>
      </c>
      <c r="L506" s="913">
        <f t="shared" si="37"/>
        <v>1665</v>
      </c>
      <c r="M506" s="914">
        <f t="shared" si="37"/>
        <v>5072</v>
      </c>
      <c r="N506" s="913">
        <f t="shared" si="37"/>
        <v>1845</v>
      </c>
      <c r="O506" s="914">
        <f t="shared" si="37"/>
        <v>5222</v>
      </c>
      <c r="P506" s="913">
        <f t="shared" si="37"/>
        <v>2018</v>
      </c>
      <c r="Q506" s="914">
        <f t="shared" si="37"/>
        <v>5428</v>
      </c>
      <c r="R506" s="913">
        <f t="shared" si="37"/>
        <v>2206</v>
      </c>
      <c r="S506" s="914">
        <f t="shared" si="37"/>
        <v>5628</v>
      </c>
      <c r="T506" s="913">
        <f t="shared" si="37"/>
        <v>2396</v>
      </c>
      <c r="U506" s="914">
        <f t="shared" si="37"/>
        <v>5823</v>
      </c>
      <c r="V506" s="916">
        <f t="shared" si="37"/>
        <v>2563</v>
      </c>
    </row>
    <row r="507" spans="1:22" ht="30.75" thickBot="1" x14ac:dyDescent="0.3">
      <c r="A507" s="472"/>
      <c r="B507" s="472"/>
      <c r="C507" s="1786"/>
      <c r="D507" s="763" t="s">
        <v>201</v>
      </c>
      <c r="E507" s="1763">
        <f>E506+F506</f>
        <v>4879</v>
      </c>
      <c r="F507" s="1764"/>
      <c r="G507" s="1763">
        <f>G506+H506</f>
        <v>5561</v>
      </c>
      <c r="H507" s="1764"/>
      <c r="I507" s="1763">
        <f>I506+J506</f>
        <v>6085</v>
      </c>
      <c r="J507" s="1764"/>
      <c r="K507" s="1763">
        <f>K506+L506</f>
        <v>6570</v>
      </c>
      <c r="L507" s="1764"/>
      <c r="M507" s="1763">
        <f>M506+N506</f>
        <v>6917</v>
      </c>
      <c r="N507" s="1764"/>
      <c r="O507" s="1763">
        <f>O506+P506</f>
        <v>7240</v>
      </c>
      <c r="P507" s="1764"/>
      <c r="Q507" s="1763">
        <f>Q506+R506</f>
        <v>7634</v>
      </c>
      <c r="R507" s="1764"/>
      <c r="S507" s="1763">
        <f>S506+T506</f>
        <v>8024</v>
      </c>
      <c r="T507" s="1764"/>
      <c r="U507" s="1763">
        <f>U506+V506</f>
        <v>8386</v>
      </c>
      <c r="V507" s="1766"/>
    </row>
    <row r="508" spans="1:22" ht="15.75" customHeight="1" thickTop="1" thickBot="1" x14ac:dyDescent="0.3">
      <c r="A508" s="472"/>
      <c r="B508" s="439" t="s">
        <v>239</v>
      </c>
      <c r="C508" s="1771" t="s">
        <v>239</v>
      </c>
      <c r="D508" s="1791" t="str">
        <f>D495</f>
        <v>CATEG.</v>
      </c>
      <c r="E508" s="1757">
        <v>2008</v>
      </c>
      <c r="F508" s="1758"/>
      <c r="G508" s="1757">
        <v>2009</v>
      </c>
      <c r="H508" s="1758"/>
      <c r="I508" s="1757">
        <v>2010</v>
      </c>
      <c r="J508" s="1758"/>
      <c r="K508" s="1757">
        <v>2011</v>
      </c>
      <c r="L508" s="1758"/>
      <c r="M508" s="1757">
        <v>2012</v>
      </c>
      <c r="N508" s="1758"/>
      <c r="O508" s="1781">
        <v>2013</v>
      </c>
      <c r="P508" s="1782"/>
      <c r="Q508" s="1781">
        <v>2014</v>
      </c>
      <c r="R508" s="1782"/>
      <c r="S508" s="1781">
        <v>2015</v>
      </c>
      <c r="T508" s="1783"/>
      <c r="U508" s="1781">
        <v>2016</v>
      </c>
      <c r="V508" s="1784"/>
    </row>
    <row r="509" spans="1:22" ht="15.75" thickBot="1" x14ac:dyDescent="0.3">
      <c r="A509" s="472"/>
      <c r="B509" s="472"/>
      <c r="C509" s="1772"/>
      <c r="D509" s="1793"/>
      <c r="E509" s="904" t="s">
        <v>190</v>
      </c>
      <c r="F509" s="905" t="s">
        <v>191</v>
      </c>
      <c r="G509" s="902" t="s">
        <v>190</v>
      </c>
      <c r="H509" s="903" t="s">
        <v>191</v>
      </c>
      <c r="I509" s="904" t="s">
        <v>190</v>
      </c>
      <c r="J509" s="903" t="s">
        <v>191</v>
      </c>
      <c r="K509" s="923" t="s">
        <v>190</v>
      </c>
      <c r="L509" s="924" t="s">
        <v>191</v>
      </c>
      <c r="M509" s="923" t="s">
        <v>190</v>
      </c>
      <c r="N509" s="924" t="s">
        <v>191</v>
      </c>
      <c r="O509" s="923" t="s">
        <v>190</v>
      </c>
      <c r="P509" s="903" t="s">
        <v>191</v>
      </c>
      <c r="Q509" s="923" t="s">
        <v>190</v>
      </c>
      <c r="R509" s="903" t="s">
        <v>191</v>
      </c>
      <c r="S509" s="923" t="s">
        <v>190</v>
      </c>
      <c r="T509" s="903" t="s">
        <v>191</v>
      </c>
      <c r="U509" s="1141" t="s">
        <v>190</v>
      </c>
      <c r="V509" s="1140" t="s">
        <v>191</v>
      </c>
    </row>
    <row r="510" spans="1:22" x14ac:dyDescent="0.25">
      <c r="A510" s="472"/>
      <c r="B510" s="472"/>
      <c r="C510" s="1785"/>
      <c r="D510" s="514" t="s">
        <v>192</v>
      </c>
      <c r="E510" s="157">
        <v>2</v>
      </c>
      <c r="F510" s="158">
        <v>0</v>
      </c>
      <c r="G510" s="155">
        <v>3</v>
      </c>
      <c r="H510" s="156">
        <v>0</v>
      </c>
      <c r="I510" s="157">
        <v>12</v>
      </c>
      <c r="J510" s="156">
        <v>6</v>
      </c>
      <c r="K510" s="157">
        <v>22</v>
      </c>
      <c r="L510" s="156">
        <v>8</v>
      </c>
      <c r="M510" s="157">
        <v>27</v>
      </c>
      <c r="N510" s="156">
        <v>17</v>
      </c>
      <c r="O510" s="157">
        <v>36</v>
      </c>
      <c r="P510" s="156">
        <v>24</v>
      </c>
      <c r="Q510" s="157">
        <v>40</v>
      </c>
      <c r="R510" s="156">
        <v>25</v>
      </c>
      <c r="S510" s="157">
        <v>44</v>
      </c>
      <c r="T510" s="156">
        <v>29</v>
      </c>
      <c r="U510" s="157">
        <v>44</v>
      </c>
      <c r="V510" s="506">
        <v>29</v>
      </c>
    </row>
    <row r="511" spans="1:22" x14ac:dyDescent="0.25">
      <c r="A511" s="472"/>
      <c r="B511" s="472"/>
      <c r="C511" s="1785"/>
      <c r="D511" s="1045" t="s">
        <v>193</v>
      </c>
      <c r="E511" s="1048">
        <v>9</v>
      </c>
      <c r="F511" s="1049">
        <v>1</v>
      </c>
      <c r="G511" s="1046">
        <v>10</v>
      </c>
      <c r="H511" s="1047">
        <v>3</v>
      </c>
      <c r="I511" s="1048">
        <v>182</v>
      </c>
      <c r="J511" s="1047">
        <v>73</v>
      </c>
      <c r="K511" s="1048">
        <v>282</v>
      </c>
      <c r="L511" s="1047">
        <v>113</v>
      </c>
      <c r="M511" s="1048">
        <v>369</v>
      </c>
      <c r="N511" s="1047">
        <v>161</v>
      </c>
      <c r="O511" s="1048">
        <v>466</v>
      </c>
      <c r="P511" s="1047">
        <v>193</v>
      </c>
      <c r="Q511" s="1048">
        <v>520</v>
      </c>
      <c r="R511" s="1047">
        <v>219</v>
      </c>
      <c r="S511" s="1048">
        <v>558</v>
      </c>
      <c r="T511" s="1047">
        <v>251</v>
      </c>
      <c r="U511" s="1048">
        <v>598</v>
      </c>
      <c r="V511" s="1050">
        <v>285</v>
      </c>
    </row>
    <row r="512" spans="1:22" x14ac:dyDescent="0.25">
      <c r="A512" s="472"/>
      <c r="B512" s="472"/>
      <c r="C512" s="1785"/>
      <c r="D512" s="515" t="s">
        <v>194</v>
      </c>
      <c r="E512" s="161">
        <v>4</v>
      </c>
      <c r="F512" s="162">
        <v>0</v>
      </c>
      <c r="G512" s="159">
        <v>4</v>
      </c>
      <c r="H512" s="160">
        <v>0</v>
      </c>
      <c r="I512" s="161">
        <v>15</v>
      </c>
      <c r="J512" s="160">
        <v>0</v>
      </c>
      <c r="K512" s="161">
        <v>19</v>
      </c>
      <c r="L512" s="160">
        <v>0</v>
      </c>
      <c r="M512" s="161">
        <v>21</v>
      </c>
      <c r="N512" s="160">
        <v>0</v>
      </c>
      <c r="O512" s="161">
        <v>31</v>
      </c>
      <c r="P512" s="160">
        <v>0</v>
      </c>
      <c r="Q512" s="161">
        <v>32</v>
      </c>
      <c r="R512" s="160">
        <v>0</v>
      </c>
      <c r="S512" s="161">
        <v>44</v>
      </c>
      <c r="T512" s="160">
        <v>0</v>
      </c>
      <c r="U512" s="161">
        <v>45</v>
      </c>
      <c r="V512" s="507">
        <v>0</v>
      </c>
    </row>
    <row r="513" spans="1:22" x14ac:dyDescent="0.25">
      <c r="A513" s="472"/>
      <c r="B513" s="472"/>
      <c r="C513" s="1785"/>
      <c r="D513" s="1045" t="s">
        <v>195</v>
      </c>
      <c r="E513" s="1048">
        <v>1</v>
      </c>
      <c r="F513" s="1049">
        <v>0</v>
      </c>
      <c r="G513" s="1046">
        <v>1</v>
      </c>
      <c r="H513" s="1047">
        <v>0</v>
      </c>
      <c r="I513" s="1048">
        <v>7</v>
      </c>
      <c r="J513" s="1047">
        <v>0</v>
      </c>
      <c r="K513" s="1048">
        <v>11</v>
      </c>
      <c r="L513" s="1047">
        <v>0</v>
      </c>
      <c r="M513" s="1048">
        <v>15</v>
      </c>
      <c r="N513" s="1047">
        <v>0</v>
      </c>
      <c r="O513" s="1048">
        <v>18</v>
      </c>
      <c r="P513" s="1047">
        <v>0</v>
      </c>
      <c r="Q513" s="1048">
        <v>26</v>
      </c>
      <c r="R513" s="1047">
        <v>0</v>
      </c>
      <c r="S513" s="1048">
        <v>27</v>
      </c>
      <c r="T513" s="1047">
        <v>0</v>
      </c>
      <c r="U513" s="1048">
        <v>28</v>
      </c>
      <c r="V513" s="1050">
        <v>0</v>
      </c>
    </row>
    <row r="514" spans="1:22" x14ac:dyDescent="0.25">
      <c r="A514" s="472"/>
      <c r="B514" s="472"/>
      <c r="C514" s="1785"/>
      <c r="D514" s="515" t="s">
        <v>196</v>
      </c>
      <c r="E514" s="161">
        <v>2</v>
      </c>
      <c r="F514" s="162">
        <v>0</v>
      </c>
      <c r="G514" s="159">
        <v>2</v>
      </c>
      <c r="H514" s="160">
        <v>0</v>
      </c>
      <c r="I514" s="161">
        <v>7</v>
      </c>
      <c r="J514" s="160">
        <v>0</v>
      </c>
      <c r="K514" s="161">
        <v>7</v>
      </c>
      <c r="L514" s="160">
        <v>0</v>
      </c>
      <c r="M514" s="161">
        <v>10</v>
      </c>
      <c r="N514" s="160">
        <v>0</v>
      </c>
      <c r="O514" s="161">
        <v>12</v>
      </c>
      <c r="P514" s="160">
        <v>0</v>
      </c>
      <c r="Q514" s="161">
        <v>14</v>
      </c>
      <c r="R514" s="160">
        <v>0</v>
      </c>
      <c r="S514" s="161">
        <v>14</v>
      </c>
      <c r="T514" s="160">
        <v>0</v>
      </c>
      <c r="U514" s="161">
        <v>14</v>
      </c>
      <c r="V514" s="507">
        <v>0</v>
      </c>
    </row>
    <row r="515" spans="1:22" x14ac:dyDescent="0.25">
      <c r="A515" s="472"/>
      <c r="B515" s="472"/>
      <c r="C515" s="1785"/>
      <c r="D515" s="1045" t="s">
        <v>197</v>
      </c>
      <c r="E515" s="1048">
        <v>1</v>
      </c>
      <c r="F515" s="1049">
        <v>0</v>
      </c>
      <c r="G515" s="1046">
        <v>1</v>
      </c>
      <c r="H515" s="1047">
        <v>0</v>
      </c>
      <c r="I515" s="1048">
        <v>12</v>
      </c>
      <c r="J515" s="1047">
        <v>4</v>
      </c>
      <c r="K515" s="1048">
        <v>23</v>
      </c>
      <c r="L515" s="1047">
        <v>15</v>
      </c>
      <c r="M515" s="1048">
        <v>27</v>
      </c>
      <c r="N515" s="1047">
        <v>21</v>
      </c>
      <c r="O515" s="1048">
        <v>29</v>
      </c>
      <c r="P515" s="1047">
        <v>27</v>
      </c>
      <c r="Q515" s="1048">
        <v>34</v>
      </c>
      <c r="R515" s="1047">
        <v>31</v>
      </c>
      <c r="S515" s="1048">
        <v>29</v>
      </c>
      <c r="T515" s="1047">
        <v>38</v>
      </c>
      <c r="U515" s="1048">
        <v>31</v>
      </c>
      <c r="V515" s="1050">
        <v>42</v>
      </c>
    </row>
    <row r="516" spans="1:22" x14ac:dyDescent="0.25">
      <c r="A516" s="472"/>
      <c r="B516" s="472"/>
      <c r="C516" s="1785"/>
      <c r="D516" s="515" t="s">
        <v>198</v>
      </c>
      <c r="E516" s="161">
        <v>1</v>
      </c>
      <c r="F516" s="162">
        <v>0</v>
      </c>
      <c r="G516" s="159">
        <v>1</v>
      </c>
      <c r="H516" s="160">
        <v>0</v>
      </c>
      <c r="I516" s="161">
        <v>7</v>
      </c>
      <c r="J516" s="160">
        <v>0</v>
      </c>
      <c r="K516" s="161">
        <v>11</v>
      </c>
      <c r="L516" s="160">
        <v>0</v>
      </c>
      <c r="M516" s="161">
        <v>17</v>
      </c>
      <c r="N516" s="160">
        <v>0</v>
      </c>
      <c r="O516" s="161">
        <v>24</v>
      </c>
      <c r="P516" s="160">
        <v>0</v>
      </c>
      <c r="Q516" s="161">
        <v>26</v>
      </c>
      <c r="R516" s="160">
        <v>0</v>
      </c>
      <c r="S516" s="161">
        <v>25</v>
      </c>
      <c r="T516" s="160">
        <v>0</v>
      </c>
      <c r="U516" s="161">
        <v>25</v>
      </c>
      <c r="V516" s="507">
        <v>0</v>
      </c>
    </row>
    <row r="517" spans="1:22" x14ac:dyDescent="0.25">
      <c r="A517" s="472"/>
      <c r="B517" s="472"/>
      <c r="C517" s="1785"/>
      <c r="D517" s="1045" t="s">
        <v>199</v>
      </c>
      <c r="E517" s="1048">
        <v>1</v>
      </c>
      <c r="F517" s="1049">
        <v>0</v>
      </c>
      <c r="G517" s="1046">
        <v>1</v>
      </c>
      <c r="H517" s="1047">
        <v>0</v>
      </c>
      <c r="I517" s="1048">
        <v>6</v>
      </c>
      <c r="J517" s="1047">
        <v>0</v>
      </c>
      <c r="K517" s="1048">
        <v>8</v>
      </c>
      <c r="L517" s="1047">
        <v>0</v>
      </c>
      <c r="M517" s="1048">
        <v>9</v>
      </c>
      <c r="N517" s="1047">
        <v>0</v>
      </c>
      <c r="O517" s="1048">
        <v>11</v>
      </c>
      <c r="P517" s="1047">
        <v>0</v>
      </c>
      <c r="Q517" s="1048">
        <v>14</v>
      </c>
      <c r="R517" s="1047">
        <v>0</v>
      </c>
      <c r="S517" s="1048">
        <v>18</v>
      </c>
      <c r="T517" s="1047">
        <v>0</v>
      </c>
      <c r="U517" s="1048">
        <v>18</v>
      </c>
      <c r="V517" s="1050">
        <v>0</v>
      </c>
    </row>
    <row r="518" spans="1:22" ht="15.75" thickBot="1" x14ac:dyDescent="0.3">
      <c r="A518" s="472"/>
      <c r="B518" s="472"/>
      <c r="C518" s="1785"/>
      <c r="D518" s="764" t="s">
        <v>200</v>
      </c>
      <c r="E518" s="767">
        <v>0</v>
      </c>
      <c r="F518" s="768">
        <v>0</v>
      </c>
      <c r="G518" s="765">
        <v>0</v>
      </c>
      <c r="H518" s="766">
        <v>0</v>
      </c>
      <c r="I518" s="767">
        <v>1</v>
      </c>
      <c r="J518" s="766">
        <v>0</v>
      </c>
      <c r="K518" s="767">
        <v>1</v>
      </c>
      <c r="L518" s="766">
        <v>0</v>
      </c>
      <c r="M518" s="767">
        <v>1</v>
      </c>
      <c r="N518" s="766">
        <v>0</v>
      </c>
      <c r="O518" s="767">
        <v>1</v>
      </c>
      <c r="P518" s="766">
        <v>0</v>
      </c>
      <c r="Q518" s="767">
        <v>2</v>
      </c>
      <c r="R518" s="766">
        <v>0</v>
      </c>
      <c r="S518" s="767">
        <v>3</v>
      </c>
      <c r="T518" s="766">
        <v>0</v>
      </c>
      <c r="U518" s="767">
        <v>3</v>
      </c>
      <c r="V518" s="769">
        <v>0</v>
      </c>
    </row>
    <row r="519" spans="1:22" ht="15.75" thickBot="1" x14ac:dyDescent="0.3">
      <c r="A519" s="472"/>
      <c r="B519" s="472"/>
      <c r="C519" s="1785"/>
      <c r="D519" s="889" t="s">
        <v>7</v>
      </c>
      <c r="E519" s="914">
        <f t="shared" ref="E519:V519" si="38">SUM(E510:E518)</f>
        <v>21</v>
      </c>
      <c r="F519" s="915">
        <f t="shared" si="38"/>
        <v>1</v>
      </c>
      <c r="G519" s="912">
        <f t="shared" si="38"/>
        <v>23</v>
      </c>
      <c r="H519" s="913">
        <f t="shared" si="38"/>
        <v>3</v>
      </c>
      <c r="I519" s="914">
        <f t="shared" si="38"/>
        <v>249</v>
      </c>
      <c r="J519" s="915">
        <f t="shared" si="38"/>
        <v>83</v>
      </c>
      <c r="K519" s="912">
        <f t="shared" si="38"/>
        <v>384</v>
      </c>
      <c r="L519" s="913">
        <f t="shared" si="38"/>
        <v>136</v>
      </c>
      <c r="M519" s="914">
        <f t="shared" si="38"/>
        <v>496</v>
      </c>
      <c r="N519" s="913">
        <f t="shared" si="38"/>
        <v>199</v>
      </c>
      <c r="O519" s="914">
        <f t="shared" si="38"/>
        <v>628</v>
      </c>
      <c r="P519" s="913">
        <f t="shared" si="38"/>
        <v>244</v>
      </c>
      <c r="Q519" s="914">
        <f t="shared" si="38"/>
        <v>708</v>
      </c>
      <c r="R519" s="913">
        <f t="shared" si="38"/>
        <v>275</v>
      </c>
      <c r="S519" s="914">
        <f t="shared" si="38"/>
        <v>762</v>
      </c>
      <c r="T519" s="913">
        <f t="shared" si="38"/>
        <v>318</v>
      </c>
      <c r="U519" s="914">
        <f t="shared" si="38"/>
        <v>806</v>
      </c>
      <c r="V519" s="916">
        <f t="shared" si="38"/>
        <v>356</v>
      </c>
    </row>
    <row r="520" spans="1:22" ht="30.75" thickBot="1" x14ac:dyDescent="0.3">
      <c r="A520" s="472"/>
      <c r="B520" s="472"/>
      <c r="C520" s="1786"/>
      <c r="D520" s="1146" t="s">
        <v>201</v>
      </c>
      <c r="E520" s="1765">
        <f>E519+F519</f>
        <v>22</v>
      </c>
      <c r="F520" s="1764"/>
      <c r="G520" s="1763">
        <f>G519+H519</f>
        <v>26</v>
      </c>
      <c r="H520" s="1764"/>
      <c r="I520" s="1763">
        <f>I519+J519</f>
        <v>332</v>
      </c>
      <c r="J520" s="1764"/>
      <c r="K520" s="1763">
        <f>K519+L519</f>
        <v>520</v>
      </c>
      <c r="L520" s="1764"/>
      <c r="M520" s="1763">
        <f>M519+N519</f>
        <v>695</v>
      </c>
      <c r="N520" s="1764"/>
      <c r="O520" s="1763">
        <f>O519+P519</f>
        <v>872</v>
      </c>
      <c r="P520" s="1764"/>
      <c r="Q520" s="1763">
        <f>Q519+R519</f>
        <v>983</v>
      </c>
      <c r="R520" s="1764"/>
      <c r="S520" s="1763">
        <f>S519+T519</f>
        <v>1080</v>
      </c>
      <c r="T520" s="1764"/>
      <c r="U520" s="1763">
        <f>U519+V519</f>
        <v>1162</v>
      </c>
      <c r="V520" s="1766"/>
    </row>
    <row r="521" spans="1:22" ht="15.75" customHeight="1" thickTop="1" thickBot="1" x14ac:dyDescent="0.3">
      <c r="A521" s="472"/>
      <c r="B521" s="439" t="s">
        <v>240</v>
      </c>
      <c r="C521" s="1771" t="s">
        <v>240</v>
      </c>
      <c r="D521" s="1791" t="str">
        <f>D508</f>
        <v>CATEG.</v>
      </c>
      <c r="E521" s="1757">
        <v>2008</v>
      </c>
      <c r="F521" s="1758"/>
      <c r="G521" s="1757">
        <v>2009</v>
      </c>
      <c r="H521" s="1758"/>
      <c r="I521" s="1757">
        <v>2010</v>
      </c>
      <c r="J521" s="1758"/>
      <c r="K521" s="1757">
        <v>2011</v>
      </c>
      <c r="L521" s="1758"/>
      <c r="M521" s="1757">
        <v>2012</v>
      </c>
      <c r="N521" s="1758"/>
      <c r="O521" s="1781">
        <v>2013</v>
      </c>
      <c r="P521" s="1782"/>
      <c r="Q521" s="1781">
        <v>2014</v>
      </c>
      <c r="R521" s="1782"/>
      <c r="S521" s="1781">
        <v>2015</v>
      </c>
      <c r="T521" s="1783"/>
      <c r="U521" s="1781">
        <v>2016</v>
      </c>
      <c r="V521" s="1784"/>
    </row>
    <row r="522" spans="1:22" ht="15.75" thickBot="1" x14ac:dyDescent="0.3">
      <c r="A522" s="472"/>
      <c r="B522" s="472"/>
      <c r="C522" s="1772"/>
      <c r="D522" s="1793"/>
      <c r="E522" s="904" t="s">
        <v>190</v>
      </c>
      <c r="F522" s="905" t="s">
        <v>191</v>
      </c>
      <c r="G522" s="902" t="s">
        <v>190</v>
      </c>
      <c r="H522" s="903" t="s">
        <v>191</v>
      </c>
      <c r="I522" s="904" t="s">
        <v>190</v>
      </c>
      <c r="J522" s="903" t="s">
        <v>191</v>
      </c>
      <c r="K522" s="923" t="s">
        <v>190</v>
      </c>
      <c r="L522" s="924" t="s">
        <v>191</v>
      </c>
      <c r="M522" s="923" t="s">
        <v>190</v>
      </c>
      <c r="N522" s="924" t="s">
        <v>191</v>
      </c>
      <c r="O522" s="923" t="s">
        <v>190</v>
      </c>
      <c r="P522" s="903" t="s">
        <v>191</v>
      </c>
      <c r="Q522" s="923" t="s">
        <v>190</v>
      </c>
      <c r="R522" s="903" t="s">
        <v>191</v>
      </c>
      <c r="S522" s="923" t="s">
        <v>190</v>
      </c>
      <c r="T522" s="903" t="s">
        <v>191</v>
      </c>
      <c r="U522" s="1141" t="s">
        <v>190</v>
      </c>
      <c r="V522" s="1140" t="s">
        <v>191</v>
      </c>
    </row>
    <row r="523" spans="1:22" x14ac:dyDescent="0.25">
      <c r="A523" s="472"/>
      <c r="B523" s="472"/>
      <c r="C523" s="1785"/>
      <c r="D523" s="514" t="s">
        <v>192</v>
      </c>
      <c r="E523" s="157">
        <v>0</v>
      </c>
      <c r="F523" s="158">
        <v>0</v>
      </c>
      <c r="G523" s="155">
        <v>0</v>
      </c>
      <c r="H523" s="156">
        <v>0</v>
      </c>
      <c r="I523" s="157">
        <v>4</v>
      </c>
      <c r="J523" s="156">
        <v>0</v>
      </c>
      <c r="K523" s="157">
        <v>6</v>
      </c>
      <c r="L523" s="156">
        <v>2</v>
      </c>
      <c r="M523" s="157">
        <v>7</v>
      </c>
      <c r="N523" s="156">
        <v>2</v>
      </c>
      <c r="O523" s="157">
        <v>8</v>
      </c>
      <c r="P523" s="156">
        <v>2</v>
      </c>
      <c r="Q523" s="157">
        <v>6</v>
      </c>
      <c r="R523" s="156">
        <v>2</v>
      </c>
      <c r="S523" s="157">
        <v>11</v>
      </c>
      <c r="T523" s="156">
        <v>3</v>
      </c>
      <c r="U523" s="157">
        <v>11</v>
      </c>
      <c r="V523" s="506">
        <v>3</v>
      </c>
    </row>
    <row r="524" spans="1:22" x14ac:dyDescent="0.25">
      <c r="A524" s="472"/>
      <c r="B524" s="472"/>
      <c r="C524" s="1785"/>
      <c r="D524" s="1045" t="s">
        <v>193</v>
      </c>
      <c r="E524" s="1048">
        <v>15</v>
      </c>
      <c r="F524" s="1049">
        <v>4</v>
      </c>
      <c r="G524" s="1046">
        <v>15</v>
      </c>
      <c r="H524" s="1047">
        <v>4</v>
      </c>
      <c r="I524" s="1048">
        <v>61</v>
      </c>
      <c r="J524" s="1047">
        <v>22</v>
      </c>
      <c r="K524" s="1048">
        <v>117</v>
      </c>
      <c r="L524" s="1047">
        <v>47</v>
      </c>
      <c r="M524" s="1048">
        <v>196</v>
      </c>
      <c r="N524" s="1047">
        <v>69</v>
      </c>
      <c r="O524" s="1048">
        <v>265</v>
      </c>
      <c r="P524" s="1047">
        <v>94</v>
      </c>
      <c r="Q524" s="1048">
        <v>277</v>
      </c>
      <c r="R524" s="1047">
        <v>98</v>
      </c>
      <c r="S524" s="1048">
        <v>337</v>
      </c>
      <c r="T524" s="1047">
        <v>113</v>
      </c>
      <c r="U524" s="1048">
        <v>349</v>
      </c>
      <c r="V524" s="1050">
        <v>122</v>
      </c>
    </row>
    <row r="525" spans="1:22" x14ac:dyDescent="0.25">
      <c r="A525" s="472"/>
      <c r="B525" s="472"/>
      <c r="C525" s="1785"/>
      <c r="D525" s="515" t="s">
        <v>194</v>
      </c>
      <c r="E525" s="161">
        <v>0</v>
      </c>
      <c r="F525" s="162">
        <v>0</v>
      </c>
      <c r="G525" s="159">
        <v>0</v>
      </c>
      <c r="H525" s="160">
        <v>0</v>
      </c>
      <c r="I525" s="161">
        <v>2</v>
      </c>
      <c r="J525" s="160">
        <v>0</v>
      </c>
      <c r="K525" s="161">
        <v>5</v>
      </c>
      <c r="L525" s="160">
        <v>0</v>
      </c>
      <c r="M525" s="161">
        <v>10</v>
      </c>
      <c r="N525" s="160">
        <v>0</v>
      </c>
      <c r="O525" s="161">
        <v>14</v>
      </c>
      <c r="P525" s="160">
        <v>0</v>
      </c>
      <c r="Q525" s="161">
        <v>16</v>
      </c>
      <c r="R525" s="160">
        <v>0</v>
      </c>
      <c r="S525" s="161">
        <v>16</v>
      </c>
      <c r="T525" s="160">
        <v>0</v>
      </c>
      <c r="U525" s="161">
        <v>16</v>
      </c>
      <c r="V525" s="507">
        <v>0</v>
      </c>
    </row>
    <row r="526" spans="1:22" x14ac:dyDescent="0.25">
      <c r="A526" s="472"/>
      <c r="B526" s="472"/>
      <c r="C526" s="1785"/>
      <c r="D526" s="1045" t="s">
        <v>195</v>
      </c>
      <c r="E526" s="1048">
        <v>0</v>
      </c>
      <c r="F526" s="1049">
        <v>0</v>
      </c>
      <c r="G526" s="1046">
        <v>0</v>
      </c>
      <c r="H526" s="1047">
        <v>0</v>
      </c>
      <c r="I526" s="1048">
        <v>1</v>
      </c>
      <c r="J526" s="1047">
        <v>0</v>
      </c>
      <c r="K526" s="1048">
        <v>1</v>
      </c>
      <c r="L526" s="1047">
        <v>0</v>
      </c>
      <c r="M526" s="1048">
        <v>4</v>
      </c>
      <c r="N526" s="1047">
        <v>0</v>
      </c>
      <c r="O526" s="1048">
        <v>10</v>
      </c>
      <c r="P526" s="1047">
        <v>0</v>
      </c>
      <c r="Q526" s="1048">
        <v>14</v>
      </c>
      <c r="R526" s="1047">
        <v>0</v>
      </c>
      <c r="S526" s="1048">
        <v>20</v>
      </c>
      <c r="T526" s="1047">
        <v>0</v>
      </c>
      <c r="U526" s="1048">
        <v>20</v>
      </c>
      <c r="V526" s="1050">
        <v>0</v>
      </c>
    </row>
    <row r="527" spans="1:22" x14ac:dyDescent="0.25">
      <c r="A527" s="472"/>
      <c r="B527" s="472"/>
      <c r="C527" s="1785"/>
      <c r="D527" s="515" t="s">
        <v>196</v>
      </c>
      <c r="E527" s="161">
        <v>0</v>
      </c>
      <c r="F527" s="162">
        <v>0</v>
      </c>
      <c r="G527" s="159">
        <v>0</v>
      </c>
      <c r="H527" s="160">
        <v>0</v>
      </c>
      <c r="I527" s="161">
        <v>0</v>
      </c>
      <c r="J527" s="160">
        <v>0</v>
      </c>
      <c r="K527" s="161">
        <v>1</v>
      </c>
      <c r="L527" s="160">
        <v>0</v>
      </c>
      <c r="M527" s="161">
        <v>4</v>
      </c>
      <c r="N527" s="160">
        <v>0</v>
      </c>
      <c r="O527" s="161">
        <v>6</v>
      </c>
      <c r="P527" s="160">
        <v>0</v>
      </c>
      <c r="Q527" s="161">
        <v>7</v>
      </c>
      <c r="R527" s="160">
        <v>0</v>
      </c>
      <c r="S527" s="161">
        <v>7</v>
      </c>
      <c r="T527" s="160">
        <v>0</v>
      </c>
      <c r="U527" s="161">
        <v>7</v>
      </c>
      <c r="V527" s="507">
        <v>0</v>
      </c>
    </row>
    <row r="528" spans="1:22" x14ac:dyDescent="0.25">
      <c r="A528" s="472"/>
      <c r="B528" s="472"/>
      <c r="C528" s="1785"/>
      <c r="D528" s="1045" t="s">
        <v>197</v>
      </c>
      <c r="E528" s="1048">
        <v>1</v>
      </c>
      <c r="F528" s="1049">
        <v>0</v>
      </c>
      <c r="G528" s="1046">
        <v>2</v>
      </c>
      <c r="H528" s="1047">
        <v>0</v>
      </c>
      <c r="I528" s="1048">
        <v>4</v>
      </c>
      <c r="J528" s="1047">
        <v>6</v>
      </c>
      <c r="K528" s="1048">
        <v>7</v>
      </c>
      <c r="L528" s="1047">
        <v>12</v>
      </c>
      <c r="M528" s="1048">
        <v>12</v>
      </c>
      <c r="N528" s="1047">
        <v>15</v>
      </c>
      <c r="O528" s="1048">
        <v>18</v>
      </c>
      <c r="P528" s="1047">
        <v>22</v>
      </c>
      <c r="Q528" s="1048">
        <v>21</v>
      </c>
      <c r="R528" s="1047">
        <v>24</v>
      </c>
      <c r="S528" s="1048">
        <v>24</v>
      </c>
      <c r="T528" s="1047">
        <v>25</v>
      </c>
      <c r="U528" s="1048">
        <v>24</v>
      </c>
      <c r="V528" s="1050">
        <v>25</v>
      </c>
    </row>
    <row r="529" spans="1:22" x14ac:dyDescent="0.25">
      <c r="A529" s="472"/>
      <c r="B529" s="472"/>
      <c r="C529" s="1785"/>
      <c r="D529" s="515" t="s">
        <v>198</v>
      </c>
      <c r="E529" s="161">
        <v>1</v>
      </c>
      <c r="F529" s="162">
        <v>0</v>
      </c>
      <c r="G529" s="159">
        <v>1</v>
      </c>
      <c r="H529" s="160">
        <v>0</v>
      </c>
      <c r="I529" s="161">
        <v>1</v>
      </c>
      <c r="J529" s="160">
        <v>0</v>
      </c>
      <c r="K529" s="161">
        <v>1</v>
      </c>
      <c r="L529" s="160">
        <v>0</v>
      </c>
      <c r="M529" s="161">
        <v>5</v>
      </c>
      <c r="N529" s="160">
        <v>0</v>
      </c>
      <c r="O529" s="161">
        <v>7</v>
      </c>
      <c r="P529" s="160">
        <v>0</v>
      </c>
      <c r="Q529" s="161">
        <v>8</v>
      </c>
      <c r="R529" s="160">
        <v>0</v>
      </c>
      <c r="S529" s="161">
        <v>15</v>
      </c>
      <c r="T529" s="160">
        <v>0</v>
      </c>
      <c r="U529" s="161">
        <v>15</v>
      </c>
      <c r="V529" s="507">
        <v>0</v>
      </c>
    </row>
    <row r="530" spans="1:22" x14ac:dyDescent="0.25">
      <c r="A530" s="472"/>
      <c r="B530" s="472"/>
      <c r="C530" s="1785"/>
      <c r="D530" s="1045" t="s">
        <v>199</v>
      </c>
      <c r="E530" s="1048">
        <v>1</v>
      </c>
      <c r="F530" s="1049">
        <v>0</v>
      </c>
      <c r="G530" s="1046">
        <v>1</v>
      </c>
      <c r="H530" s="1047">
        <v>0</v>
      </c>
      <c r="I530" s="1048">
        <v>2</v>
      </c>
      <c r="J530" s="1047">
        <v>0</v>
      </c>
      <c r="K530" s="1048">
        <v>3</v>
      </c>
      <c r="L530" s="1047">
        <v>0</v>
      </c>
      <c r="M530" s="1048">
        <v>7</v>
      </c>
      <c r="N530" s="1047">
        <v>0</v>
      </c>
      <c r="O530" s="1048">
        <v>9</v>
      </c>
      <c r="P530" s="1047">
        <v>0</v>
      </c>
      <c r="Q530" s="1048">
        <v>9</v>
      </c>
      <c r="R530" s="1047">
        <v>0</v>
      </c>
      <c r="S530" s="1048">
        <v>7</v>
      </c>
      <c r="T530" s="1047">
        <v>0</v>
      </c>
      <c r="U530" s="1048">
        <v>7</v>
      </c>
      <c r="V530" s="1050">
        <v>0</v>
      </c>
    </row>
    <row r="531" spans="1:22" ht="15.75" thickBot="1" x14ac:dyDescent="0.3">
      <c r="A531" s="472"/>
      <c r="B531" s="472"/>
      <c r="C531" s="1785"/>
      <c r="D531" s="764" t="s">
        <v>200</v>
      </c>
      <c r="E531" s="767">
        <v>1</v>
      </c>
      <c r="F531" s="768">
        <v>0</v>
      </c>
      <c r="G531" s="765">
        <v>1</v>
      </c>
      <c r="H531" s="766">
        <v>0</v>
      </c>
      <c r="I531" s="767">
        <v>0</v>
      </c>
      <c r="J531" s="766">
        <v>0</v>
      </c>
      <c r="K531" s="767">
        <v>1</v>
      </c>
      <c r="L531" s="766">
        <v>0</v>
      </c>
      <c r="M531" s="767">
        <v>2</v>
      </c>
      <c r="N531" s="766">
        <v>0</v>
      </c>
      <c r="O531" s="767">
        <v>3</v>
      </c>
      <c r="P531" s="766">
        <v>0</v>
      </c>
      <c r="Q531" s="767">
        <v>4</v>
      </c>
      <c r="R531" s="766">
        <v>0</v>
      </c>
      <c r="S531" s="767">
        <v>8</v>
      </c>
      <c r="T531" s="766">
        <v>0</v>
      </c>
      <c r="U531" s="767">
        <v>8</v>
      </c>
      <c r="V531" s="769">
        <v>0</v>
      </c>
    </row>
    <row r="532" spans="1:22" ht="15.75" thickBot="1" x14ac:dyDescent="0.3">
      <c r="A532" s="472"/>
      <c r="B532" s="472"/>
      <c r="C532" s="1785"/>
      <c r="D532" s="889" t="s">
        <v>7</v>
      </c>
      <c r="E532" s="914">
        <f t="shared" ref="E532:V532" si="39">SUM(E523:E531)</f>
        <v>19</v>
      </c>
      <c r="F532" s="915">
        <f t="shared" si="39"/>
        <v>4</v>
      </c>
      <c r="G532" s="912">
        <f t="shared" si="39"/>
        <v>20</v>
      </c>
      <c r="H532" s="913">
        <f t="shared" si="39"/>
        <v>4</v>
      </c>
      <c r="I532" s="914">
        <f t="shared" si="39"/>
        <v>75</v>
      </c>
      <c r="J532" s="915">
        <f t="shared" si="39"/>
        <v>28</v>
      </c>
      <c r="K532" s="912">
        <f t="shared" si="39"/>
        <v>142</v>
      </c>
      <c r="L532" s="913">
        <f t="shared" si="39"/>
        <v>61</v>
      </c>
      <c r="M532" s="914">
        <f t="shared" si="39"/>
        <v>247</v>
      </c>
      <c r="N532" s="913">
        <f t="shared" si="39"/>
        <v>86</v>
      </c>
      <c r="O532" s="914">
        <f t="shared" si="39"/>
        <v>340</v>
      </c>
      <c r="P532" s="913">
        <f t="shared" si="39"/>
        <v>118</v>
      </c>
      <c r="Q532" s="914">
        <f t="shared" si="39"/>
        <v>362</v>
      </c>
      <c r="R532" s="913">
        <f t="shared" si="39"/>
        <v>124</v>
      </c>
      <c r="S532" s="914">
        <f t="shared" si="39"/>
        <v>445</v>
      </c>
      <c r="T532" s="913">
        <f t="shared" si="39"/>
        <v>141</v>
      </c>
      <c r="U532" s="914">
        <f t="shared" si="39"/>
        <v>457</v>
      </c>
      <c r="V532" s="916">
        <f t="shared" si="39"/>
        <v>150</v>
      </c>
    </row>
    <row r="533" spans="1:22" ht="30.75" thickBot="1" x14ac:dyDescent="0.3">
      <c r="A533" s="472"/>
      <c r="B533" s="472"/>
      <c r="C533" s="1786"/>
      <c r="D533" s="1146" t="s">
        <v>201</v>
      </c>
      <c r="E533" s="1765">
        <f>E532+F532</f>
        <v>23</v>
      </c>
      <c r="F533" s="1764"/>
      <c r="G533" s="1763">
        <f>G532+H532</f>
        <v>24</v>
      </c>
      <c r="H533" s="1764"/>
      <c r="I533" s="1763">
        <f>I532+J532</f>
        <v>103</v>
      </c>
      <c r="J533" s="1764"/>
      <c r="K533" s="1763">
        <f>K532+L532</f>
        <v>203</v>
      </c>
      <c r="L533" s="1764"/>
      <c r="M533" s="1763">
        <f>M532+N532</f>
        <v>333</v>
      </c>
      <c r="N533" s="1764"/>
      <c r="O533" s="1763">
        <f>O532+P532</f>
        <v>458</v>
      </c>
      <c r="P533" s="1764"/>
      <c r="Q533" s="1763">
        <f>Q532+R532</f>
        <v>486</v>
      </c>
      <c r="R533" s="1764"/>
      <c r="S533" s="1763">
        <f>S532+T532</f>
        <v>586</v>
      </c>
      <c r="T533" s="1764"/>
      <c r="U533" s="1763">
        <f>U532+V532</f>
        <v>607</v>
      </c>
      <c r="V533" s="1766"/>
    </row>
    <row r="534" spans="1:22" ht="15.75" customHeight="1" thickTop="1" thickBot="1" x14ac:dyDescent="0.3">
      <c r="A534" s="472"/>
      <c r="B534" s="439" t="s">
        <v>241</v>
      </c>
      <c r="C534" s="1771" t="s">
        <v>241</v>
      </c>
      <c r="D534" s="1791" t="str">
        <f>D521</f>
        <v>CATEG.</v>
      </c>
      <c r="E534" s="1757">
        <v>2008</v>
      </c>
      <c r="F534" s="1758"/>
      <c r="G534" s="1757">
        <v>2009</v>
      </c>
      <c r="H534" s="1758"/>
      <c r="I534" s="1757">
        <v>2010</v>
      </c>
      <c r="J534" s="1758"/>
      <c r="K534" s="1757">
        <v>2011</v>
      </c>
      <c r="L534" s="1758"/>
      <c r="M534" s="1757">
        <v>2012</v>
      </c>
      <c r="N534" s="1758"/>
      <c r="O534" s="1781">
        <v>2013</v>
      </c>
      <c r="P534" s="1782"/>
      <c r="Q534" s="1781">
        <v>2014</v>
      </c>
      <c r="R534" s="1782"/>
      <c r="S534" s="1781">
        <v>2015</v>
      </c>
      <c r="T534" s="1783"/>
      <c r="U534" s="1781">
        <v>2016</v>
      </c>
      <c r="V534" s="1784"/>
    </row>
    <row r="535" spans="1:22" ht="15.75" thickBot="1" x14ac:dyDescent="0.3">
      <c r="A535" s="472"/>
      <c r="B535" s="472"/>
      <c r="C535" s="1772"/>
      <c r="D535" s="1793"/>
      <c r="E535" s="904" t="s">
        <v>190</v>
      </c>
      <c r="F535" s="905" t="s">
        <v>191</v>
      </c>
      <c r="G535" s="902" t="s">
        <v>190</v>
      </c>
      <c r="H535" s="903" t="s">
        <v>191</v>
      </c>
      <c r="I535" s="904" t="s">
        <v>190</v>
      </c>
      <c r="J535" s="903" t="s">
        <v>191</v>
      </c>
      <c r="K535" s="923" t="s">
        <v>190</v>
      </c>
      <c r="L535" s="924" t="s">
        <v>191</v>
      </c>
      <c r="M535" s="923" t="s">
        <v>190</v>
      </c>
      <c r="N535" s="924" t="s">
        <v>191</v>
      </c>
      <c r="O535" s="923" t="s">
        <v>190</v>
      </c>
      <c r="P535" s="903" t="s">
        <v>191</v>
      </c>
      <c r="Q535" s="923" t="s">
        <v>190</v>
      </c>
      <c r="R535" s="903" t="s">
        <v>191</v>
      </c>
      <c r="S535" s="923" t="s">
        <v>190</v>
      </c>
      <c r="T535" s="903" t="s">
        <v>191</v>
      </c>
      <c r="U535" s="1141" t="s">
        <v>190</v>
      </c>
      <c r="V535" s="1140" t="s">
        <v>191</v>
      </c>
    </row>
    <row r="536" spans="1:22" x14ac:dyDescent="0.25">
      <c r="A536" s="472"/>
      <c r="B536" s="472"/>
      <c r="C536" s="1785"/>
      <c r="D536" s="514" t="s">
        <v>192</v>
      </c>
      <c r="E536" s="157">
        <v>1121</v>
      </c>
      <c r="F536" s="158">
        <v>890</v>
      </c>
      <c r="G536" s="155">
        <v>1200</v>
      </c>
      <c r="H536" s="156">
        <v>1101</v>
      </c>
      <c r="I536" s="157">
        <v>1214</v>
      </c>
      <c r="J536" s="156">
        <v>1194</v>
      </c>
      <c r="K536" s="157">
        <v>1243</v>
      </c>
      <c r="L536" s="156">
        <v>1309</v>
      </c>
      <c r="M536" s="157">
        <v>1289</v>
      </c>
      <c r="N536" s="156">
        <v>1399</v>
      </c>
      <c r="O536" s="157">
        <v>1319</v>
      </c>
      <c r="P536" s="156">
        <v>1514</v>
      </c>
      <c r="Q536" s="157">
        <v>1363</v>
      </c>
      <c r="R536" s="156">
        <v>1640</v>
      </c>
      <c r="S536" s="157">
        <v>1423</v>
      </c>
      <c r="T536" s="156">
        <v>1734</v>
      </c>
      <c r="U536" s="157">
        <v>1446</v>
      </c>
      <c r="V536" s="506">
        <v>1787</v>
      </c>
    </row>
    <row r="537" spans="1:22" x14ac:dyDescent="0.25">
      <c r="A537" s="472"/>
      <c r="B537" s="472"/>
      <c r="C537" s="1785"/>
      <c r="D537" s="1045" t="s">
        <v>193</v>
      </c>
      <c r="E537" s="1048">
        <v>6866</v>
      </c>
      <c r="F537" s="1049">
        <v>2996</v>
      </c>
      <c r="G537" s="1046">
        <v>7811</v>
      </c>
      <c r="H537" s="1047">
        <v>3777</v>
      </c>
      <c r="I537" s="1048">
        <v>8303</v>
      </c>
      <c r="J537" s="1047">
        <v>4221</v>
      </c>
      <c r="K537" s="1048">
        <v>8743</v>
      </c>
      <c r="L537" s="1047">
        <v>4640</v>
      </c>
      <c r="M537" s="1048">
        <v>9416</v>
      </c>
      <c r="N537" s="1047">
        <v>5209</v>
      </c>
      <c r="O537" s="1048">
        <v>10141</v>
      </c>
      <c r="P537" s="1047">
        <v>5791</v>
      </c>
      <c r="Q537" s="1048">
        <v>10801</v>
      </c>
      <c r="R537" s="1047">
        <v>6409</v>
      </c>
      <c r="S537" s="1048">
        <v>11446</v>
      </c>
      <c r="T537" s="1047">
        <v>7017</v>
      </c>
      <c r="U537" s="1048">
        <v>11964</v>
      </c>
      <c r="V537" s="1050">
        <v>7487</v>
      </c>
    </row>
    <row r="538" spans="1:22" x14ac:dyDescent="0.25">
      <c r="A538" s="472"/>
      <c r="B538" s="472"/>
      <c r="C538" s="1785"/>
      <c r="D538" s="515" t="s">
        <v>194</v>
      </c>
      <c r="E538" s="161">
        <v>1892</v>
      </c>
      <c r="F538" s="162">
        <v>41</v>
      </c>
      <c r="G538" s="159">
        <v>1922</v>
      </c>
      <c r="H538" s="160">
        <v>43</v>
      </c>
      <c r="I538" s="161">
        <v>1905</v>
      </c>
      <c r="J538" s="160">
        <v>46</v>
      </c>
      <c r="K538" s="161">
        <v>1900</v>
      </c>
      <c r="L538" s="160">
        <v>46</v>
      </c>
      <c r="M538" s="161">
        <v>1906</v>
      </c>
      <c r="N538" s="160">
        <v>46</v>
      </c>
      <c r="O538" s="161">
        <v>1897</v>
      </c>
      <c r="P538" s="160">
        <v>49</v>
      </c>
      <c r="Q538" s="161">
        <v>1899</v>
      </c>
      <c r="R538" s="160">
        <v>49</v>
      </c>
      <c r="S538" s="161">
        <v>1843</v>
      </c>
      <c r="T538" s="160">
        <v>53</v>
      </c>
      <c r="U538" s="161">
        <v>1847</v>
      </c>
      <c r="V538" s="507">
        <v>53</v>
      </c>
    </row>
    <row r="539" spans="1:22" x14ac:dyDescent="0.25">
      <c r="A539" s="472"/>
      <c r="B539" s="472"/>
      <c r="C539" s="1785"/>
      <c r="D539" s="1045" t="s">
        <v>195</v>
      </c>
      <c r="E539" s="1048">
        <v>883</v>
      </c>
      <c r="F539" s="1049">
        <v>12</v>
      </c>
      <c r="G539" s="1046">
        <v>907</v>
      </c>
      <c r="H539" s="1047">
        <v>13</v>
      </c>
      <c r="I539" s="1048">
        <v>906</v>
      </c>
      <c r="J539" s="1047">
        <v>11</v>
      </c>
      <c r="K539" s="1048">
        <v>913</v>
      </c>
      <c r="L539" s="1047">
        <v>12</v>
      </c>
      <c r="M539" s="1048">
        <v>940</v>
      </c>
      <c r="N539" s="1047">
        <v>12</v>
      </c>
      <c r="O539" s="1048">
        <v>961</v>
      </c>
      <c r="P539" s="1047">
        <v>12</v>
      </c>
      <c r="Q539" s="1048">
        <v>977</v>
      </c>
      <c r="R539" s="1047">
        <v>13</v>
      </c>
      <c r="S539" s="1048">
        <v>978</v>
      </c>
      <c r="T539" s="1047">
        <v>13</v>
      </c>
      <c r="U539" s="1048">
        <v>996</v>
      </c>
      <c r="V539" s="1050">
        <v>13</v>
      </c>
    </row>
    <row r="540" spans="1:22" x14ac:dyDescent="0.25">
      <c r="A540" s="472"/>
      <c r="B540" s="472"/>
      <c r="C540" s="1785"/>
      <c r="D540" s="515" t="s">
        <v>196</v>
      </c>
      <c r="E540" s="161">
        <v>362</v>
      </c>
      <c r="F540" s="162">
        <v>4</v>
      </c>
      <c r="G540" s="159">
        <v>377</v>
      </c>
      <c r="H540" s="160">
        <v>4</v>
      </c>
      <c r="I540" s="161">
        <v>378</v>
      </c>
      <c r="J540" s="160">
        <v>4</v>
      </c>
      <c r="K540" s="161">
        <v>384</v>
      </c>
      <c r="L540" s="160">
        <v>4</v>
      </c>
      <c r="M540" s="161">
        <v>383</v>
      </c>
      <c r="N540" s="160">
        <v>4</v>
      </c>
      <c r="O540" s="161">
        <v>391</v>
      </c>
      <c r="P540" s="160">
        <v>2</v>
      </c>
      <c r="Q540" s="161">
        <v>393</v>
      </c>
      <c r="R540" s="160">
        <v>2</v>
      </c>
      <c r="S540" s="161">
        <v>400</v>
      </c>
      <c r="T540" s="160">
        <v>4</v>
      </c>
      <c r="U540" s="161">
        <v>413</v>
      </c>
      <c r="V540" s="507">
        <v>4</v>
      </c>
    </row>
    <row r="541" spans="1:22" x14ac:dyDescent="0.25">
      <c r="A541" s="472"/>
      <c r="B541" s="472"/>
      <c r="C541" s="1785"/>
      <c r="D541" s="1045" t="s">
        <v>197</v>
      </c>
      <c r="E541" s="1048">
        <v>627</v>
      </c>
      <c r="F541" s="1049">
        <v>613</v>
      </c>
      <c r="G541" s="1046">
        <v>665</v>
      </c>
      <c r="H541" s="1047">
        <v>700</v>
      </c>
      <c r="I541" s="1048">
        <v>698</v>
      </c>
      <c r="J541" s="1047">
        <v>772</v>
      </c>
      <c r="K541" s="1048">
        <v>731</v>
      </c>
      <c r="L541" s="1047">
        <v>812</v>
      </c>
      <c r="M541" s="1048">
        <v>760</v>
      </c>
      <c r="N541" s="1047">
        <v>883</v>
      </c>
      <c r="O541" s="1048">
        <v>792</v>
      </c>
      <c r="P541" s="1047">
        <v>961</v>
      </c>
      <c r="Q541" s="1048">
        <v>843</v>
      </c>
      <c r="R541" s="1047">
        <v>1018</v>
      </c>
      <c r="S541" s="1048">
        <v>867</v>
      </c>
      <c r="T541" s="1047">
        <v>1096</v>
      </c>
      <c r="U541" s="1048">
        <v>904</v>
      </c>
      <c r="V541" s="1050">
        <v>1160</v>
      </c>
    </row>
    <row r="542" spans="1:22" x14ac:dyDescent="0.25">
      <c r="A542" s="472"/>
      <c r="B542" s="472"/>
      <c r="C542" s="1785"/>
      <c r="D542" s="515" t="s">
        <v>198</v>
      </c>
      <c r="E542" s="161">
        <v>626</v>
      </c>
      <c r="F542" s="162">
        <v>14</v>
      </c>
      <c r="G542" s="159">
        <v>644</v>
      </c>
      <c r="H542" s="160">
        <v>18</v>
      </c>
      <c r="I542" s="161">
        <v>636</v>
      </c>
      <c r="J542" s="160">
        <v>16</v>
      </c>
      <c r="K542" s="161">
        <v>629</v>
      </c>
      <c r="L542" s="160">
        <v>17</v>
      </c>
      <c r="M542" s="161">
        <v>641</v>
      </c>
      <c r="N542" s="160">
        <v>18</v>
      </c>
      <c r="O542" s="161">
        <v>657</v>
      </c>
      <c r="P542" s="160">
        <v>20</v>
      </c>
      <c r="Q542" s="161">
        <v>656</v>
      </c>
      <c r="R542" s="160">
        <v>19</v>
      </c>
      <c r="S542" s="161">
        <v>636</v>
      </c>
      <c r="T542" s="160">
        <v>18</v>
      </c>
      <c r="U542" s="161">
        <v>638</v>
      </c>
      <c r="V542" s="507">
        <v>18</v>
      </c>
    </row>
    <row r="543" spans="1:22" x14ac:dyDescent="0.25">
      <c r="A543" s="472"/>
      <c r="B543" s="472"/>
      <c r="C543" s="1785"/>
      <c r="D543" s="1045" t="s">
        <v>199</v>
      </c>
      <c r="E543" s="1048">
        <v>318</v>
      </c>
      <c r="F543" s="1049">
        <v>5</v>
      </c>
      <c r="G543" s="1046">
        <v>329</v>
      </c>
      <c r="H543" s="1047">
        <v>5</v>
      </c>
      <c r="I543" s="1048">
        <v>317</v>
      </c>
      <c r="J543" s="1047">
        <v>5</v>
      </c>
      <c r="K543" s="1048">
        <v>327</v>
      </c>
      <c r="L543" s="1047">
        <v>5</v>
      </c>
      <c r="M543" s="1048">
        <v>331</v>
      </c>
      <c r="N543" s="1047">
        <v>6</v>
      </c>
      <c r="O543" s="1048">
        <v>336</v>
      </c>
      <c r="P543" s="1047">
        <v>6</v>
      </c>
      <c r="Q543" s="1048">
        <v>345</v>
      </c>
      <c r="R543" s="1047">
        <v>5</v>
      </c>
      <c r="S543" s="1048">
        <v>342</v>
      </c>
      <c r="T543" s="1047">
        <v>5</v>
      </c>
      <c r="U543" s="1048">
        <v>348</v>
      </c>
      <c r="V543" s="1050">
        <v>5</v>
      </c>
    </row>
    <row r="544" spans="1:22" ht="15.75" thickBot="1" x14ac:dyDescent="0.3">
      <c r="A544" s="472"/>
      <c r="B544" s="472"/>
      <c r="C544" s="1785"/>
      <c r="D544" s="764" t="s">
        <v>200</v>
      </c>
      <c r="E544" s="767">
        <v>106</v>
      </c>
      <c r="F544" s="768">
        <v>0</v>
      </c>
      <c r="G544" s="765">
        <v>108</v>
      </c>
      <c r="H544" s="766">
        <v>0</v>
      </c>
      <c r="I544" s="767">
        <v>108</v>
      </c>
      <c r="J544" s="766">
        <v>0</v>
      </c>
      <c r="K544" s="767">
        <v>108</v>
      </c>
      <c r="L544" s="766">
        <v>0</v>
      </c>
      <c r="M544" s="767">
        <v>110</v>
      </c>
      <c r="N544" s="766">
        <v>0</v>
      </c>
      <c r="O544" s="767">
        <v>112</v>
      </c>
      <c r="P544" s="766">
        <v>0</v>
      </c>
      <c r="Q544" s="767">
        <v>108</v>
      </c>
      <c r="R544" s="766">
        <v>0</v>
      </c>
      <c r="S544" s="767">
        <v>116</v>
      </c>
      <c r="T544" s="766">
        <v>0</v>
      </c>
      <c r="U544" s="767">
        <v>117</v>
      </c>
      <c r="V544" s="769">
        <v>0</v>
      </c>
    </row>
    <row r="545" spans="1:22" ht="15.75" thickBot="1" x14ac:dyDescent="0.3">
      <c r="A545" s="472"/>
      <c r="B545" s="472"/>
      <c r="C545" s="1785"/>
      <c r="D545" s="889" t="s">
        <v>7</v>
      </c>
      <c r="E545" s="914">
        <f t="shared" ref="E545:V545" si="40">SUM(E536:E544)</f>
        <v>12801</v>
      </c>
      <c r="F545" s="915">
        <f t="shared" si="40"/>
        <v>4575</v>
      </c>
      <c r="G545" s="912">
        <f t="shared" si="40"/>
        <v>13963</v>
      </c>
      <c r="H545" s="913">
        <f t="shared" si="40"/>
        <v>5661</v>
      </c>
      <c r="I545" s="914">
        <f t="shared" si="40"/>
        <v>14465</v>
      </c>
      <c r="J545" s="915">
        <f t="shared" si="40"/>
        <v>6269</v>
      </c>
      <c r="K545" s="912">
        <f t="shared" si="40"/>
        <v>14978</v>
      </c>
      <c r="L545" s="913">
        <f t="shared" si="40"/>
        <v>6845</v>
      </c>
      <c r="M545" s="914">
        <f t="shared" si="40"/>
        <v>15776</v>
      </c>
      <c r="N545" s="913">
        <f t="shared" si="40"/>
        <v>7577</v>
      </c>
      <c r="O545" s="914">
        <f t="shared" si="40"/>
        <v>16606</v>
      </c>
      <c r="P545" s="913">
        <f t="shared" si="40"/>
        <v>8355</v>
      </c>
      <c r="Q545" s="914">
        <f t="shared" si="40"/>
        <v>17385</v>
      </c>
      <c r="R545" s="913">
        <f t="shared" si="40"/>
        <v>9155</v>
      </c>
      <c r="S545" s="914">
        <f t="shared" si="40"/>
        <v>18051</v>
      </c>
      <c r="T545" s="913">
        <f t="shared" si="40"/>
        <v>9940</v>
      </c>
      <c r="U545" s="914">
        <f t="shared" si="40"/>
        <v>18673</v>
      </c>
      <c r="V545" s="916">
        <f t="shared" si="40"/>
        <v>10527</v>
      </c>
    </row>
    <row r="546" spans="1:22" ht="30.75" thickBot="1" x14ac:dyDescent="0.3">
      <c r="A546" s="472"/>
      <c r="B546" s="472"/>
      <c r="C546" s="1786"/>
      <c r="D546" s="1146" t="s">
        <v>201</v>
      </c>
      <c r="E546" s="1765">
        <f>E545+F545</f>
        <v>17376</v>
      </c>
      <c r="F546" s="1764"/>
      <c r="G546" s="1763">
        <f>G545+H545</f>
        <v>19624</v>
      </c>
      <c r="H546" s="1764"/>
      <c r="I546" s="1763">
        <f>I545+J545</f>
        <v>20734</v>
      </c>
      <c r="J546" s="1764"/>
      <c r="K546" s="1763">
        <f>K545+L545</f>
        <v>21823</v>
      </c>
      <c r="L546" s="1764"/>
      <c r="M546" s="1763">
        <f>M545+N545</f>
        <v>23353</v>
      </c>
      <c r="N546" s="1764"/>
      <c r="O546" s="1763">
        <f>O545+P545</f>
        <v>24961</v>
      </c>
      <c r="P546" s="1764"/>
      <c r="Q546" s="1763">
        <f>Q545+R545</f>
        <v>26540</v>
      </c>
      <c r="R546" s="1764"/>
      <c r="S546" s="1763">
        <f>S545+T545</f>
        <v>27991</v>
      </c>
      <c r="T546" s="1764"/>
      <c r="U546" s="1763">
        <f>U545+V545</f>
        <v>29200</v>
      </c>
      <c r="V546" s="1766"/>
    </row>
    <row r="547" spans="1:22" ht="15.75" customHeight="1" thickTop="1" thickBot="1" x14ac:dyDescent="0.3">
      <c r="A547" s="472"/>
      <c r="B547" s="439" t="s">
        <v>242</v>
      </c>
      <c r="C547" s="1771" t="s">
        <v>242</v>
      </c>
      <c r="D547" s="1791" t="str">
        <f>D534</f>
        <v>CATEG.</v>
      </c>
      <c r="E547" s="1757">
        <v>2008</v>
      </c>
      <c r="F547" s="1758"/>
      <c r="G547" s="1757">
        <v>2009</v>
      </c>
      <c r="H547" s="1758"/>
      <c r="I547" s="1757">
        <v>2010</v>
      </c>
      <c r="J547" s="1758"/>
      <c r="K547" s="1757">
        <v>2011</v>
      </c>
      <c r="L547" s="1758"/>
      <c r="M547" s="1757">
        <v>2012</v>
      </c>
      <c r="N547" s="1758"/>
      <c r="O547" s="1781">
        <v>2013</v>
      </c>
      <c r="P547" s="1782"/>
      <c r="Q547" s="1781">
        <v>2014</v>
      </c>
      <c r="R547" s="1782"/>
      <c r="S547" s="1781">
        <v>2015</v>
      </c>
      <c r="T547" s="1783"/>
      <c r="U547" s="1781">
        <v>2016</v>
      </c>
      <c r="V547" s="1784"/>
    </row>
    <row r="548" spans="1:22" ht="15.75" thickBot="1" x14ac:dyDescent="0.3">
      <c r="A548" s="472"/>
      <c r="B548" s="472"/>
      <c r="C548" s="1772"/>
      <c r="D548" s="1793"/>
      <c r="E548" s="904" t="s">
        <v>190</v>
      </c>
      <c r="F548" s="905" t="s">
        <v>191</v>
      </c>
      <c r="G548" s="902" t="s">
        <v>190</v>
      </c>
      <c r="H548" s="903" t="s">
        <v>191</v>
      </c>
      <c r="I548" s="904" t="s">
        <v>190</v>
      </c>
      <c r="J548" s="903" t="s">
        <v>191</v>
      </c>
      <c r="K548" s="923" t="s">
        <v>190</v>
      </c>
      <c r="L548" s="924" t="s">
        <v>191</v>
      </c>
      <c r="M548" s="923" t="s">
        <v>190</v>
      </c>
      <c r="N548" s="924" t="s">
        <v>191</v>
      </c>
      <c r="O548" s="923" t="s">
        <v>190</v>
      </c>
      <c r="P548" s="903" t="s">
        <v>191</v>
      </c>
      <c r="Q548" s="923" t="s">
        <v>190</v>
      </c>
      <c r="R548" s="903" t="s">
        <v>191</v>
      </c>
      <c r="S548" s="923" t="s">
        <v>190</v>
      </c>
      <c r="T548" s="903" t="s">
        <v>191</v>
      </c>
      <c r="U548" s="1141" t="s">
        <v>190</v>
      </c>
      <c r="V548" s="1140" t="s">
        <v>191</v>
      </c>
    </row>
    <row r="549" spans="1:22" x14ac:dyDescent="0.25">
      <c r="A549" s="472"/>
      <c r="B549" s="472"/>
      <c r="C549" s="1785"/>
      <c r="D549" s="514" t="s">
        <v>192</v>
      </c>
      <c r="E549" s="157">
        <v>249</v>
      </c>
      <c r="F549" s="158">
        <v>86</v>
      </c>
      <c r="G549" s="155">
        <v>275</v>
      </c>
      <c r="H549" s="156">
        <v>102</v>
      </c>
      <c r="I549" s="157">
        <v>281</v>
      </c>
      <c r="J549" s="156">
        <v>102</v>
      </c>
      <c r="K549" s="157">
        <v>282</v>
      </c>
      <c r="L549" s="156">
        <v>110</v>
      </c>
      <c r="M549" s="157">
        <v>279</v>
      </c>
      <c r="N549" s="156">
        <v>113</v>
      </c>
      <c r="O549" s="157">
        <v>272</v>
      </c>
      <c r="P549" s="156">
        <v>117</v>
      </c>
      <c r="Q549" s="157">
        <v>275</v>
      </c>
      <c r="R549" s="156">
        <v>122</v>
      </c>
      <c r="S549" s="157">
        <v>277</v>
      </c>
      <c r="T549" s="156">
        <v>127</v>
      </c>
      <c r="U549" s="157">
        <v>279</v>
      </c>
      <c r="V549" s="506">
        <v>130</v>
      </c>
    </row>
    <row r="550" spans="1:22" x14ac:dyDescent="0.25">
      <c r="A550" s="472"/>
      <c r="B550" s="472"/>
      <c r="C550" s="1785"/>
      <c r="D550" s="1045" t="s">
        <v>193</v>
      </c>
      <c r="E550" s="1048">
        <v>1043</v>
      </c>
      <c r="F550" s="1049">
        <v>359</v>
      </c>
      <c r="G550" s="1046">
        <v>1217</v>
      </c>
      <c r="H550" s="1047">
        <v>428</v>
      </c>
      <c r="I550" s="1048">
        <v>1228</v>
      </c>
      <c r="J550" s="1047">
        <v>459</v>
      </c>
      <c r="K550" s="1048">
        <v>1286</v>
      </c>
      <c r="L550" s="1047">
        <v>508</v>
      </c>
      <c r="M550" s="1048">
        <v>1335</v>
      </c>
      <c r="N550" s="1047">
        <v>578</v>
      </c>
      <c r="O550" s="1048">
        <v>1323</v>
      </c>
      <c r="P550" s="1047">
        <v>615</v>
      </c>
      <c r="Q550" s="1048">
        <v>1349</v>
      </c>
      <c r="R550" s="1047">
        <v>653</v>
      </c>
      <c r="S550" s="1048">
        <v>1329</v>
      </c>
      <c r="T550" s="1047">
        <v>706</v>
      </c>
      <c r="U550" s="1048">
        <v>1373</v>
      </c>
      <c r="V550" s="1050">
        <v>744</v>
      </c>
    </row>
    <row r="551" spans="1:22" x14ac:dyDescent="0.25">
      <c r="A551" s="472"/>
      <c r="B551" s="472"/>
      <c r="C551" s="1785"/>
      <c r="D551" s="515" t="s">
        <v>194</v>
      </c>
      <c r="E551" s="161">
        <v>268</v>
      </c>
      <c r="F551" s="162">
        <v>6</v>
      </c>
      <c r="G551" s="159">
        <v>274</v>
      </c>
      <c r="H551" s="160">
        <v>6</v>
      </c>
      <c r="I551" s="161">
        <v>266</v>
      </c>
      <c r="J551" s="160">
        <v>6</v>
      </c>
      <c r="K551" s="161">
        <v>263</v>
      </c>
      <c r="L551" s="160">
        <v>6</v>
      </c>
      <c r="M551" s="161">
        <v>265</v>
      </c>
      <c r="N551" s="160">
        <v>6</v>
      </c>
      <c r="O551" s="161">
        <v>256</v>
      </c>
      <c r="P551" s="160">
        <v>5</v>
      </c>
      <c r="Q551" s="161">
        <v>254</v>
      </c>
      <c r="R551" s="160">
        <v>7</v>
      </c>
      <c r="S551" s="161">
        <v>236</v>
      </c>
      <c r="T551" s="160">
        <v>4</v>
      </c>
      <c r="U551" s="161">
        <v>236</v>
      </c>
      <c r="V551" s="507">
        <v>4</v>
      </c>
    </row>
    <row r="552" spans="1:22" x14ac:dyDescent="0.25">
      <c r="A552" s="472"/>
      <c r="B552" s="472"/>
      <c r="C552" s="1785"/>
      <c r="D552" s="1045" t="s">
        <v>195</v>
      </c>
      <c r="E552" s="1048">
        <v>129</v>
      </c>
      <c r="F552" s="1049">
        <v>0</v>
      </c>
      <c r="G552" s="1046">
        <v>130</v>
      </c>
      <c r="H552" s="1047">
        <v>0</v>
      </c>
      <c r="I552" s="1048">
        <v>125</v>
      </c>
      <c r="J552" s="1047">
        <v>0</v>
      </c>
      <c r="K552" s="1048">
        <v>125</v>
      </c>
      <c r="L552" s="1047">
        <v>0</v>
      </c>
      <c r="M552" s="1048">
        <v>120</v>
      </c>
      <c r="N552" s="1047">
        <v>1</v>
      </c>
      <c r="O552" s="1048">
        <v>117</v>
      </c>
      <c r="P552" s="1047">
        <v>1</v>
      </c>
      <c r="Q552" s="1048">
        <v>111</v>
      </c>
      <c r="R552" s="1047">
        <v>1</v>
      </c>
      <c r="S552" s="1048">
        <v>107</v>
      </c>
      <c r="T552" s="1047">
        <v>1</v>
      </c>
      <c r="U552" s="1048">
        <v>108</v>
      </c>
      <c r="V552" s="1050">
        <v>1</v>
      </c>
    </row>
    <row r="553" spans="1:22" x14ac:dyDescent="0.25">
      <c r="A553" s="472"/>
      <c r="B553" s="472"/>
      <c r="C553" s="1785"/>
      <c r="D553" s="515" t="s">
        <v>196</v>
      </c>
      <c r="E553" s="161">
        <v>48</v>
      </c>
      <c r="F553" s="162">
        <v>0</v>
      </c>
      <c r="G553" s="159">
        <v>48</v>
      </c>
      <c r="H553" s="160">
        <v>1</v>
      </c>
      <c r="I553" s="161">
        <v>46</v>
      </c>
      <c r="J553" s="160">
        <v>1</v>
      </c>
      <c r="K553" s="161">
        <v>47</v>
      </c>
      <c r="L553" s="160">
        <v>1</v>
      </c>
      <c r="M553" s="161">
        <v>53</v>
      </c>
      <c r="N553" s="160">
        <v>1</v>
      </c>
      <c r="O553" s="161">
        <v>52</v>
      </c>
      <c r="P553" s="160">
        <v>1</v>
      </c>
      <c r="Q553" s="161">
        <v>49</v>
      </c>
      <c r="R553" s="160">
        <v>1</v>
      </c>
      <c r="S553" s="161">
        <v>49</v>
      </c>
      <c r="T553" s="160">
        <v>1</v>
      </c>
      <c r="U553" s="161">
        <v>49</v>
      </c>
      <c r="V553" s="507">
        <v>1</v>
      </c>
    </row>
    <row r="554" spans="1:22" x14ac:dyDescent="0.25">
      <c r="A554" s="472"/>
      <c r="B554" s="472"/>
      <c r="C554" s="1785"/>
      <c r="D554" s="1045" t="s">
        <v>197</v>
      </c>
      <c r="E554" s="1048">
        <v>49</v>
      </c>
      <c r="F554" s="1049">
        <v>43</v>
      </c>
      <c r="G554" s="1046">
        <v>54</v>
      </c>
      <c r="H554" s="1047">
        <v>61</v>
      </c>
      <c r="I554" s="1048">
        <v>55</v>
      </c>
      <c r="J554" s="1047">
        <v>63</v>
      </c>
      <c r="K554" s="1048">
        <v>59</v>
      </c>
      <c r="L554" s="1047">
        <v>64</v>
      </c>
      <c r="M554" s="1048">
        <v>61</v>
      </c>
      <c r="N554" s="1047">
        <v>70</v>
      </c>
      <c r="O554" s="1048">
        <v>63</v>
      </c>
      <c r="P554" s="1047">
        <v>73</v>
      </c>
      <c r="Q554" s="1048">
        <v>64</v>
      </c>
      <c r="R554" s="1047">
        <v>78</v>
      </c>
      <c r="S554" s="1048">
        <v>73</v>
      </c>
      <c r="T554" s="1047">
        <v>84</v>
      </c>
      <c r="U554" s="1048">
        <v>76</v>
      </c>
      <c r="V554" s="1050">
        <v>87</v>
      </c>
    </row>
    <row r="555" spans="1:22" x14ac:dyDescent="0.25">
      <c r="A555" s="472"/>
      <c r="B555" s="472"/>
      <c r="C555" s="1785"/>
      <c r="D555" s="515" t="s">
        <v>198</v>
      </c>
      <c r="E555" s="161">
        <v>72</v>
      </c>
      <c r="F555" s="162">
        <v>1</v>
      </c>
      <c r="G555" s="159">
        <v>74</v>
      </c>
      <c r="H555" s="160">
        <v>1</v>
      </c>
      <c r="I555" s="161">
        <v>69</v>
      </c>
      <c r="J555" s="160">
        <v>1</v>
      </c>
      <c r="K555" s="161">
        <v>67</v>
      </c>
      <c r="L555" s="160">
        <v>1</v>
      </c>
      <c r="M555" s="161">
        <v>66</v>
      </c>
      <c r="N555" s="160">
        <v>1</v>
      </c>
      <c r="O555" s="161">
        <v>66</v>
      </c>
      <c r="P555" s="160">
        <v>1</v>
      </c>
      <c r="Q555" s="161">
        <v>67</v>
      </c>
      <c r="R555" s="160">
        <v>1</v>
      </c>
      <c r="S555" s="161">
        <v>68</v>
      </c>
      <c r="T555" s="160">
        <v>1</v>
      </c>
      <c r="U555" s="161">
        <v>69</v>
      </c>
      <c r="V555" s="507">
        <v>1</v>
      </c>
    </row>
    <row r="556" spans="1:22" x14ac:dyDescent="0.25">
      <c r="A556" s="472"/>
      <c r="B556" s="472"/>
      <c r="C556" s="1785"/>
      <c r="D556" s="1045" t="s">
        <v>199</v>
      </c>
      <c r="E556" s="1048">
        <v>36</v>
      </c>
      <c r="F556" s="1049">
        <v>0</v>
      </c>
      <c r="G556" s="1046">
        <v>36</v>
      </c>
      <c r="H556" s="1047">
        <v>0</v>
      </c>
      <c r="I556" s="1048">
        <v>39</v>
      </c>
      <c r="J556" s="1047">
        <v>0</v>
      </c>
      <c r="K556" s="1048">
        <v>37</v>
      </c>
      <c r="L556" s="1047">
        <v>0</v>
      </c>
      <c r="M556" s="1048">
        <v>37</v>
      </c>
      <c r="N556" s="1047">
        <v>0</v>
      </c>
      <c r="O556" s="1048">
        <v>40</v>
      </c>
      <c r="P556" s="1047">
        <v>0</v>
      </c>
      <c r="Q556" s="1048">
        <v>38</v>
      </c>
      <c r="R556" s="1047">
        <v>0</v>
      </c>
      <c r="S556" s="1048">
        <v>38</v>
      </c>
      <c r="T556" s="1047">
        <v>0</v>
      </c>
      <c r="U556" s="1048">
        <v>38</v>
      </c>
      <c r="V556" s="1050">
        <v>0</v>
      </c>
    </row>
    <row r="557" spans="1:22" ht="15.75" thickBot="1" x14ac:dyDescent="0.3">
      <c r="A557" s="472"/>
      <c r="B557" s="472"/>
      <c r="C557" s="1785"/>
      <c r="D557" s="764" t="s">
        <v>200</v>
      </c>
      <c r="E557" s="767">
        <v>8</v>
      </c>
      <c r="F557" s="768">
        <v>0</v>
      </c>
      <c r="G557" s="765">
        <v>8</v>
      </c>
      <c r="H557" s="766">
        <v>0</v>
      </c>
      <c r="I557" s="767">
        <v>9</v>
      </c>
      <c r="J557" s="766">
        <v>0</v>
      </c>
      <c r="K557" s="767">
        <v>9</v>
      </c>
      <c r="L557" s="766">
        <v>0</v>
      </c>
      <c r="M557" s="767">
        <v>9</v>
      </c>
      <c r="N557" s="766">
        <v>0</v>
      </c>
      <c r="O557" s="767">
        <v>9</v>
      </c>
      <c r="P557" s="766">
        <v>0</v>
      </c>
      <c r="Q557" s="767">
        <v>9</v>
      </c>
      <c r="R557" s="766">
        <v>0</v>
      </c>
      <c r="S557" s="767">
        <v>9</v>
      </c>
      <c r="T557" s="766">
        <v>0</v>
      </c>
      <c r="U557" s="767">
        <v>9</v>
      </c>
      <c r="V557" s="769">
        <v>0</v>
      </c>
    </row>
    <row r="558" spans="1:22" ht="15.75" thickBot="1" x14ac:dyDescent="0.3">
      <c r="A558" s="472"/>
      <c r="B558" s="472"/>
      <c r="C558" s="1785"/>
      <c r="D558" s="889" t="s">
        <v>7</v>
      </c>
      <c r="E558" s="914">
        <f t="shared" ref="E558:V558" si="41">SUM(E549:E557)</f>
        <v>1902</v>
      </c>
      <c r="F558" s="915">
        <f t="shared" si="41"/>
        <v>495</v>
      </c>
      <c r="G558" s="912">
        <f t="shared" si="41"/>
        <v>2116</v>
      </c>
      <c r="H558" s="913">
        <f t="shared" si="41"/>
        <v>599</v>
      </c>
      <c r="I558" s="914">
        <f t="shared" si="41"/>
        <v>2118</v>
      </c>
      <c r="J558" s="915">
        <f t="shared" si="41"/>
        <v>632</v>
      </c>
      <c r="K558" s="912">
        <f t="shared" si="41"/>
        <v>2175</v>
      </c>
      <c r="L558" s="913">
        <f t="shared" si="41"/>
        <v>690</v>
      </c>
      <c r="M558" s="914">
        <f t="shared" si="41"/>
        <v>2225</v>
      </c>
      <c r="N558" s="913">
        <f t="shared" si="41"/>
        <v>770</v>
      </c>
      <c r="O558" s="914">
        <f t="shared" si="41"/>
        <v>2198</v>
      </c>
      <c r="P558" s="913">
        <f t="shared" si="41"/>
        <v>813</v>
      </c>
      <c r="Q558" s="914">
        <f t="shared" si="41"/>
        <v>2216</v>
      </c>
      <c r="R558" s="913">
        <f t="shared" si="41"/>
        <v>863</v>
      </c>
      <c r="S558" s="914">
        <f t="shared" si="41"/>
        <v>2186</v>
      </c>
      <c r="T558" s="913">
        <f t="shared" si="41"/>
        <v>924</v>
      </c>
      <c r="U558" s="914">
        <f t="shared" si="41"/>
        <v>2237</v>
      </c>
      <c r="V558" s="916">
        <f t="shared" si="41"/>
        <v>968</v>
      </c>
    </row>
    <row r="559" spans="1:22" ht="30.75" thickBot="1" x14ac:dyDescent="0.3">
      <c r="A559" s="472"/>
      <c r="B559" s="472"/>
      <c r="C559" s="1786"/>
      <c r="D559" s="1146" t="s">
        <v>201</v>
      </c>
      <c r="E559" s="1765">
        <f>E558+F558</f>
        <v>2397</v>
      </c>
      <c r="F559" s="1764"/>
      <c r="G559" s="1763">
        <f>G558+H558</f>
        <v>2715</v>
      </c>
      <c r="H559" s="1764"/>
      <c r="I559" s="1763">
        <f>I558+J558</f>
        <v>2750</v>
      </c>
      <c r="J559" s="1764"/>
      <c r="K559" s="1763">
        <f>K558+L558</f>
        <v>2865</v>
      </c>
      <c r="L559" s="1764"/>
      <c r="M559" s="1763">
        <f>M558+N558</f>
        <v>2995</v>
      </c>
      <c r="N559" s="1764"/>
      <c r="O559" s="1763">
        <f>O558+P558</f>
        <v>3011</v>
      </c>
      <c r="P559" s="1764"/>
      <c r="Q559" s="1763">
        <f>Q558+R558</f>
        <v>3079</v>
      </c>
      <c r="R559" s="1764"/>
      <c r="S559" s="1763">
        <f>S558+T558</f>
        <v>3110</v>
      </c>
      <c r="T559" s="1764"/>
      <c r="U559" s="1763">
        <f>U558+V558</f>
        <v>3205</v>
      </c>
      <c r="V559" s="1766"/>
    </row>
    <row r="560" spans="1:22" ht="15.75" customHeight="1" thickTop="1" thickBot="1" x14ac:dyDescent="0.3">
      <c r="A560" s="472"/>
      <c r="B560" s="439" t="s">
        <v>265</v>
      </c>
      <c r="C560" s="1771" t="s">
        <v>265</v>
      </c>
      <c r="D560" s="1791" t="str">
        <f>D547</f>
        <v>CATEG.</v>
      </c>
      <c r="E560" s="1757">
        <v>2008</v>
      </c>
      <c r="F560" s="1758"/>
      <c r="G560" s="1757">
        <v>2009</v>
      </c>
      <c r="H560" s="1758"/>
      <c r="I560" s="1757">
        <v>2010</v>
      </c>
      <c r="J560" s="1758"/>
      <c r="K560" s="1757">
        <v>2011</v>
      </c>
      <c r="L560" s="1758"/>
      <c r="M560" s="1757">
        <v>2012</v>
      </c>
      <c r="N560" s="1758"/>
      <c r="O560" s="1781">
        <v>2013</v>
      </c>
      <c r="P560" s="1782"/>
      <c r="Q560" s="1781">
        <v>2014</v>
      </c>
      <c r="R560" s="1782"/>
      <c r="S560" s="1781">
        <v>2015</v>
      </c>
      <c r="T560" s="1783"/>
      <c r="U560" s="1781">
        <v>2016</v>
      </c>
      <c r="V560" s="1784"/>
    </row>
    <row r="561" spans="1:22" ht="15.75" thickBot="1" x14ac:dyDescent="0.3">
      <c r="A561" s="472"/>
      <c r="B561" s="472"/>
      <c r="C561" s="1772"/>
      <c r="D561" s="1793"/>
      <c r="E561" s="904" t="s">
        <v>190</v>
      </c>
      <c r="F561" s="905" t="s">
        <v>191</v>
      </c>
      <c r="G561" s="902" t="s">
        <v>190</v>
      </c>
      <c r="H561" s="903" t="s">
        <v>191</v>
      </c>
      <c r="I561" s="904" t="s">
        <v>190</v>
      </c>
      <c r="J561" s="903" t="s">
        <v>191</v>
      </c>
      <c r="K561" s="923" t="s">
        <v>190</v>
      </c>
      <c r="L561" s="924" t="s">
        <v>191</v>
      </c>
      <c r="M561" s="923" t="s">
        <v>190</v>
      </c>
      <c r="N561" s="924" t="s">
        <v>191</v>
      </c>
      <c r="O561" s="923" t="s">
        <v>190</v>
      </c>
      <c r="P561" s="903" t="s">
        <v>191</v>
      </c>
      <c r="Q561" s="923" t="s">
        <v>190</v>
      </c>
      <c r="R561" s="903" t="s">
        <v>191</v>
      </c>
      <c r="S561" s="923" t="s">
        <v>190</v>
      </c>
      <c r="T561" s="903" t="s">
        <v>191</v>
      </c>
      <c r="U561" s="1141" t="s">
        <v>190</v>
      </c>
      <c r="V561" s="1140" t="s">
        <v>191</v>
      </c>
    </row>
    <row r="562" spans="1:22" x14ac:dyDescent="0.25">
      <c r="A562" s="472"/>
      <c r="B562" s="472"/>
      <c r="C562" s="1785"/>
      <c r="D562" s="514" t="s">
        <v>192</v>
      </c>
      <c r="E562" s="157">
        <v>64</v>
      </c>
      <c r="F562" s="158">
        <v>15</v>
      </c>
      <c r="G562" s="155">
        <v>74</v>
      </c>
      <c r="H562" s="156">
        <v>23</v>
      </c>
      <c r="I562" s="157">
        <v>90</v>
      </c>
      <c r="J562" s="156">
        <v>35</v>
      </c>
      <c r="K562" s="157">
        <v>95</v>
      </c>
      <c r="L562" s="156">
        <v>48</v>
      </c>
      <c r="M562" s="157">
        <v>110</v>
      </c>
      <c r="N562" s="156">
        <v>53</v>
      </c>
      <c r="O562" s="157">
        <v>116</v>
      </c>
      <c r="P562" s="156">
        <v>56</v>
      </c>
      <c r="Q562" s="157">
        <v>120</v>
      </c>
      <c r="R562" s="156">
        <v>57</v>
      </c>
      <c r="S562" s="157">
        <v>123</v>
      </c>
      <c r="T562" s="156">
        <v>62</v>
      </c>
      <c r="U562" s="157">
        <v>123</v>
      </c>
      <c r="V562" s="506">
        <v>62</v>
      </c>
    </row>
    <row r="563" spans="1:22" x14ac:dyDescent="0.25">
      <c r="A563" s="472"/>
      <c r="B563" s="472"/>
      <c r="C563" s="1785"/>
      <c r="D563" s="1045" t="s">
        <v>193</v>
      </c>
      <c r="E563" s="1048">
        <v>565</v>
      </c>
      <c r="F563" s="1049">
        <v>93</v>
      </c>
      <c r="G563" s="1046">
        <v>771</v>
      </c>
      <c r="H563" s="1047">
        <v>174</v>
      </c>
      <c r="I563" s="1048">
        <v>899</v>
      </c>
      <c r="J563" s="1047">
        <v>250</v>
      </c>
      <c r="K563" s="1048">
        <v>998</v>
      </c>
      <c r="L563" s="1047">
        <v>295</v>
      </c>
      <c r="M563" s="1048">
        <v>1094</v>
      </c>
      <c r="N563" s="1047">
        <v>346</v>
      </c>
      <c r="O563" s="1048">
        <v>1129</v>
      </c>
      <c r="P563" s="1047">
        <v>389</v>
      </c>
      <c r="Q563" s="1048">
        <v>1187</v>
      </c>
      <c r="R563" s="1047">
        <v>441</v>
      </c>
      <c r="S563" s="1048">
        <v>1207</v>
      </c>
      <c r="T563" s="1047">
        <v>454</v>
      </c>
      <c r="U563" s="1048">
        <v>1247</v>
      </c>
      <c r="V563" s="1050">
        <v>493</v>
      </c>
    </row>
    <row r="564" spans="1:22" x14ac:dyDescent="0.25">
      <c r="A564" s="472"/>
      <c r="B564" s="472"/>
      <c r="C564" s="1785"/>
      <c r="D564" s="515" t="s">
        <v>194</v>
      </c>
      <c r="E564" s="161">
        <v>88</v>
      </c>
      <c r="F564" s="162">
        <v>1</v>
      </c>
      <c r="G564" s="159">
        <v>90</v>
      </c>
      <c r="H564" s="160">
        <v>1</v>
      </c>
      <c r="I564" s="161">
        <v>97</v>
      </c>
      <c r="J564" s="160">
        <v>1</v>
      </c>
      <c r="K564" s="161">
        <v>107</v>
      </c>
      <c r="L564" s="160">
        <v>1</v>
      </c>
      <c r="M564" s="161">
        <v>115</v>
      </c>
      <c r="N564" s="160">
        <v>2</v>
      </c>
      <c r="O564" s="161">
        <v>121</v>
      </c>
      <c r="P564" s="160">
        <v>2</v>
      </c>
      <c r="Q564" s="161">
        <v>118</v>
      </c>
      <c r="R564" s="160">
        <v>2</v>
      </c>
      <c r="S564" s="161">
        <v>117</v>
      </c>
      <c r="T564" s="160">
        <v>2</v>
      </c>
      <c r="U564" s="161">
        <v>117</v>
      </c>
      <c r="V564" s="507">
        <v>2</v>
      </c>
    </row>
    <row r="565" spans="1:22" x14ac:dyDescent="0.25">
      <c r="A565" s="472"/>
      <c r="B565" s="472"/>
      <c r="C565" s="1785"/>
      <c r="D565" s="1045" t="s">
        <v>195</v>
      </c>
      <c r="E565" s="1048">
        <v>54</v>
      </c>
      <c r="F565" s="1049">
        <v>0</v>
      </c>
      <c r="G565" s="1046">
        <v>55</v>
      </c>
      <c r="H565" s="1047">
        <v>0</v>
      </c>
      <c r="I565" s="1048">
        <v>56</v>
      </c>
      <c r="J565" s="1047">
        <v>0</v>
      </c>
      <c r="K565" s="1048">
        <v>57</v>
      </c>
      <c r="L565" s="1047">
        <v>0</v>
      </c>
      <c r="M565" s="1048">
        <v>61</v>
      </c>
      <c r="N565" s="1047">
        <v>0</v>
      </c>
      <c r="O565" s="1048">
        <v>72</v>
      </c>
      <c r="P565" s="1047">
        <v>0</v>
      </c>
      <c r="Q565" s="1048">
        <v>71</v>
      </c>
      <c r="R565" s="1047">
        <v>0</v>
      </c>
      <c r="S565" s="1048">
        <v>74</v>
      </c>
      <c r="T565" s="1047">
        <v>1</v>
      </c>
      <c r="U565" s="1048">
        <v>74</v>
      </c>
      <c r="V565" s="1050">
        <v>1</v>
      </c>
    </row>
    <row r="566" spans="1:22" x14ac:dyDescent="0.25">
      <c r="A566" s="472"/>
      <c r="B566" s="472"/>
      <c r="C566" s="1785"/>
      <c r="D566" s="515" t="s">
        <v>196</v>
      </c>
      <c r="E566" s="161">
        <v>11</v>
      </c>
      <c r="F566" s="162">
        <v>0</v>
      </c>
      <c r="G566" s="159">
        <v>14</v>
      </c>
      <c r="H566" s="160">
        <v>0</v>
      </c>
      <c r="I566" s="161">
        <v>15</v>
      </c>
      <c r="J566" s="160">
        <v>0</v>
      </c>
      <c r="K566" s="161">
        <v>16</v>
      </c>
      <c r="L566" s="160">
        <v>0</v>
      </c>
      <c r="M566" s="161">
        <v>18</v>
      </c>
      <c r="N566" s="160">
        <v>0</v>
      </c>
      <c r="O566" s="161">
        <v>19</v>
      </c>
      <c r="P566" s="160">
        <v>0</v>
      </c>
      <c r="Q566" s="161">
        <v>22</v>
      </c>
      <c r="R566" s="160">
        <v>0</v>
      </c>
      <c r="S566" s="161">
        <v>25</v>
      </c>
      <c r="T566" s="160">
        <v>0</v>
      </c>
      <c r="U566" s="161">
        <v>25</v>
      </c>
      <c r="V566" s="507">
        <v>0</v>
      </c>
    </row>
    <row r="567" spans="1:22" x14ac:dyDescent="0.25">
      <c r="A567" s="472"/>
      <c r="B567" s="472"/>
      <c r="C567" s="1785"/>
      <c r="D567" s="1045" t="s">
        <v>197</v>
      </c>
      <c r="E567" s="1048">
        <v>19</v>
      </c>
      <c r="F567" s="1049">
        <v>15</v>
      </c>
      <c r="G567" s="1046">
        <v>19</v>
      </c>
      <c r="H567" s="1047">
        <v>17</v>
      </c>
      <c r="I567" s="1048">
        <v>25</v>
      </c>
      <c r="J567" s="1047">
        <v>21</v>
      </c>
      <c r="K567" s="1048">
        <v>28</v>
      </c>
      <c r="L567" s="1047">
        <v>28</v>
      </c>
      <c r="M567" s="1048">
        <v>36</v>
      </c>
      <c r="N567" s="1047">
        <v>31</v>
      </c>
      <c r="O567" s="1048">
        <v>40</v>
      </c>
      <c r="P567" s="1047">
        <v>34</v>
      </c>
      <c r="Q567" s="1048">
        <v>42</v>
      </c>
      <c r="R567" s="1047">
        <v>38</v>
      </c>
      <c r="S567" s="1048">
        <v>45</v>
      </c>
      <c r="T567" s="1047">
        <v>40</v>
      </c>
      <c r="U567" s="1048">
        <v>45</v>
      </c>
      <c r="V567" s="1050">
        <v>41</v>
      </c>
    </row>
    <row r="568" spans="1:22" x14ac:dyDescent="0.25">
      <c r="A568" s="472"/>
      <c r="B568" s="472"/>
      <c r="C568" s="1785"/>
      <c r="D568" s="515" t="s">
        <v>198</v>
      </c>
      <c r="E568" s="161">
        <v>29</v>
      </c>
      <c r="F568" s="162">
        <v>0</v>
      </c>
      <c r="G568" s="159">
        <v>30</v>
      </c>
      <c r="H568" s="160">
        <v>0</v>
      </c>
      <c r="I568" s="161">
        <v>33</v>
      </c>
      <c r="J568" s="160">
        <v>0</v>
      </c>
      <c r="K568" s="161">
        <v>33</v>
      </c>
      <c r="L568" s="160">
        <v>0</v>
      </c>
      <c r="M568" s="161">
        <v>35</v>
      </c>
      <c r="N568" s="160">
        <v>0</v>
      </c>
      <c r="O568" s="161">
        <v>35</v>
      </c>
      <c r="P568" s="160">
        <v>0</v>
      </c>
      <c r="Q568" s="161">
        <v>37</v>
      </c>
      <c r="R568" s="160">
        <v>0</v>
      </c>
      <c r="S568" s="161">
        <v>37</v>
      </c>
      <c r="T568" s="160">
        <v>0</v>
      </c>
      <c r="U568" s="161">
        <v>37</v>
      </c>
      <c r="V568" s="507">
        <v>0</v>
      </c>
    </row>
    <row r="569" spans="1:22" x14ac:dyDescent="0.25">
      <c r="A569" s="472"/>
      <c r="B569" s="472"/>
      <c r="C569" s="1785"/>
      <c r="D569" s="1045" t="s">
        <v>199</v>
      </c>
      <c r="E569" s="1048">
        <v>16</v>
      </c>
      <c r="F569" s="1049">
        <v>0</v>
      </c>
      <c r="G569" s="1046">
        <v>17</v>
      </c>
      <c r="H569" s="1047">
        <v>0</v>
      </c>
      <c r="I569" s="1048">
        <v>20</v>
      </c>
      <c r="J569" s="1047">
        <v>0</v>
      </c>
      <c r="K569" s="1048">
        <v>22</v>
      </c>
      <c r="L569" s="1047">
        <v>0</v>
      </c>
      <c r="M569" s="1048">
        <v>24</v>
      </c>
      <c r="N569" s="1047">
        <v>0</v>
      </c>
      <c r="O569" s="1048">
        <v>23</v>
      </c>
      <c r="P569" s="1047">
        <v>0</v>
      </c>
      <c r="Q569" s="1048">
        <v>25</v>
      </c>
      <c r="R569" s="1047">
        <v>0</v>
      </c>
      <c r="S569" s="1048">
        <v>29</v>
      </c>
      <c r="T569" s="1047">
        <v>0</v>
      </c>
      <c r="U569" s="1048">
        <v>29</v>
      </c>
      <c r="V569" s="1050">
        <v>0</v>
      </c>
    </row>
    <row r="570" spans="1:22" ht="15.75" thickBot="1" x14ac:dyDescent="0.3">
      <c r="A570" s="472"/>
      <c r="B570" s="472"/>
      <c r="C570" s="1785"/>
      <c r="D570" s="764" t="s">
        <v>200</v>
      </c>
      <c r="E570" s="767">
        <v>1</v>
      </c>
      <c r="F570" s="768">
        <v>0</v>
      </c>
      <c r="G570" s="765">
        <v>1</v>
      </c>
      <c r="H570" s="766">
        <v>0</v>
      </c>
      <c r="I570" s="767">
        <v>2</v>
      </c>
      <c r="J570" s="766">
        <v>0</v>
      </c>
      <c r="K570" s="767">
        <v>2</v>
      </c>
      <c r="L570" s="766">
        <v>0</v>
      </c>
      <c r="M570" s="767">
        <v>2</v>
      </c>
      <c r="N570" s="766">
        <v>0</v>
      </c>
      <c r="O570" s="767">
        <v>1</v>
      </c>
      <c r="P570" s="766">
        <v>0</v>
      </c>
      <c r="Q570" s="767">
        <v>2</v>
      </c>
      <c r="R570" s="766">
        <v>0</v>
      </c>
      <c r="S570" s="767">
        <v>1</v>
      </c>
      <c r="T570" s="766">
        <v>0</v>
      </c>
      <c r="U570" s="767">
        <v>1</v>
      </c>
      <c r="V570" s="769">
        <v>0</v>
      </c>
    </row>
    <row r="571" spans="1:22" ht="15.75" thickBot="1" x14ac:dyDescent="0.3">
      <c r="A571" s="472"/>
      <c r="B571" s="472"/>
      <c r="C571" s="1785"/>
      <c r="D571" s="889" t="s">
        <v>7</v>
      </c>
      <c r="E571" s="914">
        <f t="shared" ref="E571:V571" si="42">SUM(E562:E570)</f>
        <v>847</v>
      </c>
      <c r="F571" s="915">
        <f t="shared" si="42"/>
        <v>124</v>
      </c>
      <c r="G571" s="912">
        <f t="shared" si="42"/>
        <v>1071</v>
      </c>
      <c r="H571" s="913">
        <f t="shared" si="42"/>
        <v>215</v>
      </c>
      <c r="I571" s="914">
        <f t="shared" si="42"/>
        <v>1237</v>
      </c>
      <c r="J571" s="915">
        <f t="shared" si="42"/>
        <v>307</v>
      </c>
      <c r="K571" s="912">
        <f t="shared" si="42"/>
        <v>1358</v>
      </c>
      <c r="L571" s="913">
        <f t="shared" si="42"/>
        <v>372</v>
      </c>
      <c r="M571" s="914">
        <f t="shared" si="42"/>
        <v>1495</v>
      </c>
      <c r="N571" s="913">
        <f t="shared" si="42"/>
        <v>432</v>
      </c>
      <c r="O571" s="914">
        <f t="shared" si="42"/>
        <v>1556</v>
      </c>
      <c r="P571" s="913">
        <f t="shared" si="42"/>
        <v>481</v>
      </c>
      <c r="Q571" s="914">
        <f t="shared" si="42"/>
        <v>1624</v>
      </c>
      <c r="R571" s="913">
        <f t="shared" si="42"/>
        <v>538</v>
      </c>
      <c r="S571" s="914">
        <f t="shared" si="42"/>
        <v>1658</v>
      </c>
      <c r="T571" s="913">
        <f t="shared" si="42"/>
        <v>559</v>
      </c>
      <c r="U571" s="914">
        <f t="shared" si="42"/>
        <v>1698</v>
      </c>
      <c r="V571" s="916">
        <f t="shared" si="42"/>
        <v>599</v>
      </c>
    </row>
    <row r="572" spans="1:22" ht="30.75" thickBot="1" x14ac:dyDescent="0.3">
      <c r="A572" s="472"/>
      <c r="B572" s="472"/>
      <c r="C572" s="1786"/>
      <c r="D572" s="1146" t="s">
        <v>201</v>
      </c>
      <c r="E572" s="1765">
        <f>E571+F571</f>
        <v>971</v>
      </c>
      <c r="F572" s="1764"/>
      <c r="G572" s="1763">
        <f>G571+H571</f>
        <v>1286</v>
      </c>
      <c r="H572" s="1764"/>
      <c r="I572" s="1763">
        <f>I571+J571</f>
        <v>1544</v>
      </c>
      <c r="J572" s="1764"/>
      <c r="K572" s="1763">
        <f>K571+L571</f>
        <v>1730</v>
      </c>
      <c r="L572" s="1764"/>
      <c r="M572" s="1763">
        <f>M571+N571</f>
        <v>1927</v>
      </c>
      <c r="N572" s="1764"/>
      <c r="O572" s="1763">
        <f>O571+P571</f>
        <v>2037</v>
      </c>
      <c r="P572" s="1764"/>
      <c r="Q572" s="1763">
        <f>Q571+R571</f>
        <v>2162</v>
      </c>
      <c r="R572" s="1764"/>
      <c r="S572" s="1763">
        <f>S571+T571</f>
        <v>2217</v>
      </c>
      <c r="T572" s="1764"/>
      <c r="U572" s="1763">
        <f>U571+V571</f>
        <v>2297</v>
      </c>
      <c r="V572" s="1766"/>
    </row>
    <row r="573" spans="1:22" ht="15.75" customHeight="1" thickTop="1" thickBot="1" x14ac:dyDescent="0.3">
      <c r="A573" s="472"/>
      <c r="B573" s="439" t="s">
        <v>244</v>
      </c>
      <c r="C573" s="1771" t="s">
        <v>244</v>
      </c>
      <c r="D573" s="1791" t="str">
        <f>D560</f>
        <v>CATEG.</v>
      </c>
      <c r="E573" s="1757">
        <v>2008</v>
      </c>
      <c r="F573" s="1758"/>
      <c r="G573" s="1757">
        <v>2009</v>
      </c>
      <c r="H573" s="1758"/>
      <c r="I573" s="1757">
        <v>2010</v>
      </c>
      <c r="J573" s="1758"/>
      <c r="K573" s="1757">
        <v>2011</v>
      </c>
      <c r="L573" s="1758"/>
      <c r="M573" s="1757">
        <v>2012</v>
      </c>
      <c r="N573" s="1758"/>
      <c r="O573" s="1781">
        <v>2013</v>
      </c>
      <c r="P573" s="1782"/>
      <c r="Q573" s="1781">
        <v>2014</v>
      </c>
      <c r="R573" s="1782"/>
      <c r="S573" s="1781">
        <v>2015</v>
      </c>
      <c r="T573" s="1783"/>
      <c r="U573" s="1781">
        <v>2016</v>
      </c>
      <c r="V573" s="1784"/>
    </row>
    <row r="574" spans="1:22" ht="15.75" thickBot="1" x14ac:dyDescent="0.3">
      <c r="A574" s="472"/>
      <c r="B574" s="472"/>
      <c r="C574" s="1772"/>
      <c r="D574" s="1793"/>
      <c r="E574" s="904" t="s">
        <v>190</v>
      </c>
      <c r="F574" s="905" t="s">
        <v>191</v>
      </c>
      <c r="G574" s="902" t="s">
        <v>190</v>
      </c>
      <c r="H574" s="903" t="s">
        <v>191</v>
      </c>
      <c r="I574" s="904" t="s">
        <v>190</v>
      </c>
      <c r="J574" s="903" t="s">
        <v>191</v>
      </c>
      <c r="K574" s="923" t="s">
        <v>190</v>
      </c>
      <c r="L574" s="924" t="s">
        <v>191</v>
      </c>
      <c r="M574" s="923" t="s">
        <v>190</v>
      </c>
      <c r="N574" s="924" t="s">
        <v>191</v>
      </c>
      <c r="O574" s="923" t="s">
        <v>190</v>
      </c>
      <c r="P574" s="903" t="s">
        <v>191</v>
      </c>
      <c r="Q574" s="923" t="s">
        <v>190</v>
      </c>
      <c r="R574" s="903" t="s">
        <v>191</v>
      </c>
      <c r="S574" s="923" t="s">
        <v>190</v>
      </c>
      <c r="T574" s="903" t="s">
        <v>191</v>
      </c>
      <c r="U574" s="1141" t="s">
        <v>190</v>
      </c>
      <c r="V574" s="1140" t="s">
        <v>191</v>
      </c>
    </row>
    <row r="575" spans="1:22" x14ac:dyDescent="0.25">
      <c r="A575" s="472"/>
      <c r="B575" s="472"/>
      <c r="C575" s="1785"/>
      <c r="D575" s="514" t="s">
        <v>192</v>
      </c>
      <c r="E575" s="157">
        <v>105</v>
      </c>
      <c r="F575" s="158">
        <v>13</v>
      </c>
      <c r="G575" s="155">
        <v>134</v>
      </c>
      <c r="H575" s="156">
        <v>26</v>
      </c>
      <c r="I575" s="157">
        <v>138</v>
      </c>
      <c r="J575" s="156">
        <v>47</v>
      </c>
      <c r="K575" s="157">
        <v>162</v>
      </c>
      <c r="L575" s="156">
        <v>56</v>
      </c>
      <c r="M575" s="157">
        <v>179</v>
      </c>
      <c r="N575" s="156">
        <v>68</v>
      </c>
      <c r="O575" s="157">
        <v>189</v>
      </c>
      <c r="P575" s="156">
        <v>76</v>
      </c>
      <c r="Q575" s="157">
        <v>197</v>
      </c>
      <c r="R575" s="156">
        <v>84</v>
      </c>
      <c r="S575" s="157">
        <v>207</v>
      </c>
      <c r="T575" s="156">
        <v>91</v>
      </c>
      <c r="U575" s="157">
        <v>208</v>
      </c>
      <c r="V575" s="506">
        <v>92</v>
      </c>
    </row>
    <row r="576" spans="1:22" x14ac:dyDescent="0.25">
      <c r="A576" s="472"/>
      <c r="B576" s="472"/>
      <c r="C576" s="1785"/>
      <c r="D576" s="1045" t="s">
        <v>193</v>
      </c>
      <c r="E576" s="1048">
        <v>1479</v>
      </c>
      <c r="F576" s="1049">
        <v>326</v>
      </c>
      <c r="G576" s="1046">
        <v>1879</v>
      </c>
      <c r="H576" s="1047">
        <v>475</v>
      </c>
      <c r="I576" s="1048">
        <v>2055</v>
      </c>
      <c r="J576" s="1047">
        <v>555</v>
      </c>
      <c r="K576" s="1048">
        <v>2239</v>
      </c>
      <c r="L576" s="1047">
        <v>651</v>
      </c>
      <c r="M576" s="1048">
        <v>2357</v>
      </c>
      <c r="N576" s="1047">
        <v>747</v>
      </c>
      <c r="O576" s="1048">
        <v>2545</v>
      </c>
      <c r="P576" s="1047">
        <v>810</v>
      </c>
      <c r="Q576" s="1048">
        <v>2799</v>
      </c>
      <c r="R576" s="1047">
        <v>946</v>
      </c>
      <c r="S576" s="1048">
        <v>2994</v>
      </c>
      <c r="T576" s="1047">
        <v>1047</v>
      </c>
      <c r="U576" s="1048">
        <v>3174</v>
      </c>
      <c r="V576" s="1050">
        <v>1150</v>
      </c>
    </row>
    <row r="577" spans="1:22" x14ac:dyDescent="0.25">
      <c r="A577" s="472"/>
      <c r="B577" s="472"/>
      <c r="C577" s="1785"/>
      <c r="D577" s="515" t="s">
        <v>194</v>
      </c>
      <c r="E577" s="161">
        <v>255</v>
      </c>
      <c r="F577" s="162">
        <v>5</v>
      </c>
      <c r="G577" s="159">
        <v>263</v>
      </c>
      <c r="H577" s="160">
        <v>5</v>
      </c>
      <c r="I577" s="161">
        <v>268</v>
      </c>
      <c r="J577" s="160">
        <v>6</v>
      </c>
      <c r="K577" s="161">
        <v>261</v>
      </c>
      <c r="L577" s="160">
        <v>6</v>
      </c>
      <c r="M577" s="161">
        <v>259</v>
      </c>
      <c r="N577" s="160">
        <v>5</v>
      </c>
      <c r="O577" s="161">
        <v>268</v>
      </c>
      <c r="P577" s="160">
        <v>6</v>
      </c>
      <c r="Q577" s="161">
        <v>267</v>
      </c>
      <c r="R577" s="160">
        <v>6</v>
      </c>
      <c r="S577" s="161">
        <v>264</v>
      </c>
      <c r="T577" s="160">
        <v>5</v>
      </c>
      <c r="U577" s="161">
        <v>266</v>
      </c>
      <c r="V577" s="507">
        <v>5</v>
      </c>
    </row>
    <row r="578" spans="1:22" x14ac:dyDescent="0.25">
      <c r="A578" s="472"/>
      <c r="B578" s="472"/>
      <c r="C578" s="1785"/>
      <c r="D578" s="1045" t="s">
        <v>195</v>
      </c>
      <c r="E578" s="1048">
        <v>137</v>
      </c>
      <c r="F578" s="1049">
        <v>0</v>
      </c>
      <c r="G578" s="1046">
        <v>141</v>
      </c>
      <c r="H578" s="1047">
        <v>1</v>
      </c>
      <c r="I578" s="1048">
        <v>147</v>
      </c>
      <c r="J578" s="1047">
        <v>1</v>
      </c>
      <c r="K578" s="1048">
        <v>153</v>
      </c>
      <c r="L578" s="1047">
        <v>1</v>
      </c>
      <c r="M578" s="1048">
        <v>154</v>
      </c>
      <c r="N578" s="1047">
        <v>1</v>
      </c>
      <c r="O578" s="1048">
        <v>154</v>
      </c>
      <c r="P578" s="1047">
        <v>1</v>
      </c>
      <c r="Q578" s="1048">
        <v>166</v>
      </c>
      <c r="R578" s="1047">
        <v>2</v>
      </c>
      <c r="S578" s="1048">
        <v>176</v>
      </c>
      <c r="T578" s="1047">
        <v>1</v>
      </c>
      <c r="U578" s="1048">
        <v>182</v>
      </c>
      <c r="V578" s="1050">
        <v>1</v>
      </c>
    </row>
    <row r="579" spans="1:22" x14ac:dyDescent="0.25">
      <c r="A579" s="472"/>
      <c r="B579" s="1328" t="s">
        <v>36</v>
      </c>
      <c r="C579" s="1785"/>
      <c r="D579" s="515" t="s">
        <v>196</v>
      </c>
      <c r="E579" s="161">
        <v>41</v>
      </c>
      <c r="F579" s="162">
        <v>0</v>
      </c>
      <c r="G579" s="159">
        <v>44</v>
      </c>
      <c r="H579" s="160">
        <v>0</v>
      </c>
      <c r="I579" s="161">
        <v>43</v>
      </c>
      <c r="J579" s="160">
        <v>0</v>
      </c>
      <c r="K579" s="161">
        <v>47</v>
      </c>
      <c r="L579" s="160">
        <v>0</v>
      </c>
      <c r="M579" s="161">
        <v>43</v>
      </c>
      <c r="N579" s="160">
        <v>0</v>
      </c>
      <c r="O579" s="161">
        <v>47</v>
      </c>
      <c r="P579" s="160">
        <v>0</v>
      </c>
      <c r="Q579" s="161">
        <v>50</v>
      </c>
      <c r="R579" s="160">
        <v>0</v>
      </c>
      <c r="S579" s="161">
        <v>53</v>
      </c>
      <c r="T579" s="160">
        <v>0</v>
      </c>
      <c r="U579" s="161">
        <v>56</v>
      </c>
      <c r="V579" s="507">
        <v>0</v>
      </c>
    </row>
    <row r="580" spans="1:22" x14ac:dyDescent="0.25">
      <c r="A580" s="472"/>
      <c r="B580" s="1328" t="s">
        <v>38</v>
      </c>
      <c r="C580" s="1785"/>
      <c r="D580" s="1045" t="s">
        <v>197</v>
      </c>
      <c r="E580" s="1048">
        <v>64</v>
      </c>
      <c r="F580" s="1049">
        <v>55</v>
      </c>
      <c r="G580" s="1046">
        <v>75</v>
      </c>
      <c r="H580" s="1047">
        <v>74</v>
      </c>
      <c r="I580" s="1048">
        <v>86</v>
      </c>
      <c r="J580" s="1047">
        <v>79</v>
      </c>
      <c r="K580" s="1048">
        <v>97</v>
      </c>
      <c r="L580" s="1047">
        <v>89</v>
      </c>
      <c r="M580" s="1048">
        <v>106</v>
      </c>
      <c r="N580" s="1047">
        <v>103</v>
      </c>
      <c r="O580" s="1048">
        <v>114</v>
      </c>
      <c r="P580" s="1047">
        <v>113</v>
      </c>
      <c r="Q580" s="1048">
        <v>120</v>
      </c>
      <c r="R580" s="1047">
        <v>127</v>
      </c>
      <c r="S580" s="1048">
        <v>139</v>
      </c>
      <c r="T580" s="1047">
        <v>150</v>
      </c>
      <c r="U580" s="1048">
        <v>148</v>
      </c>
      <c r="V580" s="1050">
        <v>160</v>
      </c>
    </row>
    <row r="581" spans="1:22" x14ac:dyDescent="0.25">
      <c r="A581" s="472"/>
      <c r="B581" s="1328" t="s">
        <v>81</v>
      </c>
      <c r="C581" s="1785"/>
      <c r="D581" s="515" t="s">
        <v>198</v>
      </c>
      <c r="E581" s="161">
        <v>97</v>
      </c>
      <c r="F581" s="162">
        <v>1</v>
      </c>
      <c r="G581" s="159">
        <v>103</v>
      </c>
      <c r="H581" s="160">
        <v>1</v>
      </c>
      <c r="I581" s="161">
        <v>110</v>
      </c>
      <c r="J581" s="160">
        <v>1</v>
      </c>
      <c r="K581" s="161">
        <v>108</v>
      </c>
      <c r="L581" s="160">
        <v>1</v>
      </c>
      <c r="M581" s="161">
        <v>111</v>
      </c>
      <c r="N581" s="160">
        <v>1</v>
      </c>
      <c r="O581" s="161">
        <v>109</v>
      </c>
      <c r="P581" s="160">
        <v>1</v>
      </c>
      <c r="Q581" s="161">
        <v>112</v>
      </c>
      <c r="R581" s="160">
        <v>2</v>
      </c>
      <c r="S581" s="161">
        <v>114</v>
      </c>
      <c r="T581" s="160">
        <v>2</v>
      </c>
      <c r="U581" s="161">
        <v>114</v>
      </c>
      <c r="V581" s="507">
        <v>2</v>
      </c>
    </row>
    <row r="582" spans="1:22" x14ac:dyDescent="0.25">
      <c r="A582" s="472"/>
      <c r="B582" s="472"/>
      <c r="C582" s="1785"/>
      <c r="D582" s="1045" t="s">
        <v>199</v>
      </c>
      <c r="E582" s="1048">
        <v>37</v>
      </c>
      <c r="F582" s="1049">
        <v>1</v>
      </c>
      <c r="G582" s="1046">
        <v>41</v>
      </c>
      <c r="H582" s="1047">
        <v>1</v>
      </c>
      <c r="I582" s="1048">
        <v>43</v>
      </c>
      <c r="J582" s="1047">
        <v>1</v>
      </c>
      <c r="K582" s="1048">
        <v>47</v>
      </c>
      <c r="L582" s="1047">
        <v>1</v>
      </c>
      <c r="M582" s="1048">
        <v>46</v>
      </c>
      <c r="N582" s="1047">
        <v>1</v>
      </c>
      <c r="O582" s="1048">
        <v>48</v>
      </c>
      <c r="P582" s="1047">
        <v>1</v>
      </c>
      <c r="Q582" s="1048">
        <v>53</v>
      </c>
      <c r="R582" s="1047">
        <v>1</v>
      </c>
      <c r="S582" s="1048">
        <v>55</v>
      </c>
      <c r="T582" s="1047">
        <v>1</v>
      </c>
      <c r="U582" s="1048">
        <v>56</v>
      </c>
      <c r="V582" s="1050">
        <v>1</v>
      </c>
    </row>
    <row r="583" spans="1:22" ht="15.75" thickBot="1" x14ac:dyDescent="0.3">
      <c r="A583" s="472"/>
      <c r="B583" s="472"/>
      <c r="C583" s="1785"/>
      <c r="D583" s="764" t="s">
        <v>200</v>
      </c>
      <c r="E583" s="767">
        <v>16</v>
      </c>
      <c r="F583" s="768">
        <v>0</v>
      </c>
      <c r="G583" s="765">
        <v>16</v>
      </c>
      <c r="H583" s="766">
        <v>0</v>
      </c>
      <c r="I583" s="767">
        <v>15</v>
      </c>
      <c r="J583" s="766">
        <v>0</v>
      </c>
      <c r="K583" s="767">
        <v>16</v>
      </c>
      <c r="L583" s="766">
        <v>0</v>
      </c>
      <c r="M583" s="767">
        <v>16</v>
      </c>
      <c r="N583" s="766">
        <v>0</v>
      </c>
      <c r="O583" s="767">
        <v>18</v>
      </c>
      <c r="P583" s="766">
        <v>0</v>
      </c>
      <c r="Q583" s="767">
        <v>19</v>
      </c>
      <c r="R583" s="766">
        <v>0</v>
      </c>
      <c r="S583" s="767">
        <v>19</v>
      </c>
      <c r="T583" s="766">
        <v>0</v>
      </c>
      <c r="U583" s="767">
        <v>19</v>
      </c>
      <c r="V583" s="769">
        <v>0</v>
      </c>
    </row>
    <row r="584" spans="1:22" ht="15.75" thickBot="1" x14ac:dyDescent="0.3">
      <c r="A584" s="472"/>
      <c r="B584" s="472"/>
      <c r="C584" s="1785"/>
      <c r="D584" s="889" t="s">
        <v>7</v>
      </c>
      <c r="E584" s="914">
        <f t="shared" ref="E584:V584" si="43">SUM(E575:E583)</f>
        <v>2231</v>
      </c>
      <c r="F584" s="915">
        <f t="shared" si="43"/>
        <v>401</v>
      </c>
      <c r="G584" s="912">
        <f t="shared" si="43"/>
        <v>2696</v>
      </c>
      <c r="H584" s="913">
        <f t="shared" si="43"/>
        <v>583</v>
      </c>
      <c r="I584" s="914">
        <f t="shared" si="43"/>
        <v>2905</v>
      </c>
      <c r="J584" s="915">
        <f t="shared" si="43"/>
        <v>690</v>
      </c>
      <c r="K584" s="912">
        <f t="shared" si="43"/>
        <v>3130</v>
      </c>
      <c r="L584" s="913">
        <f t="shared" si="43"/>
        <v>805</v>
      </c>
      <c r="M584" s="914">
        <f t="shared" si="43"/>
        <v>3271</v>
      </c>
      <c r="N584" s="913">
        <f t="shared" si="43"/>
        <v>926</v>
      </c>
      <c r="O584" s="914">
        <f t="shared" si="43"/>
        <v>3492</v>
      </c>
      <c r="P584" s="913">
        <f t="shared" si="43"/>
        <v>1008</v>
      </c>
      <c r="Q584" s="914">
        <f t="shared" si="43"/>
        <v>3783</v>
      </c>
      <c r="R584" s="913">
        <f t="shared" si="43"/>
        <v>1168</v>
      </c>
      <c r="S584" s="914">
        <f t="shared" si="43"/>
        <v>4021</v>
      </c>
      <c r="T584" s="913">
        <f t="shared" si="43"/>
        <v>1297</v>
      </c>
      <c r="U584" s="914">
        <f t="shared" si="43"/>
        <v>4223</v>
      </c>
      <c r="V584" s="916">
        <f t="shared" si="43"/>
        <v>1411</v>
      </c>
    </row>
    <row r="585" spans="1:22" ht="30.75" thickBot="1" x14ac:dyDescent="0.3">
      <c r="A585" s="472"/>
      <c r="B585" s="472"/>
      <c r="C585" s="1786"/>
      <c r="D585" s="1146" t="s">
        <v>201</v>
      </c>
      <c r="E585" s="1765">
        <f>E584+F584</f>
        <v>2632</v>
      </c>
      <c r="F585" s="1764"/>
      <c r="G585" s="1763">
        <f>G584+H584</f>
        <v>3279</v>
      </c>
      <c r="H585" s="1764"/>
      <c r="I585" s="1763">
        <f>I584+J584</f>
        <v>3595</v>
      </c>
      <c r="J585" s="1764"/>
      <c r="K585" s="1763">
        <f>K584+L584</f>
        <v>3935</v>
      </c>
      <c r="L585" s="1764"/>
      <c r="M585" s="1763">
        <f>M584+N584</f>
        <v>4197</v>
      </c>
      <c r="N585" s="1764"/>
      <c r="O585" s="1763">
        <f>O584+P584</f>
        <v>4500</v>
      </c>
      <c r="P585" s="1764"/>
      <c r="Q585" s="1763">
        <f>Q584+R584</f>
        <v>4951</v>
      </c>
      <c r="R585" s="1764"/>
      <c r="S585" s="1763">
        <f>S584+T584</f>
        <v>5318</v>
      </c>
      <c r="T585" s="1764"/>
      <c r="U585" s="1763">
        <f>U584+V584</f>
        <v>5634</v>
      </c>
      <c r="V585" s="1766"/>
    </row>
    <row r="586" spans="1:22" ht="15.75" customHeight="1" thickTop="1" thickBot="1" x14ac:dyDescent="0.3">
      <c r="A586" s="472"/>
      <c r="B586" s="439" t="s">
        <v>245</v>
      </c>
      <c r="C586" s="1771" t="s">
        <v>245</v>
      </c>
      <c r="D586" s="1791" t="str">
        <f>D573</f>
        <v>CATEG.</v>
      </c>
      <c r="E586" s="1757">
        <v>2008</v>
      </c>
      <c r="F586" s="1758"/>
      <c r="G586" s="1757">
        <v>2009</v>
      </c>
      <c r="H586" s="1758"/>
      <c r="I586" s="1757">
        <v>2010</v>
      </c>
      <c r="J586" s="1758"/>
      <c r="K586" s="1757">
        <v>2011</v>
      </c>
      <c r="L586" s="1758"/>
      <c r="M586" s="1757">
        <v>2012</v>
      </c>
      <c r="N586" s="1758"/>
      <c r="O586" s="1781">
        <v>2013</v>
      </c>
      <c r="P586" s="1782"/>
      <c r="Q586" s="1781">
        <v>2014</v>
      </c>
      <c r="R586" s="1782"/>
      <c r="S586" s="1781">
        <v>2015</v>
      </c>
      <c r="T586" s="1783"/>
      <c r="U586" s="1781">
        <v>2016</v>
      </c>
      <c r="V586" s="1784"/>
    </row>
    <row r="587" spans="1:22" ht="15.75" thickBot="1" x14ac:dyDescent="0.3">
      <c r="A587" s="472"/>
      <c r="B587" s="472"/>
      <c r="C587" s="1772"/>
      <c r="D587" s="1793"/>
      <c r="E587" s="904" t="s">
        <v>190</v>
      </c>
      <c r="F587" s="905" t="s">
        <v>191</v>
      </c>
      <c r="G587" s="902" t="s">
        <v>190</v>
      </c>
      <c r="H587" s="903" t="s">
        <v>191</v>
      </c>
      <c r="I587" s="904" t="s">
        <v>190</v>
      </c>
      <c r="J587" s="903" t="s">
        <v>191</v>
      </c>
      <c r="K587" s="923" t="s">
        <v>190</v>
      </c>
      <c r="L587" s="924" t="s">
        <v>191</v>
      </c>
      <c r="M587" s="923" t="s">
        <v>190</v>
      </c>
      <c r="N587" s="924" t="s">
        <v>191</v>
      </c>
      <c r="O587" s="923" t="s">
        <v>190</v>
      </c>
      <c r="P587" s="903" t="s">
        <v>191</v>
      </c>
      <c r="Q587" s="923" t="s">
        <v>190</v>
      </c>
      <c r="R587" s="903" t="s">
        <v>191</v>
      </c>
      <c r="S587" s="923" t="s">
        <v>190</v>
      </c>
      <c r="T587" s="903" t="s">
        <v>191</v>
      </c>
      <c r="U587" s="1141" t="s">
        <v>190</v>
      </c>
      <c r="V587" s="1140" t="s">
        <v>191</v>
      </c>
    </row>
    <row r="588" spans="1:22" x14ac:dyDescent="0.25">
      <c r="A588" s="472"/>
      <c r="B588" s="472"/>
      <c r="C588" s="1785"/>
      <c r="D588" s="514" t="s">
        <v>192</v>
      </c>
      <c r="E588" s="157">
        <v>334</v>
      </c>
      <c r="F588" s="158">
        <v>79</v>
      </c>
      <c r="G588" s="155">
        <v>375</v>
      </c>
      <c r="H588" s="156">
        <v>117</v>
      </c>
      <c r="I588" s="157">
        <v>398</v>
      </c>
      <c r="J588" s="156">
        <v>133</v>
      </c>
      <c r="K588" s="157">
        <v>422</v>
      </c>
      <c r="L588" s="156">
        <v>152</v>
      </c>
      <c r="M588" s="157">
        <v>426</v>
      </c>
      <c r="N588" s="156">
        <v>167</v>
      </c>
      <c r="O588" s="157">
        <v>452</v>
      </c>
      <c r="P588" s="156">
        <v>181</v>
      </c>
      <c r="Q588" s="157">
        <v>468</v>
      </c>
      <c r="R588" s="156">
        <v>203</v>
      </c>
      <c r="S588" s="157">
        <v>482</v>
      </c>
      <c r="T588" s="156">
        <v>215</v>
      </c>
      <c r="U588" s="157">
        <v>486</v>
      </c>
      <c r="V588" s="506">
        <v>217</v>
      </c>
    </row>
    <row r="589" spans="1:22" x14ac:dyDescent="0.25">
      <c r="A589" s="472"/>
      <c r="B589" s="472"/>
      <c r="C589" s="1785"/>
      <c r="D589" s="1045" t="s">
        <v>193</v>
      </c>
      <c r="E589" s="1048">
        <v>2549</v>
      </c>
      <c r="F589" s="1049">
        <v>549</v>
      </c>
      <c r="G589" s="1046">
        <v>3101</v>
      </c>
      <c r="H589" s="1047">
        <v>802</v>
      </c>
      <c r="I589" s="1048">
        <v>3452</v>
      </c>
      <c r="J589" s="1047">
        <v>1001</v>
      </c>
      <c r="K589" s="1048">
        <v>3751</v>
      </c>
      <c r="L589" s="1047">
        <v>1181</v>
      </c>
      <c r="M589" s="1048">
        <v>4017</v>
      </c>
      <c r="N589" s="1047">
        <v>1341</v>
      </c>
      <c r="O589" s="1048">
        <v>4220</v>
      </c>
      <c r="P589" s="1047">
        <v>1482</v>
      </c>
      <c r="Q589" s="1048">
        <v>4500</v>
      </c>
      <c r="R589" s="1047">
        <v>1734</v>
      </c>
      <c r="S589" s="1048">
        <v>4565</v>
      </c>
      <c r="T589" s="1047">
        <v>1874</v>
      </c>
      <c r="U589" s="1048">
        <v>4723</v>
      </c>
      <c r="V589" s="1050">
        <v>1992</v>
      </c>
    </row>
    <row r="590" spans="1:22" x14ac:dyDescent="0.25">
      <c r="A590" s="472"/>
      <c r="B590" s="472"/>
      <c r="C590" s="1785"/>
      <c r="D590" s="515" t="s">
        <v>194</v>
      </c>
      <c r="E590" s="161">
        <v>356</v>
      </c>
      <c r="F590" s="162">
        <v>13</v>
      </c>
      <c r="G590" s="159">
        <v>360</v>
      </c>
      <c r="H590" s="160">
        <v>13</v>
      </c>
      <c r="I590" s="161">
        <v>373</v>
      </c>
      <c r="J590" s="160">
        <v>13</v>
      </c>
      <c r="K590" s="161">
        <v>381</v>
      </c>
      <c r="L590" s="160">
        <v>13</v>
      </c>
      <c r="M590" s="161">
        <v>381</v>
      </c>
      <c r="N590" s="160">
        <v>11</v>
      </c>
      <c r="O590" s="161">
        <v>378</v>
      </c>
      <c r="P590" s="160">
        <v>12</v>
      </c>
      <c r="Q590" s="161">
        <v>380</v>
      </c>
      <c r="R590" s="160">
        <v>12</v>
      </c>
      <c r="S590" s="161">
        <v>355</v>
      </c>
      <c r="T590" s="160">
        <v>11</v>
      </c>
      <c r="U590" s="161">
        <v>355</v>
      </c>
      <c r="V590" s="507">
        <v>11</v>
      </c>
    </row>
    <row r="591" spans="1:22" x14ac:dyDescent="0.25">
      <c r="A591" s="472"/>
      <c r="B591" s="472"/>
      <c r="C591" s="1785"/>
      <c r="D591" s="1045" t="s">
        <v>195</v>
      </c>
      <c r="E591" s="1048">
        <v>211</v>
      </c>
      <c r="F591" s="1049">
        <v>1</v>
      </c>
      <c r="G591" s="1046">
        <v>217</v>
      </c>
      <c r="H591" s="1047">
        <v>1</v>
      </c>
      <c r="I591" s="1048">
        <v>223</v>
      </c>
      <c r="J591" s="1047">
        <v>1</v>
      </c>
      <c r="K591" s="1048">
        <v>230</v>
      </c>
      <c r="L591" s="1047">
        <v>1</v>
      </c>
      <c r="M591" s="1048">
        <v>232</v>
      </c>
      <c r="N591" s="1047">
        <v>1</v>
      </c>
      <c r="O591" s="1048">
        <v>237</v>
      </c>
      <c r="P591" s="1047">
        <v>2</v>
      </c>
      <c r="Q591" s="1048">
        <v>240</v>
      </c>
      <c r="R591" s="1047">
        <v>2</v>
      </c>
      <c r="S591" s="1048">
        <v>233</v>
      </c>
      <c r="T591" s="1047">
        <v>3</v>
      </c>
      <c r="U591" s="1048">
        <v>235</v>
      </c>
      <c r="V591" s="1050">
        <v>3</v>
      </c>
    </row>
    <row r="592" spans="1:22" x14ac:dyDescent="0.25">
      <c r="A592" s="472"/>
      <c r="B592" s="472"/>
      <c r="C592" s="1785"/>
      <c r="D592" s="515" t="s">
        <v>196</v>
      </c>
      <c r="E592" s="161">
        <v>37</v>
      </c>
      <c r="F592" s="162">
        <v>0</v>
      </c>
      <c r="G592" s="159">
        <v>37</v>
      </c>
      <c r="H592" s="160">
        <v>0</v>
      </c>
      <c r="I592" s="161">
        <v>44</v>
      </c>
      <c r="J592" s="160">
        <v>0</v>
      </c>
      <c r="K592" s="161">
        <v>46</v>
      </c>
      <c r="L592" s="160">
        <v>0</v>
      </c>
      <c r="M592" s="161">
        <v>50</v>
      </c>
      <c r="N592" s="160">
        <v>0</v>
      </c>
      <c r="O592" s="161">
        <v>52</v>
      </c>
      <c r="P592" s="160">
        <v>0</v>
      </c>
      <c r="Q592" s="161">
        <v>53</v>
      </c>
      <c r="R592" s="160">
        <v>0</v>
      </c>
      <c r="S592" s="161">
        <v>55</v>
      </c>
      <c r="T592" s="160">
        <v>0</v>
      </c>
      <c r="U592" s="161">
        <v>55</v>
      </c>
      <c r="V592" s="507">
        <v>0</v>
      </c>
    </row>
    <row r="593" spans="1:22" x14ac:dyDescent="0.25">
      <c r="A593" s="472"/>
      <c r="B593" s="472"/>
      <c r="C593" s="1785"/>
      <c r="D593" s="1045" t="s">
        <v>197</v>
      </c>
      <c r="E593" s="1048">
        <v>109</v>
      </c>
      <c r="F593" s="1049">
        <v>72</v>
      </c>
      <c r="G593" s="1046">
        <v>123</v>
      </c>
      <c r="H593" s="1047">
        <v>87</v>
      </c>
      <c r="I593" s="1048">
        <v>137</v>
      </c>
      <c r="J593" s="1047">
        <v>108</v>
      </c>
      <c r="K593" s="1048">
        <v>153</v>
      </c>
      <c r="L593" s="1047">
        <v>124</v>
      </c>
      <c r="M593" s="1048">
        <v>152</v>
      </c>
      <c r="N593" s="1047">
        <v>136</v>
      </c>
      <c r="O593" s="1048">
        <v>156</v>
      </c>
      <c r="P593" s="1047">
        <v>149</v>
      </c>
      <c r="Q593" s="1048">
        <v>159</v>
      </c>
      <c r="R593" s="1047">
        <v>161</v>
      </c>
      <c r="S593" s="1048">
        <v>170</v>
      </c>
      <c r="T593" s="1047">
        <v>175</v>
      </c>
      <c r="U593" s="1048">
        <v>178</v>
      </c>
      <c r="V593" s="1050">
        <v>188</v>
      </c>
    </row>
    <row r="594" spans="1:22" x14ac:dyDescent="0.25">
      <c r="A594" s="472"/>
      <c r="B594" s="472"/>
      <c r="C594" s="1785"/>
      <c r="D594" s="515" t="s">
        <v>198</v>
      </c>
      <c r="E594" s="161">
        <v>111</v>
      </c>
      <c r="F594" s="162">
        <v>1</v>
      </c>
      <c r="G594" s="159">
        <v>119</v>
      </c>
      <c r="H594" s="160">
        <v>1</v>
      </c>
      <c r="I594" s="161">
        <v>120</v>
      </c>
      <c r="J594" s="160">
        <v>1</v>
      </c>
      <c r="K594" s="161">
        <v>128</v>
      </c>
      <c r="L594" s="160">
        <v>1</v>
      </c>
      <c r="M594" s="161">
        <v>132</v>
      </c>
      <c r="N594" s="160">
        <v>1</v>
      </c>
      <c r="O594" s="161">
        <v>133</v>
      </c>
      <c r="P594" s="160">
        <v>1</v>
      </c>
      <c r="Q594" s="161">
        <v>135</v>
      </c>
      <c r="R594" s="160">
        <v>1</v>
      </c>
      <c r="S594" s="161">
        <v>138</v>
      </c>
      <c r="T594" s="160">
        <v>1</v>
      </c>
      <c r="U594" s="161">
        <v>138</v>
      </c>
      <c r="V594" s="507">
        <v>1</v>
      </c>
    </row>
    <row r="595" spans="1:22" x14ac:dyDescent="0.25">
      <c r="A595" s="472"/>
      <c r="B595" s="472"/>
      <c r="C595" s="1785"/>
      <c r="D595" s="1045" t="s">
        <v>199</v>
      </c>
      <c r="E595" s="1048">
        <v>67</v>
      </c>
      <c r="F595" s="1049">
        <v>0</v>
      </c>
      <c r="G595" s="1046">
        <v>68</v>
      </c>
      <c r="H595" s="1047">
        <v>0</v>
      </c>
      <c r="I595" s="1048">
        <v>74</v>
      </c>
      <c r="J595" s="1047">
        <v>0</v>
      </c>
      <c r="K595" s="1048">
        <v>75</v>
      </c>
      <c r="L595" s="1047">
        <v>0</v>
      </c>
      <c r="M595" s="1048">
        <v>76</v>
      </c>
      <c r="N595" s="1047">
        <v>0</v>
      </c>
      <c r="O595" s="1048">
        <v>78</v>
      </c>
      <c r="P595" s="1047">
        <v>0</v>
      </c>
      <c r="Q595" s="1048">
        <v>78</v>
      </c>
      <c r="R595" s="1047">
        <v>0</v>
      </c>
      <c r="S595" s="1048">
        <v>72</v>
      </c>
      <c r="T595" s="1047">
        <v>0</v>
      </c>
      <c r="U595" s="1048">
        <v>74</v>
      </c>
      <c r="V595" s="1050">
        <v>0</v>
      </c>
    </row>
    <row r="596" spans="1:22" ht="15.75" thickBot="1" x14ac:dyDescent="0.3">
      <c r="A596" s="472"/>
      <c r="B596" s="472"/>
      <c r="C596" s="1785"/>
      <c r="D596" s="764" t="s">
        <v>200</v>
      </c>
      <c r="E596" s="767">
        <v>13</v>
      </c>
      <c r="F596" s="768">
        <v>0</v>
      </c>
      <c r="G596" s="765">
        <v>14</v>
      </c>
      <c r="H596" s="766">
        <v>0</v>
      </c>
      <c r="I596" s="767">
        <v>15</v>
      </c>
      <c r="J596" s="766">
        <v>0</v>
      </c>
      <c r="K596" s="767">
        <v>15</v>
      </c>
      <c r="L596" s="766">
        <v>0</v>
      </c>
      <c r="M596" s="767">
        <v>17</v>
      </c>
      <c r="N596" s="766">
        <v>0</v>
      </c>
      <c r="O596" s="767">
        <v>18</v>
      </c>
      <c r="P596" s="766">
        <v>0</v>
      </c>
      <c r="Q596" s="767">
        <v>19</v>
      </c>
      <c r="R596" s="766">
        <v>0</v>
      </c>
      <c r="S596" s="767">
        <v>17</v>
      </c>
      <c r="T596" s="766">
        <v>0</v>
      </c>
      <c r="U596" s="767">
        <v>17</v>
      </c>
      <c r="V596" s="769">
        <v>0</v>
      </c>
    </row>
    <row r="597" spans="1:22" ht="15.75" thickBot="1" x14ac:dyDescent="0.3">
      <c r="A597" s="472"/>
      <c r="B597" s="472"/>
      <c r="C597" s="1785"/>
      <c r="D597" s="889" t="s">
        <v>7</v>
      </c>
      <c r="E597" s="914">
        <f t="shared" ref="E597:V597" si="44">SUM(E588:E596)</f>
        <v>3787</v>
      </c>
      <c r="F597" s="915">
        <f t="shared" si="44"/>
        <v>715</v>
      </c>
      <c r="G597" s="912">
        <f t="shared" si="44"/>
        <v>4414</v>
      </c>
      <c r="H597" s="913">
        <f t="shared" si="44"/>
        <v>1021</v>
      </c>
      <c r="I597" s="914">
        <f t="shared" si="44"/>
        <v>4836</v>
      </c>
      <c r="J597" s="915">
        <f t="shared" si="44"/>
        <v>1257</v>
      </c>
      <c r="K597" s="912">
        <f t="shared" si="44"/>
        <v>5201</v>
      </c>
      <c r="L597" s="913">
        <f t="shared" si="44"/>
        <v>1472</v>
      </c>
      <c r="M597" s="914">
        <f t="shared" si="44"/>
        <v>5483</v>
      </c>
      <c r="N597" s="913">
        <f t="shared" si="44"/>
        <v>1657</v>
      </c>
      <c r="O597" s="914">
        <f t="shared" si="44"/>
        <v>5724</v>
      </c>
      <c r="P597" s="913">
        <f t="shared" si="44"/>
        <v>1827</v>
      </c>
      <c r="Q597" s="914">
        <f t="shared" si="44"/>
        <v>6032</v>
      </c>
      <c r="R597" s="913">
        <f t="shared" si="44"/>
        <v>2113</v>
      </c>
      <c r="S597" s="914">
        <f t="shared" si="44"/>
        <v>6087</v>
      </c>
      <c r="T597" s="913">
        <f t="shared" si="44"/>
        <v>2279</v>
      </c>
      <c r="U597" s="914">
        <f t="shared" si="44"/>
        <v>6261</v>
      </c>
      <c r="V597" s="916">
        <f t="shared" si="44"/>
        <v>2412</v>
      </c>
    </row>
    <row r="598" spans="1:22" ht="30.75" thickBot="1" x14ac:dyDescent="0.3">
      <c r="A598" s="472"/>
      <c r="B598" s="472"/>
      <c r="C598" s="1786"/>
      <c r="D598" s="1146" t="s">
        <v>201</v>
      </c>
      <c r="E598" s="1765">
        <f>E597+F597</f>
        <v>4502</v>
      </c>
      <c r="F598" s="1764"/>
      <c r="G598" s="1763">
        <f>G597+H597</f>
        <v>5435</v>
      </c>
      <c r="H598" s="1764"/>
      <c r="I598" s="1763">
        <f>I597+J597</f>
        <v>6093</v>
      </c>
      <c r="J598" s="1764"/>
      <c r="K598" s="1763">
        <f>K597+L597</f>
        <v>6673</v>
      </c>
      <c r="L598" s="1764"/>
      <c r="M598" s="1763">
        <f>M597+N597</f>
        <v>7140</v>
      </c>
      <c r="N598" s="1764"/>
      <c r="O598" s="1763">
        <f>O597+P597</f>
        <v>7551</v>
      </c>
      <c r="P598" s="1764"/>
      <c r="Q598" s="1763">
        <f>Q597+R597</f>
        <v>8145</v>
      </c>
      <c r="R598" s="1764"/>
      <c r="S598" s="1763">
        <f>S597+T597</f>
        <v>8366</v>
      </c>
      <c r="T598" s="1764"/>
      <c r="U598" s="1763">
        <f>U597+V597</f>
        <v>8673</v>
      </c>
      <c r="V598" s="1766"/>
    </row>
    <row r="599" spans="1:22" ht="15.75" customHeight="1" thickTop="1" thickBot="1" x14ac:dyDescent="0.3">
      <c r="A599" s="472"/>
      <c r="B599" s="439" t="s">
        <v>246</v>
      </c>
      <c r="C599" s="1771" t="s">
        <v>246</v>
      </c>
      <c r="D599" s="1791" t="str">
        <f>D586</f>
        <v>CATEG.</v>
      </c>
      <c r="E599" s="1757">
        <v>2008</v>
      </c>
      <c r="F599" s="1758"/>
      <c r="G599" s="1757">
        <v>2009</v>
      </c>
      <c r="H599" s="1758"/>
      <c r="I599" s="1757">
        <v>2010</v>
      </c>
      <c r="J599" s="1758"/>
      <c r="K599" s="1757">
        <v>2011</v>
      </c>
      <c r="L599" s="1758"/>
      <c r="M599" s="1757">
        <v>2012</v>
      </c>
      <c r="N599" s="1758"/>
      <c r="O599" s="1781">
        <v>2013</v>
      </c>
      <c r="P599" s="1782"/>
      <c r="Q599" s="1781">
        <v>2014</v>
      </c>
      <c r="R599" s="1782"/>
      <c r="S599" s="1781">
        <v>2015</v>
      </c>
      <c r="T599" s="1783"/>
      <c r="U599" s="1781">
        <v>2016</v>
      </c>
      <c r="V599" s="1784"/>
    </row>
    <row r="600" spans="1:22" ht="15.75" thickBot="1" x14ac:dyDescent="0.3">
      <c r="A600" s="472"/>
      <c r="B600" s="472"/>
      <c r="C600" s="1772"/>
      <c r="D600" s="1793"/>
      <c r="E600" s="904" t="s">
        <v>190</v>
      </c>
      <c r="F600" s="905" t="s">
        <v>191</v>
      </c>
      <c r="G600" s="902" t="s">
        <v>190</v>
      </c>
      <c r="H600" s="903" t="s">
        <v>191</v>
      </c>
      <c r="I600" s="904" t="s">
        <v>190</v>
      </c>
      <c r="J600" s="903" t="s">
        <v>191</v>
      </c>
      <c r="K600" s="923" t="s">
        <v>190</v>
      </c>
      <c r="L600" s="924" t="s">
        <v>191</v>
      </c>
      <c r="M600" s="923" t="s">
        <v>190</v>
      </c>
      <c r="N600" s="924" t="s">
        <v>191</v>
      </c>
      <c r="O600" s="923" t="s">
        <v>190</v>
      </c>
      <c r="P600" s="903" t="s">
        <v>191</v>
      </c>
      <c r="Q600" s="923" t="s">
        <v>190</v>
      </c>
      <c r="R600" s="903" t="s">
        <v>191</v>
      </c>
      <c r="S600" s="923" t="s">
        <v>190</v>
      </c>
      <c r="T600" s="903" t="s">
        <v>191</v>
      </c>
      <c r="U600" s="1141" t="s">
        <v>190</v>
      </c>
      <c r="V600" s="1140" t="s">
        <v>191</v>
      </c>
    </row>
    <row r="601" spans="1:22" x14ac:dyDescent="0.25">
      <c r="A601" s="472"/>
      <c r="B601" s="472"/>
      <c r="C601" s="1785"/>
      <c r="D601" s="514" t="s">
        <v>192</v>
      </c>
      <c r="E601" s="157">
        <v>124</v>
      </c>
      <c r="F601" s="158">
        <v>24</v>
      </c>
      <c r="G601" s="155">
        <v>155</v>
      </c>
      <c r="H601" s="156">
        <v>46</v>
      </c>
      <c r="I601" s="157">
        <v>169</v>
      </c>
      <c r="J601" s="156">
        <v>53</v>
      </c>
      <c r="K601" s="157">
        <v>188</v>
      </c>
      <c r="L601" s="156">
        <v>66</v>
      </c>
      <c r="M601" s="157">
        <v>211</v>
      </c>
      <c r="N601" s="156">
        <v>80</v>
      </c>
      <c r="O601" s="157">
        <v>212</v>
      </c>
      <c r="P601" s="156">
        <v>87</v>
      </c>
      <c r="Q601" s="157">
        <v>216</v>
      </c>
      <c r="R601" s="156">
        <v>91</v>
      </c>
      <c r="S601" s="157">
        <v>217</v>
      </c>
      <c r="T601" s="156">
        <v>96</v>
      </c>
      <c r="U601" s="157">
        <v>220</v>
      </c>
      <c r="V601" s="506">
        <v>98</v>
      </c>
    </row>
    <row r="602" spans="1:22" x14ac:dyDescent="0.25">
      <c r="A602" s="472"/>
      <c r="B602" s="472"/>
      <c r="C602" s="1785"/>
      <c r="D602" s="1045" t="s">
        <v>193</v>
      </c>
      <c r="E602" s="1048">
        <v>1219</v>
      </c>
      <c r="F602" s="1049">
        <v>272</v>
      </c>
      <c r="G602" s="1046">
        <v>1470</v>
      </c>
      <c r="H602" s="1047">
        <v>361</v>
      </c>
      <c r="I602" s="1048">
        <v>1580</v>
      </c>
      <c r="J602" s="1047">
        <v>388</v>
      </c>
      <c r="K602" s="1048">
        <v>1776</v>
      </c>
      <c r="L602" s="1047">
        <v>478</v>
      </c>
      <c r="M602" s="1048">
        <v>1902</v>
      </c>
      <c r="N602" s="1047">
        <v>545</v>
      </c>
      <c r="O602" s="1048">
        <v>2000</v>
      </c>
      <c r="P602" s="1047">
        <v>584</v>
      </c>
      <c r="Q602" s="1048">
        <v>2064</v>
      </c>
      <c r="R602" s="1047">
        <v>635</v>
      </c>
      <c r="S602" s="1048">
        <v>2126</v>
      </c>
      <c r="T602" s="1047">
        <v>692</v>
      </c>
      <c r="U602" s="1048">
        <v>2198</v>
      </c>
      <c r="V602" s="1050">
        <v>747</v>
      </c>
    </row>
    <row r="603" spans="1:22" x14ac:dyDescent="0.25">
      <c r="A603" s="472"/>
      <c r="B603" s="472"/>
      <c r="C603" s="1785"/>
      <c r="D603" s="515" t="s">
        <v>194</v>
      </c>
      <c r="E603" s="161">
        <v>161</v>
      </c>
      <c r="F603" s="162">
        <v>1</v>
      </c>
      <c r="G603" s="159">
        <v>165</v>
      </c>
      <c r="H603" s="160">
        <v>1</v>
      </c>
      <c r="I603" s="161">
        <v>182</v>
      </c>
      <c r="J603" s="160">
        <v>1</v>
      </c>
      <c r="K603" s="161">
        <v>180</v>
      </c>
      <c r="L603" s="160">
        <v>1</v>
      </c>
      <c r="M603" s="161">
        <v>186</v>
      </c>
      <c r="N603" s="160">
        <v>1</v>
      </c>
      <c r="O603" s="161">
        <v>188</v>
      </c>
      <c r="P603" s="160">
        <v>1</v>
      </c>
      <c r="Q603" s="161">
        <v>189</v>
      </c>
      <c r="R603" s="160">
        <v>0</v>
      </c>
      <c r="S603" s="161">
        <v>176</v>
      </c>
      <c r="T603" s="160">
        <v>1</v>
      </c>
      <c r="U603" s="161">
        <v>178</v>
      </c>
      <c r="V603" s="507">
        <v>1</v>
      </c>
    </row>
    <row r="604" spans="1:22" x14ac:dyDescent="0.25">
      <c r="A604" s="472"/>
      <c r="B604" s="472"/>
      <c r="C604" s="1785"/>
      <c r="D604" s="1045" t="s">
        <v>195</v>
      </c>
      <c r="E604" s="1048">
        <v>98</v>
      </c>
      <c r="F604" s="1049">
        <v>0</v>
      </c>
      <c r="G604" s="1046">
        <v>103</v>
      </c>
      <c r="H604" s="1047">
        <v>0</v>
      </c>
      <c r="I604" s="1048">
        <v>99</v>
      </c>
      <c r="J604" s="1047">
        <v>0</v>
      </c>
      <c r="K604" s="1048">
        <v>97</v>
      </c>
      <c r="L604" s="1047">
        <v>0</v>
      </c>
      <c r="M604" s="1048">
        <v>101</v>
      </c>
      <c r="N604" s="1047">
        <v>0</v>
      </c>
      <c r="O604" s="1048">
        <v>106</v>
      </c>
      <c r="P604" s="1047">
        <v>0</v>
      </c>
      <c r="Q604" s="1048">
        <v>109</v>
      </c>
      <c r="R604" s="1047">
        <v>0</v>
      </c>
      <c r="S604" s="1048">
        <v>116</v>
      </c>
      <c r="T604" s="1047">
        <v>0</v>
      </c>
      <c r="U604" s="1048">
        <v>118</v>
      </c>
      <c r="V604" s="1050">
        <v>0</v>
      </c>
    </row>
    <row r="605" spans="1:22" x14ac:dyDescent="0.25">
      <c r="A605" s="472"/>
      <c r="B605" s="472"/>
      <c r="C605" s="1785"/>
      <c r="D605" s="515" t="s">
        <v>196</v>
      </c>
      <c r="E605" s="161">
        <v>36</v>
      </c>
      <c r="F605" s="162">
        <v>0</v>
      </c>
      <c r="G605" s="159">
        <v>37</v>
      </c>
      <c r="H605" s="160">
        <v>0</v>
      </c>
      <c r="I605" s="161">
        <v>35</v>
      </c>
      <c r="J605" s="160">
        <v>0</v>
      </c>
      <c r="K605" s="161">
        <v>38</v>
      </c>
      <c r="L605" s="160">
        <v>0</v>
      </c>
      <c r="M605" s="161">
        <v>46</v>
      </c>
      <c r="N605" s="160">
        <v>0</v>
      </c>
      <c r="O605" s="161">
        <v>49</v>
      </c>
      <c r="P605" s="160">
        <v>0</v>
      </c>
      <c r="Q605" s="161">
        <v>49</v>
      </c>
      <c r="R605" s="160">
        <v>0</v>
      </c>
      <c r="S605" s="161">
        <v>47</v>
      </c>
      <c r="T605" s="160">
        <v>0</v>
      </c>
      <c r="U605" s="161">
        <v>48</v>
      </c>
      <c r="V605" s="507">
        <v>0</v>
      </c>
    </row>
    <row r="606" spans="1:22" x14ac:dyDescent="0.25">
      <c r="A606" s="472"/>
      <c r="B606" s="472"/>
      <c r="C606" s="1785"/>
      <c r="D606" s="1045" t="s">
        <v>197</v>
      </c>
      <c r="E606" s="1048">
        <v>44</v>
      </c>
      <c r="F606" s="1049">
        <v>20</v>
      </c>
      <c r="G606" s="1046">
        <v>53</v>
      </c>
      <c r="H606" s="1047">
        <v>28</v>
      </c>
      <c r="I606" s="1048">
        <v>59</v>
      </c>
      <c r="J606" s="1047">
        <v>29</v>
      </c>
      <c r="K606" s="1048">
        <v>65</v>
      </c>
      <c r="L606" s="1047">
        <v>32</v>
      </c>
      <c r="M606" s="1048">
        <v>76</v>
      </c>
      <c r="N606" s="1047">
        <v>42</v>
      </c>
      <c r="O606" s="1048">
        <v>80</v>
      </c>
      <c r="P606" s="1047">
        <v>47</v>
      </c>
      <c r="Q606" s="1048">
        <v>80</v>
      </c>
      <c r="R606" s="1047">
        <v>48</v>
      </c>
      <c r="S606" s="1048">
        <v>83</v>
      </c>
      <c r="T606" s="1047">
        <v>48</v>
      </c>
      <c r="U606" s="1048">
        <v>84</v>
      </c>
      <c r="V606" s="1050">
        <v>52</v>
      </c>
    </row>
    <row r="607" spans="1:22" x14ac:dyDescent="0.25">
      <c r="A607" s="472"/>
      <c r="B607" s="472"/>
      <c r="C607" s="1785"/>
      <c r="D607" s="515" t="s">
        <v>198</v>
      </c>
      <c r="E607" s="161">
        <v>51</v>
      </c>
      <c r="F607" s="162">
        <v>1</v>
      </c>
      <c r="G607" s="159">
        <v>54</v>
      </c>
      <c r="H607" s="160">
        <v>1</v>
      </c>
      <c r="I607" s="161">
        <v>59</v>
      </c>
      <c r="J607" s="160">
        <v>1</v>
      </c>
      <c r="K607" s="161">
        <v>59</v>
      </c>
      <c r="L607" s="160">
        <v>1</v>
      </c>
      <c r="M607" s="161">
        <v>61</v>
      </c>
      <c r="N607" s="160">
        <v>2</v>
      </c>
      <c r="O607" s="161">
        <v>66</v>
      </c>
      <c r="P607" s="160">
        <v>2</v>
      </c>
      <c r="Q607" s="161">
        <v>65</v>
      </c>
      <c r="R607" s="160">
        <v>2</v>
      </c>
      <c r="S607" s="161">
        <v>67</v>
      </c>
      <c r="T607" s="160">
        <v>2</v>
      </c>
      <c r="U607" s="161">
        <v>68</v>
      </c>
      <c r="V607" s="507">
        <v>2</v>
      </c>
    </row>
    <row r="608" spans="1:22" x14ac:dyDescent="0.25">
      <c r="A608" s="472"/>
      <c r="B608" s="472"/>
      <c r="C608" s="1785"/>
      <c r="D608" s="1045" t="s">
        <v>199</v>
      </c>
      <c r="E608" s="1048">
        <v>26</v>
      </c>
      <c r="F608" s="1049">
        <v>0</v>
      </c>
      <c r="G608" s="1046">
        <v>28</v>
      </c>
      <c r="H608" s="1047">
        <v>0</v>
      </c>
      <c r="I608" s="1048">
        <v>32</v>
      </c>
      <c r="J608" s="1047">
        <v>0</v>
      </c>
      <c r="K608" s="1048">
        <v>32</v>
      </c>
      <c r="L608" s="1047">
        <v>0</v>
      </c>
      <c r="M608" s="1048">
        <v>34</v>
      </c>
      <c r="N608" s="1047">
        <v>0</v>
      </c>
      <c r="O608" s="1048">
        <v>36</v>
      </c>
      <c r="P608" s="1047">
        <v>0</v>
      </c>
      <c r="Q608" s="1048">
        <v>36</v>
      </c>
      <c r="R608" s="1047">
        <v>0</v>
      </c>
      <c r="S608" s="1048">
        <v>34</v>
      </c>
      <c r="T608" s="1047">
        <v>0</v>
      </c>
      <c r="U608" s="1048">
        <v>34</v>
      </c>
      <c r="V608" s="1050">
        <v>0</v>
      </c>
    </row>
    <row r="609" spans="1:22" ht="15.75" thickBot="1" x14ac:dyDescent="0.3">
      <c r="A609" s="472"/>
      <c r="B609" s="472"/>
      <c r="C609" s="1785"/>
      <c r="D609" s="764" t="s">
        <v>200</v>
      </c>
      <c r="E609" s="767">
        <v>7</v>
      </c>
      <c r="F609" s="768">
        <v>0</v>
      </c>
      <c r="G609" s="765">
        <v>8</v>
      </c>
      <c r="H609" s="766">
        <v>0</v>
      </c>
      <c r="I609" s="767">
        <v>9</v>
      </c>
      <c r="J609" s="766">
        <v>0</v>
      </c>
      <c r="K609" s="767">
        <v>11</v>
      </c>
      <c r="L609" s="766">
        <v>0</v>
      </c>
      <c r="M609" s="767">
        <v>11</v>
      </c>
      <c r="N609" s="766">
        <v>0</v>
      </c>
      <c r="O609" s="767">
        <v>11</v>
      </c>
      <c r="P609" s="766">
        <v>0</v>
      </c>
      <c r="Q609" s="767">
        <v>10</v>
      </c>
      <c r="R609" s="766">
        <v>0</v>
      </c>
      <c r="S609" s="767">
        <v>8</v>
      </c>
      <c r="T609" s="766">
        <v>0</v>
      </c>
      <c r="U609" s="767">
        <v>9</v>
      </c>
      <c r="V609" s="769">
        <v>0</v>
      </c>
    </row>
    <row r="610" spans="1:22" ht="15.75" thickBot="1" x14ac:dyDescent="0.3">
      <c r="A610" s="472"/>
      <c r="B610" s="472"/>
      <c r="C610" s="1785"/>
      <c r="D610" s="889" t="s">
        <v>7</v>
      </c>
      <c r="E610" s="914">
        <f t="shared" ref="E610:V610" si="45">SUM(E601:E609)</f>
        <v>1766</v>
      </c>
      <c r="F610" s="915">
        <f t="shared" si="45"/>
        <v>318</v>
      </c>
      <c r="G610" s="912">
        <f t="shared" si="45"/>
        <v>2073</v>
      </c>
      <c r="H610" s="913">
        <f t="shared" si="45"/>
        <v>437</v>
      </c>
      <c r="I610" s="914">
        <f t="shared" si="45"/>
        <v>2224</v>
      </c>
      <c r="J610" s="915">
        <f t="shared" si="45"/>
        <v>472</v>
      </c>
      <c r="K610" s="912">
        <f t="shared" si="45"/>
        <v>2446</v>
      </c>
      <c r="L610" s="913">
        <f t="shared" si="45"/>
        <v>578</v>
      </c>
      <c r="M610" s="914">
        <f t="shared" si="45"/>
        <v>2628</v>
      </c>
      <c r="N610" s="913">
        <f t="shared" si="45"/>
        <v>670</v>
      </c>
      <c r="O610" s="914">
        <f t="shared" si="45"/>
        <v>2748</v>
      </c>
      <c r="P610" s="913">
        <f t="shared" si="45"/>
        <v>721</v>
      </c>
      <c r="Q610" s="914">
        <f t="shared" si="45"/>
        <v>2818</v>
      </c>
      <c r="R610" s="913">
        <f t="shared" si="45"/>
        <v>776</v>
      </c>
      <c r="S610" s="914">
        <f t="shared" si="45"/>
        <v>2874</v>
      </c>
      <c r="T610" s="913">
        <f t="shared" si="45"/>
        <v>839</v>
      </c>
      <c r="U610" s="914">
        <f t="shared" si="45"/>
        <v>2957</v>
      </c>
      <c r="V610" s="916">
        <f t="shared" si="45"/>
        <v>900</v>
      </c>
    </row>
    <row r="611" spans="1:22" ht="30.75" thickBot="1" x14ac:dyDescent="0.3">
      <c r="A611" s="472"/>
      <c r="B611" s="472"/>
      <c r="C611" s="1786"/>
      <c r="D611" s="1146" t="s">
        <v>201</v>
      </c>
      <c r="E611" s="1765">
        <f>E610+F610</f>
        <v>2084</v>
      </c>
      <c r="F611" s="1764"/>
      <c r="G611" s="1763">
        <f>G610+H610</f>
        <v>2510</v>
      </c>
      <c r="H611" s="1764"/>
      <c r="I611" s="1763">
        <f>I610+J610</f>
        <v>2696</v>
      </c>
      <c r="J611" s="1764"/>
      <c r="K611" s="1763">
        <f>K610+L610</f>
        <v>3024</v>
      </c>
      <c r="L611" s="1764"/>
      <c r="M611" s="1763">
        <f>M610+N610</f>
        <v>3298</v>
      </c>
      <c r="N611" s="1764"/>
      <c r="O611" s="1763">
        <f>O610+P610</f>
        <v>3469</v>
      </c>
      <c r="P611" s="1764"/>
      <c r="Q611" s="1763">
        <f>Q610+R610</f>
        <v>3594</v>
      </c>
      <c r="R611" s="1764"/>
      <c r="S611" s="1763">
        <f>S610+T610</f>
        <v>3713</v>
      </c>
      <c r="T611" s="1764"/>
      <c r="U611" s="1763">
        <f>U610+V610</f>
        <v>3857</v>
      </c>
      <c r="V611" s="1766"/>
    </row>
    <row r="612" spans="1:22" ht="15.75" customHeight="1" thickTop="1" thickBot="1" x14ac:dyDescent="0.3">
      <c r="A612" s="472"/>
      <c r="B612" s="439" t="s">
        <v>247</v>
      </c>
      <c r="C612" s="1771" t="s">
        <v>247</v>
      </c>
      <c r="D612" s="1791" t="str">
        <f>D599</f>
        <v>CATEG.</v>
      </c>
      <c r="E612" s="1757">
        <v>2008</v>
      </c>
      <c r="F612" s="1758"/>
      <c r="G612" s="1757">
        <v>2009</v>
      </c>
      <c r="H612" s="1758"/>
      <c r="I612" s="1757">
        <v>2010</v>
      </c>
      <c r="J612" s="1758"/>
      <c r="K612" s="1757">
        <v>2011</v>
      </c>
      <c r="L612" s="1758"/>
      <c r="M612" s="1757">
        <v>2012</v>
      </c>
      <c r="N612" s="1758"/>
      <c r="O612" s="1781">
        <v>2013</v>
      </c>
      <c r="P612" s="1782"/>
      <c r="Q612" s="1781">
        <v>2014</v>
      </c>
      <c r="R612" s="1782"/>
      <c r="S612" s="1781">
        <v>2015</v>
      </c>
      <c r="T612" s="1783"/>
      <c r="U612" s="1781">
        <v>2016</v>
      </c>
      <c r="V612" s="1784"/>
    </row>
    <row r="613" spans="1:22" ht="15.75" thickBot="1" x14ac:dyDescent="0.3">
      <c r="A613" s="472"/>
      <c r="B613" s="472"/>
      <c r="C613" s="1772"/>
      <c r="D613" s="1793"/>
      <c r="E613" s="904" t="s">
        <v>190</v>
      </c>
      <c r="F613" s="905" t="s">
        <v>191</v>
      </c>
      <c r="G613" s="902" t="s">
        <v>190</v>
      </c>
      <c r="H613" s="903" t="s">
        <v>191</v>
      </c>
      <c r="I613" s="904" t="s">
        <v>190</v>
      </c>
      <c r="J613" s="903" t="s">
        <v>191</v>
      </c>
      <c r="K613" s="923" t="s">
        <v>190</v>
      </c>
      <c r="L613" s="924" t="s">
        <v>191</v>
      </c>
      <c r="M613" s="923" t="s">
        <v>190</v>
      </c>
      <c r="N613" s="924" t="s">
        <v>191</v>
      </c>
      <c r="O613" s="923" t="s">
        <v>190</v>
      </c>
      <c r="P613" s="903" t="s">
        <v>191</v>
      </c>
      <c r="Q613" s="923" t="s">
        <v>190</v>
      </c>
      <c r="R613" s="903" t="s">
        <v>191</v>
      </c>
      <c r="S613" s="923" t="s">
        <v>190</v>
      </c>
      <c r="T613" s="903" t="s">
        <v>191</v>
      </c>
      <c r="U613" s="1141" t="s">
        <v>190</v>
      </c>
      <c r="V613" s="1140" t="s">
        <v>191</v>
      </c>
    </row>
    <row r="614" spans="1:22" x14ac:dyDescent="0.25">
      <c r="A614" s="472"/>
      <c r="B614" s="472"/>
      <c r="C614" s="1785"/>
      <c r="D614" s="514" t="s">
        <v>192</v>
      </c>
      <c r="E614" s="157">
        <v>54</v>
      </c>
      <c r="F614" s="158">
        <v>9</v>
      </c>
      <c r="G614" s="155">
        <v>55</v>
      </c>
      <c r="H614" s="156">
        <v>9</v>
      </c>
      <c r="I614" s="157">
        <v>70</v>
      </c>
      <c r="J614" s="156">
        <v>13</v>
      </c>
      <c r="K614" s="157">
        <v>82</v>
      </c>
      <c r="L614" s="156">
        <v>17</v>
      </c>
      <c r="M614" s="157">
        <v>89</v>
      </c>
      <c r="N614" s="156">
        <v>21</v>
      </c>
      <c r="O614" s="157">
        <v>95</v>
      </c>
      <c r="P614" s="156">
        <v>22</v>
      </c>
      <c r="Q614" s="157">
        <v>97</v>
      </c>
      <c r="R614" s="156">
        <v>21</v>
      </c>
      <c r="S614" s="157">
        <v>102</v>
      </c>
      <c r="T614" s="156">
        <v>24</v>
      </c>
      <c r="U614" s="157">
        <v>105</v>
      </c>
      <c r="V614" s="506">
        <v>24</v>
      </c>
    </row>
    <row r="615" spans="1:22" x14ac:dyDescent="0.25">
      <c r="A615" s="472"/>
      <c r="B615" s="472"/>
      <c r="C615" s="1785"/>
      <c r="D615" s="1045" t="s">
        <v>193</v>
      </c>
      <c r="E615" s="1048">
        <v>337</v>
      </c>
      <c r="F615" s="1049">
        <v>90</v>
      </c>
      <c r="G615" s="1046">
        <v>391</v>
      </c>
      <c r="H615" s="1047">
        <v>111</v>
      </c>
      <c r="I615" s="1048">
        <v>522</v>
      </c>
      <c r="J615" s="1047">
        <v>147</v>
      </c>
      <c r="K615" s="1048">
        <v>594</v>
      </c>
      <c r="L615" s="1047">
        <v>201</v>
      </c>
      <c r="M615" s="1048">
        <v>657</v>
      </c>
      <c r="N615" s="1047">
        <v>256</v>
      </c>
      <c r="O615" s="1048">
        <v>712</v>
      </c>
      <c r="P615" s="1047">
        <v>280</v>
      </c>
      <c r="Q615" s="1048">
        <v>740</v>
      </c>
      <c r="R615" s="1047">
        <v>339</v>
      </c>
      <c r="S615" s="1048">
        <v>752</v>
      </c>
      <c r="T615" s="1047">
        <v>374</v>
      </c>
      <c r="U615" s="1048">
        <v>797</v>
      </c>
      <c r="V615" s="1050">
        <v>410</v>
      </c>
    </row>
    <row r="616" spans="1:22" x14ac:dyDescent="0.25">
      <c r="A616" s="472"/>
      <c r="B616" s="472"/>
      <c r="C616" s="1785"/>
      <c r="D616" s="515" t="s">
        <v>194</v>
      </c>
      <c r="E616" s="161">
        <v>46</v>
      </c>
      <c r="F616" s="162">
        <v>0</v>
      </c>
      <c r="G616" s="159">
        <v>49</v>
      </c>
      <c r="H616" s="160">
        <v>1</v>
      </c>
      <c r="I616" s="161">
        <v>65</v>
      </c>
      <c r="J616" s="160">
        <v>1</v>
      </c>
      <c r="K616" s="161">
        <v>70</v>
      </c>
      <c r="L616" s="160">
        <v>1</v>
      </c>
      <c r="M616" s="161">
        <v>76</v>
      </c>
      <c r="N616" s="160">
        <v>1</v>
      </c>
      <c r="O616" s="161">
        <v>74</v>
      </c>
      <c r="P616" s="160">
        <v>1</v>
      </c>
      <c r="Q616" s="161">
        <v>74</v>
      </c>
      <c r="R616" s="160">
        <v>1</v>
      </c>
      <c r="S616" s="161">
        <v>75</v>
      </c>
      <c r="T616" s="160">
        <v>1</v>
      </c>
      <c r="U616" s="161">
        <v>75</v>
      </c>
      <c r="V616" s="507">
        <v>1</v>
      </c>
    </row>
    <row r="617" spans="1:22" x14ac:dyDescent="0.25">
      <c r="A617" s="472"/>
      <c r="B617" s="472"/>
      <c r="C617" s="1785"/>
      <c r="D617" s="1045" t="s">
        <v>195</v>
      </c>
      <c r="E617" s="1048">
        <v>39</v>
      </c>
      <c r="F617" s="1049">
        <v>0</v>
      </c>
      <c r="G617" s="1046">
        <v>39</v>
      </c>
      <c r="H617" s="1047">
        <v>0</v>
      </c>
      <c r="I617" s="1048">
        <v>47</v>
      </c>
      <c r="J617" s="1047">
        <v>0</v>
      </c>
      <c r="K617" s="1048">
        <v>54</v>
      </c>
      <c r="L617" s="1047">
        <v>0</v>
      </c>
      <c r="M617" s="1048">
        <v>51</v>
      </c>
      <c r="N617" s="1047">
        <v>0</v>
      </c>
      <c r="O617" s="1048">
        <v>49</v>
      </c>
      <c r="P617" s="1047">
        <v>0</v>
      </c>
      <c r="Q617" s="1048">
        <v>49</v>
      </c>
      <c r="R617" s="1047">
        <v>0</v>
      </c>
      <c r="S617" s="1048">
        <v>47</v>
      </c>
      <c r="T617" s="1047">
        <v>0</v>
      </c>
      <c r="U617" s="1048">
        <v>47</v>
      </c>
      <c r="V617" s="1050">
        <v>0</v>
      </c>
    </row>
    <row r="618" spans="1:22" x14ac:dyDescent="0.25">
      <c r="A618" s="472"/>
      <c r="B618" s="472"/>
      <c r="C618" s="1785"/>
      <c r="D618" s="515" t="s">
        <v>196</v>
      </c>
      <c r="E618" s="161">
        <v>2</v>
      </c>
      <c r="F618" s="162">
        <v>0</v>
      </c>
      <c r="G618" s="159">
        <v>2</v>
      </c>
      <c r="H618" s="160">
        <v>0</v>
      </c>
      <c r="I618" s="161">
        <v>2</v>
      </c>
      <c r="J618" s="160">
        <v>0</v>
      </c>
      <c r="K618" s="161">
        <v>3</v>
      </c>
      <c r="L618" s="160">
        <v>0</v>
      </c>
      <c r="M618" s="161">
        <v>4</v>
      </c>
      <c r="N618" s="160">
        <v>0</v>
      </c>
      <c r="O618" s="161">
        <v>3</v>
      </c>
      <c r="P618" s="160">
        <v>0</v>
      </c>
      <c r="Q618" s="161">
        <v>3</v>
      </c>
      <c r="R618" s="160">
        <v>0</v>
      </c>
      <c r="S618" s="161">
        <v>3</v>
      </c>
      <c r="T618" s="160">
        <v>0</v>
      </c>
      <c r="U618" s="161">
        <v>3</v>
      </c>
      <c r="V618" s="507">
        <v>0</v>
      </c>
    </row>
    <row r="619" spans="1:22" x14ac:dyDescent="0.25">
      <c r="A619" s="472"/>
      <c r="B619" s="472"/>
      <c r="C619" s="1785"/>
      <c r="D619" s="1045" t="s">
        <v>197</v>
      </c>
      <c r="E619" s="1048">
        <v>10</v>
      </c>
      <c r="F619" s="1049">
        <v>12</v>
      </c>
      <c r="G619" s="1046">
        <v>12</v>
      </c>
      <c r="H619" s="1047">
        <v>13</v>
      </c>
      <c r="I619" s="1048">
        <v>13</v>
      </c>
      <c r="J619" s="1047">
        <v>17</v>
      </c>
      <c r="K619" s="1048">
        <v>13</v>
      </c>
      <c r="L619" s="1047">
        <v>21</v>
      </c>
      <c r="M619" s="1048">
        <v>11</v>
      </c>
      <c r="N619" s="1047">
        <v>23</v>
      </c>
      <c r="O619" s="1048">
        <v>13</v>
      </c>
      <c r="P619" s="1047">
        <v>25</v>
      </c>
      <c r="Q619" s="1048">
        <v>17</v>
      </c>
      <c r="R619" s="1047">
        <v>27</v>
      </c>
      <c r="S619" s="1048">
        <v>17</v>
      </c>
      <c r="T619" s="1047">
        <v>27</v>
      </c>
      <c r="U619" s="1048">
        <v>17</v>
      </c>
      <c r="V619" s="1050">
        <v>30</v>
      </c>
    </row>
    <row r="620" spans="1:22" x14ac:dyDescent="0.25">
      <c r="A620" s="472"/>
      <c r="B620" s="472"/>
      <c r="C620" s="1785"/>
      <c r="D620" s="515" t="s">
        <v>198</v>
      </c>
      <c r="E620" s="161">
        <v>14</v>
      </c>
      <c r="F620" s="162">
        <v>0</v>
      </c>
      <c r="G620" s="159">
        <v>14</v>
      </c>
      <c r="H620" s="160">
        <v>0</v>
      </c>
      <c r="I620" s="161">
        <v>15</v>
      </c>
      <c r="J620" s="160">
        <v>0</v>
      </c>
      <c r="K620" s="161">
        <v>14</v>
      </c>
      <c r="L620" s="160">
        <v>0</v>
      </c>
      <c r="M620" s="161">
        <v>15</v>
      </c>
      <c r="N620" s="160">
        <v>0</v>
      </c>
      <c r="O620" s="161">
        <v>16</v>
      </c>
      <c r="P620" s="160">
        <v>1</v>
      </c>
      <c r="Q620" s="161">
        <v>17</v>
      </c>
      <c r="R620" s="160">
        <v>1</v>
      </c>
      <c r="S620" s="161">
        <v>13</v>
      </c>
      <c r="T620" s="160">
        <v>1</v>
      </c>
      <c r="U620" s="161">
        <v>13</v>
      </c>
      <c r="V620" s="507">
        <v>1</v>
      </c>
    </row>
    <row r="621" spans="1:22" x14ac:dyDescent="0.25">
      <c r="A621" s="472"/>
      <c r="B621" s="472"/>
      <c r="C621" s="1785"/>
      <c r="D621" s="1045" t="s">
        <v>199</v>
      </c>
      <c r="E621" s="1048">
        <v>6</v>
      </c>
      <c r="F621" s="1049">
        <v>0</v>
      </c>
      <c r="G621" s="1046">
        <v>6</v>
      </c>
      <c r="H621" s="1047">
        <v>0</v>
      </c>
      <c r="I621" s="1048">
        <v>9</v>
      </c>
      <c r="J621" s="1047">
        <v>0</v>
      </c>
      <c r="K621" s="1048">
        <v>10</v>
      </c>
      <c r="L621" s="1047">
        <v>1</v>
      </c>
      <c r="M621" s="1048">
        <v>10</v>
      </c>
      <c r="N621" s="1047">
        <v>1</v>
      </c>
      <c r="O621" s="1048">
        <v>10</v>
      </c>
      <c r="P621" s="1047">
        <v>1</v>
      </c>
      <c r="Q621" s="1048">
        <v>9</v>
      </c>
      <c r="R621" s="1047">
        <v>1</v>
      </c>
      <c r="S621" s="1048">
        <v>10</v>
      </c>
      <c r="T621" s="1047">
        <v>1</v>
      </c>
      <c r="U621" s="1048">
        <v>10</v>
      </c>
      <c r="V621" s="1050">
        <v>1</v>
      </c>
    </row>
    <row r="622" spans="1:22" ht="15.75" thickBot="1" x14ac:dyDescent="0.3">
      <c r="A622" s="472"/>
      <c r="B622" s="472"/>
      <c r="C622" s="1785"/>
      <c r="D622" s="764" t="s">
        <v>200</v>
      </c>
      <c r="E622" s="767">
        <v>0</v>
      </c>
      <c r="F622" s="768">
        <v>0</v>
      </c>
      <c r="G622" s="765">
        <v>0</v>
      </c>
      <c r="H622" s="766">
        <v>0</v>
      </c>
      <c r="I622" s="767">
        <v>1</v>
      </c>
      <c r="J622" s="766">
        <v>0</v>
      </c>
      <c r="K622" s="767">
        <v>1</v>
      </c>
      <c r="L622" s="766">
        <v>0</v>
      </c>
      <c r="M622" s="767">
        <v>1</v>
      </c>
      <c r="N622" s="766">
        <v>0</v>
      </c>
      <c r="O622" s="767">
        <v>1</v>
      </c>
      <c r="P622" s="766">
        <v>0</v>
      </c>
      <c r="Q622" s="767">
        <v>1</v>
      </c>
      <c r="R622" s="766">
        <v>0</v>
      </c>
      <c r="S622" s="767">
        <v>3</v>
      </c>
      <c r="T622" s="766">
        <v>0</v>
      </c>
      <c r="U622" s="767">
        <v>3</v>
      </c>
      <c r="V622" s="769">
        <v>0</v>
      </c>
    </row>
    <row r="623" spans="1:22" ht="15.75" thickBot="1" x14ac:dyDescent="0.3">
      <c r="A623" s="472"/>
      <c r="B623" s="472"/>
      <c r="C623" s="1785"/>
      <c r="D623" s="889" t="s">
        <v>7</v>
      </c>
      <c r="E623" s="914">
        <f t="shared" ref="E623:V623" si="46">SUM(E614:E622)</f>
        <v>508</v>
      </c>
      <c r="F623" s="915">
        <f t="shared" si="46"/>
        <v>111</v>
      </c>
      <c r="G623" s="912">
        <f t="shared" si="46"/>
        <v>568</v>
      </c>
      <c r="H623" s="913">
        <f t="shared" si="46"/>
        <v>134</v>
      </c>
      <c r="I623" s="914">
        <f t="shared" si="46"/>
        <v>744</v>
      </c>
      <c r="J623" s="915">
        <f t="shared" si="46"/>
        <v>178</v>
      </c>
      <c r="K623" s="912">
        <f t="shared" si="46"/>
        <v>841</v>
      </c>
      <c r="L623" s="913">
        <f t="shared" si="46"/>
        <v>241</v>
      </c>
      <c r="M623" s="914">
        <f t="shared" si="46"/>
        <v>914</v>
      </c>
      <c r="N623" s="913">
        <f t="shared" si="46"/>
        <v>302</v>
      </c>
      <c r="O623" s="914">
        <f t="shared" si="46"/>
        <v>973</v>
      </c>
      <c r="P623" s="913">
        <f t="shared" si="46"/>
        <v>330</v>
      </c>
      <c r="Q623" s="914">
        <f t="shared" si="46"/>
        <v>1007</v>
      </c>
      <c r="R623" s="913">
        <f t="shared" si="46"/>
        <v>390</v>
      </c>
      <c r="S623" s="914">
        <f t="shared" si="46"/>
        <v>1022</v>
      </c>
      <c r="T623" s="913">
        <f t="shared" si="46"/>
        <v>428</v>
      </c>
      <c r="U623" s="914">
        <f t="shared" si="46"/>
        <v>1070</v>
      </c>
      <c r="V623" s="916">
        <f t="shared" si="46"/>
        <v>467</v>
      </c>
    </row>
    <row r="624" spans="1:22" ht="30.75" thickBot="1" x14ac:dyDescent="0.3">
      <c r="A624" s="472"/>
      <c r="B624" s="472"/>
      <c r="C624" s="1786"/>
      <c r="D624" s="1146" t="s">
        <v>201</v>
      </c>
      <c r="E624" s="1765">
        <f>E623+F623</f>
        <v>619</v>
      </c>
      <c r="F624" s="1764"/>
      <c r="G624" s="1763">
        <f>G623+H623</f>
        <v>702</v>
      </c>
      <c r="H624" s="1764"/>
      <c r="I624" s="1763">
        <f>I623+J623</f>
        <v>922</v>
      </c>
      <c r="J624" s="1764"/>
      <c r="K624" s="1763">
        <f>K623+L623</f>
        <v>1082</v>
      </c>
      <c r="L624" s="1764"/>
      <c r="M624" s="1763">
        <f>M623+N623</f>
        <v>1216</v>
      </c>
      <c r="N624" s="1764"/>
      <c r="O624" s="1763">
        <f>O623+P623</f>
        <v>1303</v>
      </c>
      <c r="P624" s="1764"/>
      <c r="Q624" s="1763">
        <f>Q623+R623</f>
        <v>1397</v>
      </c>
      <c r="R624" s="1764"/>
      <c r="S624" s="1763">
        <f>S623+T623</f>
        <v>1450</v>
      </c>
      <c r="T624" s="1764"/>
      <c r="U624" s="1763">
        <f>U623+V623</f>
        <v>1537</v>
      </c>
      <c r="V624" s="1766"/>
    </row>
    <row r="625" spans="1:22" ht="15.75" customHeight="1" thickTop="1" thickBot="1" x14ac:dyDescent="0.3">
      <c r="A625" s="472"/>
      <c r="B625" s="439" t="s">
        <v>248</v>
      </c>
      <c r="C625" s="1771" t="s">
        <v>248</v>
      </c>
      <c r="D625" s="1791" t="str">
        <f>D612</f>
        <v>CATEG.</v>
      </c>
      <c r="E625" s="1757">
        <v>2008</v>
      </c>
      <c r="F625" s="1758"/>
      <c r="G625" s="1757">
        <v>2009</v>
      </c>
      <c r="H625" s="1758"/>
      <c r="I625" s="1757">
        <v>2010</v>
      </c>
      <c r="J625" s="1758"/>
      <c r="K625" s="1757">
        <v>2011</v>
      </c>
      <c r="L625" s="1758"/>
      <c r="M625" s="1757">
        <v>2012</v>
      </c>
      <c r="N625" s="1758"/>
      <c r="O625" s="1781">
        <v>2013</v>
      </c>
      <c r="P625" s="1782"/>
      <c r="Q625" s="1781">
        <v>2014</v>
      </c>
      <c r="R625" s="1782"/>
      <c r="S625" s="1781">
        <v>2015</v>
      </c>
      <c r="T625" s="1783"/>
      <c r="U625" s="1781">
        <v>2016</v>
      </c>
      <c r="V625" s="1784"/>
    </row>
    <row r="626" spans="1:22" ht="15.75" thickBot="1" x14ac:dyDescent="0.3">
      <c r="A626" s="472"/>
      <c r="B626" s="472"/>
      <c r="C626" s="1772"/>
      <c r="D626" s="1793"/>
      <c r="E626" s="904" t="s">
        <v>190</v>
      </c>
      <c r="F626" s="905" t="s">
        <v>191</v>
      </c>
      <c r="G626" s="902" t="s">
        <v>190</v>
      </c>
      <c r="H626" s="903" t="s">
        <v>191</v>
      </c>
      <c r="I626" s="904" t="s">
        <v>190</v>
      </c>
      <c r="J626" s="903" t="s">
        <v>191</v>
      </c>
      <c r="K626" s="923" t="s">
        <v>190</v>
      </c>
      <c r="L626" s="924" t="s">
        <v>191</v>
      </c>
      <c r="M626" s="923" t="s">
        <v>190</v>
      </c>
      <c r="N626" s="924" t="s">
        <v>191</v>
      </c>
      <c r="O626" s="923" t="s">
        <v>190</v>
      </c>
      <c r="P626" s="903" t="s">
        <v>191</v>
      </c>
      <c r="Q626" s="923" t="s">
        <v>190</v>
      </c>
      <c r="R626" s="903" t="s">
        <v>191</v>
      </c>
      <c r="S626" s="923" t="s">
        <v>190</v>
      </c>
      <c r="T626" s="903" t="s">
        <v>191</v>
      </c>
      <c r="U626" s="1141" t="s">
        <v>190</v>
      </c>
      <c r="V626" s="1140" t="s">
        <v>191</v>
      </c>
    </row>
    <row r="627" spans="1:22" x14ac:dyDescent="0.25">
      <c r="A627" s="472"/>
      <c r="B627" s="472"/>
      <c r="C627" s="1785"/>
      <c r="D627" s="514" t="s">
        <v>192</v>
      </c>
      <c r="E627" s="157">
        <v>53</v>
      </c>
      <c r="F627" s="158">
        <v>7</v>
      </c>
      <c r="G627" s="155">
        <v>67</v>
      </c>
      <c r="H627" s="156">
        <v>16</v>
      </c>
      <c r="I627" s="157">
        <v>86</v>
      </c>
      <c r="J627" s="156">
        <v>25</v>
      </c>
      <c r="K627" s="157">
        <v>101</v>
      </c>
      <c r="L627" s="156">
        <v>38</v>
      </c>
      <c r="M627" s="157">
        <v>116</v>
      </c>
      <c r="N627" s="156">
        <v>50</v>
      </c>
      <c r="O627" s="157">
        <v>118</v>
      </c>
      <c r="P627" s="156">
        <v>50</v>
      </c>
      <c r="Q627" s="157">
        <v>121</v>
      </c>
      <c r="R627" s="156">
        <v>55</v>
      </c>
      <c r="S627" s="157">
        <v>138</v>
      </c>
      <c r="T627" s="156">
        <v>65</v>
      </c>
      <c r="U627" s="157">
        <v>139</v>
      </c>
      <c r="V627" s="506">
        <v>69</v>
      </c>
    </row>
    <row r="628" spans="1:22" x14ac:dyDescent="0.25">
      <c r="A628" s="472"/>
      <c r="B628" s="472"/>
      <c r="C628" s="1785"/>
      <c r="D628" s="1045" t="s">
        <v>193</v>
      </c>
      <c r="E628" s="1048">
        <v>670</v>
      </c>
      <c r="F628" s="1049">
        <v>126</v>
      </c>
      <c r="G628" s="1046">
        <v>908</v>
      </c>
      <c r="H628" s="1047">
        <v>208</v>
      </c>
      <c r="I628" s="1048">
        <v>1027</v>
      </c>
      <c r="J628" s="1047">
        <v>250</v>
      </c>
      <c r="K628" s="1048">
        <v>1224</v>
      </c>
      <c r="L628" s="1047">
        <v>354</v>
      </c>
      <c r="M628" s="1048">
        <v>1298</v>
      </c>
      <c r="N628" s="1047">
        <v>379</v>
      </c>
      <c r="O628" s="1048">
        <v>1318</v>
      </c>
      <c r="P628" s="1047">
        <v>412</v>
      </c>
      <c r="Q628" s="1048">
        <v>1447</v>
      </c>
      <c r="R628" s="1047">
        <v>493</v>
      </c>
      <c r="S628" s="1048">
        <v>1412</v>
      </c>
      <c r="T628" s="1047">
        <v>510</v>
      </c>
      <c r="U628" s="1048">
        <v>1490</v>
      </c>
      <c r="V628" s="1050">
        <v>553</v>
      </c>
    </row>
    <row r="629" spans="1:22" x14ac:dyDescent="0.25">
      <c r="A629" s="472"/>
      <c r="B629" s="472"/>
      <c r="C629" s="1785"/>
      <c r="D629" s="515" t="s">
        <v>194</v>
      </c>
      <c r="E629" s="161">
        <v>81</v>
      </c>
      <c r="F629" s="162">
        <v>0</v>
      </c>
      <c r="G629" s="159">
        <v>82</v>
      </c>
      <c r="H629" s="160">
        <v>0</v>
      </c>
      <c r="I629" s="161">
        <v>92</v>
      </c>
      <c r="J629" s="160">
        <v>0</v>
      </c>
      <c r="K629" s="161">
        <v>96</v>
      </c>
      <c r="L629" s="160">
        <v>0</v>
      </c>
      <c r="M629" s="161">
        <v>90</v>
      </c>
      <c r="N629" s="160">
        <v>1</v>
      </c>
      <c r="O629" s="161">
        <v>97</v>
      </c>
      <c r="P629" s="160">
        <v>1</v>
      </c>
      <c r="Q629" s="161">
        <v>98</v>
      </c>
      <c r="R629" s="160">
        <v>1</v>
      </c>
      <c r="S629" s="161">
        <v>97</v>
      </c>
      <c r="T629" s="160">
        <v>1</v>
      </c>
      <c r="U629" s="161">
        <v>97</v>
      </c>
      <c r="V629" s="507">
        <v>1</v>
      </c>
    </row>
    <row r="630" spans="1:22" x14ac:dyDescent="0.25">
      <c r="A630" s="472"/>
      <c r="B630" s="472"/>
      <c r="C630" s="1785"/>
      <c r="D630" s="1045" t="s">
        <v>195</v>
      </c>
      <c r="E630" s="1048">
        <v>55</v>
      </c>
      <c r="F630" s="1049">
        <v>0</v>
      </c>
      <c r="G630" s="1046">
        <v>55</v>
      </c>
      <c r="H630" s="1047">
        <v>0</v>
      </c>
      <c r="I630" s="1048">
        <v>61</v>
      </c>
      <c r="J630" s="1047">
        <v>0</v>
      </c>
      <c r="K630" s="1048">
        <v>64</v>
      </c>
      <c r="L630" s="1047">
        <v>0</v>
      </c>
      <c r="M630" s="1048">
        <v>63</v>
      </c>
      <c r="N630" s="1047">
        <v>0</v>
      </c>
      <c r="O630" s="1048">
        <v>67</v>
      </c>
      <c r="P630" s="1047">
        <v>0</v>
      </c>
      <c r="Q630" s="1048">
        <v>64</v>
      </c>
      <c r="R630" s="1047">
        <v>0</v>
      </c>
      <c r="S630" s="1048">
        <v>62</v>
      </c>
      <c r="T630" s="1047">
        <v>0</v>
      </c>
      <c r="U630" s="1048">
        <v>62</v>
      </c>
      <c r="V630" s="1050">
        <v>0</v>
      </c>
    </row>
    <row r="631" spans="1:22" x14ac:dyDescent="0.25">
      <c r="A631" s="472"/>
      <c r="B631" s="472"/>
      <c r="C631" s="1785"/>
      <c r="D631" s="515" t="s">
        <v>196</v>
      </c>
      <c r="E631" s="161">
        <v>20</v>
      </c>
      <c r="F631" s="162">
        <v>2</v>
      </c>
      <c r="G631" s="159">
        <v>20</v>
      </c>
      <c r="H631" s="160">
        <v>2</v>
      </c>
      <c r="I631" s="161">
        <v>30</v>
      </c>
      <c r="J631" s="160">
        <v>2</v>
      </c>
      <c r="K631" s="161">
        <v>29</v>
      </c>
      <c r="L631" s="160">
        <v>2</v>
      </c>
      <c r="M631" s="161">
        <v>29</v>
      </c>
      <c r="N631" s="160">
        <v>2</v>
      </c>
      <c r="O631" s="161">
        <v>31</v>
      </c>
      <c r="P631" s="160">
        <v>2</v>
      </c>
      <c r="Q631" s="161">
        <v>32</v>
      </c>
      <c r="R631" s="160">
        <v>2</v>
      </c>
      <c r="S631" s="161">
        <v>26</v>
      </c>
      <c r="T631" s="160">
        <v>2</v>
      </c>
      <c r="U631" s="161">
        <v>26</v>
      </c>
      <c r="V631" s="507">
        <v>2</v>
      </c>
    </row>
    <row r="632" spans="1:22" x14ac:dyDescent="0.25">
      <c r="A632" s="472"/>
      <c r="B632" s="472"/>
      <c r="C632" s="1785"/>
      <c r="D632" s="1045" t="s">
        <v>197</v>
      </c>
      <c r="E632" s="1048">
        <v>31</v>
      </c>
      <c r="F632" s="1049">
        <v>16</v>
      </c>
      <c r="G632" s="1046">
        <v>38</v>
      </c>
      <c r="H632" s="1047">
        <v>20</v>
      </c>
      <c r="I632" s="1048">
        <v>48</v>
      </c>
      <c r="J632" s="1047">
        <v>23</v>
      </c>
      <c r="K632" s="1048">
        <v>51</v>
      </c>
      <c r="L632" s="1047">
        <v>29</v>
      </c>
      <c r="M632" s="1048">
        <v>56</v>
      </c>
      <c r="N632" s="1047">
        <v>35</v>
      </c>
      <c r="O632" s="1048">
        <v>59</v>
      </c>
      <c r="P632" s="1047">
        <v>42</v>
      </c>
      <c r="Q632" s="1048">
        <v>63</v>
      </c>
      <c r="R632" s="1047">
        <v>51</v>
      </c>
      <c r="S632" s="1048">
        <v>68</v>
      </c>
      <c r="T632" s="1047">
        <v>58</v>
      </c>
      <c r="U632" s="1048">
        <v>70</v>
      </c>
      <c r="V632" s="1050">
        <v>67</v>
      </c>
    </row>
    <row r="633" spans="1:22" x14ac:dyDescent="0.25">
      <c r="A633" s="472"/>
      <c r="B633" s="472"/>
      <c r="C633" s="1785"/>
      <c r="D633" s="515" t="s">
        <v>198</v>
      </c>
      <c r="E633" s="161">
        <v>33</v>
      </c>
      <c r="F633" s="162">
        <v>0</v>
      </c>
      <c r="G633" s="159">
        <v>35</v>
      </c>
      <c r="H633" s="160">
        <v>0</v>
      </c>
      <c r="I633" s="161">
        <v>38</v>
      </c>
      <c r="J633" s="160">
        <v>0</v>
      </c>
      <c r="K633" s="161">
        <v>42</v>
      </c>
      <c r="L633" s="160">
        <v>0</v>
      </c>
      <c r="M633" s="161">
        <v>42</v>
      </c>
      <c r="N633" s="160">
        <v>0</v>
      </c>
      <c r="O633" s="161">
        <v>49</v>
      </c>
      <c r="P633" s="160">
        <v>0</v>
      </c>
      <c r="Q633" s="161">
        <v>50</v>
      </c>
      <c r="R633" s="160">
        <v>0</v>
      </c>
      <c r="S633" s="161">
        <v>48</v>
      </c>
      <c r="T633" s="160">
        <v>0</v>
      </c>
      <c r="U633" s="161">
        <v>49</v>
      </c>
      <c r="V633" s="507">
        <v>0</v>
      </c>
    </row>
    <row r="634" spans="1:22" x14ac:dyDescent="0.25">
      <c r="A634" s="472"/>
      <c r="B634" s="472"/>
      <c r="C634" s="1785"/>
      <c r="D634" s="1045" t="s">
        <v>199</v>
      </c>
      <c r="E634" s="1048">
        <v>26</v>
      </c>
      <c r="F634" s="1049">
        <v>0</v>
      </c>
      <c r="G634" s="1046">
        <v>26</v>
      </c>
      <c r="H634" s="1047">
        <v>0</v>
      </c>
      <c r="I634" s="1048">
        <v>23</v>
      </c>
      <c r="J634" s="1047">
        <v>0</v>
      </c>
      <c r="K634" s="1048">
        <v>24</v>
      </c>
      <c r="L634" s="1047">
        <v>0</v>
      </c>
      <c r="M634" s="1048">
        <v>28</v>
      </c>
      <c r="N634" s="1047">
        <v>0</v>
      </c>
      <c r="O634" s="1048">
        <v>25</v>
      </c>
      <c r="P634" s="1047">
        <v>0</v>
      </c>
      <c r="Q634" s="1048">
        <v>28</v>
      </c>
      <c r="R634" s="1047">
        <v>0</v>
      </c>
      <c r="S634" s="1048">
        <v>26</v>
      </c>
      <c r="T634" s="1047">
        <v>0</v>
      </c>
      <c r="U634" s="1048">
        <v>26</v>
      </c>
      <c r="V634" s="1050">
        <v>0</v>
      </c>
    </row>
    <row r="635" spans="1:22" ht="15.75" thickBot="1" x14ac:dyDescent="0.3">
      <c r="A635" s="472"/>
      <c r="B635" s="472"/>
      <c r="C635" s="1785"/>
      <c r="D635" s="764" t="s">
        <v>200</v>
      </c>
      <c r="E635" s="767">
        <v>10</v>
      </c>
      <c r="F635" s="768">
        <v>0</v>
      </c>
      <c r="G635" s="765">
        <v>10</v>
      </c>
      <c r="H635" s="766">
        <v>0</v>
      </c>
      <c r="I635" s="767">
        <v>9</v>
      </c>
      <c r="J635" s="766">
        <v>0</v>
      </c>
      <c r="K635" s="767">
        <v>8</v>
      </c>
      <c r="L635" s="766">
        <v>0</v>
      </c>
      <c r="M635" s="767">
        <v>7</v>
      </c>
      <c r="N635" s="766">
        <v>0</v>
      </c>
      <c r="O635" s="767">
        <v>7</v>
      </c>
      <c r="P635" s="766">
        <v>0</v>
      </c>
      <c r="Q635" s="767">
        <v>7</v>
      </c>
      <c r="R635" s="766">
        <v>0</v>
      </c>
      <c r="S635" s="767">
        <v>6</v>
      </c>
      <c r="T635" s="766">
        <v>0</v>
      </c>
      <c r="U635" s="767">
        <v>6</v>
      </c>
      <c r="V635" s="769">
        <v>0</v>
      </c>
    </row>
    <row r="636" spans="1:22" ht="15.75" thickBot="1" x14ac:dyDescent="0.3">
      <c r="A636" s="472"/>
      <c r="B636" s="472"/>
      <c r="C636" s="1785"/>
      <c r="D636" s="889" t="s">
        <v>7</v>
      </c>
      <c r="E636" s="914">
        <f t="shared" ref="E636:V636" si="47">SUM(E627:E635)</f>
        <v>979</v>
      </c>
      <c r="F636" s="915">
        <f t="shared" si="47"/>
        <v>151</v>
      </c>
      <c r="G636" s="912">
        <f t="shared" si="47"/>
        <v>1241</v>
      </c>
      <c r="H636" s="913">
        <f t="shared" si="47"/>
        <v>246</v>
      </c>
      <c r="I636" s="914">
        <f t="shared" si="47"/>
        <v>1414</v>
      </c>
      <c r="J636" s="915">
        <f t="shared" si="47"/>
        <v>300</v>
      </c>
      <c r="K636" s="912">
        <f t="shared" si="47"/>
        <v>1639</v>
      </c>
      <c r="L636" s="913">
        <f t="shared" si="47"/>
        <v>423</v>
      </c>
      <c r="M636" s="914">
        <f t="shared" si="47"/>
        <v>1729</v>
      </c>
      <c r="N636" s="913">
        <f t="shared" si="47"/>
        <v>467</v>
      </c>
      <c r="O636" s="914">
        <f t="shared" si="47"/>
        <v>1771</v>
      </c>
      <c r="P636" s="913">
        <f t="shared" si="47"/>
        <v>507</v>
      </c>
      <c r="Q636" s="914">
        <f t="shared" si="47"/>
        <v>1910</v>
      </c>
      <c r="R636" s="913">
        <f t="shared" si="47"/>
        <v>602</v>
      </c>
      <c r="S636" s="914">
        <f t="shared" si="47"/>
        <v>1883</v>
      </c>
      <c r="T636" s="913">
        <f t="shared" si="47"/>
        <v>636</v>
      </c>
      <c r="U636" s="914">
        <f t="shared" si="47"/>
        <v>1965</v>
      </c>
      <c r="V636" s="1145">
        <f t="shared" si="47"/>
        <v>692</v>
      </c>
    </row>
    <row r="637" spans="1:22" ht="30.75" thickBot="1" x14ac:dyDescent="0.3">
      <c r="A637" s="472"/>
      <c r="B637" s="472"/>
      <c r="C637" s="1786"/>
      <c r="D637" s="1146" t="s">
        <v>201</v>
      </c>
      <c r="E637" s="1765">
        <f>E636+F636</f>
        <v>1130</v>
      </c>
      <c r="F637" s="1764"/>
      <c r="G637" s="1763">
        <f>G636+H636</f>
        <v>1487</v>
      </c>
      <c r="H637" s="1764"/>
      <c r="I637" s="1763">
        <f>I636+J636</f>
        <v>1714</v>
      </c>
      <c r="J637" s="1764"/>
      <c r="K637" s="1763">
        <f>K636+L636</f>
        <v>2062</v>
      </c>
      <c r="L637" s="1764"/>
      <c r="M637" s="1763">
        <f>M636+N636</f>
        <v>2196</v>
      </c>
      <c r="N637" s="1764"/>
      <c r="O637" s="1763">
        <f>O636+P636</f>
        <v>2278</v>
      </c>
      <c r="P637" s="1764"/>
      <c r="Q637" s="1763">
        <f>Q636+R636</f>
        <v>2512</v>
      </c>
      <c r="R637" s="1764"/>
      <c r="S637" s="1763">
        <f>S636+T636</f>
        <v>2519</v>
      </c>
      <c r="T637" s="1764"/>
      <c r="U637" s="1763">
        <f>U636+V636</f>
        <v>2657</v>
      </c>
      <c r="V637" s="1766"/>
    </row>
    <row r="638" spans="1:22" ht="15.75" customHeight="1" thickTop="1" thickBot="1" x14ac:dyDescent="0.3">
      <c r="A638" s="472"/>
      <c r="B638" s="439" t="s">
        <v>249</v>
      </c>
      <c r="C638" s="1771" t="s">
        <v>249</v>
      </c>
      <c r="D638" s="1791" t="str">
        <f>D625</f>
        <v>CATEG.</v>
      </c>
      <c r="E638" s="1757">
        <v>2008</v>
      </c>
      <c r="F638" s="1758"/>
      <c r="G638" s="1757">
        <v>2009</v>
      </c>
      <c r="H638" s="1758"/>
      <c r="I638" s="1757">
        <v>2010</v>
      </c>
      <c r="J638" s="1758"/>
      <c r="K638" s="1757">
        <v>2011</v>
      </c>
      <c r="L638" s="1758"/>
      <c r="M638" s="1757">
        <v>2012</v>
      </c>
      <c r="N638" s="1758"/>
      <c r="O638" s="1781">
        <v>2013</v>
      </c>
      <c r="P638" s="1782"/>
      <c r="Q638" s="1781">
        <v>2014</v>
      </c>
      <c r="R638" s="1782"/>
      <c r="S638" s="1781">
        <v>2015</v>
      </c>
      <c r="T638" s="1783"/>
      <c r="U638" s="1781">
        <v>2016</v>
      </c>
      <c r="V638" s="1784"/>
    </row>
    <row r="639" spans="1:22" ht="15.75" thickBot="1" x14ac:dyDescent="0.3">
      <c r="A639" s="472"/>
      <c r="B639" s="472"/>
      <c r="C639" s="1772"/>
      <c r="D639" s="1793"/>
      <c r="E639" s="904" t="s">
        <v>190</v>
      </c>
      <c r="F639" s="905" t="s">
        <v>191</v>
      </c>
      <c r="G639" s="902" t="s">
        <v>190</v>
      </c>
      <c r="H639" s="903" t="s">
        <v>191</v>
      </c>
      <c r="I639" s="904" t="s">
        <v>190</v>
      </c>
      <c r="J639" s="903" t="s">
        <v>191</v>
      </c>
      <c r="K639" s="923" t="s">
        <v>190</v>
      </c>
      <c r="L639" s="924" t="s">
        <v>191</v>
      </c>
      <c r="M639" s="923" t="s">
        <v>190</v>
      </c>
      <c r="N639" s="924" t="s">
        <v>191</v>
      </c>
      <c r="O639" s="923" t="s">
        <v>190</v>
      </c>
      <c r="P639" s="903" t="s">
        <v>191</v>
      </c>
      <c r="Q639" s="923" t="s">
        <v>190</v>
      </c>
      <c r="R639" s="903" t="s">
        <v>191</v>
      </c>
      <c r="S639" s="923" t="s">
        <v>190</v>
      </c>
      <c r="T639" s="903" t="s">
        <v>191</v>
      </c>
      <c r="U639" s="1141" t="s">
        <v>190</v>
      </c>
      <c r="V639" s="1140" t="s">
        <v>191</v>
      </c>
    </row>
    <row r="640" spans="1:22" x14ac:dyDescent="0.25">
      <c r="A640" s="472"/>
      <c r="B640" s="472"/>
      <c r="C640" s="1785"/>
      <c r="D640" s="514" t="s">
        <v>192</v>
      </c>
      <c r="E640" s="157">
        <v>301</v>
      </c>
      <c r="F640" s="158">
        <v>47</v>
      </c>
      <c r="G640" s="155">
        <v>323</v>
      </c>
      <c r="H640" s="156">
        <v>57</v>
      </c>
      <c r="I640" s="157">
        <v>325</v>
      </c>
      <c r="J640" s="156">
        <v>64</v>
      </c>
      <c r="K640" s="157">
        <v>329</v>
      </c>
      <c r="L640" s="156">
        <v>69</v>
      </c>
      <c r="M640" s="157">
        <v>331</v>
      </c>
      <c r="N640" s="156">
        <v>71</v>
      </c>
      <c r="O640" s="157">
        <v>321</v>
      </c>
      <c r="P640" s="156">
        <v>70</v>
      </c>
      <c r="Q640" s="157">
        <v>317</v>
      </c>
      <c r="R640" s="156">
        <v>77</v>
      </c>
      <c r="S640" s="157">
        <v>315</v>
      </c>
      <c r="T640" s="156">
        <v>73</v>
      </c>
      <c r="U640" s="157">
        <v>316</v>
      </c>
      <c r="V640" s="506">
        <v>73</v>
      </c>
    </row>
    <row r="641" spans="1:22" x14ac:dyDescent="0.25">
      <c r="A641" s="472"/>
      <c r="B641" s="472"/>
      <c r="C641" s="1785"/>
      <c r="D641" s="1045" t="s">
        <v>193</v>
      </c>
      <c r="E641" s="1048">
        <v>1582</v>
      </c>
      <c r="F641" s="1049">
        <v>313</v>
      </c>
      <c r="G641" s="1046">
        <v>1888</v>
      </c>
      <c r="H641" s="1047">
        <v>471</v>
      </c>
      <c r="I641" s="1048">
        <v>1994</v>
      </c>
      <c r="J641" s="1047">
        <v>560</v>
      </c>
      <c r="K641" s="1048">
        <v>2215</v>
      </c>
      <c r="L641" s="1047">
        <v>657</v>
      </c>
      <c r="M641" s="1048">
        <v>2319</v>
      </c>
      <c r="N641" s="1047">
        <v>767</v>
      </c>
      <c r="O641" s="1048">
        <v>2382</v>
      </c>
      <c r="P641" s="1047">
        <v>838</v>
      </c>
      <c r="Q641" s="1048">
        <v>2496</v>
      </c>
      <c r="R641" s="1047">
        <v>916</v>
      </c>
      <c r="S641" s="1048">
        <v>2385</v>
      </c>
      <c r="T641" s="1047">
        <v>921</v>
      </c>
      <c r="U641" s="1048">
        <v>2460</v>
      </c>
      <c r="V641" s="1050">
        <v>968</v>
      </c>
    </row>
    <row r="642" spans="1:22" x14ac:dyDescent="0.25">
      <c r="A642" s="472"/>
      <c r="B642" s="472"/>
      <c r="C642" s="1785"/>
      <c r="D642" s="515" t="s">
        <v>194</v>
      </c>
      <c r="E642" s="161">
        <v>257</v>
      </c>
      <c r="F642" s="162">
        <v>3</v>
      </c>
      <c r="G642" s="159">
        <v>260</v>
      </c>
      <c r="H642" s="160">
        <v>3</v>
      </c>
      <c r="I642" s="161">
        <v>258</v>
      </c>
      <c r="J642" s="160">
        <v>3</v>
      </c>
      <c r="K642" s="161">
        <v>256</v>
      </c>
      <c r="L642" s="160">
        <v>3</v>
      </c>
      <c r="M642" s="161">
        <v>244</v>
      </c>
      <c r="N642" s="160">
        <v>3</v>
      </c>
      <c r="O642" s="161">
        <v>242</v>
      </c>
      <c r="P642" s="160">
        <v>3</v>
      </c>
      <c r="Q642" s="161">
        <v>242</v>
      </c>
      <c r="R642" s="160">
        <v>3</v>
      </c>
      <c r="S642" s="161">
        <v>219</v>
      </c>
      <c r="T642" s="160">
        <v>3</v>
      </c>
      <c r="U642" s="161">
        <v>219</v>
      </c>
      <c r="V642" s="507">
        <v>3</v>
      </c>
    </row>
    <row r="643" spans="1:22" x14ac:dyDescent="0.25">
      <c r="A643" s="472"/>
      <c r="B643" s="472"/>
      <c r="C643" s="1785"/>
      <c r="D643" s="1045" t="s">
        <v>195</v>
      </c>
      <c r="E643" s="1048">
        <v>131</v>
      </c>
      <c r="F643" s="1049">
        <v>1</v>
      </c>
      <c r="G643" s="1046">
        <v>138</v>
      </c>
      <c r="H643" s="1047">
        <v>1</v>
      </c>
      <c r="I643" s="1048">
        <v>149</v>
      </c>
      <c r="J643" s="1047">
        <v>1</v>
      </c>
      <c r="K643" s="1048">
        <v>152</v>
      </c>
      <c r="L643" s="1047">
        <v>1</v>
      </c>
      <c r="M643" s="1048">
        <v>148</v>
      </c>
      <c r="N643" s="1047">
        <v>1</v>
      </c>
      <c r="O643" s="1048">
        <v>144</v>
      </c>
      <c r="P643" s="1047">
        <v>1</v>
      </c>
      <c r="Q643" s="1048">
        <v>144</v>
      </c>
      <c r="R643" s="1047">
        <v>1</v>
      </c>
      <c r="S643" s="1048">
        <v>140</v>
      </c>
      <c r="T643" s="1047">
        <v>1</v>
      </c>
      <c r="U643" s="1048">
        <v>144</v>
      </c>
      <c r="V643" s="1050">
        <v>1</v>
      </c>
    </row>
    <row r="644" spans="1:22" x14ac:dyDescent="0.25">
      <c r="A644" s="472"/>
      <c r="B644" s="472"/>
      <c r="C644" s="1785"/>
      <c r="D644" s="515" t="s">
        <v>196</v>
      </c>
      <c r="E644" s="161">
        <v>27</v>
      </c>
      <c r="F644" s="162">
        <v>0</v>
      </c>
      <c r="G644" s="159">
        <v>27</v>
      </c>
      <c r="H644" s="160">
        <v>0</v>
      </c>
      <c r="I644" s="161">
        <v>27</v>
      </c>
      <c r="J644" s="160">
        <v>0</v>
      </c>
      <c r="K644" s="161">
        <v>28</v>
      </c>
      <c r="L644" s="160">
        <v>0</v>
      </c>
      <c r="M644" s="161">
        <v>27</v>
      </c>
      <c r="N644" s="160">
        <v>0</v>
      </c>
      <c r="O644" s="161">
        <v>26</v>
      </c>
      <c r="P644" s="160">
        <v>0</v>
      </c>
      <c r="Q644" s="161">
        <v>26</v>
      </c>
      <c r="R644" s="160">
        <v>0</v>
      </c>
      <c r="S644" s="161">
        <v>25</v>
      </c>
      <c r="T644" s="160">
        <v>0</v>
      </c>
      <c r="U644" s="161">
        <v>25</v>
      </c>
      <c r="V644" s="507">
        <v>0</v>
      </c>
    </row>
    <row r="645" spans="1:22" x14ac:dyDescent="0.25">
      <c r="A645" s="472"/>
      <c r="B645" s="472"/>
      <c r="C645" s="1785"/>
      <c r="D645" s="1045" t="s">
        <v>197</v>
      </c>
      <c r="E645" s="1048">
        <v>71</v>
      </c>
      <c r="F645" s="1049">
        <v>41</v>
      </c>
      <c r="G645" s="1046">
        <v>79</v>
      </c>
      <c r="H645" s="1047">
        <v>50</v>
      </c>
      <c r="I645" s="1048">
        <v>82</v>
      </c>
      <c r="J645" s="1047">
        <v>55</v>
      </c>
      <c r="K645" s="1048">
        <v>85</v>
      </c>
      <c r="L645" s="1047">
        <v>64</v>
      </c>
      <c r="M645" s="1048">
        <v>92</v>
      </c>
      <c r="N645" s="1047">
        <v>68</v>
      </c>
      <c r="O645" s="1048">
        <v>91</v>
      </c>
      <c r="P645" s="1047">
        <v>68</v>
      </c>
      <c r="Q645" s="1048">
        <v>88</v>
      </c>
      <c r="R645" s="1047">
        <v>69</v>
      </c>
      <c r="S645" s="1048">
        <v>88</v>
      </c>
      <c r="T645" s="1047">
        <v>72</v>
      </c>
      <c r="U645" s="1048">
        <v>89</v>
      </c>
      <c r="V645" s="1050">
        <v>78</v>
      </c>
    </row>
    <row r="646" spans="1:22" x14ac:dyDescent="0.25">
      <c r="A646" s="472"/>
      <c r="B646" s="472"/>
      <c r="C646" s="1785"/>
      <c r="D646" s="515" t="s">
        <v>198</v>
      </c>
      <c r="E646" s="161">
        <v>41</v>
      </c>
      <c r="F646" s="162">
        <v>0</v>
      </c>
      <c r="G646" s="159">
        <v>43</v>
      </c>
      <c r="H646" s="160">
        <v>0</v>
      </c>
      <c r="I646" s="161">
        <v>41</v>
      </c>
      <c r="J646" s="160">
        <v>0</v>
      </c>
      <c r="K646" s="161">
        <v>44</v>
      </c>
      <c r="L646" s="160">
        <v>0</v>
      </c>
      <c r="M646" s="161">
        <v>47</v>
      </c>
      <c r="N646" s="160">
        <v>0</v>
      </c>
      <c r="O646" s="161">
        <v>47</v>
      </c>
      <c r="P646" s="160">
        <v>0</v>
      </c>
      <c r="Q646" s="161">
        <v>48</v>
      </c>
      <c r="R646" s="160">
        <v>0</v>
      </c>
      <c r="S646" s="161">
        <v>48</v>
      </c>
      <c r="T646" s="160">
        <v>0</v>
      </c>
      <c r="U646" s="161">
        <v>49</v>
      </c>
      <c r="V646" s="507">
        <v>0</v>
      </c>
    </row>
    <row r="647" spans="1:22" x14ac:dyDescent="0.25">
      <c r="A647" s="472"/>
      <c r="B647" s="472"/>
      <c r="C647" s="1785"/>
      <c r="D647" s="1045" t="s">
        <v>199</v>
      </c>
      <c r="E647" s="1048">
        <v>39</v>
      </c>
      <c r="F647" s="1049">
        <v>0</v>
      </c>
      <c r="G647" s="1046">
        <v>40</v>
      </c>
      <c r="H647" s="1047">
        <v>0</v>
      </c>
      <c r="I647" s="1048">
        <v>43</v>
      </c>
      <c r="J647" s="1047">
        <v>0</v>
      </c>
      <c r="K647" s="1048">
        <v>42</v>
      </c>
      <c r="L647" s="1047">
        <v>0</v>
      </c>
      <c r="M647" s="1048">
        <v>46</v>
      </c>
      <c r="N647" s="1047">
        <v>0</v>
      </c>
      <c r="O647" s="1048">
        <v>46</v>
      </c>
      <c r="P647" s="1047">
        <v>0</v>
      </c>
      <c r="Q647" s="1048">
        <v>46</v>
      </c>
      <c r="R647" s="1047">
        <v>0</v>
      </c>
      <c r="S647" s="1048">
        <v>44</v>
      </c>
      <c r="T647" s="1047">
        <v>0</v>
      </c>
      <c r="U647" s="1048">
        <v>44</v>
      </c>
      <c r="V647" s="1050">
        <v>0</v>
      </c>
    </row>
    <row r="648" spans="1:22" ht="15.75" thickBot="1" x14ac:dyDescent="0.3">
      <c r="A648" s="472"/>
      <c r="B648" s="472"/>
      <c r="C648" s="1785"/>
      <c r="D648" s="764" t="s">
        <v>200</v>
      </c>
      <c r="E648" s="767">
        <v>12</v>
      </c>
      <c r="F648" s="768">
        <v>0</v>
      </c>
      <c r="G648" s="765">
        <v>12</v>
      </c>
      <c r="H648" s="766">
        <v>0</v>
      </c>
      <c r="I648" s="767">
        <v>13</v>
      </c>
      <c r="J648" s="766">
        <v>0</v>
      </c>
      <c r="K648" s="767">
        <v>13</v>
      </c>
      <c r="L648" s="766">
        <v>0</v>
      </c>
      <c r="M648" s="767">
        <v>12</v>
      </c>
      <c r="N648" s="766">
        <v>0</v>
      </c>
      <c r="O648" s="767">
        <v>11</v>
      </c>
      <c r="P648" s="766">
        <v>0</v>
      </c>
      <c r="Q648" s="767">
        <v>11</v>
      </c>
      <c r="R648" s="766">
        <v>0</v>
      </c>
      <c r="S648" s="767">
        <v>10</v>
      </c>
      <c r="T648" s="766">
        <v>0</v>
      </c>
      <c r="U648" s="767">
        <v>10</v>
      </c>
      <c r="V648" s="769">
        <v>0</v>
      </c>
    </row>
    <row r="649" spans="1:22" ht="15.75" thickBot="1" x14ac:dyDescent="0.3">
      <c r="A649" s="472"/>
      <c r="B649" s="472"/>
      <c r="C649" s="1785"/>
      <c r="D649" s="889" t="s">
        <v>7</v>
      </c>
      <c r="E649" s="914">
        <f t="shared" ref="E649:V649" si="48">SUM(E640:E648)</f>
        <v>2461</v>
      </c>
      <c r="F649" s="915">
        <f t="shared" si="48"/>
        <v>405</v>
      </c>
      <c r="G649" s="912">
        <f t="shared" si="48"/>
        <v>2810</v>
      </c>
      <c r="H649" s="913">
        <f t="shared" si="48"/>
        <v>582</v>
      </c>
      <c r="I649" s="914">
        <f t="shared" si="48"/>
        <v>2932</v>
      </c>
      <c r="J649" s="915">
        <f t="shared" si="48"/>
        <v>683</v>
      </c>
      <c r="K649" s="912">
        <f t="shared" si="48"/>
        <v>3164</v>
      </c>
      <c r="L649" s="913">
        <f t="shared" si="48"/>
        <v>794</v>
      </c>
      <c r="M649" s="914">
        <f t="shared" si="48"/>
        <v>3266</v>
      </c>
      <c r="N649" s="913">
        <f t="shared" si="48"/>
        <v>910</v>
      </c>
      <c r="O649" s="914">
        <f t="shared" si="48"/>
        <v>3310</v>
      </c>
      <c r="P649" s="913">
        <f t="shared" si="48"/>
        <v>980</v>
      </c>
      <c r="Q649" s="914">
        <f t="shared" si="48"/>
        <v>3418</v>
      </c>
      <c r="R649" s="913">
        <f t="shared" si="48"/>
        <v>1066</v>
      </c>
      <c r="S649" s="914">
        <f t="shared" si="48"/>
        <v>3274</v>
      </c>
      <c r="T649" s="913">
        <f t="shared" si="48"/>
        <v>1070</v>
      </c>
      <c r="U649" s="914">
        <f t="shared" si="48"/>
        <v>3356</v>
      </c>
      <c r="V649" s="1145">
        <f t="shared" si="48"/>
        <v>1123</v>
      </c>
    </row>
    <row r="650" spans="1:22" ht="30.75" thickBot="1" x14ac:dyDescent="0.3">
      <c r="A650" s="472"/>
      <c r="B650" s="472"/>
      <c r="C650" s="1786"/>
      <c r="D650" s="1146" t="s">
        <v>201</v>
      </c>
      <c r="E650" s="1765">
        <f>E649+F649</f>
        <v>2866</v>
      </c>
      <c r="F650" s="1764"/>
      <c r="G650" s="1763">
        <f>G649+H649</f>
        <v>3392</v>
      </c>
      <c r="H650" s="1764"/>
      <c r="I650" s="1763">
        <f>I649+J649</f>
        <v>3615</v>
      </c>
      <c r="J650" s="1764"/>
      <c r="K650" s="1763">
        <f>K649+L649</f>
        <v>3958</v>
      </c>
      <c r="L650" s="1764"/>
      <c r="M650" s="1763">
        <f>M649+N649</f>
        <v>4176</v>
      </c>
      <c r="N650" s="1764"/>
      <c r="O650" s="1763">
        <f>O649+P649</f>
        <v>4290</v>
      </c>
      <c r="P650" s="1764"/>
      <c r="Q650" s="1763">
        <f>Q649+R649</f>
        <v>4484</v>
      </c>
      <c r="R650" s="1764"/>
      <c r="S650" s="1763">
        <f>S649+T649</f>
        <v>4344</v>
      </c>
      <c r="T650" s="1764"/>
      <c r="U650" s="1763">
        <f>U649+V649</f>
        <v>4479</v>
      </c>
      <c r="V650" s="1766"/>
    </row>
    <row r="651" spans="1:22" ht="15.75" customHeight="1" thickTop="1" thickBot="1" x14ac:dyDescent="0.3">
      <c r="A651" s="472"/>
      <c r="B651" s="439" t="s">
        <v>250</v>
      </c>
      <c r="C651" s="1771" t="s">
        <v>250</v>
      </c>
      <c r="D651" s="1761" t="str">
        <f>D638</f>
        <v>CATEG.</v>
      </c>
      <c r="E651" s="1757">
        <v>2008</v>
      </c>
      <c r="F651" s="1758"/>
      <c r="G651" s="1757">
        <v>2009</v>
      </c>
      <c r="H651" s="1758"/>
      <c r="I651" s="1757">
        <v>2010</v>
      </c>
      <c r="J651" s="1758"/>
      <c r="K651" s="1757">
        <v>2011</v>
      </c>
      <c r="L651" s="1758"/>
      <c r="M651" s="1757">
        <v>2012</v>
      </c>
      <c r="N651" s="1758"/>
      <c r="O651" s="1781">
        <v>2013</v>
      </c>
      <c r="P651" s="1782"/>
      <c r="Q651" s="1781">
        <v>2014</v>
      </c>
      <c r="R651" s="1782"/>
      <c r="S651" s="1781">
        <v>2015</v>
      </c>
      <c r="T651" s="1783"/>
      <c r="U651" s="1781">
        <v>2016</v>
      </c>
      <c r="V651" s="1784"/>
    </row>
    <row r="652" spans="1:22" ht="15.75" thickBot="1" x14ac:dyDescent="0.3">
      <c r="A652" s="472"/>
      <c r="B652" s="472"/>
      <c r="C652" s="1772"/>
      <c r="D652" s="1762"/>
      <c r="E652" s="1139" t="s">
        <v>190</v>
      </c>
      <c r="F652" s="905" t="s">
        <v>191</v>
      </c>
      <c r="G652" s="902" t="s">
        <v>190</v>
      </c>
      <c r="H652" s="903" t="s">
        <v>191</v>
      </c>
      <c r="I652" s="904" t="s">
        <v>190</v>
      </c>
      <c r="J652" s="903" t="s">
        <v>191</v>
      </c>
      <c r="K652" s="923" t="s">
        <v>190</v>
      </c>
      <c r="L652" s="924" t="s">
        <v>191</v>
      </c>
      <c r="M652" s="923" t="s">
        <v>190</v>
      </c>
      <c r="N652" s="924" t="s">
        <v>191</v>
      </c>
      <c r="O652" s="923" t="s">
        <v>190</v>
      </c>
      <c r="P652" s="903" t="s">
        <v>191</v>
      </c>
      <c r="Q652" s="923" t="s">
        <v>190</v>
      </c>
      <c r="R652" s="903" t="s">
        <v>191</v>
      </c>
      <c r="S652" s="923" t="s">
        <v>190</v>
      </c>
      <c r="T652" s="903" t="s">
        <v>191</v>
      </c>
      <c r="U652" s="1141" t="s">
        <v>190</v>
      </c>
      <c r="V652" s="1140" t="s">
        <v>191</v>
      </c>
    </row>
    <row r="653" spans="1:22" x14ac:dyDescent="0.25">
      <c r="A653" s="472"/>
      <c r="B653" s="472"/>
      <c r="C653" s="1785"/>
      <c r="D653" s="514" t="s">
        <v>192</v>
      </c>
      <c r="E653" s="157">
        <v>68</v>
      </c>
      <c r="F653" s="158">
        <v>9</v>
      </c>
      <c r="G653" s="155">
        <v>73</v>
      </c>
      <c r="H653" s="156">
        <v>12</v>
      </c>
      <c r="I653" s="157">
        <v>94</v>
      </c>
      <c r="J653" s="156">
        <v>15</v>
      </c>
      <c r="K653" s="157">
        <v>107</v>
      </c>
      <c r="L653" s="156">
        <v>22</v>
      </c>
      <c r="M653" s="157">
        <v>120</v>
      </c>
      <c r="N653" s="156">
        <v>25</v>
      </c>
      <c r="O653" s="157">
        <v>124</v>
      </c>
      <c r="P653" s="156">
        <v>29</v>
      </c>
      <c r="Q653" s="157">
        <v>129</v>
      </c>
      <c r="R653" s="156">
        <v>34</v>
      </c>
      <c r="S653" s="157">
        <v>126</v>
      </c>
      <c r="T653" s="156">
        <v>38</v>
      </c>
      <c r="U653" s="157">
        <v>127</v>
      </c>
      <c r="V653" s="506">
        <v>39</v>
      </c>
    </row>
    <row r="654" spans="1:22" x14ac:dyDescent="0.25">
      <c r="A654" s="472"/>
      <c r="B654" s="472"/>
      <c r="C654" s="1785"/>
      <c r="D654" s="1045" t="s">
        <v>193</v>
      </c>
      <c r="E654" s="1048">
        <v>512</v>
      </c>
      <c r="F654" s="1049">
        <v>99</v>
      </c>
      <c r="G654" s="1046">
        <v>662</v>
      </c>
      <c r="H654" s="1047">
        <v>137</v>
      </c>
      <c r="I654" s="1048">
        <v>917</v>
      </c>
      <c r="J654" s="1047">
        <v>199</v>
      </c>
      <c r="K654" s="1048">
        <v>1146</v>
      </c>
      <c r="L654" s="1047">
        <v>307</v>
      </c>
      <c r="M654" s="1048">
        <v>1273</v>
      </c>
      <c r="N654" s="1047">
        <v>363</v>
      </c>
      <c r="O654" s="1048">
        <v>1335</v>
      </c>
      <c r="P654" s="1047">
        <v>415</v>
      </c>
      <c r="Q654" s="1048">
        <v>1464</v>
      </c>
      <c r="R654" s="1047">
        <v>475</v>
      </c>
      <c r="S654" s="1048">
        <v>1443</v>
      </c>
      <c r="T654" s="1047">
        <v>491</v>
      </c>
      <c r="U654" s="1048">
        <v>1511</v>
      </c>
      <c r="V654" s="1050">
        <v>536</v>
      </c>
    </row>
    <row r="655" spans="1:22" x14ac:dyDescent="0.25">
      <c r="A655" s="472"/>
      <c r="B655" s="472"/>
      <c r="C655" s="1785"/>
      <c r="D655" s="515" t="s">
        <v>194</v>
      </c>
      <c r="E655" s="161">
        <v>52</v>
      </c>
      <c r="F655" s="162">
        <v>0</v>
      </c>
      <c r="G655" s="159">
        <v>56</v>
      </c>
      <c r="H655" s="160">
        <v>0</v>
      </c>
      <c r="I655" s="161">
        <v>77</v>
      </c>
      <c r="J655" s="160">
        <v>0</v>
      </c>
      <c r="K655" s="161">
        <v>82</v>
      </c>
      <c r="L655" s="160">
        <v>0</v>
      </c>
      <c r="M655" s="161">
        <v>87</v>
      </c>
      <c r="N655" s="160">
        <v>1</v>
      </c>
      <c r="O655" s="161">
        <v>97</v>
      </c>
      <c r="P655" s="160">
        <v>1</v>
      </c>
      <c r="Q655" s="161">
        <v>96</v>
      </c>
      <c r="R655" s="160">
        <v>1</v>
      </c>
      <c r="S655" s="161">
        <v>91</v>
      </c>
      <c r="T655" s="160">
        <v>1</v>
      </c>
      <c r="U655" s="161">
        <v>91</v>
      </c>
      <c r="V655" s="507">
        <v>1</v>
      </c>
    </row>
    <row r="656" spans="1:22" x14ac:dyDescent="0.25">
      <c r="A656" s="472"/>
      <c r="B656" s="1328" t="s">
        <v>36</v>
      </c>
      <c r="C656" s="1785"/>
      <c r="D656" s="1045" t="s">
        <v>195</v>
      </c>
      <c r="E656" s="1048">
        <v>24</v>
      </c>
      <c r="F656" s="1049">
        <v>0</v>
      </c>
      <c r="G656" s="1046">
        <v>27</v>
      </c>
      <c r="H656" s="1047">
        <v>0</v>
      </c>
      <c r="I656" s="1048">
        <v>43</v>
      </c>
      <c r="J656" s="1047">
        <v>1</v>
      </c>
      <c r="K656" s="1048">
        <v>49</v>
      </c>
      <c r="L656" s="1047">
        <v>1</v>
      </c>
      <c r="M656" s="1048">
        <v>57</v>
      </c>
      <c r="N656" s="1047">
        <v>1</v>
      </c>
      <c r="O656" s="1048">
        <v>63</v>
      </c>
      <c r="P656" s="1047">
        <v>1</v>
      </c>
      <c r="Q656" s="1048">
        <v>65</v>
      </c>
      <c r="R656" s="1047">
        <v>2</v>
      </c>
      <c r="S656" s="1048">
        <v>63</v>
      </c>
      <c r="T656" s="1047">
        <v>1</v>
      </c>
      <c r="U656" s="1048">
        <v>65</v>
      </c>
      <c r="V656" s="1050">
        <v>1</v>
      </c>
    </row>
    <row r="657" spans="1:23" x14ac:dyDescent="0.25">
      <c r="A657" s="472"/>
      <c r="B657" s="1328" t="s">
        <v>38</v>
      </c>
      <c r="C657" s="1785"/>
      <c r="D657" s="515" t="s">
        <v>196</v>
      </c>
      <c r="E657" s="161">
        <v>13</v>
      </c>
      <c r="F657" s="162">
        <v>0</v>
      </c>
      <c r="G657" s="159">
        <v>13</v>
      </c>
      <c r="H657" s="160">
        <v>0</v>
      </c>
      <c r="I657" s="161">
        <v>13</v>
      </c>
      <c r="J657" s="160">
        <v>0</v>
      </c>
      <c r="K657" s="161">
        <v>11</v>
      </c>
      <c r="L657" s="160">
        <v>0</v>
      </c>
      <c r="M657" s="161">
        <v>15</v>
      </c>
      <c r="N657" s="160">
        <v>0</v>
      </c>
      <c r="O657" s="161">
        <v>18</v>
      </c>
      <c r="P657" s="160">
        <v>0</v>
      </c>
      <c r="Q657" s="161">
        <v>17</v>
      </c>
      <c r="R657" s="160">
        <v>0</v>
      </c>
      <c r="S657" s="161">
        <v>16</v>
      </c>
      <c r="T657" s="160">
        <v>0</v>
      </c>
      <c r="U657" s="161">
        <v>16</v>
      </c>
      <c r="V657" s="507">
        <v>0</v>
      </c>
    </row>
    <row r="658" spans="1:23" x14ac:dyDescent="0.25">
      <c r="A658" s="472"/>
      <c r="B658" s="1328" t="s">
        <v>81</v>
      </c>
      <c r="C658" s="1785"/>
      <c r="D658" s="1045" t="s">
        <v>197</v>
      </c>
      <c r="E658" s="1048">
        <v>29</v>
      </c>
      <c r="F658" s="1049">
        <v>14</v>
      </c>
      <c r="G658" s="1046">
        <v>33</v>
      </c>
      <c r="H658" s="1047">
        <v>21</v>
      </c>
      <c r="I658" s="1048">
        <v>51</v>
      </c>
      <c r="J658" s="1047">
        <v>26</v>
      </c>
      <c r="K658" s="1048">
        <v>51</v>
      </c>
      <c r="L658" s="1047">
        <v>31</v>
      </c>
      <c r="M658" s="1048">
        <v>53</v>
      </c>
      <c r="N658" s="1047">
        <v>35</v>
      </c>
      <c r="O658" s="1048">
        <v>62</v>
      </c>
      <c r="P658" s="1047">
        <v>42</v>
      </c>
      <c r="Q658" s="1048">
        <v>66</v>
      </c>
      <c r="R658" s="1047">
        <v>47</v>
      </c>
      <c r="S658" s="1048">
        <v>64</v>
      </c>
      <c r="T658" s="1047">
        <v>55</v>
      </c>
      <c r="U658" s="1048">
        <v>65</v>
      </c>
      <c r="V658" s="1050">
        <v>55</v>
      </c>
    </row>
    <row r="659" spans="1:23" x14ac:dyDescent="0.25">
      <c r="A659" s="472"/>
      <c r="B659" s="472"/>
      <c r="C659" s="1785"/>
      <c r="D659" s="515" t="s">
        <v>198</v>
      </c>
      <c r="E659" s="161">
        <v>28</v>
      </c>
      <c r="F659" s="162">
        <v>0</v>
      </c>
      <c r="G659" s="159">
        <v>31</v>
      </c>
      <c r="H659" s="160">
        <v>0</v>
      </c>
      <c r="I659" s="161">
        <v>35</v>
      </c>
      <c r="J659" s="160">
        <v>0</v>
      </c>
      <c r="K659" s="161">
        <v>36</v>
      </c>
      <c r="L659" s="160">
        <v>0</v>
      </c>
      <c r="M659" s="161">
        <v>40</v>
      </c>
      <c r="N659" s="160">
        <v>0</v>
      </c>
      <c r="O659" s="161">
        <v>48</v>
      </c>
      <c r="P659" s="160">
        <v>0</v>
      </c>
      <c r="Q659" s="161">
        <v>45</v>
      </c>
      <c r="R659" s="160">
        <v>0</v>
      </c>
      <c r="S659" s="161">
        <v>44</v>
      </c>
      <c r="T659" s="160">
        <v>0</v>
      </c>
      <c r="U659" s="161">
        <v>44</v>
      </c>
      <c r="V659" s="507">
        <v>0</v>
      </c>
    </row>
    <row r="660" spans="1:23" x14ac:dyDescent="0.25">
      <c r="A660" s="472"/>
      <c r="B660" s="472"/>
      <c r="C660" s="1785"/>
      <c r="D660" s="1045" t="s">
        <v>199</v>
      </c>
      <c r="E660" s="1048">
        <v>21</v>
      </c>
      <c r="F660" s="1049">
        <v>0</v>
      </c>
      <c r="G660" s="1046">
        <v>23</v>
      </c>
      <c r="H660" s="1047">
        <v>0</v>
      </c>
      <c r="I660" s="1048">
        <v>30</v>
      </c>
      <c r="J660" s="1047">
        <v>0</v>
      </c>
      <c r="K660" s="1048">
        <v>37</v>
      </c>
      <c r="L660" s="1047">
        <v>0</v>
      </c>
      <c r="M660" s="1048">
        <v>38</v>
      </c>
      <c r="N660" s="1047">
        <v>0</v>
      </c>
      <c r="O660" s="1048">
        <v>42</v>
      </c>
      <c r="P660" s="1047">
        <v>0</v>
      </c>
      <c r="Q660" s="1048">
        <v>44</v>
      </c>
      <c r="R660" s="1047">
        <v>0</v>
      </c>
      <c r="S660" s="1048">
        <v>47</v>
      </c>
      <c r="T660" s="1047">
        <v>0</v>
      </c>
      <c r="U660" s="1048">
        <v>48</v>
      </c>
      <c r="V660" s="1050">
        <v>0</v>
      </c>
    </row>
    <row r="661" spans="1:23" ht="15.75" thickBot="1" x14ac:dyDescent="0.3">
      <c r="A661" s="472"/>
      <c r="B661" s="472"/>
      <c r="C661" s="1785"/>
      <c r="D661" s="764" t="s">
        <v>200</v>
      </c>
      <c r="E661" s="767">
        <v>7</v>
      </c>
      <c r="F661" s="768">
        <v>0</v>
      </c>
      <c r="G661" s="765">
        <v>7</v>
      </c>
      <c r="H661" s="766">
        <v>0</v>
      </c>
      <c r="I661" s="767">
        <v>9</v>
      </c>
      <c r="J661" s="766">
        <v>0</v>
      </c>
      <c r="K661" s="767">
        <v>10</v>
      </c>
      <c r="L661" s="766">
        <v>0</v>
      </c>
      <c r="M661" s="767">
        <v>9</v>
      </c>
      <c r="N661" s="766">
        <v>0</v>
      </c>
      <c r="O661" s="767">
        <v>7</v>
      </c>
      <c r="P661" s="766">
        <v>0</v>
      </c>
      <c r="Q661" s="767">
        <v>8</v>
      </c>
      <c r="R661" s="766">
        <v>0</v>
      </c>
      <c r="S661" s="767">
        <v>6</v>
      </c>
      <c r="T661" s="766">
        <v>0</v>
      </c>
      <c r="U661" s="767">
        <v>6</v>
      </c>
      <c r="V661" s="769">
        <v>0</v>
      </c>
    </row>
    <row r="662" spans="1:23" ht="15.75" thickBot="1" x14ac:dyDescent="0.3">
      <c r="A662" s="472"/>
      <c r="B662" s="472"/>
      <c r="C662" s="1785"/>
      <c r="D662" s="889" t="s">
        <v>7</v>
      </c>
      <c r="E662" s="912">
        <f t="shared" ref="E662:V662" si="49">SUM(E653:E661)</f>
        <v>754</v>
      </c>
      <c r="F662" s="915">
        <f t="shared" si="49"/>
        <v>122</v>
      </c>
      <c r="G662" s="912">
        <f t="shared" si="49"/>
        <v>925</v>
      </c>
      <c r="H662" s="913">
        <f t="shared" si="49"/>
        <v>170</v>
      </c>
      <c r="I662" s="914">
        <f t="shared" si="49"/>
        <v>1269</v>
      </c>
      <c r="J662" s="915">
        <f t="shared" si="49"/>
        <v>241</v>
      </c>
      <c r="K662" s="912">
        <f t="shared" si="49"/>
        <v>1529</v>
      </c>
      <c r="L662" s="913">
        <f t="shared" si="49"/>
        <v>361</v>
      </c>
      <c r="M662" s="914">
        <f t="shared" si="49"/>
        <v>1692</v>
      </c>
      <c r="N662" s="913">
        <f t="shared" si="49"/>
        <v>425</v>
      </c>
      <c r="O662" s="914">
        <f t="shared" si="49"/>
        <v>1796</v>
      </c>
      <c r="P662" s="913">
        <f t="shared" si="49"/>
        <v>488</v>
      </c>
      <c r="Q662" s="914">
        <f t="shared" si="49"/>
        <v>1934</v>
      </c>
      <c r="R662" s="913">
        <f t="shared" si="49"/>
        <v>559</v>
      </c>
      <c r="S662" s="914">
        <f t="shared" si="49"/>
        <v>1900</v>
      </c>
      <c r="T662" s="913">
        <f t="shared" si="49"/>
        <v>586</v>
      </c>
      <c r="U662" s="914">
        <f t="shared" si="49"/>
        <v>1973</v>
      </c>
      <c r="V662" s="915">
        <f t="shared" si="49"/>
        <v>632</v>
      </c>
      <c r="W662" s="399"/>
    </row>
    <row r="663" spans="1:23" ht="30.75" thickBot="1" x14ac:dyDescent="0.3">
      <c r="A663" s="472"/>
      <c r="B663" s="472"/>
      <c r="C663" s="1786"/>
      <c r="D663" s="763" t="s">
        <v>201</v>
      </c>
      <c r="E663" s="1763">
        <f>E662+F662</f>
        <v>876</v>
      </c>
      <c r="F663" s="1764"/>
      <c r="G663" s="1763">
        <f>G662+H662</f>
        <v>1095</v>
      </c>
      <c r="H663" s="1764"/>
      <c r="I663" s="1763">
        <f>I662+J662</f>
        <v>1510</v>
      </c>
      <c r="J663" s="1764"/>
      <c r="K663" s="1763">
        <f>K662+L662</f>
        <v>1890</v>
      </c>
      <c r="L663" s="1764"/>
      <c r="M663" s="1763">
        <f>M662+N662</f>
        <v>2117</v>
      </c>
      <c r="N663" s="1764"/>
      <c r="O663" s="1763">
        <f>O662+P662</f>
        <v>2284</v>
      </c>
      <c r="P663" s="1764"/>
      <c r="Q663" s="1763">
        <f>Q662+R662</f>
        <v>2493</v>
      </c>
      <c r="R663" s="1764"/>
      <c r="S663" s="1763">
        <f>S662+T662</f>
        <v>2486</v>
      </c>
      <c r="T663" s="1764"/>
      <c r="U663" s="1763">
        <f>U662+V662</f>
        <v>2605</v>
      </c>
      <c r="V663" s="1766"/>
    </row>
    <row r="664" spans="1:23" ht="15.75" customHeight="1" thickTop="1" thickBot="1" x14ac:dyDescent="0.3">
      <c r="A664" s="472"/>
      <c r="B664" s="439" t="s">
        <v>266</v>
      </c>
      <c r="C664" s="1771" t="s">
        <v>251</v>
      </c>
      <c r="D664" s="1761" t="str">
        <f>D651</f>
        <v>CATEG.</v>
      </c>
      <c r="E664" s="1757">
        <v>2008</v>
      </c>
      <c r="F664" s="1758"/>
      <c r="G664" s="1757">
        <v>2009</v>
      </c>
      <c r="H664" s="1758"/>
      <c r="I664" s="1757">
        <v>2010</v>
      </c>
      <c r="J664" s="1758"/>
      <c r="K664" s="1757">
        <v>2011</v>
      </c>
      <c r="L664" s="1758"/>
      <c r="M664" s="1757">
        <v>2012</v>
      </c>
      <c r="N664" s="1758"/>
      <c r="O664" s="1781">
        <v>2013</v>
      </c>
      <c r="P664" s="1782"/>
      <c r="Q664" s="1781">
        <v>2014</v>
      </c>
      <c r="R664" s="1782"/>
      <c r="S664" s="1781">
        <v>2015</v>
      </c>
      <c r="T664" s="1783"/>
      <c r="U664" s="1781">
        <v>2016</v>
      </c>
      <c r="V664" s="1784"/>
    </row>
    <row r="665" spans="1:23" ht="15.75" thickBot="1" x14ac:dyDescent="0.3">
      <c r="A665" s="472"/>
      <c r="B665" s="472"/>
      <c r="C665" s="1772"/>
      <c r="D665" s="1762"/>
      <c r="E665" s="1139" t="s">
        <v>190</v>
      </c>
      <c r="F665" s="905" t="s">
        <v>191</v>
      </c>
      <c r="G665" s="902" t="s">
        <v>190</v>
      </c>
      <c r="H665" s="903" t="s">
        <v>191</v>
      </c>
      <c r="I665" s="904" t="s">
        <v>190</v>
      </c>
      <c r="J665" s="903" t="s">
        <v>191</v>
      </c>
      <c r="K665" s="923" t="s">
        <v>190</v>
      </c>
      <c r="L665" s="924" t="s">
        <v>191</v>
      </c>
      <c r="M665" s="923" t="s">
        <v>190</v>
      </c>
      <c r="N665" s="924" t="s">
        <v>191</v>
      </c>
      <c r="O665" s="923" t="s">
        <v>190</v>
      </c>
      <c r="P665" s="903" t="s">
        <v>191</v>
      </c>
      <c r="Q665" s="923" t="s">
        <v>190</v>
      </c>
      <c r="R665" s="903" t="s">
        <v>191</v>
      </c>
      <c r="S665" s="923" t="s">
        <v>190</v>
      </c>
      <c r="T665" s="903" t="s">
        <v>191</v>
      </c>
      <c r="U665" s="1141" t="s">
        <v>190</v>
      </c>
      <c r="V665" s="1140" t="s">
        <v>191</v>
      </c>
    </row>
    <row r="666" spans="1:23" x14ac:dyDescent="0.25">
      <c r="A666" s="472"/>
      <c r="B666" s="472"/>
      <c r="C666" s="1785"/>
      <c r="D666" s="514" t="s">
        <v>192</v>
      </c>
      <c r="E666" s="157">
        <v>92</v>
      </c>
      <c r="F666" s="158">
        <v>10</v>
      </c>
      <c r="G666" s="155">
        <v>98</v>
      </c>
      <c r="H666" s="156">
        <v>16</v>
      </c>
      <c r="I666" s="157">
        <v>122</v>
      </c>
      <c r="J666" s="156">
        <v>20</v>
      </c>
      <c r="K666" s="157">
        <v>127</v>
      </c>
      <c r="L666" s="156">
        <v>21</v>
      </c>
      <c r="M666" s="157">
        <v>145</v>
      </c>
      <c r="N666" s="156">
        <v>26</v>
      </c>
      <c r="O666" s="157">
        <v>157</v>
      </c>
      <c r="P666" s="156">
        <v>28</v>
      </c>
      <c r="Q666" s="157">
        <v>158</v>
      </c>
      <c r="R666" s="156">
        <v>28</v>
      </c>
      <c r="S666" s="157">
        <v>179</v>
      </c>
      <c r="T666" s="156">
        <v>40</v>
      </c>
      <c r="U666" s="157">
        <v>181</v>
      </c>
      <c r="V666" s="506">
        <v>41</v>
      </c>
    </row>
    <row r="667" spans="1:23" x14ac:dyDescent="0.25">
      <c r="A667" s="472"/>
      <c r="B667" s="472"/>
      <c r="C667" s="1785"/>
      <c r="D667" s="1045" t="s">
        <v>193</v>
      </c>
      <c r="E667" s="1048">
        <v>454</v>
      </c>
      <c r="F667" s="1049">
        <v>122</v>
      </c>
      <c r="G667" s="1046">
        <v>573</v>
      </c>
      <c r="H667" s="1047">
        <v>168</v>
      </c>
      <c r="I667" s="1048">
        <v>640</v>
      </c>
      <c r="J667" s="1047">
        <v>193</v>
      </c>
      <c r="K667" s="1048">
        <v>742</v>
      </c>
      <c r="L667" s="1047">
        <v>242</v>
      </c>
      <c r="M667" s="1048">
        <v>916</v>
      </c>
      <c r="N667" s="1047">
        <v>351</v>
      </c>
      <c r="O667" s="1048">
        <v>1028</v>
      </c>
      <c r="P667" s="1047">
        <v>432</v>
      </c>
      <c r="Q667" s="1048">
        <v>1161</v>
      </c>
      <c r="R667" s="1047">
        <v>512</v>
      </c>
      <c r="S667" s="1048">
        <v>1177</v>
      </c>
      <c r="T667" s="1047">
        <v>520</v>
      </c>
      <c r="U667" s="1048">
        <v>1251</v>
      </c>
      <c r="V667" s="1050">
        <v>563</v>
      </c>
    </row>
    <row r="668" spans="1:23" x14ac:dyDescent="0.25">
      <c r="A668" s="472"/>
      <c r="B668" s="472"/>
      <c r="C668" s="1785"/>
      <c r="D668" s="515" t="s">
        <v>194</v>
      </c>
      <c r="E668" s="161">
        <v>82</v>
      </c>
      <c r="F668" s="162">
        <v>1</v>
      </c>
      <c r="G668" s="159">
        <v>84</v>
      </c>
      <c r="H668" s="160">
        <v>1</v>
      </c>
      <c r="I668" s="161">
        <v>98</v>
      </c>
      <c r="J668" s="160">
        <v>1</v>
      </c>
      <c r="K668" s="161">
        <v>103</v>
      </c>
      <c r="L668" s="160">
        <v>1</v>
      </c>
      <c r="M668" s="161">
        <v>113</v>
      </c>
      <c r="N668" s="160">
        <v>1</v>
      </c>
      <c r="O668" s="161">
        <v>130</v>
      </c>
      <c r="P668" s="160">
        <v>1</v>
      </c>
      <c r="Q668" s="161">
        <v>139</v>
      </c>
      <c r="R668" s="160">
        <v>1</v>
      </c>
      <c r="S668" s="161">
        <v>147</v>
      </c>
      <c r="T668" s="160">
        <v>2</v>
      </c>
      <c r="U668" s="161">
        <v>147</v>
      </c>
      <c r="V668" s="507">
        <v>2</v>
      </c>
    </row>
    <row r="669" spans="1:23" x14ac:dyDescent="0.25">
      <c r="A669" s="472"/>
      <c r="B669" s="472"/>
      <c r="C669" s="1785"/>
      <c r="D669" s="1045" t="s">
        <v>195</v>
      </c>
      <c r="E669" s="1048">
        <v>30</v>
      </c>
      <c r="F669" s="1049">
        <v>0</v>
      </c>
      <c r="G669" s="1046">
        <v>30</v>
      </c>
      <c r="H669" s="1047">
        <v>0</v>
      </c>
      <c r="I669" s="1048">
        <v>31</v>
      </c>
      <c r="J669" s="1047">
        <v>0</v>
      </c>
      <c r="K669" s="1048">
        <v>35</v>
      </c>
      <c r="L669" s="1047">
        <v>0</v>
      </c>
      <c r="M669" s="1048">
        <v>39</v>
      </c>
      <c r="N669" s="1047">
        <v>1</v>
      </c>
      <c r="O669" s="1048">
        <v>45</v>
      </c>
      <c r="P669" s="1047">
        <v>1</v>
      </c>
      <c r="Q669" s="1048">
        <v>46</v>
      </c>
      <c r="R669" s="1047">
        <v>1</v>
      </c>
      <c r="S669" s="1048">
        <v>53</v>
      </c>
      <c r="T669" s="1047">
        <v>1</v>
      </c>
      <c r="U669" s="1048">
        <v>55</v>
      </c>
      <c r="V669" s="1050">
        <v>1</v>
      </c>
    </row>
    <row r="670" spans="1:23" x14ac:dyDescent="0.25">
      <c r="A670" s="472"/>
      <c r="B670" s="472"/>
      <c r="C670" s="1785"/>
      <c r="D670" s="515" t="s">
        <v>196</v>
      </c>
      <c r="E670" s="161">
        <v>7</v>
      </c>
      <c r="F670" s="162">
        <v>0</v>
      </c>
      <c r="G670" s="159">
        <v>7</v>
      </c>
      <c r="H670" s="160">
        <v>0</v>
      </c>
      <c r="I670" s="161">
        <v>8</v>
      </c>
      <c r="J670" s="160">
        <v>0</v>
      </c>
      <c r="K670" s="161">
        <v>8</v>
      </c>
      <c r="L670" s="160">
        <v>0</v>
      </c>
      <c r="M670" s="161">
        <v>9</v>
      </c>
      <c r="N670" s="160">
        <v>0</v>
      </c>
      <c r="O670" s="161">
        <v>10</v>
      </c>
      <c r="P670" s="160">
        <v>0</v>
      </c>
      <c r="Q670" s="161">
        <v>8</v>
      </c>
      <c r="R670" s="160">
        <v>0</v>
      </c>
      <c r="S670" s="161">
        <v>6</v>
      </c>
      <c r="T670" s="160">
        <v>0</v>
      </c>
      <c r="U670" s="161">
        <v>6</v>
      </c>
      <c r="V670" s="507">
        <v>0</v>
      </c>
    </row>
    <row r="671" spans="1:23" x14ac:dyDescent="0.25">
      <c r="A671" s="472"/>
      <c r="B671" s="472"/>
      <c r="C671" s="1785"/>
      <c r="D671" s="1045" t="s">
        <v>197</v>
      </c>
      <c r="E671" s="1048">
        <v>21</v>
      </c>
      <c r="F671" s="1049">
        <v>18</v>
      </c>
      <c r="G671" s="1046">
        <v>23</v>
      </c>
      <c r="H671" s="1047">
        <v>22</v>
      </c>
      <c r="I671" s="1048">
        <v>28</v>
      </c>
      <c r="J671" s="1047">
        <v>31</v>
      </c>
      <c r="K671" s="1048">
        <v>30</v>
      </c>
      <c r="L671" s="1047">
        <v>37</v>
      </c>
      <c r="M671" s="1048">
        <v>35</v>
      </c>
      <c r="N671" s="1047">
        <v>46</v>
      </c>
      <c r="O671" s="1048">
        <v>41</v>
      </c>
      <c r="P671" s="1047">
        <v>56</v>
      </c>
      <c r="Q671" s="1048">
        <v>42</v>
      </c>
      <c r="R671" s="1047">
        <v>65</v>
      </c>
      <c r="S671" s="1048">
        <v>48</v>
      </c>
      <c r="T671" s="1047">
        <v>74</v>
      </c>
      <c r="U671" s="1048">
        <v>50</v>
      </c>
      <c r="V671" s="1050">
        <v>86</v>
      </c>
    </row>
    <row r="672" spans="1:23" x14ac:dyDescent="0.25">
      <c r="A672" s="472"/>
      <c r="B672" s="472"/>
      <c r="C672" s="1785"/>
      <c r="D672" s="515" t="s">
        <v>198</v>
      </c>
      <c r="E672" s="161">
        <v>17</v>
      </c>
      <c r="F672" s="162">
        <v>1</v>
      </c>
      <c r="G672" s="159">
        <v>18</v>
      </c>
      <c r="H672" s="160">
        <v>1</v>
      </c>
      <c r="I672" s="161">
        <v>21</v>
      </c>
      <c r="J672" s="160">
        <v>2</v>
      </c>
      <c r="K672" s="161">
        <v>26</v>
      </c>
      <c r="L672" s="160">
        <v>2</v>
      </c>
      <c r="M672" s="161">
        <v>26</v>
      </c>
      <c r="N672" s="160">
        <v>2</v>
      </c>
      <c r="O672" s="161">
        <v>29</v>
      </c>
      <c r="P672" s="160">
        <v>2</v>
      </c>
      <c r="Q672" s="161">
        <v>33</v>
      </c>
      <c r="R672" s="160">
        <v>2</v>
      </c>
      <c r="S672" s="161">
        <v>36</v>
      </c>
      <c r="T672" s="160">
        <v>2</v>
      </c>
      <c r="U672" s="161">
        <v>36</v>
      </c>
      <c r="V672" s="507">
        <v>2</v>
      </c>
    </row>
    <row r="673" spans="1:22" x14ac:dyDescent="0.25">
      <c r="A673" s="472"/>
      <c r="B673" s="472"/>
      <c r="C673" s="1785"/>
      <c r="D673" s="1045" t="s">
        <v>199</v>
      </c>
      <c r="E673" s="1048">
        <v>11</v>
      </c>
      <c r="F673" s="1049">
        <v>1</v>
      </c>
      <c r="G673" s="1046">
        <v>11</v>
      </c>
      <c r="H673" s="1047">
        <v>1</v>
      </c>
      <c r="I673" s="1048">
        <v>16</v>
      </c>
      <c r="J673" s="1047">
        <v>1</v>
      </c>
      <c r="K673" s="1048">
        <v>18</v>
      </c>
      <c r="L673" s="1047">
        <v>1</v>
      </c>
      <c r="M673" s="1048">
        <v>26</v>
      </c>
      <c r="N673" s="1047">
        <v>2</v>
      </c>
      <c r="O673" s="1048">
        <v>27</v>
      </c>
      <c r="P673" s="1047">
        <v>2</v>
      </c>
      <c r="Q673" s="1048">
        <v>29</v>
      </c>
      <c r="R673" s="1047">
        <v>2</v>
      </c>
      <c r="S673" s="1048">
        <v>28</v>
      </c>
      <c r="T673" s="1047">
        <v>2</v>
      </c>
      <c r="U673" s="1048">
        <v>28</v>
      </c>
      <c r="V673" s="1050">
        <v>2</v>
      </c>
    </row>
    <row r="674" spans="1:22" ht="15.75" thickBot="1" x14ac:dyDescent="0.3">
      <c r="A674" s="472"/>
      <c r="B674" s="472"/>
      <c r="C674" s="1785"/>
      <c r="D674" s="764" t="s">
        <v>200</v>
      </c>
      <c r="E674" s="767">
        <v>4</v>
      </c>
      <c r="F674" s="768">
        <v>0</v>
      </c>
      <c r="G674" s="765">
        <v>4</v>
      </c>
      <c r="H674" s="766">
        <v>0</v>
      </c>
      <c r="I674" s="767">
        <v>5</v>
      </c>
      <c r="J674" s="766">
        <v>0</v>
      </c>
      <c r="K674" s="767">
        <v>5</v>
      </c>
      <c r="L674" s="766">
        <v>0</v>
      </c>
      <c r="M674" s="767">
        <v>4</v>
      </c>
      <c r="N674" s="766">
        <v>0</v>
      </c>
      <c r="O674" s="767">
        <v>4</v>
      </c>
      <c r="P674" s="766">
        <v>0</v>
      </c>
      <c r="Q674" s="767">
        <v>4</v>
      </c>
      <c r="R674" s="766">
        <v>0</v>
      </c>
      <c r="S674" s="767">
        <v>3</v>
      </c>
      <c r="T674" s="766">
        <v>0</v>
      </c>
      <c r="U674" s="767">
        <v>3</v>
      </c>
      <c r="V674" s="769">
        <v>0</v>
      </c>
    </row>
    <row r="675" spans="1:22" ht="15.75" thickBot="1" x14ac:dyDescent="0.3">
      <c r="A675" s="472"/>
      <c r="B675" s="472"/>
      <c r="C675" s="1785"/>
      <c r="D675" s="889" t="s">
        <v>7</v>
      </c>
      <c r="E675" s="912">
        <f t="shared" ref="E675:V675" si="50">SUM(E666:E674)</f>
        <v>718</v>
      </c>
      <c r="F675" s="915">
        <f t="shared" si="50"/>
        <v>153</v>
      </c>
      <c r="G675" s="912">
        <f t="shared" si="50"/>
        <v>848</v>
      </c>
      <c r="H675" s="913">
        <f t="shared" si="50"/>
        <v>209</v>
      </c>
      <c r="I675" s="914">
        <f t="shared" si="50"/>
        <v>969</v>
      </c>
      <c r="J675" s="915">
        <f t="shared" si="50"/>
        <v>248</v>
      </c>
      <c r="K675" s="912">
        <f t="shared" si="50"/>
        <v>1094</v>
      </c>
      <c r="L675" s="913">
        <f t="shared" si="50"/>
        <v>304</v>
      </c>
      <c r="M675" s="914">
        <f t="shared" si="50"/>
        <v>1313</v>
      </c>
      <c r="N675" s="913">
        <f t="shared" si="50"/>
        <v>429</v>
      </c>
      <c r="O675" s="914">
        <f t="shared" si="50"/>
        <v>1471</v>
      </c>
      <c r="P675" s="913">
        <f t="shared" si="50"/>
        <v>522</v>
      </c>
      <c r="Q675" s="914">
        <f t="shared" si="50"/>
        <v>1620</v>
      </c>
      <c r="R675" s="913">
        <f t="shared" si="50"/>
        <v>611</v>
      </c>
      <c r="S675" s="914">
        <f t="shared" si="50"/>
        <v>1677</v>
      </c>
      <c r="T675" s="913">
        <f t="shared" si="50"/>
        <v>641</v>
      </c>
      <c r="U675" s="914">
        <f t="shared" si="50"/>
        <v>1757</v>
      </c>
      <c r="V675" s="1145">
        <f t="shared" si="50"/>
        <v>697</v>
      </c>
    </row>
    <row r="676" spans="1:22" ht="30.75" thickBot="1" x14ac:dyDescent="0.3">
      <c r="A676" s="472"/>
      <c r="B676" s="472"/>
      <c r="C676" s="1786"/>
      <c r="D676" s="763" t="s">
        <v>201</v>
      </c>
      <c r="E676" s="1763">
        <f>E675+F675</f>
        <v>871</v>
      </c>
      <c r="F676" s="1764"/>
      <c r="G676" s="1763">
        <f>G675+H675</f>
        <v>1057</v>
      </c>
      <c r="H676" s="1764"/>
      <c r="I676" s="1763">
        <f>I675+J675</f>
        <v>1217</v>
      </c>
      <c r="J676" s="1764"/>
      <c r="K676" s="1763">
        <f>K675+L675</f>
        <v>1398</v>
      </c>
      <c r="L676" s="1764"/>
      <c r="M676" s="1763">
        <f>M675+N675</f>
        <v>1742</v>
      </c>
      <c r="N676" s="1764"/>
      <c r="O676" s="1763">
        <f>O675+P675</f>
        <v>1993</v>
      </c>
      <c r="P676" s="1764"/>
      <c r="Q676" s="1763">
        <f>Q675+R675</f>
        <v>2231</v>
      </c>
      <c r="R676" s="1764"/>
      <c r="S676" s="1763">
        <f>S675+T675</f>
        <v>2318</v>
      </c>
      <c r="T676" s="1764"/>
      <c r="U676" s="1763">
        <f>U675+V675</f>
        <v>2454</v>
      </c>
      <c r="V676" s="1766"/>
    </row>
    <row r="677" spans="1:22" ht="15.75" customHeight="1" thickTop="1" thickBot="1" x14ac:dyDescent="0.3">
      <c r="A677" s="472"/>
      <c r="B677" s="439" t="s">
        <v>252</v>
      </c>
      <c r="C677" s="1771" t="s">
        <v>252</v>
      </c>
      <c r="D677" s="1791" t="str">
        <f>D664</f>
        <v>CATEG.</v>
      </c>
      <c r="E677" s="1757">
        <v>2008</v>
      </c>
      <c r="F677" s="1758"/>
      <c r="G677" s="1757">
        <v>2009</v>
      </c>
      <c r="H677" s="1758"/>
      <c r="I677" s="1757">
        <v>2010</v>
      </c>
      <c r="J677" s="1758"/>
      <c r="K677" s="1757">
        <v>2011</v>
      </c>
      <c r="L677" s="1758"/>
      <c r="M677" s="1757">
        <v>2012</v>
      </c>
      <c r="N677" s="1758"/>
      <c r="O677" s="1781">
        <v>2013</v>
      </c>
      <c r="P677" s="1782"/>
      <c r="Q677" s="1781">
        <v>2014</v>
      </c>
      <c r="R677" s="1782"/>
      <c r="S677" s="1781">
        <v>2015</v>
      </c>
      <c r="T677" s="1783"/>
      <c r="U677" s="1781">
        <v>2016</v>
      </c>
      <c r="V677" s="1784"/>
    </row>
    <row r="678" spans="1:22" ht="15.75" thickBot="1" x14ac:dyDescent="0.3">
      <c r="A678" s="472"/>
      <c r="B678" s="472"/>
      <c r="C678" s="1772"/>
      <c r="D678" s="1792"/>
      <c r="E678" s="904" t="s">
        <v>190</v>
      </c>
      <c r="F678" s="905" t="s">
        <v>191</v>
      </c>
      <c r="G678" s="902" t="s">
        <v>190</v>
      </c>
      <c r="H678" s="903" t="s">
        <v>191</v>
      </c>
      <c r="I678" s="904" t="s">
        <v>190</v>
      </c>
      <c r="J678" s="903" t="s">
        <v>191</v>
      </c>
      <c r="K678" s="923" t="s">
        <v>190</v>
      </c>
      <c r="L678" s="924" t="s">
        <v>191</v>
      </c>
      <c r="M678" s="923" t="s">
        <v>190</v>
      </c>
      <c r="N678" s="924" t="s">
        <v>191</v>
      </c>
      <c r="O678" s="923" t="s">
        <v>190</v>
      </c>
      <c r="P678" s="903" t="s">
        <v>191</v>
      </c>
      <c r="Q678" s="923" t="s">
        <v>190</v>
      </c>
      <c r="R678" s="903" t="s">
        <v>191</v>
      </c>
      <c r="S678" s="923" t="s">
        <v>190</v>
      </c>
      <c r="T678" s="903" t="s">
        <v>191</v>
      </c>
      <c r="U678" s="1141" t="s">
        <v>190</v>
      </c>
      <c r="V678" s="1140" t="s">
        <v>191</v>
      </c>
    </row>
    <row r="679" spans="1:22" x14ac:dyDescent="0.25">
      <c r="A679" s="472"/>
      <c r="B679" s="472"/>
      <c r="C679" s="1785"/>
      <c r="D679" s="514" t="s">
        <v>192</v>
      </c>
      <c r="E679" s="157">
        <v>298</v>
      </c>
      <c r="F679" s="158">
        <v>331</v>
      </c>
      <c r="G679" s="155">
        <v>411</v>
      </c>
      <c r="H679" s="156">
        <v>632</v>
      </c>
      <c r="I679" s="157">
        <v>495</v>
      </c>
      <c r="J679" s="156">
        <v>808</v>
      </c>
      <c r="K679" s="157">
        <v>559</v>
      </c>
      <c r="L679" s="156">
        <v>935</v>
      </c>
      <c r="M679" s="157">
        <v>608</v>
      </c>
      <c r="N679" s="156">
        <v>1047</v>
      </c>
      <c r="O679" s="157">
        <v>648</v>
      </c>
      <c r="P679" s="156">
        <v>1155</v>
      </c>
      <c r="Q679" s="157">
        <v>672</v>
      </c>
      <c r="R679" s="156">
        <v>1235</v>
      </c>
      <c r="S679" s="157">
        <v>754</v>
      </c>
      <c r="T679" s="156">
        <v>1370</v>
      </c>
      <c r="U679" s="157">
        <v>783</v>
      </c>
      <c r="V679" s="506">
        <v>1451</v>
      </c>
    </row>
    <row r="680" spans="1:22" x14ac:dyDescent="0.25">
      <c r="A680" s="472"/>
      <c r="B680" s="472"/>
      <c r="C680" s="1785"/>
      <c r="D680" s="1045" t="s">
        <v>193</v>
      </c>
      <c r="E680" s="1048">
        <v>9232</v>
      </c>
      <c r="F680" s="1049">
        <v>4898</v>
      </c>
      <c r="G680" s="1046">
        <v>10287</v>
      </c>
      <c r="H680" s="1047">
        <v>5680</v>
      </c>
      <c r="I680" s="1048">
        <v>11240</v>
      </c>
      <c r="J680" s="1047">
        <v>6335</v>
      </c>
      <c r="K680" s="1048">
        <v>12301</v>
      </c>
      <c r="L680" s="1047">
        <v>7123</v>
      </c>
      <c r="M680" s="1048">
        <v>13502</v>
      </c>
      <c r="N680" s="1047">
        <v>8018</v>
      </c>
      <c r="O680" s="1048">
        <v>14555</v>
      </c>
      <c r="P680" s="1047">
        <v>8883</v>
      </c>
      <c r="Q680" s="1048">
        <v>15660</v>
      </c>
      <c r="R680" s="1047">
        <v>9998</v>
      </c>
      <c r="S680" s="1048">
        <v>17049</v>
      </c>
      <c r="T680" s="1047">
        <v>11039</v>
      </c>
      <c r="U680" s="1048">
        <v>17916</v>
      </c>
      <c r="V680" s="1050">
        <v>11905</v>
      </c>
    </row>
    <row r="681" spans="1:22" x14ac:dyDescent="0.25">
      <c r="A681" s="472"/>
      <c r="B681" s="472"/>
      <c r="C681" s="1785"/>
      <c r="D681" s="515" t="s">
        <v>194</v>
      </c>
      <c r="E681" s="161">
        <v>1412</v>
      </c>
      <c r="F681" s="162">
        <v>20</v>
      </c>
      <c r="G681" s="159">
        <v>1463</v>
      </c>
      <c r="H681" s="160">
        <v>20</v>
      </c>
      <c r="I681" s="161">
        <v>1498</v>
      </c>
      <c r="J681" s="160">
        <v>23</v>
      </c>
      <c r="K681" s="161">
        <v>1533</v>
      </c>
      <c r="L681" s="160">
        <v>28</v>
      </c>
      <c r="M681" s="161">
        <v>1571</v>
      </c>
      <c r="N681" s="160">
        <v>31</v>
      </c>
      <c r="O681" s="161">
        <v>1618</v>
      </c>
      <c r="P681" s="160">
        <v>34</v>
      </c>
      <c r="Q681" s="161">
        <v>1645</v>
      </c>
      <c r="R681" s="160">
        <v>39</v>
      </c>
      <c r="S681" s="161">
        <v>1659</v>
      </c>
      <c r="T681" s="160">
        <v>43</v>
      </c>
      <c r="U681" s="161">
        <v>1677</v>
      </c>
      <c r="V681" s="507">
        <v>43</v>
      </c>
    </row>
    <row r="682" spans="1:22" x14ac:dyDescent="0.25">
      <c r="A682" s="472"/>
      <c r="B682" s="472"/>
      <c r="C682" s="1785"/>
      <c r="D682" s="1045" t="s">
        <v>195</v>
      </c>
      <c r="E682" s="1048">
        <v>881</v>
      </c>
      <c r="F682" s="1049">
        <v>23</v>
      </c>
      <c r="G682" s="1046">
        <v>910</v>
      </c>
      <c r="H682" s="1047">
        <v>23</v>
      </c>
      <c r="I682" s="1048">
        <v>946</v>
      </c>
      <c r="J682" s="1047">
        <v>23</v>
      </c>
      <c r="K682" s="1048">
        <v>982</v>
      </c>
      <c r="L682" s="1047">
        <v>23</v>
      </c>
      <c r="M682" s="1048">
        <v>1046</v>
      </c>
      <c r="N682" s="1047">
        <v>24</v>
      </c>
      <c r="O682" s="1048">
        <v>1106</v>
      </c>
      <c r="P682" s="1047">
        <v>28</v>
      </c>
      <c r="Q682" s="1048">
        <v>1147</v>
      </c>
      <c r="R682" s="1047">
        <v>28</v>
      </c>
      <c r="S682" s="1048">
        <v>1160</v>
      </c>
      <c r="T682" s="1047">
        <v>28</v>
      </c>
      <c r="U682" s="1048">
        <v>1218</v>
      </c>
      <c r="V682" s="1050">
        <v>30</v>
      </c>
    </row>
    <row r="683" spans="1:22" x14ac:dyDescent="0.25">
      <c r="A683" s="472"/>
      <c r="B683" s="472"/>
      <c r="C683" s="1785"/>
      <c r="D683" s="515" t="s">
        <v>196</v>
      </c>
      <c r="E683" s="161">
        <v>916</v>
      </c>
      <c r="F683" s="162">
        <v>5</v>
      </c>
      <c r="G683" s="159">
        <v>964</v>
      </c>
      <c r="H683" s="160">
        <v>5</v>
      </c>
      <c r="I683" s="161">
        <v>1026</v>
      </c>
      <c r="J683" s="160">
        <v>6</v>
      </c>
      <c r="K683" s="161">
        <v>1064</v>
      </c>
      <c r="L683" s="160">
        <v>7</v>
      </c>
      <c r="M683" s="161">
        <v>1130</v>
      </c>
      <c r="N683" s="160">
        <v>8</v>
      </c>
      <c r="O683" s="161">
        <v>1176</v>
      </c>
      <c r="P683" s="160">
        <v>9</v>
      </c>
      <c r="Q683" s="161">
        <v>1225</v>
      </c>
      <c r="R683" s="160">
        <v>9</v>
      </c>
      <c r="S683" s="161">
        <v>1265</v>
      </c>
      <c r="T683" s="160">
        <v>9</v>
      </c>
      <c r="U683" s="161">
        <v>1346</v>
      </c>
      <c r="V683" s="507">
        <v>9</v>
      </c>
    </row>
    <row r="684" spans="1:22" x14ac:dyDescent="0.25">
      <c r="A684" s="472"/>
      <c r="B684" s="472"/>
      <c r="C684" s="1785"/>
      <c r="D684" s="1045" t="s">
        <v>197</v>
      </c>
      <c r="E684" s="1048">
        <v>1554</v>
      </c>
      <c r="F684" s="1049">
        <v>2179</v>
      </c>
      <c r="G684" s="1046">
        <v>1644</v>
      </c>
      <c r="H684" s="1047">
        <v>2323</v>
      </c>
      <c r="I684" s="1048">
        <v>1734</v>
      </c>
      <c r="J684" s="1047">
        <v>2479</v>
      </c>
      <c r="K684" s="1048">
        <v>1800</v>
      </c>
      <c r="L684" s="1047">
        <v>2635</v>
      </c>
      <c r="M684" s="1048">
        <v>1900</v>
      </c>
      <c r="N684" s="1047">
        <v>2789</v>
      </c>
      <c r="O684" s="1048">
        <v>2004</v>
      </c>
      <c r="P684" s="1047">
        <v>2966</v>
      </c>
      <c r="Q684" s="1048">
        <v>2095</v>
      </c>
      <c r="R684" s="1047">
        <v>3156</v>
      </c>
      <c r="S684" s="1048">
        <v>2164</v>
      </c>
      <c r="T684" s="1047">
        <v>3354</v>
      </c>
      <c r="U684" s="1048">
        <v>2255</v>
      </c>
      <c r="V684" s="1050">
        <v>3512</v>
      </c>
    </row>
    <row r="685" spans="1:22" x14ac:dyDescent="0.25">
      <c r="A685" s="472"/>
      <c r="B685" s="472"/>
      <c r="C685" s="1785"/>
      <c r="D685" s="515" t="s">
        <v>198</v>
      </c>
      <c r="E685" s="161">
        <v>1032</v>
      </c>
      <c r="F685" s="162">
        <v>32</v>
      </c>
      <c r="G685" s="159">
        <v>1067</v>
      </c>
      <c r="H685" s="160">
        <v>35</v>
      </c>
      <c r="I685" s="161">
        <v>1106</v>
      </c>
      <c r="J685" s="160">
        <v>37</v>
      </c>
      <c r="K685" s="161">
        <v>1116</v>
      </c>
      <c r="L685" s="160">
        <v>39</v>
      </c>
      <c r="M685" s="161">
        <v>1138</v>
      </c>
      <c r="N685" s="160">
        <v>41</v>
      </c>
      <c r="O685" s="161">
        <v>1162</v>
      </c>
      <c r="P685" s="160">
        <v>41</v>
      </c>
      <c r="Q685" s="161">
        <v>1183</v>
      </c>
      <c r="R685" s="160">
        <v>44</v>
      </c>
      <c r="S685" s="161">
        <v>1185</v>
      </c>
      <c r="T685" s="160">
        <v>45</v>
      </c>
      <c r="U685" s="161">
        <v>1198</v>
      </c>
      <c r="V685" s="507">
        <v>45</v>
      </c>
    </row>
    <row r="686" spans="1:22" x14ac:dyDescent="0.25">
      <c r="A686" s="472"/>
      <c r="B686" s="472"/>
      <c r="C686" s="1785"/>
      <c r="D686" s="1045" t="s">
        <v>199</v>
      </c>
      <c r="E686" s="1048">
        <v>523</v>
      </c>
      <c r="F686" s="1049">
        <v>11</v>
      </c>
      <c r="G686" s="1046">
        <v>541</v>
      </c>
      <c r="H686" s="1047">
        <v>11</v>
      </c>
      <c r="I686" s="1048">
        <v>563</v>
      </c>
      <c r="J686" s="1047">
        <v>10</v>
      </c>
      <c r="K686" s="1048">
        <v>580</v>
      </c>
      <c r="L686" s="1047">
        <v>10</v>
      </c>
      <c r="M686" s="1048">
        <v>604</v>
      </c>
      <c r="N686" s="1047">
        <v>10</v>
      </c>
      <c r="O686" s="1048">
        <v>617</v>
      </c>
      <c r="P686" s="1047">
        <v>11</v>
      </c>
      <c r="Q686" s="1048">
        <v>632</v>
      </c>
      <c r="R686" s="1047">
        <v>10</v>
      </c>
      <c r="S686" s="1048">
        <v>624</v>
      </c>
      <c r="T686" s="1047">
        <v>7</v>
      </c>
      <c r="U686" s="1048">
        <v>638</v>
      </c>
      <c r="V686" s="1050">
        <v>7</v>
      </c>
    </row>
    <row r="687" spans="1:22" ht="15.75" thickBot="1" x14ac:dyDescent="0.3">
      <c r="A687" s="472"/>
      <c r="B687" s="472"/>
      <c r="C687" s="1785"/>
      <c r="D687" s="764" t="s">
        <v>200</v>
      </c>
      <c r="E687" s="767">
        <v>620</v>
      </c>
      <c r="F687" s="768">
        <v>6</v>
      </c>
      <c r="G687" s="765">
        <v>636</v>
      </c>
      <c r="H687" s="766">
        <v>6</v>
      </c>
      <c r="I687" s="767">
        <v>660</v>
      </c>
      <c r="J687" s="766">
        <v>8</v>
      </c>
      <c r="K687" s="767">
        <v>684</v>
      </c>
      <c r="L687" s="766">
        <v>8</v>
      </c>
      <c r="M687" s="767">
        <v>725</v>
      </c>
      <c r="N687" s="766">
        <v>8</v>
      </c>
      <c r="O687" s="767">
        <v>758</v>
      </c>
      <c r="P687" s="766">
        <v>8</v>
      </c>
      <c r="Q687" s="767">
        <v>782</v>
      </c>
      <c r="R687" s="766">
        <v>8</v>
      </c>
      <c r="S687" s="767">
        <v>795</v>
      </c>
      <c r="T687" s="766">
        <v>7</v>
      </c>
      <c r="U687" s="767">
        <v>817</v>
      </c>
      <c r="V687" s="769">
        <v>7</v>
      </c>
    </row>
    <row r="688" spans="1:22" ht="15.75" thickBot="1" x14ac:dyDescent="0.3">
      <c r="A688" s="472"/>
      <c r="B688" s="472"/>
      <c r="C688" s="1785"/>
      <c r="D688" s="889" t="s">
        <v>7</v>
      </c>
      <c r="E688" s="912">
        <f t="shared" ref="E688:V688" si="51">SUM(E679:E687)</f>
        <v>16468</v>
      </c>
      <c r="F688" s="915">
        <f t="shared" si="51"/>
        <v>7505</v>
      </c>
      <c r="G688" s="912">
        <f t="shared" si="51"/>
        <v>17923</v>
      </c>
      <c r="H688" s="913">
        <f t="shared" si="51"/>
        <v>8735</v>
      </c>
      <c r="I688" s="914">
        <f t="shared" si="51"/>
        <v>19268</v>
      </c>
      <c r="J688" s="915">
        <f t="shared" si="51"/>
        <v>9729</v>
      </c>
      <c r="K688" s="912">
        <f t="shared" si="51"/>
        <v>20619</v>
      </c>
      <c r="L688" s="913">
        <f t="shared" si="51"/>
        <v>10808</v>
      </c>
      <c r="M688" s="914">
        <f t="shared" si="51"/>
        <v>22224</v>
      </c>
      <c r="N688" s="913">
        <f t="shared" si="51"/>
        <v>11976</v>
      </c>
      <c r="O688" s="914">
        <f t="shared" si="51"/>
        <v>23644</v>
      </c>
      <c r="P688" s="913">
        <f t="shared" si="51"/>
        <v>13135</v>
      </c>
      <c r="Q688" s="914">
        <f t="shared" si="51"/>
        <v>25041</v>
      </c>
      <c r="R688" s="913">
        <f t="shared" si="51"/>
        <v>14527</v>
      </c>
      <c r="S688" s="914">
        <f t="shared" si="51"/>
        <v>26655</v>
      </c>
      <c r="T688" s="913">
        <f t="shared" si="51"/>
        <v>15902</v>
      </c>
      <c r="U688" s="914">
        <f t="shared" si="51"/>
        <v>27848</v>
      </c>
      <c r="V688" s="1145">
        <f t="shared" si="51"/>
        <v>17009</v>
      </c>
    </row>
    <row r="689" spans="1:23" ht="30.75" thickBot="1" x14ac:dyDescent="0.3">
      <c r="A689" s="472"/>
      <c r="B689" s="472"/>
      <c r="C689" s="1786"/>
      <c r="D689" s="763" t="s">
        <v>201</v>
      </c>
      <c r="E689" s="1763">
        <f>E688+F688</f>
        <v>23973</v>
      </c>
      <c r="F689" s="1764"/>
      <c r="G689" s="1763">
        <f>G688+H688</f>
        <v>26658</v>
      </c>
      <c r="H689" s="1764"/>
      <c r="I689" s="1763">
        <f>I688+J688</f>
        <v>28997</v>
      </c>
      <c r="J689" s="1764"/>
      <c r="K689" s="1763">
        <f>K688+L688</f>
        <v>31427</v>
      </c>
      <c r="L689" s="1764"/>
      <c r="M689" s="1763">
        <f>M688+N688</f>
        <v>34200</v>
      </c>
      <c r="N689" s="1764"/>
      <c r="O689" s="1763">
        <f>O688+P688</f>
        <v>36779</v>
      </c>
      <c r="P689" s="1764"/>
      <c r="Q689" s="1763">
        <f>Q688+R688</f>
        <v>39568</v>
      </c>
      <c r="R689" s="1764"/>
      <c r="S689" s="1763">
        <f>S688+T688</f>
        <v>42557</v>
      </c>
      <c r="T689" s="1764"/>
      <c r="U689" s="1763">
        <f>U688+V688</f>
        <v>44857</v>
      </c>
      <c r="V689" s="1766"/>
    </row>
    <row r="690" spans="1:23" ht="7.5" customHeight="1" thickTop="1" x14ac:dyDescent="0.25">
      <c r="A690" s="472"/>
      <c r="B690" s="472"/>
      <c r="C690" s="163"/>
      <c r="D690" s="1336"/>
      <c r="E690" s="134"/>
      <c r="F690" s="134"/>
      <c r="G690" s="134"/>
      <c r="H690" s="134"/>
      <c r="I690" s="134"/>
      <c r="J690" s="134"/>
      <c r="K690" s="134"/>
      <c r="L690" s="134"/>
      <c r="M690" s="134"/>
      <c r="N690" s="134"/>
      <c r="O690" s="134"/>
      <c r="P690" s="134"/>
      <c r="Q690" s="134"/>
      <c r="R690" s="134"/>
      <c r="S690" s="134"/>
      <c r="T690" s="134"/>
      <c r="U690" s="134"/>
      <c r="V690" s="134"/>
    </row>
    <row r="691" spans="1:23" ht="7.5" customHeight="1" x14ac:dyDescent="0.25">
      <c r="A691" s="472"/>
      <c r="B691" s="472"/>
      <c r="C691" s="709"/>
      <c r="D691" s="710"/>
      <c r="E691" s="711"/>
      <c r="F691" s="711"/>
      <c r="G691" s="711"/>
      <c r="H691" s="711"/>
      <c r="I691" s="711"/>
      <c r="J691" s="711"/>
      <c r="K691" s="711"/>
      <c r="L691" s="711"/>
      <c r="M691" s="711"/>
      <c r="N691" s="711"/>
      <c r="O691" s="711"/>
      <c r="P691" s="711"/>
      <c r="Q691" s="711"/>
      <c r="R691" s="711"/>
      <c r="S691" s="711"/>
      <c r="T691" s="711"/>
      <c r="U691" s="711"/>
      <c r="V691" s="711"/>
    </row>
    <row r="692" spans="1:23" ht="7.5" customHeight="1" thickBot="1" x14ac:dyDescent="0.3">
      <c r="A692" s="472"/>
      <c r="B692" s="472"/>
      <c r="S692" s="508"/>
      <c r="T692" s="508"/>
      <c r="U692" s="508"/>
      <c r="V692" s="508"/>
    </row>
    <row r="693" spans="1:23" ht="15.75" customHeight="1" thickTop="1" thickBot="1" x14ac:dyDescent="0.3">
      <c r="A693" s="472"/>
      <c r="B693" s="439" t="s">
        <v>201</v>
      </c>
      <c r="C693" s="1771" t="s">
        <v>201</v>
      </c>
      <c r="D693" s="1761" t="s">
        <v>294</v>
      </c>
      <c r="E693" s="1757">
        <v>2008</v>
      </c>
      <c r="F693" s="1758"/>
      <c r="G693" s="1757">
        <v>2009</v>
      </c>
      <c r="H693" s="1758"/>
      <c r="I693" s="1757">
        <v>2010</v>
      </c>
      <c r="J693" s="1758"/>
      <c r="K693" s="1757">
        <v>2011</v>
      </c>
      <c r="L693" s="1758"/>
      <c r="M693" s="1757">
        <v>2012</v>
      </c>
      <c r="N693" s="1758"/>
      <c r="O693" s="1781">
        <v>2013</v>
      </c>
      <c r="P693" s="1782"/>
      <c r="Q693" s="1781">
        <v>2014</v>
      </c>
      <c r="R693" s="1782"/>
      <c r="S693" s="1783">
        <v>2015</v>
      </c>
      <c r="T693" s="1782"/>
      <c r="U693" s="1783">
        <v>2016</v>
      </c>
      <c r="V693" s="1784"/>
    </row>
    <row r="694" spans="1:23" ht="15.75" thickBot="1" x14ac:dyDescent="0.3">
      <c r="A694" s="472"/>
      <c r="B694" s="472"/>
      <c r="C694" s="1772"/>
      <c r="D694" s="1762"/>
      <c r="E694" s="1139" t="s">
        <v>190</v>
      </c>
      <c r="F694" s="905" t="s">
        <v>191</v>
      </c>
      <c r="G694" s="902" t="s">
        <v>190</v>
      </c>
      <c r="H694" s="903" t="s">
        <v>191</v>
      </c>
      <c r="I694" s="904" t="s">
        <v>190</v>
      </c>
      <c r="J694" s="903" t="s">
        <v>191</v>
      </c>
      <c r="K694" s="923" t="s">
        <v>190</v>
      </c>
      <c r="L694" s="924" t="s">
        <v>191</v>
      </c>
      <c r="M694" s="923" t="s">
        <v>190</v>
      </c>
      <c r="N694" s="924" t="s">
        <v>191</v>
      </c>
      <c r="O694" s="923" t="s">
        <v>190</v>
      </c>
      <c r="P694" s="903" t="s">
        <v>191</v>
      </c>
      <c r="Q694" s="923" t="s">
        <v>190</v>
      </c>
      <c r="R694" s="903" t="s">
        <v>191</v>
      </c>
      <c r="S694" s="923" t="s">
        <v>190</v>
      </c>
      <c r="T694" s="903" t="s">
        <v>191</v>
      </c>
      <c r="U694" s="923" t="s">
        <v>190</v>
      </c>
      <c r="V694" s="906" t="s">
        <v>191</v>
      </c>
    </row>
    <row r="695" spans="1:23" x14ac:dyDescent="0.25">
      <c r="A695" s="472"/>
      <c r="B695" s="472"/>
      <c r="C695" s="1785"/>
      <c r="D695" s="514" t="s">
        <v>192</v>
      </c>
      <c r="E695" s="157">
        <v>14093</v>
      </c>
      <c r="F695" s="158">
        <v>6207</v>
      </c>
      <c r="G695" s="155">
        <v>16366</v>
      </c>
      <c r="H695" s="156">
        <v>8576</v>
      </c>
      <c r="I695" s="157">
        <v>17653</v>
      </c>
      <c r="J695" s="156">
        <v>10089</v>
      </c>
      <c r="K695" s="157">
        <v>18988</v>
      </c>
      <c r="L695" s="156">
        <v>11734</v>
      </c>
      <c r="M695" s="157">
        <v>20153</v>
      </c>
      <c r="N695" s="156">
        <v>13407</v>
      </c>
      <c r="O695" s="157">
        <v>21037</v>
      </c>
      <c r="P695" s="156">
        <v>14676</v>
      </c>
      <c r="Q695" s="157">
        <v>21907</v>
      </c>
      <c r="R695" s="156">
        <v>15984</v>
      </c>
      <c r="S695" s="157">
        <f t="shared" ref="S695:V703" si="52">SUM(S16,S29,S42,S55,S68,S81,S94,S107,S120,S133,S146,S159,S172,S185,S198,S211,S224,S237,S250,S263,S276,S289,S302,S315,S328,S341,S354,S367,S380,S393,S406,S419,S432,S445,S458,S471,S484,S497,S510,S523,S536,S549,S562,S575,S588,S601,S614,S627,S640,S653,S666,S679)</f>
        <v>23161</v>
      </c>
      <c r="T695" s="1143">
        <f t="shared" si="52"/>
        <v>17251</v>
      </c>
      <c r="U695" s="157">
        <f t="shared" si="52"/>
        <v>23665</v>
      </c>
      <c r="V695" s="1144">
        <f t="shared" si="52"/>
        <v>17953</v>
      </c>
      <c r="W695" s="399"/>
    </row>
    <row r="696" spans="1:23" x14ac:dyDescent="0.25">
      <c r="A696" s="472"/>
      <c r="B696" s="472"/>
      <c r="C696" s="1785"/>
      <c r="D696" s="1045" t="s">
        <v>193</v>
      </c>
      <c r="E696" s="1048">
        <v>161035</v>
      </c>
      <c r="F696" s="1049">
        <v>57515</v>
      </c>
      <c r="G696" s="1046">
        <v>187583</v>
      </c>
      <c r="H696" s="1047">
        <v>72672</v>
      </c>
      <c r="I696" s="1048">
        <v>206147</v>
      </c>
      <c r="J696" s="1047">
        <v>83353</v>
      </c>
      <c r="K696" s="1048">
        <v>227058</v>
      </c>
      <c r="L696" s="1047">
        <v>96216</v>
      </c>
      <c r="M696" s="1048">
        <v>245242</v>
      </c>
      <c r="N696" s="1047">
        <v>108312</v>
      </c>
      <c r="O696" s="1048">
        <v>260800</v>
      </c>
      <c r="P696" s="1047">
        <v>119278</v>
      </c>
      <c r="Q696" s="1048">
        <v>278671</v>
      </c>
      <c r="R696" s="1047">
        <v>132507</v>
      </c>
      <c r="S696" s="1048">
        <f t="shared" si="52"/>
        <v>297115</v>
      </c>
      <c r="T696" s="1047">
        <f t="shared" si="52"/>
        <v>144482</v>
      </c>
      <c r="U696" s="1048">
        <f t="shared" si="52"/>
        <v>310708</v>
      </c>
      <c r="V696" s="1050">
        <f t="shared" si="52"/>
        <v>154668</v>
      </c>
    </row>
    <row r="697" spans="1:23" x14ac:dyDescent="0.25">
      <c r="A697" s="472"/>
      <c r="B697" s="472"/>
      <c r="C697" s="1785"/>
      <c r="D697" s="515" t="s">
        <v>194</v>
      </c>
      <c r="E697" s="161">
        <v>29451</v>
      </c>
      <c r="F697" s="162">
        <v>822</v>
      </c>
      <c r="G697" s="159">
        <v>30041</v>
      </c>
      <c r="H697" s="160">
        <v>841</v>
      </c>
      <c r="I697" s="161">
        <v>30485</v>
      </c>
      <c r="J697" s="160">
        <v>864</v>
      </c>
      <c r="K697" s="161">
        <v>30800</v>
      </c>
      <c r="L697" s="160">
        <v>874</v>
      </c>
      <c r="M697" s="161">
        <v>30910</v>
      </c>
      <c r="N697" s="160">
        <v>880</v>
      </c>
      <c r="O697" s="161">
        <v>31283</v>
      </c>
      <c r="P697" s="160">
        <v>881</v>
      </c>
      <c r="Q697" s="161">
        <v>31608</v>
      </c>
      <c r="R697" s="160">
        <v>895</v>
      </c>
      <c r="S697" s="161">
        <f t="shared" si="52"/>
        <v>31161</v>
      </c>
      <c r="T697" s="160">
        <f t="shared" si="52"/>
        <v>894</v>
      </c>
      <c r="U697" s="161">
        <f t="shared" si="52"/>
        <v>31331</v>
      </c>
      <c r="V697" s="507">
        <f t="shared" si="52"/>
        <v>895</v>
      </c>
    </row>
    <row r="698" spans="1:23" x14ac:dyDescent="0.25">
      <c r="A698" s="472"/>
      <c r="B698" s="472"/>
      <c r="C698" s="1785"/>
      <c r="D698" s="1045" t="s">
        <v>195</v>
      </c>
      <c r="E698" s="1048">
        <v>18738</v>
      </c>
      <c r="F698" s="1049">
        <v>272</v>
      </c>
      <c r="G698" s="1046">
        <v>19308</v>
      </c>
      <c r="H698" s="1047">
        <v>281</v>
      </c>
      <c r="I698" s="1048">
        <v>19983</v>
      </c>
      <c r="J698" s="1047">
        <v>293</v>
      </c>
      <c r="K698" s="1048">
        <v>20716</v>
      </c>
      <c r="L698" s="1047">
        <v>311</v>
      </c>
      <c r="M698" s="1048">
        <v>21375</v>
      </c>
      <c r="N698" s="1047">
        <v>330</v>
      </c>
      <c r="O698" s="1048">
        <v>21997</v>
      </c>
      <c r="P698" s="1047">
        <v>344</v>
      </c>
      <c r="Q698" s="1048">
        <v>22543</v>
      </c>
      <c r="R698" s="1047">
        <v>354</v>
      </c>
      <c r="S698" s="1048">
        <f t="shared" si="52"/>
        <v>22448</v>
      </c>
      <c r="T698" s="1047">
        <f t="shared" si="52"/>
        <v>358</v>
      </c>
      <c r="U698" s="1048">
        <f t="shared" si="52"/>
        <v>22962</v>
      </c>
      <c r="V698" s="1050">
        <f t="shared" si="52"/>
        <v>367</v>
      </c>
    </row>
    <row r="699" spans="1:23" x14ac:dyDescent="0.25">
      <c r="A699" s="472"/>
      <c r="B699" s="472"/>
      <c r="C699" s="1785"/>
      <c r="D699" s="515" t="s">
        <v>196</v>
      </c>
      <c r="E699" s="161">
        <v>9950</v>
      </c>
      <c r="F699" s="162">
        <v>73</v>
      </c>
      <c r="G699" s="159">
        <v>10233</v>
      </c>
      <c r="H699" s="160">
        <v>76</v>
      </c>
      <c r="I699" s="161">
        <v>10512</v>
      </c>
      <c r="J699" s="160">
        <v>101</v>
      </c>
      <c r="K699" s="161">
        <v>10776</v>
      </c>
      <c r="L699" s="160">
        <v>79</v>
      </c>
      <c r="M699" s="161">
        <v>11053</v>
      </c>
      <c r="N699" s="160">
        <v>82</v>
      </c>
      <c r="O699" s="161">
        <v>11274</v>
      </c>
      <c r="P699" s="160">
        <v>84</v>
      </c>
      <c r="Q699" s="161">
        <v>11487</v>
      </c>
      <c r="R699" s="160">
        <v>85</v>
      </c>
      <c r="S699" s="161">
        <f t="shared" si="52"/>
        <v>11367</v>
      </c>
      <c r="T699" s="160">
        <f t="shared" si="52"/>
        <v>84</v>
      </c>
      <c r="U699" s="161">
        <f t="shared" si="52"/>
        <v>11702</v>
      </c>
      <c r="V699" s="507">
        <f t="shared" si="52"/>
        <v>84</v>
      </c>
    </row>
    <row r="700" spans="1:23" x14ac:dyDescent="0.25">
      <c r="A700" s="472"/>
      <c r="B700" s="472"/>
      <c r="C700" s="1785"/>
      <c r="D700" s="1045" t="s">
        <v>197</v>
      </c>
      <c r="E700" s="1048">
        <v>32658</v>
      </c>
      <c r="F700" s="1049">
        <v>34398</v>
      </c>
      <c r="G700" s="1046">
        <v>35262</v>
      </c>
      <c r="H700" s="1047">
        <v>38214</v>
      </c>
      <c r="I700" s="1048">
        <v>37269</v>
      </c>
      <c r="J700" s="1047">
        <v>41463</v>
      </c>
      <c r="K700" s="1048">
        <v>39314</v>
      </c>
      <c r="L700" s="1047">
        <v>44849</v>
      </c>
      <c r="M700" s="1048">
        <v>41456</v>
      </c>
      <c r="N700" s="1047">
        <v>48294</v>
      </c>
      <c r="O700" s="1048">
        <v>43509</v>
      </c>
      <c r="P700" s="1047">
        <v>51812</v>
      </c>
      <c r="Q700" s="1048">
        <v>45749</v>
      </c>
      <c r="R700" s="1047">
        <v>55581</v>
      </c>
      <c r="S700" s="1048">
        <f t="shared" si="52"/>
        <v>47476</v>
      </c>
      <c r="T700" s="1047">
        <f t="shared" si="52"/>
        <v>59095</v>
      </c>
      <c r="U700" s="1048">
        <f t="shared" si="52"/>
        <v>49372</v>
      </c>
      <c r="V700" s="1050">
        <f t="shared" si="52"/>
        <v>62288</v>
      </c>
    </row>
    <row r="701" spans="1:23" x14ac:dyDescent="0.25">
      <c r="A701" s="472"/>
      <c r="B701" s="472"/>
      <c r="C701" s="1785"/>
      <c r="D701" s="515" t="s">
        <v>198</v>
      </c>
      <c r="E701" s="161">
        <v>13774</v>
      </c>
      <c r="F701" s="162">
        <v>412</v>
      </c>
      <c r="G701" s="159">
        <v>14196</v>
      </c>
      <c r="H701" s="160">
        <v>440</v>
      </c>
      <c r="I701" s="161">
        <v>14501</v>
      </c>
      <c r="J701" s="160">
        <v>452</v>
      </c>
      <c r="K701" s="161">
        <v>14677</v>
      </c>
      <c r="L701" s="160">
        <v>467</v>
      </c>
      <c r="M701" s="161">
        <v>14998</v>
      </c>
      <c r="N701" s="160">
        <v>479</v>
      </c>
      <c r="O701" s="161">
        <v>15177</v>
      </c>
      <c r="P701" s="160">
        <v>486</v>
      </c>
      <c r="Q701" s="161">
        <v>15376</v>
      </c>
      <c r="R701" s="160">
        <v>496</v>
      </c>
      <c r="S701" s="161">
        <f t="shared" si="52"/>
        <v>15455</v>
      </c>
      <c r="T701" s="160">
        <f t="shared" si="52"/>
        <v>496</v>
      </c>
      <c r="U701" s="161">
        <f t="shared" si="52"/>
        <v>15556</v>
      </c>
      <c r="V701" s="507">
        <f t="shared" si="52"/>
        <v>496</v>
      </c>
    </row>
    <row r="702" spans="1:23" x14ac:dyDescent="0.25">
      <c r="A702" s="472"/>
      <c r="B702" s="472"/>
      <c r="C702" s="1785"/>
      <c r="D702" s="1045" t="s">
        <v>199</v>
      </c>
      <c r="E702" s="1048">
        <v>9410</v>
      </c>
      <c r="F702" s="1049">
        <v>144</v>
      </c>
      <c r="G702" s="1046">
        <v>9782</v>
      </c>
      <c r="H702" s="1047">
        <v>153</v>
      </c>
      <c r="I702" s="1048">
        <v>10147</v>
      </c>
      <c r="J702" s="1047">
        <v>160</v>
      </c>
      <c r="K702" s="1048">
        <v>10352</v>
      </c>
      <c r="L702" s="1047">
        <v>173</v>
      </c>
      <c r="M702" s="1048">
        <v>10712</v>
      </c>
      <c r="N702" s="1047">
        <v>181</v>
      </c>
      <c r="O702" s="1048">
        <v>10940</v>
      </c>
      <c r="P702" s="1047">
        <v>196</v>
      </c>
      <c r="Q702" s="1048">
        <v>11152</v>
      </c>
      <c r="R702" s="1047">
        <v>199</v>
      </c>
      <c r="S702" s="1048">
        <f t="shared" si="52"/>
        <v>11184</v>
      </c>
      <c r="T702" s="1047">
        <f t="shared" si="52"/>
        <v>202</v>
      </c>
      <c r="U702" s="1048">
        <f t="shared" si="52"/>
        <v>11330</v>
      </c>
      <c r="V702" s="1050">
        <f t="shared" si="52"/>
        <v>205</v>
      </c>
    </row>
    <row r="703" spans="1:23" ht="15.75" thickBot="1" x14ac:dyDescent="0.3">
      <c r="A703" s="472"/>
      <c r="B703" s="472"/>
      <c r="C703" s="1785"/>
      <c r="D703" s="764" t="s">
        <v>200</v>
      </c>
      <c r="E703" s="767">
        <v>5720</v>
      </c>
      <c r="F703" s="768">
        <v>33</v>
      </c>
      <c r="G703" s="765">
        <v>5845</v>
      </c>
      <c r="H703" s="766">
        <v>34</v>
      </c>
      <c r="I703" s="767">
        <v>6004</v>
      </c>
      <c r="J703" s="766">
        <v>41</v>
      </c>
      <c r="K703" s="767">
        <v>6094</v>
      </c>
      <c r="L703" s="766">
        <v>38</v>
      </c>
      <c r="M703" s="767">
        <v>6224</v>
      </c>
      <c r="N703" s="766">
        <v>40</v>
      </c>
      <c r="O703" s="767">
        <v>6301</v>
      </c>
      <c r="P703" s="766">
        <v>40</v>
      </c>
      <c r="Q703" s="767">
        <v>6374</v>
      </c>
      <c r="R703" s="766">
        <v>41</v>
      </c>
      <c r="S703" s="767">
        <f t="shared" si="52"/>
        <v>6426</v>
      </c>
      <c r="T703" s="766">
        <f t="shared" si="52"/>
        <v>39</v>
      </c>
      <c r="U703" s="767">
        <f t="shared" si="52"/>
        <v>6502</v>
      </c>
      <c r="V703" s="769">
        <f t="shared" si="52"/>
        <v>39</v>
      </c>
    </row>
    <row r="704" spans="1:23" ht="22.5" customHeight="1" thickBot="1" x14ac:dyDescent="0.3">
      <c r="A704" s="472"/>
      <c r="B704" s="472"/>
      <c r="C704" s="1785"/>
      <c r="D704" s="889" t="s">
        <v>7</v>
      </c>
      <c r="E704" s="912">
        <f t="shared" ref="E704:V704" si="53">SUM(E695:E703)</f>
        <v>294829</v>
      </c>
      <c r="F704" s="915">
        <f t="shared" si="53"/>
        <v>99876</v>
      </c>
      <c r="G704" s="912">
        <f t="shared" si="53"/>
        <v>328616</v>
      </c>
      <c r="H704" s="913">
        <f t="shared" si="53"/>
        <v>121287</v>
      </c>
      <c r="I704" s="914">
        <f t="shared" si="53"/>
        <v>352701</v>
      </c>
      <c r="J704" s="915">
        <f t="shared" si="53"/>
        <v>136816</v>
      </c>
      <c r="K704" s="912">
        <f t="shared" si="53"/>
        <v>378775</v>
      </c>
      <c r="L704" s="913">
        <f t="shared" si="53"/>
        <v>154741</v>
      </c>
      <c r="M704" s="914">
        <f t="shared" si="53"/>
        <v>402123</v>
      </c>
      <c r="N704" s="913">
        <f t="shared" si="53"/>
        <v>172005</v>
      </c>
      <c r="O704" s="914">
        <f t="shared" si="53"/>
        <v>422318</v>
      </c>
      <c r="P704" s="913">
        <f t="shared" si="53"/>
        <v>187797</v>
      </c>
      <c r="Q704" s="914">
        <f t="shared" si="53"/>
        <v>444867</v>
      </c>
      <c r="R704" s="913">
        <f t="shared" si="53"/>
        <v>206142</v>
      </c>
      <c r="S704" s="914">
        <f t="shared" si="53"/>
        <v>465793</v>
      </c>
      <c r="T704" s="913">
        <f t="shared" si="53"/>
        <v>222901</v>
      </c>
      <c r="U704" s="914">
        <f t="shared" si="53"/>
        <v>483128</v>
      </c>
      <c r="V704" s="916">
        <f t="shared" si="53"/>
        <v>236995</v>
      </c>
    </row>
    <row r="705" spans="1:22" ht="36" customHeight="1" thickBot="1" x14ac:dyDescent="0.3">
      <c r="A705" s="472"/>
      <c r="B705" s="472"/>
      <c r="C705" s="1786"/>
      <c r="D705" s="763" t="s">
        <v>201</v>
      </c>
      <c r="E705" s="1787">
        <f>E704+F704</f>
        <v>394705</v>
      </c>
      <c r="F705" s="1788"/>
      <c r="G705" s="1787">
        <f>G704+H704</f>
        <v>449903</v>
      </c>
      <c r="H705" s="1788"/>
      <c r="I705" s="1787">
        <f>I704+J704</f>
        <v>489517</v>
      </c>
      <c r="J705" s="1788"/>
      <c r="K705" s="1787">
        <f>K704+L704</f>
        <v>533516</v>
      </c>
      <c r="L705" s="1788"/>
      <c r="M705" s="1787">
        <f>M704+N704</f>
        <v>574128</v>
      </c>
      <c r="N705" s="1788"/>
      <c r="O705" s="1789">
        <f>O704+P704</f>
        <v>610115</v>
      </c>
      <c r="P705" s="1790"/>
      <c r="Q705" s="1789">
        <f>Q704+R704</f>
        <v>651009</v>
      </c>
      <c r="R705" s="1790"/>
      <c r="S705" s="1765">
        <f>S704+T704</f>
        <v>688694</v>
      </c>
      <c r="T705" s="1764"/>
      <c r="U705" s="1765">
        <f>U704+V704</f>
        <v>720123</v>
      </c>
      <c r="V705" s="1766"/>
    </row>
    <row r="706" spans="1:22" ht="18" customHeight="1" thickTop="1" x14ac:dyDescent="0.25">
      <c r="A706" s="472"/>
      <c r="B706" s="472"/>
      <c r="C706" s="729" t="s">
        <v>450</v>
      </c>
      <c r="D706" s="1"/>
    </row>
    <row r="707" spans="1:22" x14ac:dyDescent="0.25">
      <c r="A707" s="472"/>
      <c r="B707" s="472"/>
      <c r="C707" s="730" t="s">
        <v>341</v>
      </c>
      <c r="D707" s="1"/>
    </row>
    <row r="708" spans="1:22" ht="6.75" customHeight="1" x14ac:dyDescent="0.25">
      <c r="A708" s="472"/>
      <c r="B708" s="472"/>
      <c r="C708" s="709"/>
      <c r="D708" s="710"/>
      <c r="E708" s="711"/>
      <c r="F708" s="711"/>
      <c r="G708" s="711"/>
      <c r="H708" s="711"/>
      <c r="I708" s="711"/>
      <c r="J708" s="711"/>
      <c r="K708" s="711"/>
      <c r="L708" s="711"/>
      <c r="M708" s="711"/>
      <c r="N708" s="711"/>
      <c r="O708" s="711"/>
      <c r="P708" s="711"/>
      <c r="Q708" s="711"/>
      <c r="R708" s="711"/>
      <c r="S708" s="711"/>
      <c r="T708" s="711"/>
      <c r="U708" s="711"/>
      <c r="V708" s="711"/>
    </row>
    <row r="709" spans="1:22" ht="8.25" customHeight="1" thickBot="1" x14ac:dyDescent="0.3">
      <c r="A709" s="472"/>
      <c r="B709" s="472"/>
      <c r="S709" s="508"/>
      <c r="T709" s="508"/>
      <c r="U709" s="508"/>
      <c r="V709" s="508"/>
    </row>
    <row r="710" spans="1:22" ht="15.75" customHeight="1" thickTop="1" thickBot="1" x14ac:dyDescent="0.3">
      <c r="A710" s="472"/>
      <c r="B710" s="472"/>
      <c r="C710" s="1771" t="s">
        <v>253</v>
      </c>
      <c r="D710" s="1761" t="s">
        <v>294</v>
      </c>
      <c r="E710" s="1757">
        <v>2008</v>
      </c>
      <c r="F710" s="1758"/>
      <c r="G710" s="1757">
        <v>2009</v>
      </c>
      <c r="H710" s="1758"/>
      <c r="I710" s="1757">
        <v>2010</v>
      </c>
      <c r="J710" s="1758"/>
      <c r="K710" s="1757">
        <v>2011</v>
      </c>
      <c r="L710" s="1758"/>
      <c r="M710" s="1757">
        <v>2012</v>
      </c>
      <c r="N710" s="1758"/>
      <c r="O710" s="1781">
        <v>2013</v>
      </c>
      <c r="P710" s="1782"/>
      <c r="Q710" s="1781">
        <v>2014</v>
      </c>
      <c r="R710" s="1782"/>
      <c r="S710" s="1783">
        <v>2015</v>
      </c>
      <c r="T710" s="1784"/>
      <c r="U710" s="1783">
        <v>2016</v>
      </c>
      <c r="V710" s="1784"/>
    </row>
    <row r="711" spans="1:22" ht="15.75" thickBot="1" x14ac:dyDescent="0.3">
      <c r="A711" s="472"/>
      <c r="B711" s="472"/>
      <c r="C711" s="1772"/>
      <c r="D711" s="1762"/>
      <c r="E711" s="902" t="s">
        <v>190</v>
      </c>
      <c r="F711" s="905" t="s">
        <v>191</v>
      </c>
      <c r="G711" s="902" t="s">
        <v>190</v>
      </c>
      <c r="H711" s="903" t="s">
        <v>191</v>
      </c>
      <c r="I711" s="904" t="s">
        <v>190</v>
      </c>
      <c r="J711" s="903" t="s">
        <v>191</v>
      </c>
      <c r="K711" s="923" t="s">
        <v>190</v>
      </c>
      <c r="L711" s="924" t="s">
        <v>191</v>
      </c>
      <c r="M711" s="923" t="s">
        <v>190</v>
      </c>
      <c r="N711" s="924" t="s">
        <v>191</v>
      </c>
      <c r="O711" s="923" t="s">
        <v>190</v>
      </c>
      <c r="P711" s="903" t="s">
        <v>191</v>
      </c>
      <c r="Q711" s="923" t="s">
        <v>190</v>
      </c>
      <c r="R711" s="903" t="s">
        <v>191</v>
      </c>
      <c r="S711" s="923" t="s">
        <v>190</v>
      </c>
      <c r="T711" s="906" t="s">
        <v>191</v>
      </c>
      <c r="U711" s="923" t="s">
        <v>190</v>
      </c>
      <c r="V711" s="906" t="s">
        <v>191</v>
      </c>
    </row>
    <row r="712" spans="1:22" x14ac:dyDescent="0.25">
      <c r="A712" s="472"/>
      <c r="B712" s="472"/>
      <c r="C712" s="1772"/>
      <c r="D712" s="1334" t="s">
        <v>192</v>
      </c>
      <c r="E712" s="168">
        <f t="shared" ref="E712:F720" si="54">E695/$E$705</f>
        <v>3.5705146881848469E-2</v>
      </c>
      <c r="F712" s="169">
        <f t="shared" si="54"/>
        <v>1.5725668537262007E-2</v>
      </c>
      <c r="G712" s="168">
        <f t="shared" ref="G712:H720" si="55">G695/$G$705</f>
        <v>3.6376730095153846E-2</v>
      </c>
      <c r="H712" s="169">
        <f t="shared" si="55"/>
        <v>1.9061886673349588E-2</v>
      </c>
      <c r="I712" s="170">
        <f t="shared" ref="I712:J720" si="56">I695/$I$705</f>
        <v>3.6062077517226163E-2</v>
      </c>
      <c r="J712" s="169">
        <f t="shared" si="56"/>
        <v>2.0610111599801438E-2</v>
      </c>
      <c r="K712" s="170">
        <f t="shared" ref="K712:L720" si="57">K695/$K$705</f>
        <v>3.5590310318715838E-2</v>
      </c>
      <c r="L712" s="169">
        <f t="shared" si="57"/>
        <v>2.1993717151875484E-2</v>
      </c>
      <c r="M712" s="170">
        <f t="shared" ref="M712:N720" si="58">M695/$M$705</f>
        <v>3.5101928489814117E-2</v>
      </c>
      <c r="N712" s="169">
        <f t="shared" si="58"/>
        <v>2.3351935456901597E-2</v>
      </c>
      <c r="O712" s="170">
        <f t="shared" ref="O712:P720" si="59">O695/$O$705</f>
        <v>3.4480384845479953E-2</v>
      </c>
      <c r="P712" s="169">
        <f t="shared" si="59"/>
        <v>2.4054481532170165E-2</v>
      </c>
      <c r="Q712" s="394">
        <f t="shared" ref="Q712:R720" si="60">Q695/$Q$705</f>
        <v>3.3650840464571154E-2</v>
      </c>
      <c r="R712" s="169">
        <f t="shared" si="60"/>
        <v>2.4552655954065153E-2</v>
      </c>
      <c r="S712" s="168">
        <f t="shared" ref="S712:T720" si="61">S695/$S$705</f>
        <v>3.3630320577789266E-2</v>
      </c>
      <c r="T712" s="509">
        <f t="shared" si="61"/>
        <v>2.5048860597014059E-2</v>
      </c>
      <c r="U712" s="168">
        <f t="shared" ref="U712:V720" si="62">U695/$U$705</f>
        <v>3.2862441555123224E-2</v>
      </c>
      <c r="V712" s="509">
        <f t="shared" si="62"/>
        <v>2.4930463268080592E-2</v>
      </c>
    </row>
    <row r="713" spans="1:22" x14ac:dyDescent="0.25">
      <c r="A713" s="472"/>
      <c r="B713" s="472"/>
      <c r="C713" s="1772"/>
      <c r="D713" s="1332" t="s">
        <v>193</v>
      </c>
      <c r="E713" s="1051">
        <f t="shared" si="54"/>
        <v>0.40798824438504705</v>
      </c>
      <c r="F713" s="1052">
        <f t="shared" si="54"/>
        <v>0.1457164211246374</v>
      </c>
      <c r="G713" s="1051">
        <f t="shared" si="55"/>
        <v>0.4169409850567789</v>
      </c>
      <c r="H713" s="1052">
        <f t="shared" si="55"/>
        <v>0.16152815162379447</v>
      </c>
      <c r="I713" s="1053">
        <f t="shared" si="56"/>
        <v>0.42112327048907394</v>
      </c>
      <c r="J713" s="1052">
        <f t="shared" si="56"/>
        <v>0.17027600675768156</v>
      </c>
      <c r="K713" s="1053">
        <f t="shared" si="57"/>
        <v>0.42558798611475568</v>
      </c>
      <c r="L713" s="1052">
        <f t="shared" si="57"/>
        <v>0.1803432324428883</v>
      </c>
      <c r="M713" s="1053">
        <f t="shared" si="58"/>
        <v>0.42715561686592535</v>
      </c>
      <c r="N713" s="1052">
        <f t="shared" si="58"/>
        <v>0.18865479474960287</v>
      </c>
      <c r="O713" s="1053">
        <f t="shared" si="59"/>
        <v>0.4274603968104374</v>
      </c>
      <c r="P713" s="1052">
        <f t="shared" si="59"/>
        <v>0.19550084820074903</v>
      </c>
      <c r="Q713" s="1054">
        <f t="shared" si="60"/>
        <v>0.42806013434530094</v>
      </c>
      <c r="R713" s="1052">
        <f t="shared" si="60"/>
        <v>0.2035409648714534</v>
      </c>
      <c r="S713" s="1051">
        <f t="shared" si="61"/>
        <v>0.43141801729069806</v>
      </c>
      <c r="T713" s="1055">
        <f t="shared" si="61"/>
        <v>0.20979128611545911</v>
      </c>
      <c r="U713" s="1051">
        <f t="shared" si="62"/>
        <v>0.43146518025392883</v>
      </c>
      <c r="V713" s="1055">
        <f t="shared" si="62"/>
        <v>0.2147799750875892</v>
      </c>
    </row>
    <row r="714" spans="1:22" x14ac:dyDescent="0.25">
      <c r="A714" s="472"/>
      <c r="B714" s="472"/>
      <c r="C714" s="1772"/>
      <c r="D714" s="1331" t="s">
        <v>194</v>
      </c>
      <c r="E714" s="171">
        <f t="shared" si="54"/>
        <v>7.4615218960996182E-2</v>
      </c>
      <c r="F714" s="172">
        <f t="shared" si="54"/>
        <v>2.082567993818168E-3</v>
      </c>
      <c r="G714" s="171">
        <f t="shared" si="55"/>
        <v>6.6772170890169652E-2</v>
      </c>
      <c r="H714" s="172">
        <f t="shared" si="55"/>
        <v>1.8692918251267496E-3</v>
      </c>
      <c r="I714" s="173">
        <f t="shared" si="56"/>
        <v>6.2275671733565942E-2</v>
      </c>
      <c r="J714" s="172">
        <f t="shared" si="56"/>
        <v>1.7650050968607831E-3</v>
      </c>
      <c r="K714" s="173">
        <f t="shared" si="57"/>
        <v>5.7730227397116488E-2</v>
      </c>
      <c r="L714" s="172">
        <f t="shared" si="57"/>
        <v>1.638188920294799E-3</v>
      </c>
      <c r="M714" s="173">
        <f t="shared" si="58"/>
        <v>5.3838168492043585E-2</v>
      </c>
      <c r="N714" s="172">
        <f t="shared" si="58"/>
        <v>1.5327592453250843E-3</v>
      </c>
      <c r="O714" s="173">
        <f t="shared" si="59"/>
        <v>5.1273940158822515E-2</v>
      </c>
      <c r="P714" s="172">
        <f t="shared" si="59"/>
        <v>1.4439900674463012E-3</v>
      </c>
      <c r="Q714" s="395">
        <f t="shared" si="60"/>
        <v>4.8552324161417124E-2</v>
      </c>
      <c r="R714" s="172">
        <f t="shared" si="60"/>
        <v>1.3747889814119314E-3</v>
      </c>
      <c r="S714" s="171">
        <f t="shared" si="61"/>
        <v>4.5246510061072116E-2</v>
      </c>
      <c r="T714" s="510">
        <f t="shared" si="61"/>
        <v>1.2981091747568587E-3</v>
      </c>
      <c r="U714" s="171">
        <f t="shared" si="62"/>
        <v>4.3507845187558236E-2</v>
      </c>
      <c r="V714" s="510">
        <f t="shared" si="62"/>
        <v>1.242843236502653E-3</v>
      </c>
    </row>
    <row r="715" spans="1:22" x14ac:dyDescent="0.25">
      <c r="A715" s="472"/>
      <c r="B715" s="472"/>
      <c r="C715" s="1772"/>
      <c r="D715" s="1332" t="s">
        <v>195</v>
      </c>
      <c r="E715" s="1051">
        <f t="shared" si="54"/>
        <v>4.7473429523314882E-2</v>
      </c>
      <c r="F715" s="1052">
        <f t="shared" si="54"/>
        <v>6.891222558619729E-4</v>
      </c>
      <c r="G715" s="1051">
        <f t="shared" si="55"/>
        <v>4.2915917431090703E-2</v>
      </c>
      <c r="H715" s="1052">
        <f t="shared" si="55"/>
        <v>6.245790759341458E-4</v>
      </c>
      <c r="I715" s="1053">
        <f t="shared" si="56"/>
        <v>4.0821871354825269E-2</v>
      </c>
      <c r="J715" s="1052">
        <f t="shared" si="56"/>
        <v>5.9854918215302018E-4</v>
      </c>
      <c r="K715" s="1053">
        <f t="shared" si="57"/>
        <v>3.8829200998657963E-2</v>
      </c>
      <c r="L715" s="1052">
        <f t="shared" si="57"/>
        <v>5.8292534806828663E-4</v>
      </c>
      <c r="M715" s="1053">
        <f t="shared" si="58"/>
        <v>3.7230373714572357E-2</v>
      </c>
      <c r="N715" s="1052">
        <f t="shared" si="58"/>
        <v>5.7478471699690657E-4</v>
      </c>
      <c r="O715" s="1053">
        <f t="shared" si="59"/>
        <v>3.6053858698769904E-2</v>
      </c>
      <c r="P715" s="1052">
        <f t="shared" si="59"/>
        <v>5.6382813076223334E-4</v>
      </c>
      <c r="Q715" s="1054">
        <f t="shared" si="60"/>
        <v>3.4627785483764432E-2</v>
      </c>
      <c r="R715" s="1052">
        <f t="shared" si="60"/>
        <v>5.437712842679594E-4</v>
      </c>
      <c r="S715" s="1051">
        <f t="shared" si="61"/>
        <v>3.2595027690091684E-2</v>
      </c>
      <c r="T715" s="1055">
        <f t="shared" si="61"/>
        <v>5.1982447937690764E-4</v>
      </c>
      <c r="U715" s="1051">
        <f t="shared" si="62"/>
        <v>3.1886219437512756E-2</v>
      </c>
      <c r="V715" s="1055">
        <f t="shared" si="62"/>
        <v>5.0963515954913262E-4</v>
      </c>
    </row>
    <row r="716" spans="1:22" x14ac:dyDescent="0.25">
      <c r="A716" s="472"/>
      <c r="B716" s="472"/>
      <c r="C716" s="1772"/>
      <c r="D716" s="1331" t="s">
        <v>196</v>
      </c>
      <c r="E716" s="171">
        <f t="shared" si="54"/>
        <v>2.5208700168480258E-2</v>
      </c>
      <c r="F716" s="172">
        <f t="shared" si="54"/>
        <v>1.8494825249236772E-4</v>
      </c>
      <c r="G716" s="171">
        <f t="shared" si="55"/>
        <v>2.2744902790156989E-2</v>
      </c>
      <c r="H716" s="172">
        <f t="shared" si="55"/>
        <v>1.6892530167613907E-4</v>
      </c>
      <c r="I716" s="173">
        <f t="shared" si="56"/>
        <v>2.1474228678472863E-2</v>
      </c>
      <c r="J716" s="172">
        <f t="shared" si="56"/>
        <v>2.063258272950684E-4</v>
      </c>
      <c r="K716" s="173">
        <f t="shared" si="57"/>
        <v>2.0198082156861277E-2</v>
      </c>
      <c r="L716" s="172">
        <f t="shared" si="57"/>
        <v>1.4807428455753904E-4</v>
      </c>
      <c r="M716" s="173">
        <f t="shared" si="58"/>
        <v>1.9251804475656997E-2</v>
      </c>
      <c r="N716" s="172">
        <f t="shared" si="58"/>
        <v>1.4282529331438286E-4</v>
      </c>
      <c r="O716" s="173">
        <f t="shared" si="59"/>
        <v>1.8478483564573892E-2</v>
      </c>
      <c r="P716" s="172">
        <f t="shared" si="59"/>
        <v>1.3767896216287093E-4</v>
      </c>
      <c r="Q716" s="395">
        <f t="shared" si="60"/>
        <v>1.7644917351373024E-2</v>
      </c>
      <c r="R716" s="172">
        <f t="shared" si="60"/>
        <v>1.305665513072784E-4</v>
      </c>
      <c r="S716" s="171">
        <f t="shared" si="61"/>
        <v>1.6505153232059522E-2</v>
      </c>
      <c r="T716" s="510">
        <f t="shared" si="61"/>
        <v>1.2196998957446994E-4</v>
      </c>
      <c r="U716" s="171">
        <f t="shared" si="62"/>
        <v>1.6250001735814576E-2</v>
      </c>
      <c r="V716" s="510">
        <f t="shared" si="62"/>
        <v>1.1664673951533279E-4</v>
      </c>
    </row>
    <row r="717" spans="1:22" x14ac:dyDescent="0.25">
      <c r="A717" s="472"/>
      <c r="B717" s="472"/>
      <c r="C717" s="1772"/>
      <c r="D717" s="1332" t="s">
        <v>197</v>
      </c>
      <c r="E717" s="1051">
        <f t="shared" si="54"/>
        <v>8.2740274382133494E-2</v>
      </c>
      <c r="F717" s="1052">
        <f t="shared" si="54"/>
        <v>8.7148629989485818E-2</v>
      </c>
      <c r="G717" s="1051">
        <f t="shared" si="55"/>
        <v>7.8376894575052841E-2</v>
      </c>
      <c r="H717" s="1052">
        <f t="shared" si="55"/>
        <v>8.4938308924368142E-2</v>
      </c>
      <c r="I717" s="1053">
        <f t="shared" si="56"/>
        <v>7.6134230271880238E-2</v>
      </c>
      <c r="J717" s="1052">
        <f t="shared" si="56"/>
        <v>8.4701859179558622E-2</v>
      </c>
      <c r="K717" s="1053">
        <f t="shared" si="57"/>
        <v>7.3688511684747979E-2</v>
      </c>
      <c r="L717" s="1052">
        <f t="shared" si="57"/>
        <v>8.4063083393937574E-2</v>
      </c>
      <c r="M717" s="1053">
        <f t="shared" si="58"/>
        <v>7.2206894629768967E-2</v>
      </c>
      <c r="N717" s="1052">
        <f t="shared" si="58"/>
        <v>8.4117130674692758E-2</v>
      </c>
      <c r="O717" s="1053">
        <f t="shared" si="59"/>
        <v>7.1312785294575617E-2</v>
      </c>
      <c r="P717" s="1052">
        <f t="shared" si="59"/>
        <v>8.4921695090269866E-2</v>
      </c>
      <c r="Q717" s="1054">
        <f t="shared" si="60"/>
        <v>7.0273990067725639E-2</v>
      </c>
      <c r="R717" s="1052">
        <f t="shared" si="60"/>
        <v>8.5376699861292246E-2</v>
      </c>
      <c r="S717" s="1051">
        <f t="shared" si="61"/>
        <v>6.8936276488542086E-2</v>
      </c>
      <c r="T717" s="1055">
        <f t="shared" si="61"/>
        <v>8.580733968932501E-2</v>
      </c>
      <c r="U717" s="1051">
        <f t="shared" si="62"/>
        <v>6.8560509801797745E-2</v>
      </c>
      <c r="V717" s="1055">
        <f t="shared" si="62"/>
        <v>8.6496334653941062E-2</v>
      </c>
    </row>
    <row r="718" spans="1:22" x14ac:dyDescent="0.25">
      <c r="A718" s="472"/>
      <c r="B718" s="472"/>
      <c r="C718" s="1772"/>
      <c r="D718" s="1331" t="s">
        <v>198</v>
      </c>
      <c r="E718" s="171">
        <f t="shared" si="54"/>
        <v>3.4896948353833876E-2</v>
      </c>
      <c r="F718" s="172">
        <f t="shared" si="54"/>
        <v>1.0438175346144589E-3</v>
      </c>
      <c r="G718" s="171">
        <f t="shared" si="55"/>
        <v>3.1553468192032502E-2</v>
      </c>
      <c r="H718" s="172">
        <f t="shared" si="55"/>
        <v>9.779885886513314E-4</v>
      </c>
      <c r="I718" s="173">
        <f t="shared" si="56"/>
        <v>2.9623077441641454E-2</v>
      </c>
      <c r="J718" s="172">
        <f t="shared" si="56"/>
        <v>9.2335914789476155E-4</v>
      </c>
      <c r="K718" s="173">
        <f t="shared" si="57"/>
        <v>2.7509952841151906E-2</v>
      </c>
      <c r="L718" s="172">
        <f t="shared" si="57"/>
        <v>8.7532520111861692E-4</v>
      </c>
      <c r="M718" s="173">
        <f t="shared" si="58"/>
        <v>2.6123094501574563E-2</v>
      </c>
      <c r="N718" s="172">
        <f t="shared" si="58"/>
        <v>8.3430872558035835E-4</v>
      </c>
      <c r="O718" s="173">
        <f t="shared" si="59"/>
        <v>2.487563819935586E-2</v>
      </c>
      <c r="P718" s="172">
        <f t="shared" si="59"/>
        <v>7.9657113822803897E-4</v>
      </c>
      <c r="Q718" s="395">
        <f t="shared" si="60"/>
        <v>2.361872109294956E-2</v>
      </c>
      <c r="R718" s="172">
        <f t="shared" si="60"/>
        <v>7.6189422880482453E-4</v>
      </c>
      <c r="S718" s="171">
        <f t="shared" si="61"/>
        <v>2.2441026058017059E-2</v>
      </c>
      <c r="T718" s="510">
        <f t="shared" si="61"/>
        <v>7.202037479635368E-4</v>
      </c>
      <c r="U718" s="171">
        <f t="shared" si="62"/>
        <v>2.1601865236910916E-2</v>
      </c>
      <c r="V718" s="510">
        <f t="shared" si="62"/>
        <v>6.8877122380482225E-4</v>
      </c>
    </row>
    <row r="719" spans="1:22" x14ac:dyDescent="0.25">
      <c r="A719" s="472"/>
      <c r="B719" s="472"/>
      <c r="C719" s="1772"/>
      <c r="D719" s="1332" t="s">
        <v>199</v>
      </c>
      <c r="E719" s="1051">
        <f t="shared" si="54"/>
        <v>2.3840589807577812E-2</v>
      </c>
      <c r="F719" s="1052">
        <f t="shared" si="54"/>
        <v>3.6482942957398565E-4</v>
      </c>
      <c r="G719" s="1051">
        <f t="shared" si="55"/>
        <v>2.1742464486789376E-2</v>
      </c>
      <c r="H719" s="1052">
        <f t="shared" si="55"/>
        <v>3.4007330469012207E-4</v>
      </c>
      <c r="I719" s="1053">
        <f t="shared" si="56"/>
        <v>2.0728595738248111E-2</v>
      </c>
      <c r="J719" s="1052">
        <f t="shared" si="56"/>
        <v>3.2685279571495983E-4</v>
      </c>
      <c r="K719" s="1053">
        <f t="shared" si="57"/>
        <v>1.9403354351134737E-2</v>
      </c>
      <c r="L719" s="1052">
        <f t="shared" si="57"/>
        <v>3.2426393960068679E-4</v>
      </c>
      <c r="M719" s="1053">
        <f t="shared" si="58"/>
        <v>1.8657860268093525E-2</v>
      </c>
      <c r="N719" s="1052">
        <f t="shared" si="58"/>
        <v>3.1526070841345484E-4</v>
      </c>
      <c r="O719" s="1053">
        <f t="shared" si="59"/>
        <v>1.7931045786450096E-2</v>
      </c>
      <c r="P719" s="1052">
        <f t="shared" si="59"/>
        <v>3.2125091171336553E-4</v>
      </c>
      <c r="Q719" s="1054">
        <f t="shared" si="60"/>
        <v>1.7130331531514924E-2</v>
      </c>
      <c r="R719" s="1052">
        <f t="shared" si="60"/>
        <v>3.056793377664518E-4</v>
      </c>
      <c r="S719" s="1051">
        <f t="shared" si="61"/>
        <v>1.6239432897629427E-2</v>
      </c>
      <c r="T719" s="1055">
        <f t="shared" si="61"/>
        <v>2.9330878445289201E-4</v>
      </c>
      <c r="U719" s="1051">
        <f t="shared" si="62"/>
        <v>1.5733423317960959E-2</v>
      </c>
      <c r="V719" s="1055">
        <f t="shared" si="62"/>
        <v>2.846735904838479E-4</v>
      </c>
    </row>
    <row r="720" spans="1:22" ht="15.75" thickBot="1" x14ac:dyDescent="0.3">
      <c r="A720" s="472"/>
      <c r="B720" s="472"/>
      <c r="C720" s="1772"/>
      <c r="D720" s="1333" t="s">
        <v>200</v>
      </c>
      <c r="E720" s="775">
        <f t="shared" si="54"/>
        <v>1.4491835674744429E-2</v>
      </c>
      <c r="F720" s="776">
        <f t="shared" si="54"/>
        <v>8.3606744277371707E-5</v>
      </c>
      <c r="G720" s="775">
        <f t="shared" si="55"/>
        <v>1.2991689319697802E-2</v>
      </c>
      <c r="H720" s="776">
        <f t="shared" si="55"/>
        <v>7.5571845486693798E-5</v>
      </c>
      <c r="I720" s="777">
        <f t="shared" si="56"/>
        <v>1.2265151159203869E-2</v>
      </c>
      <c r="J720" s="776">
        <f t="shared" si="56"/>
        <v>8.3756028901958466E-5</v>
      </c>
      <c r="K720" s="777">
        <f t="shared" si="57"/>
        <v>1.142233784928662E-2</v>
      </c>
      <c r="L720" s="776">
        <f t="shared" si="57"/>
        <v>7.1225605230208652E-5</v>
      </c>
      <c r="M720" s="777">
        <f t="shared" si="58"/>
        <v>1.0840788116935595E-2</v>
      </c>
      <c r="N720" s="776">
        <f t="shared" si="58"/>
        <v>6.967087478750383E-5</v>
      </c>
      <c r="O720" s="777">
        <f t="shared" si="59"/>
        <v>1.0327561197479164E-2</v>
      </c>
      <c r="P720" s="776">
        <f t="shared" si="59"/>
        <v>6.5561410553748067E-5</v>
      </c>
      <c r="Q720" s="778">
        <f t="shared" si="60"/>
        <v>9.7909552709716761E-3</v>
      </c>
      <c r="R720" s="776">
        <f t="shared" si="60"/>
        <v>6.2979160042334279E-5</v>
      </c>
      <c r="S720" s="775">
        <f t="shared" si="61"/>
        <v>9.3307042024469503E-3</v>
      </c>
      <c r="T720" s="779">
        <f t="shared" si="61"/>
        <v>5.66289237310039E-5</v>
      </c>
      <c r="U720" s="775">
        <f t="shared" si="62"/>
        <v>9.0290130991511168E-3</v>
      </c>
      <c r="V720" s="779">
        <f t="shared" si="62"/>
        <v>5.4157414774975938E-5</v>
      </c>
    </row>
    <row r="721" spans="1:25" ht="21" customHeight="1" thickBot="1" x14ac:dyDescent="0.3">
      <c r="A721" s="472"/>
      <c r="B721" s="472"/>
      <c r="C721" s="1772"/>
      <c r="D721" s="1327" t="s">
        <v>7</v>
      </c>
      <c r="E721" s="925">
        <f t="shared" ref="E721:S721" si="63">SUM(E712:E720)</f>
        <v>0.74696038813797638</v>
      </c>
      <c r="F721" s="927">
        <f t="shared" si="63"/>
        <v>0.25303961186202362</v>
      </c>
      <c r="G721" s="928">
        <f t="shared" si="63"/>
        <v>0.73041522283692262</v>
      </c>
      <c r="H721" s="926">
        <f t="shared" si="63"/>
        <v>0.26958477716307733</v>
      </c>
      <c r="I721" s="925">
        <f t="shared" si="63"/>
        <v>0.72050817438413794</v>
      </c>
      <c r="J721" s="927">
        <f t="shared" si="63"/>
        <v>0.27949182561586222</v>
      </c>
      <c r="K721" s="928">
        <f t="shared" si="63"/>
        <v>0.70995996371242842</v>
      </c>
      <c r="L721" s="926">
        <f t="shared" si="63"/>
        <v>0.29004003628757147</v>
      </c>
      <c r="M721" s="925">
        <f t="shared" si="63"/>
        <v>0.70040652955438509</v>
      </c>
      <c r="N721" s="926">
        <f t="shared" si="63"/>
        <v>0.29959347044561496</v>
      </c>
      <c r="O721" s="925">
        <f t="shared" si="63"/>
        <v>0.69219409455594438</v>
      </c>
      <c r="P721" s="926">
        <f t="shared" si="63"/>
        <v>0.30780590544405562</v>
      </c>
      <c r="Q721" s="925">
        <f t="shared" si="63"/>
        <v>0.68334999976958843</v>
      </c>
      <c r="R721" s="929">
        <f t="shared" si="63"/>
        <v>0.31665000023041157</v>
      </c>
      <c r="S721" s="925">
        <f t="shared" si="63"/>
        <v>0.67634246849834612</v>
      </c>
      <c r="T721" s="930">
        <f>T704/$S$705</f>
        <v>0.32365753150165383</v>
      </c>
      <c r="U721" s="925">
        <f>SUM(U712:U720)</f>
        <v>0.67089649962575837</v>
      </c>
      <c r="V721" s="930">
        <f>V704/$U$705</f>
        <v>0.32910350037424163</v>
      </c>
    </row>
    <row r="722" spans="1:25" ht="31.5" customHeight="1" thickBot="1" x14ac:dyDescent="0.3">
      <c r="A722" s="472"/>
      <c r="B722" s="472"/>
      <c r="C722" s="1773"/>
      <c r="D722" s="763" t="s">
        <v>201</v>
      </c>
      <c r="E722" s="1736">
        <f>E721+F721</f>
        <v>1</v>
      </c>
      <c r="F722" s="1737"/>
      <c r="G722" s="1736">
        <f>G721+H721</f>
        <v>1</v>
      </c>
      <c r="H722" s="1737"/>
      <c r="I722" s="1736">
        <f>I721+J721</f>
        <v>1.0000000000000002</v>
      </c>
      <c r="J722" s="1737"/>
      <c r="K722" s="1736">
        <f>K721+L721</f>
        <v>0.99999999999999989</v>
      </c>
      <c r="L722" s="1737"/>
      <c r="M722" s="1736">
        <f>M721+N721</f>
        <v>1</v>
      </c>
      <c r="N722" s="1737"/>
      <c r="O722" s="1736">
        <f>O721+P721</f>
        <v>1</v>
      </c>
      <c r="P722" s="1737"/>
      <c r="Q722" s="1736">
        <f>Q721+R721</f>
        <v>1</v>
      </c>
      <c r="R722" s="1737"/>
      <c r="S722" s="1736">
        <f>S721+T721</f>
        <v>1</v>
      </c>
      <c r="T722" s="1738"/>
      <c r="U722" s="1736">
        <f>U721+V721</f>
        <v>1</v>
      </c>
      <c r="V722" s="1738"/>
    </row>
    <row r="723" spans="1:25" ht="15.75" customHeight="1" thickTop="1" x14ac:dyDescent="0.25">
      <c r="A723" s="472"/>
      <c r="B723" s="680"/>
      <c r="C723" s="731" t="s">
        <v>450</v>
      </c>
      <c r="D723" s="1336"/>
      <c r="E723" s="174"/>
      <c r="F723" s="174"/>
      <c r="G723" s="174"/>
      <c r="H723" s="174"/>
      <c r="I723" s="174"/>
      <c r="J723" s="174"/>
      <c r="K723" s="174"/>
      <c r="L723" s="174"/>
      <c r="M723" s="174"/>
      <c r="N723" s="174"/>
      <c r="O723" s="174"/>
      <c r="P723" s="174"/>
    </row>
    <row r="724" spans="1:25" ht="11.25" customHeight="1" x14ac:dyDescent="0.25">
      <c r="A724" s="472"/>
      <c r="B724" s="680"/>
      <c r="C724" s="163"/>
      <c r="D724" s="1336"/>
      <c r="E724" s="174"/>
      <c r="F724" s="174"/>
      <c r="G724" s="174"/>
      <c r="H724" s="174"/>
      <c r="I724" s="174"/>
      <c r="J724" s="174"/>
      <c r="K724" s="174"/>
      <c r="L724" s="174"/>
      <c r="M724" s="174"/>
      <c r="N724" s="174"/>
      <c r="O724" s="174"/>
      <c r="P724" s="174"/>
    </row>
    <row r="725" spans="1:25" ht="25.5" customHeight="1" x14ac:dyDescent="0.25">
      <c r="A725" s="472"/>
      <c r="B725" s="680"/>
      <c r="C725" s="1735" t="s">
        <v>254</v>
      </c>
      <c r="D725" s="1735"/>
      <c r="E725" s="1735"/>
      <c r="F725" s="1735"/>
      <c r="G725" s="1735"/>
      <c r="H725" s="1735"/>
      <c r="I725" s="1735"/>
      <c r="J725" s="1735"/>
      <c r="K725" s="1735"/>
      <c r="L725" s="1735"/>
      <c r="M725" s="1735"/>
      <c r="N725" s="1735"/>
      <c r="O725" s="1735"/>
      <c r="P725" s="1735"/>
      <c r="Q725" s="1735"/>
      <c r="R725" s="1735"/>
      <c r="S725" s="1735"/>
      <c r="T725" s="1735"/>
      <c r="U725" s="1735"/>
    </row>
    <row r="726" spans="1:25" ht="7.5" customHeight="1" thickBot="1" x14ac:dyDescent="0.3">
      <c r="A726" s="472"/>
      <c r="B726" s="472"/>
    </row>
    <row r="727" spans="1:25" ht="34.5" customHeight="1" thickTop="1" thickBot="1" x14ac:dyDescent="0.3">
      <c r="A727" s="472"/>
      <c r="B727" s="472"/>
      <c r="C727" s="1771" t="s">
        <v>255</v>
      </c>
      <c r="D727" s="1774" t="s">
        <v>42</v>
      </c>
      <c r="E727" s="1753"/>
      <c r="F727" s="1756" t="s">
        <v>345</v>
      </c>
      <c r="G727" s="1744"/>
      <c r="H727" s="1756" t="s">
        <v>346</v>
      </c>
      <c r="I727" s="1744"/>
      <c r="J727" s="1756" t="s">
        <v>347</v>
      </c>
      <c r="K727" s="1744"/>
      <c r="L727" s="1756" t="s">
        <v>348</v>
      </c>
      <c r="M727" s="1744"/>
      <c r="N727" s="1756" t="s">
        <v>349</v>
      </c>
      <c r="O727" s="1744"/>
      <c r="P727" s="1756" t="s">
        <v>350</v>
      </c>
      <c r="Q727" s="1744"/>
      <c r="R727" s="1743" t="s">
        <v>511</v>
      </c>
      <c r="S727" s="1744"/>
      <c r="T727" s="1743" t="s">
        <v>565</v>
      </c>
      <c r="U727" s="1745"/>
    </row>
    <row r="728" spans="1:25" ht="15.75" thickBot="1" x14ac:dyDescent="0.3">
      <c r="A728" s="472"/>
      <c r="B728" s="472"/>
      <c r="C728" s="1772"/>
      <c r="D728" s="1775"/>
      <c r="E728" s="1755"/>
      <c r="F728" s="902" t="s">
        <v>190</v>
      </c>
      <c r="G728" s="903" t="s">
        <v>191</v>
      </c>
      <c r="H728" s="904" t="s">
        <v>190</v>
      </c>
      <c r="I728" s="905" t="s">
        <v>191</v>
      </c>
      <c r="J728" s="902" t="s">
        <v>190</v>
      </c>
      <c r="K728" s="903" t="s">
        <v>191</v>
      </c>
      <c r="L728" s="904" t="s">
        <v>190</v>
      </c>
      <c r="M728" s="903" t="s">
        <v>191</v>
      </c>
      <c r="N728" s="904" t="s">
        <v>190</v>
      </c>
      <c r="O728" s="903" t="s">
        <v>191</v>
      </c>
      <c r="P728" s="904" t="s">
        <v>190</v>
      </c>
      <c r="Q728" s="903" t="s">
        <v>191</v>
      </c>
      <c r="R728" s="904" t="s">
        <v>190</v>
      </c>
      <c r="S728" s="903" t="s">
        <v>191</v>
      </c>
      <c r="T728" s="904" t="s">
        <v>190</v>
      </c>
      <c r="U728" s="905" t="s">
        <v>191</v>
      </c>
      <c r="V728" s="399"/>
    </row>
    <row r="729" spans="1:25" x14ac:dyDescent="0.25">
      <c r="A729" s="472"/>
      <c r="B729" s="1328" t="s">
        <v>36</v>
      </c>
      <c r="C729" s="1772"/>
      <c r="D729" s="1776" t="s">
        <v>192</v>
      </c>
      <c r="E729" s="1751"/>
      <c r="F729" s="175">
        <f t="shared" ref="F729:U729" si="64">(G695-E695)/E695</f>
        <v>0.16128574469594834</v>
      </c>
      <c r="G729" s="177">
        <f t="shared" si="64"/>
        <v>0.38166586112453682</v>
      </c>
      <c r="H729" s="178">
        <f t="shared" si="64"/>
        <v>7.8638641085176583E-2</v>
      </c>
      <c r="I729" s="176">
        <f t="shared" si="64"/>
        <v>0.17642257462686567</v>
      </c>
      <c r="J729" s="175">
        <f t="shared" si="64"/>
        <v>7.5624539738288116E-2</v>
      </c>
      <c r="K729" s="177">
        <f t="shared" si="64"/>
        <v>0.16304886510060462</v>
      </c>
      <c r="L729" s="178">
        <f t="shared" si="64"/>
        <v>6.1354539709290078E-2</v>
      </c>
      <c r="M729" s="177">
        <f t="shared" si="64"/>
        <v>0.14257712629964206</v>
      </c>
      <c r="N729" s="178">
        <f t="shared" si="64"/>
        <v>4.3864437056517637E-2</v>
      </c>
      <c r="O729" s="177">
        <f t="shared" si="64"/>
        <v>9.4652047437905576E-2</v>
      </c>
      <c r="P729" s="178">
        <f t="shared" si="64"/>
        <v>4.135570661215953E-2</v>
      </c>
      <c r="Q729" s="177">
        <f t="shared" si="64"/>
        <v>8.9125102207686019E-2</v>
      </c>
      <c r="R729" s="178">
        <f t="shared" si="64"/>
        <v>5.7241977450130092E-2</v>
      </c>
      <c r="S729" s="177">
        <f t="shared" si="64"/>
        <v>7.9266766766766764E-2</v>
      </c>
      <c r="T729" s="178">
        <f t="shared" si="64"/>
        <v>2.1760718449117051E-2</v>
      </c>
      <c r="U729" s="352">
        <f t="shared" si="64"/>
        <v>4.0693293142426527E-2</v>
      </c>
    </row>
    <row r="730" spans="1:25" x14ac:dyDescent="0.25">
      <c r="A730" s="472"/>
      <c r="B730" s="1328" t="s">
        <v>38</v>
      </c>
      <c r="C730" s="1772"/>
      <c r="D730" s="1777" t="s">
        <v>193</v>
      </c>
      <c r="E730" s="1740"/>
      <c r="F730" s="1056">
        <f t="shared" ref="F730:U730" si="65">(G696-E696)/E696</f>
        <v>0.16485857111807992</v>
      </c>
      <c r="G730" s="1058">
        <f t="shared" si="65"/>
        <v>0.2635312527166826</v>
      </c>
      <c r="H730" s="1059">
        <f t="shared" si="65"/>
        <v>9.8964191851073927E-2</v>
      </c>
      <c r="I730" s="1057">
        <f t="shared" si="65"/>
        <v>0.1469754513430207</v>
      </c>
      <c r="J730" s="1056">
        <f t="shared" si="65"/>
        <v>0.10143732385142641</v>
      </c>
      <c r="K730" s="1058">
        <f t="shared" si="65"/>
        <v>0.15431958057898337</v>
      </c>
      <c r="L730" s="1059">
        <f t="shared" si="65"/>
        <v>8.0085264557954353E-2</v>
      </c>
      <c r="M730" s="1058">
        <f t="shared" si="65"/>
        <v>0.12571713644300325</v>
      </c>
      <c r="N730" s="1059">
        <f t="shared" si="65"/>
        <v>6.3439378246792966E-2</v>
      </c>
      <c r="O730" s="1058">
        <f t="shared" si="65"/>
        <v>0.10124455277346923</v>
      </c>
      <c r="P730" s="1059">
        <f t="shared" si="65"/>
        <v>6.8523773006134964E-2</v>
      </c>
      <c r="Q730" s="1058">
        <f t="shared" si="65"/>
        <v>0.1109089689632623</v>
      </c>
      <c r="R730" s="1059">
        <f t="shared" si="65"/>
        <v>6.6185573669308967E-2</v>
      </c>
      <c r="S730" s="1058">
        <f t="shared" si="65"/>
        <v>9.0372584089897137E-2</v>
      </c>
      <c r="T730" s="1059">
        <f t="shared" si="65"/>
        <v>4.5749962135873318E-2</v>
      </c>
      <c r="U730" s="1060">
        <f t="shared" si="65"/>
        <v>7.0500131504270425E-2</v>
      </c>
    </row>
    <row r="731" spans="1:25" x14ac:dyDescent="0.25">
      <c r="A731" s="472"/>
      <c r="B731" s="1328" t="s">
        <v>81</v>
      </c>
      <c r="C731" s="1772"/>
      <c r="D731" s="1778" t="s">
        <v>194</v>
      </c>
      <c r="E731" s="1749"/>
      <c r="F731" s="179">
        <f t="shared" ref="F731:U731" si="66">(G697-E697)/E697</f>
        <v>2.0033275610335813E-2</v>
      </c>
      <c r="G731" s="181">
        <f t="shared" si="66"/>
        <v>2.3114355231143552E-2</v>
      </c>
      <c r="H731" s="182">
        <f t="shared" si="66"/>
        <v>1.4779800938717086E-2</v>
      </c>
      <c r="I731" s="180">
        <f t="shared" si="66"/>
        <v>2.7348394768133173E-2</v>
      </c>
      <c r="J731" s="179">
        <f t="shared" si="66"/>
        <v>1.0332950631458095E-2</v>
      </c>
      <c r="K731" s="181">
        <f t="shared" si="66"/>
        <v>1.1574074074074073E-2</v>
      </c>
      <c r="L731" s="182">
        <f t="shared" si="66"/>
        <v>3.5714285714285713E-3</v>
      </c>
      <c r="M731" s="181">
        <f t="shared" si="66"/>
        <v>6.8649885583524023E-3</v>
      </c>
      <c r="N731" s="182">
        <f t="shared" si="66"/>
        <v>1.2067292138466516E-2</v>
      </c>
      <c r="O731" s="181">
        <f t="shared" si="66"/>
        <v>1.1363636363636363E-3</v>
      </c>
      <c r="P731" s="182">
        <f t="shared" si="66"/>
        <v>1.038902918518045E-2</v>
      </c>
      <c r="Q731" s="181">
        <f t="shared" si="66"/>
        <v>1.5891032917139614E-2</v>
      </c>
      <c r="R731" s="182">
        <f t="shared" si="66"/>
        <v>-1.4141989369779803E-2</v>
      </c>
      <c r="S731" s="181">
        <f t="shared" si="66"/>
        <v>-1.1173184357541898E-3</v>
      </c>
      <c r="T731" s="182">
        <f t="shared" si="66"/>
        <v>5.4555373704309879E-3</v>
      </c>
      <c r="U731" s="353">
        <f t="shared" si="66"/>
        <v>1.1185682326621924E-3</v>
      </c>
    </row>
    <row r="732" spans="1:25" x14ac:dyDescent="0.25">
      <c r="A732" s="472"/>
      <c r="B732" s="472"/>
      <c r="C732" s="1772"/>
      <c r="D732" s="1777" t="s">
        <v>195</v>
      </c>
      <c r="E732" s="1740"/>
      <c r="F732" s="1056">
        <f t="shared" ref="F732:U732" si="67">(G698-E698)/E698</f>
        <v>3.0419468459814282E-2</v>
      </c>
      <c r="G732" s="1058">
        <f t="shared" si="67"/>
        <v>3.3088235294117647E-2</v>
      </c>
      <c r="H732" s="1059">
        <f t="shared" si="67"/>
        <v>3.4959602237414546E-2</v>
      </c>
      <c r="I732" s="1057">
        <f t="shared" si="67"/>
        <v>4.2704626334519574E-2</v>
      </c>
      <c r="J732" s="1056">
        <f t="shared" si="67"/>
        <v>3.6681179002151829E-2</v>
      </c>
      <c r="K732" s="1058">
        <f t="shared" si="67"/>
        <v>6.1433447098976107E-2</v>
      </c>
      <c r="L732" s="1059">
        <f t="shared" si="67"/>
        <v>3.1811160455686424E-2</v>
      </c>
      <c r="M732" s="1058">
        <f t="shared" si="67"/>
        <v>6.1093247588424437E-2</v>
      </c>
      <c r="N732" s="1059">
        <f t="shared" si="67"/>
        <v>2.9099415204678361E-2</v>
      </c>
      <c r="O732" s="1058">
        <f t="shared" si="67"/>
        <v>4.2424242424242427E-2</v>
      </c>
      <c r="P732" s="1059">
        <f t="shared" si="67"/>
        <v>2.4821566577260534E-2</v>
      </c>
      <c r="Q732" s="1058">
        <f t="shared" si="67"/>
        <v>2.9069767441860465E-2</v>
      </c>
      <c r="R732" s="1059">
        <f t="shared" si="67"/>
        <v>-4.2141684780197843E-3</v>
      </c>
      <c r="S732" s="1058">
        <f t="shared" si="67"/>
        <v>1.1299435028248588E-2</v>
      </c>
      <c r="T732" s="1059">
        <f t="shared" si="67"/>
        <v>2.2897362794012829E-2</v>
      </c>
      <c r="U732" s="1060">
        <f t="shared" si="67"/>
        <v>2.5139664804469275E-2</v>
      </c>
    </row>
    <row r="733" spans="1:25" x14ac:dyDescent="0.25">
      <c r="A733" s="472"/>
      <c r="B733" s="472"/>
      <c r="C733" s="1772"/>
      <c r="D733" s="1778" t="s">
        <v>196</v>
      </c>
      <c r="E733" s="1749"/>
      <c r="F733" s="179">
        <f t="shared" ref="F733:U733" si="68">(G699-E699)/E699</f>
        <v>2.8442211055276383E-2</v>
      </c>
      <c r="G733" s="181">
        <f t="shared" si="68"/>
        <v>4.1095890410958902E-2</v>
      </c>
      <c r="H733" s="182">
        <f t="shared" si="68"/>
        <v>2.7264731750219876E-2</v>
      </c>
      <c r="I733" s="180">
        <f t="shared" si="68"/>
        <v>0.32894736842105265</v>
      </c>
      <c r="J733" s="179">
        <f t="shared" si="68"/>
        <v>2.5114155251141551E-2</v>
      </c>
      <c r="K733" s="181">
        <f t="shared" si="68"/>
        <v>-0.21782178217821782</v>
      </c>
      <c r="L733" s="182">
        <f t="shared" si="68"/>
        <v>2.5705270972531551E-2</v>
      </c>
      <c r="M733" s="181">
        <f t="shared" si="68"/>
        <v>3.7974683544303799E-2</v>
      </c>
      <c r="N733" s="182">
        <f t="shared" si="68"/>
        <v>1.9994571609517779E-2</v>
      </c>
      <c r="O733" s="181">
        <f t="shared" si="68"/>
        <v>2.4390243902439025E-2</v>
      </c>
      <c r="P733" s="182">
        <f t="shared" si="68"/>
        <v>1.8893028206492815E-2</v>
      </c>
      <c r="Q733" s="181">
        <f t="shared" si="68"/>
        <v>1.1904761904761904E-2</v>
      </c>
      <c r="R733" s="182">
        <f t="shared" si="68"/>
        <v>-1.0446591799425437E-2</v>
      </c>
      <c r="S733" s="181">
        <f t="shared" si="68"/>
        <v>-1.1764705882352941E-2</v>
      </c>
      <c r="T733" s="182">
        <f t="shared" si="68"/>
        <v>2.9471276502155364E-2</v>
      </c>
      <c r="U733" s="353">
        <f t="shared" si="68"/>
        <v>0</v>
      </c>
    </row>
    <row r="734" spans="1:25" x14ac:dyDescent="0.25">
      <c r="A734" s="472"/>
      <c r="B734" s="472"/>
      <c r="C734" s="1772"/>
      <c r="D734" s="1777" t="s">
        <v>197</v>
      </c>
      <c r="E734" s="1740"/>
      <c r="F734" s="1056">
        <f t="shared" ref="F734:U734" si="69">(G700-E700)/E700</f>
        <v>7.9735440014697775E-2</v>
      </c>
      <c r="G734" s="1058">
        <f t="shared" si="69"/>
        <v>0.11093668236525379</v>
      </c>
      <c r="H734" s="1059">
        <f t="shared" si="69"/>
        <v>5.6916794282797348E-2</v>
      </c>
      <c r="I734" s="1057">
        <f t="shared" si="69"/>
        <v>8.502119642016015E-2</v>
      </c>
      <c r="J734" s="1056">
        <f t="shared" si="69"/>
        <v>5.4871340792615846E-2</v>
      </c>
      <c r="K734" s="1058">
        <f t="shared" si="69"/>
        <v>8.1663169572872202E-2</v>
      </c>
      <c r="L734" s="1059">
        <f t="shared" si="69"/>
        <v>5.4484407590171438E-2</v>
      </c>
      <c r="M734" s="1058">
        <f t="shared" si="69"/>
        <v>7.6813306874177797E-2</v>
      </c>
      <c r="N734" s="1059">
        <f t="shared" si="69"/>
        <v>4.9522385179467387E-2</v>
      </c>
      <c r="O734" s="1058">
        <f t="shared" si="69"/>
        <v>7.2845488052346044E-2</v>
      </c>
      <c r="P734" s="1059">
        <f t="shared" si="69"/>
        <v>5.1483601094026527E-2</v>
      </c>
      <c r="Q734" s="1058">
        <f t="shared" si="69"/>
        <v>7.2743765922952217E-2</v>
      </c>
      <c r="R734" s="1059">
        <f t="shared" si="69"/>
        <v>3.7749459004568407E-2</v>
      </c>
      <c r="S734" s="1058">
        <f t="shared" si="69"/>
        <v>6.3223043845918564E-2</v>
      </c>
      <c r="T734" s="1059">
        <f t="shared" si="69"/>
        <v>3.9935967646811017E-2</v>
      </c>
      <c r="U734" s="1060">
        <f t="shared" si="69"/>
        <v>5.4031643963110249E-2</v>
      </c>
    </row>
    <row r="735" spans="1:25" x14ac:dyDescent="0.25">
      <c r="A735" s="472"/>
      <c r="B735" s="472"/>
      <c r="C735" s="1772"/>
      <c r="D735" s="1778" t="s">
        <v>198</v>
      </c>
      <c r="E735" s="1749"/>
      <c r="F735" s="179">
        <f t="shared" ref="F735:U735" si="70">(G701-E701)/E701</f>
        <v>3.063743284448962E-2</v>
      </c>
      <c r="G735" s="181">
        <f t="shared" si="70"/>
        <v>6.7961165048543687E-2</v>
      </c>
      <c r="H735" s="182">
        <f t="shared" si="70"/>
        <v>2.1484925331079176E-2</v>
      </c>
      <c r="I735" s="180">
        <f t="shared" si="70"/>
        <v>2.7272727272727271E-2</v>
      </c>
      <c r="J735" s="179">
        <f t="shared" si="70"/>
        <v>1.2137093993517688E-2</v>
      </c>
      <c r="K735" s="181">
        <f t="shared" si="70"/>
        <v>3.3185840707964605E-2</v>
      </c>
      <c r="L735" s="182">
        <f t="shared" si="70"/>
        <v>2.1870954554745522E-2</v>
      </c>
      <c r="M735" s="181">
        <f t="shared" si="70"/>
        <v>2.569593147751606E-2</v>
      </c>
      <c r="N735" s="182">
        <f t="shared" si="70"/>
        <v>1.1934924656620882E-2</v>
      </c>
      <c r="O735" s="181">
        <f t="shared" si="70"/>
        <v>1.4613778705636743E-2</v>
      </c>
      <c r="P735" s="182">
        <f t="shared" si="70"/>
        <v>1.3111945707320287E-2</v>
      </c>
      <c r="Q735" s="181">
        <f t="shared" si="70"/>
        <v>2.0576131687242798E-2</v>
      </c>
      <c r="R735" s="182">
        <f t="shared" si="70"/>
        <v>5.1378772112382932E-3</v>
      </c>
      <c r="S735" s="181">
        <f t="shared" si="70"/>
        <v>0</v>
      </c>
      <c r="T735" s="182">
        <f t="shared" si="70"/>
        <v>6.5351019087673892E-3</v>
      </c>
      <c r="U735" s="353">
        <f t="shared" si="70"/>
        <v>0</v>
      </c>
      <c r="Y735" s="494"/>
    </row>
    <row r="736" spans="1:25" x14ac:dyDescent="0.25">
      <c r="A736" s="472"/>
      <c r="B736" s="472"/>
      <c r="C736" s="1772"/>
      <c r="D736" s="1777" t="s">
        <v>199</v>
      </c>
      <c r="E736" s="1740"/>
      <c r="F736" s="1056">
        <f t="shared" ref="F736:U736" si="71">(G702-E702)/E702</f>
        <v>3.9532412327311368E-2</v>
      </c>
      <c r="G736" s="1058">
        <f t="shared" si="71"/>
        <v>6.25E-2</v>
      </c>
      <c r="H736" s="1059">
        <f t="shared" si="71"/>
        <v>3.7313432835820892E-2</v>
      </c>
      <c r="I736" s="1057">
        <f t="shared" si="71"/>
        <v>4.5751633986928102E-2</v>
      </c>
      <c r="J736" s="1056">
        <f t="shared" si="71"/>
        <v>2.0203015669656058E-2</v>
      </c>
      <c r="K736" s="1058">
        <f t="shared" si="71"/>
        <v>8.1250000000000003E-2</v>
      </c>
      <c r="L736" s="1059">
        <f t="shared" si="71"/>
        <v>3.4775888717156103E-2</v>
      </c>
      <c r="M736" s="1058">
        <f t="shared" si="71"/>
        <v>4.6242774566473986E-2</v>
      </c>
      <c r="N736" s="1059">
        <f t="shared" si="71"/>
        <v>2.1284540702016429E-2</v>
      </c>
      <c r="O736" s="1058">
        <f t="shared" si="71"/>
        <v>8.2872928176795577E-2</v>
      </c>
      <c r="P736" s="1059">
        <f t="shared" si="71"/>
        <v>1.9378427787934187E-2</v>
      </c>
      <c r="Q736" s="1058">
        <f t="shared" si="71"/>
        <v>1.5306122448979591E-2</v>
      </c>
      <c r="R736" s="1059">
        <f t="shared" si="71"/>
        <v>2.8694404591104736E-3</v>
      </c>
      <c r="S736" s="1058">
        <f t="shared" si="71"/>
        <v>1.507537688442211E-2</v>
      </c>
      <c r="T736" s="1059">
        <f t="shared" si="71"/>
        <v>1.3054363376251788E-2</v>
      </c>
      <c r="U736" s="1060">
        <f t="shared" si="71"/>
        <v>1.4851485148514851E-2</v>
      </c>
    </row>
    <row r="737" spans="1:21" ht="15.75" thickBot="1" x14ac:dyDescent="0.3">
      <c r="A737" s="472"/>
      <c r="B737" s="472"/>
      <c r="C737" s="1772"/>
      <c r="D737" s="1779" t="s">
        <v>200</v>
      </c>
      <c r="E737" s="1742"/>
      <c r="F737" s="770">
        <f t="shared" ref="F737:U737" si="72">(G703-E703)/E703</f>
        <v>2.1853146853146852E-2</v>
      </c>
      <c r="G737" s="772">
        <f t="shared" si="72"/>
        <v>3.0303030303030304E-2</v>
      </c>
      <c r="H737" s="773">
        <f t="shared" si="72"/>
        <v>2.7202737382378103E-2</v>
      </c>
      <c r="I737" s="771">
        <f t="shared" si="72"/>
        <v>0.20588235294117646</v>
      </c>
      <c r="J737" s="770">
        <f t="shared" si="72"/>
        <v>1.4990006662225183E-2</v>
      </c>
      <c r="K737" s="772">
        <f t="shared" si="72"/>
        <v>-7.3170731707317069E-2</v>
      </c>
      <c r="L737" s="773">
        <f t="shared" si="72"/>
        <v>2.1332458155562849E-2</v>
      </c>
      <c r="M737" s="772">
        <f t="shared" si="72"/>
        <v>5.2631578947368418E-2</v>
      </c>
      <c r="N737" s="773">
        <f t="shared" si="72"/>
        <v>1.2371465295629821E-2</v>
      </c>
      <c r="O737" s="772">
        <f t="shared" si="72"/>
        <v>0</v>
      </c>
      <c r="P737" s="773">
        <f t="shared" si="72"/>
        <v>1.1585462624980163E-2</v>
      </c>
      <c r="Q737" s="772">
        <f t="shared" si="72"/>
        <v>2.5000000000000001E-2</v>
      </c>
      <c r="R737" s="773">
        <f t="shared" si="72"/>
        <v>8.1581424537182298E-3</v>
      </c>
      <c r="S737" s="772">
        <f t="shared" si="72"/>
        <v>-4.878048780487805E-2</v>
      </c>
      <c r="T737" s="773">
        <f t="shared" si="72"/>
        <v>1.1826953003423592E-2</v>
      </c>
      <c r="U737" s="774">
        <f t="shared" si="72"/>
        <v>0</v>
      </c>
    </row>
    <row r="738" spans="1:21" ht="21" customHeight="1" thickBot="1" x14ac:dyDescent="0.3">
      <c r="A738" s="472"/>
      <c r="B738" s="472"/>
      <c r="C738" s="1772"/>
      <c r="D738" s="1579" t="s">
        <v>7</v>
      </c>
      <c r="E738" s="1575"/>
      <c r="F738" s="931">
        <f t="shared" ref="F738:U738" si="73">(G704-E704)/E704</f>
        <v>0.11459863174925126</v>
      </c>
      <c r="G738" s="933">
        <f t="shared" si="73"/>
        <v>0.21437582602427011</v>
      </c>
      <c r="H738" s="934">
        <f t="shared" si="73"/>
        <v>7.3292231662487523E-2</v>
      </c>
      <c r="I738" s="932">
        <f t="shared" si="73"/>
        <v>0.12803515628220666</v>
      </c>
      <c r="J738" s="931">
        <f t="shared" si="73"/>
        <v>7.3926640412133787E-2</v>
      </c>
      <c r="K738" s="933">
        <f t="shared" si="73"/>
        <v>0.13101537831832535</v>
      </c>
      <c r="L738" s="934">
        <f t="shared" si="73"/>
        <v>6.164081578773678E-2</v>
      </c>
      <c r="M738" s="933">
        <f t="shared" si="73"/>
        <v>0.11156707013655075</v>
      </c>
      <c r="N738" s="934">
        <f t="shared" si="73"/>
        <v>5.0220952295690624E-2</v>
      </c>
      <c r="O738" s="933">
        <f t="shared" si="73"/>
        <v>9.1811284555681522E-2</v>
      </c>
      <c r="P738" s="934">
        <f t="shared" si="73"/>
        <v>5.3393414441250432E-2</v>
      </c>
      <c r="Q738" s="933">
        <f t="shared" si="73"/>
        <v>9.7685266537804114E-2</v>
      </c>
      <c r="R738" s="934">
        <f t="shared" si="73"/>
        <v>4.7038777881928756E-2</v>
      </c>
      <c r="S738" s="933">
        <f t="shared" si="73"/>
        <v>8.1298328336777567E-2</v>
      </c>
      <c r="T738" s="1147">
        <f t="shared" si="73"/>
        <v>3.7216102431766901E-2</v>
      </c>
      <c r="U738" s="935">
        <f t="shared" si="73"/>
        <v>6.322986437925357E-2</v>
      </c>
    </row>
    <row r="739" spans="1:21" ht="24.75" customHeight="1" thickBot="1" x14ac:dyDescent="0.3">
      <c r="A739" s="472"/>
      <c r="B739" s="472"/>
      <c r="C739" s="1773"/>
      <c r="D739" s="1780" t="s">
        <v>201</v>
      </c>
      <c r="E739" s="1747"/>
      <c r="F739" s="1736">
        <f>(G705-E705)/E705</f>
        <v>0.13984621426128374</v>
      </c>
      <c r="G739" s="1737"/>
      <c r="H739" s="1736">
        <f>(I705-G705)/G705</f>
        <v>8.8050090797349656E-2</v>
      </c>
      <c r="I739" s="1737"/>
      <c r="J739" s="1736">
        <f>(K705-I705)/I705</f>
        <v>8.9882475991640745E-2</v>
      </c>
      <c r="K739" s="1737"/>
      <c r="L739" s="1736">
        <f>(M705-K705)/K705</f>
        <v>7.6121428410769312E-2</v>
      </c>
      <c r="M739" s="1737"/>
      <c r="N739" s="1736">
        <f>(O705-M705)/M705</f>
        <v>6.2681144274447514E-2</v>
      </c>
      <c r="O739" s="1737"/>
      <c r="P739" s="1736">
        <f>(Q705-O705)/O705</f>
        <v>6.7026708079624339E-2</v>
      </c>
      <c r="Q739" s="1737"/>
      <c r="R739" s="1736">
        <f>(S705-Q705)/Q705</f>
        <v>5.7887064541350425E-2</v>
      </c>
      <c r="S739" s="1737"/>
      <c r="T739" s="1736">
        <f>(W705-S705)/S705</f>
        <v>-1</v>
      </c>
      <c r="U739" s="1738"/>
    </row>
    <row r="740" spans="1:21" ht="15.75" thickTop="1" x14ac:dyDescent="0.25">
      <c r="A740" s="472"/>
      <c r="B740" s="472"/>
      <c r="C740" s="731" t="s">
        <v>450</v>
      </c>
    </row>
    <row r="741" spans="1:21" x14ac:dyDescent="0.25">
      <c r="A741" s="472"/>
      <c r="B741" s="472"/>
    </row>
    <row r="742" spans="1:21" x14ac:dyDescent="0.25">
      <c r="A742" s="472"/>
      <c r="B742" s="472"/>
    </row>
    <row r="743" spans="1:21" x14ac:dyDescent="0.25">
      <c r="A743" s="472"/>
      <c r="B743" s="472"/>
    </row>
    <row r="744" spans="1:21" x14ac:dyDescent="0.25">
      <c r="A744" s="472"/>
      <c r="B744" s="472"/>
    </row>
    <row r="745" spans="1:21" x14ac:dyDescent="0.25">
      <c r="A745" s="472"/>
      <c r="B745" s="472"/>
    </row>
    <row r="746" spans="1:21" x14ac:dyDescent="0.25">
      <c r="A746" s="472"/>
      <c r="B746" s="472"/>
    </row>
    <row r="747" spans="1:21" x14ac:dyDescent="0.25">
      <c r="A747" s="472"/>
      <c r="B747" s="472"/>
    </row>
    <row r="748" spans="1:21" x14ac:dyDescent="0.25">
      <c r="A748" s="472"/>
      <c r="B748" s="472"/>
    </row>
    <row r="749" spans="1:21" x14ac:dyDescent="0.25">
      <c r="A749" s="472"/>
      <c r="B749" s="472"/>
    </row>
    <row r="750" spans="1:21" x14ac:dyDescent="0.25">
      <c r="A750" s="472"/>
      <c r="B750" s="472"/>
    </row>
    <row r="751" spans="1:21" x14ac:dyDescent="0.25">
      <c r="A751" s="472"/>
      <c r="B751" s="472"/>
    </row>
    <row r="752" spans="1:21" x14ac:dyDescent="0.25">
      <c r="A752" s="472"/>
      <c r="B752" s="472"/>
    </row>
    <row r="753" spans="1:2" x14ac:dyDescent="0.25">
      <c r="A753" s="472"/>
      <c r="B753" s="472"/>
    </row>
    <row r="754" spans="1:2" x14ac:dyDescent="0.25">
      <c r="A754" s="472"/>
      <c r="B754" s="472"/>
    </row>
    <row r="755" spans="1:2" x14ac:dyDescent="0.25">
      <c r="A755" s="472"/>
      <c r="B755" s="472"/>
    </row>
    <row r="756" spans="1:2" x14ac:dyDescent="0.25">
      <c r="A756" s="472"/>
      <c r="B756" s="472"/>
    </row>
    <row r="757" spans="1:2" x14ac:dyDescent="0.25">
      <c r="A757" s="472"/>
      <c r="B757" s="472"/>
    </row>
    <row r="758" spans="1:2" x14ac:dyDescent="0.25">
      <c r="A758" s="472"/>
      <c r="B758" s="472"/>
    </row>
    <row r="759" spans="1:2" x14ac:dyDescent="0.25">
      <c r="A759" s="472"/>
      <c r="B759" s="472"/>
    </row>
    <row r="760" spans="1:2" x14ac:dyDescent="0.25">
      <c r="A760" s="472"/>
      <c r="B760" s="472"/>
    </row>
    <row r="761" spans="1:2" x14ac:dyDescent="0.25">
      <c r="A761" s="472"/>
      <c r="B761" s="472"/>
    </row>
    <row r="762" spans="1:2" x14ac:dyDescent="0.25">
      <c r="A762" s="472"/>
      <c r="B762" s="472"/>
    </row>
    <row r="763" spans="1:2" x14ac:dyDescent="0.25">
      <c r="A763" s="472"/>
      <c r="B763" s="472"/>
    </row>
    <row r="764" spans="1:2" x14ac:dyDescent="0.25">
      <c r="A764" s="472"/>
      <c r="B764" s="472"/>
    </row>
    <row r="765" spans="1:2" x14ac:dyDescent="0.25">
      <c r="A765" s="472"/>
      <c r="B765" s="472"/>
    </row>
    <row r="766" spans="1:2" x14ac:dyDescent="0.25">
      <c r="A766" s="472"/>
      <c r="B766" s="472"/>
    </row>
    <row r="767" spans="1:2" x14ac:dyDescent="0.25">
      <c r="A767" s="472"/>
      <c r="B767" s="472"/>
    </row>
    <row r="768" spans="1:2" x14ac:dyDescent="0.25">
      <c r="A768" s="472"/>
      <c r="B768" s="472"/>
    </row>
    <row r="769" spans="1:17" x14ac:dyDescent="0.25">
      <c r="A769" s="472"/>
      <c r="B769" s="472"/>
    </row>
    <row r="770" spans="1:17" x14ac:dyDescent="0.25">
      <c r="A770" s="472"/>
      <c r="B770" s="472"/>
    </row>
    <row r="771" spans="1:17" x14ac:dyDescent="0.25">
      <c r="A771" s="472"/>
      <c r="B771" s="472"/>
    </row>
    <row r="772" spans="1:17" x14ac:dyDescent="0.25">
      <c r="A772" s="472"/>
      <c r="B772" s="472"/>
    </row>
    <row r="773" spans="1:17" x14ac:dyDescent="0.25">
      <c r="A773" s="472"/>
      <c r="B773" s="472"/>
    </row>
    <row r="774" spans="1:17" x14ac:dyDescent="0.25">
      <c r="A774" s="472"/>
      <c r="B774" s="472"/>
      <c r="G774" s="472"/>
      <c r="H774" s="472"/>
      <c r="I774" s="472"/>
      <c r="J774" s="472"/>
      <c r="K774" s="472"/>
      <c r="L774" s="472"/>
      <c r="M774" s="472"/>
      <c r="N774" s="472"/>
      <c r="O774" s="472"/>
      <c r="P774" s="472"/>
      <c r="Q774" s="472"/>
    </row>
    <row r="775" spans="1:17" ht="18" customHeight="1" x14ac:dyDescent="0.25">
      <c r="A775" s="472"/>
      <c r="B775" s="472"/>
      <c r="G775" s="1701" t="s">
        <v>36</v>
      </c>
      <c r="H775" s="1701"/>
      <c r="I775" s="1701"/>
      <c r="J775" s="1701"/>
      <c r="K775" s="1701"/>
      <c r="L775" s="1701"/>
      <c r="M775" s="1701"/>
      <c r="N775" s="1701"/>
      <c r="O775" s="1701"/>
      <c r="P775" s="1701"/>
      <c r="Q775" s="1701"/>
    </row>
    <row r="776" spans="1:17" ht="18" customHeight="1" x14ac:dyDescent="0.25">
      <c r="A776" s="472"/>
      <c r="B776" s="472"/>
      <c r="G776" s="1701" t="s">
        <v>38</v>
      </c>
      <c r="H776" s="1701"/>
      <c r="I776" s="1701"/>
      <c r="J776" s="1701"/>
      <c r="K776" s="1701"/>
      <c r="L776" s="1701"/>
      <c r="M776" s="1701"/>
      <c r="N776" s="1701"/>
      <c r="O776" s="1701"/>
      <c r="P776" s="1701"/>
      <c r="Q776" s="1701"/>
    </row>
    <row r="777" spans="1:17" ht="18" customHeight="1" x14ac:dyDescent="0.25">
      <c r="A777" s="472"/>
      <c r="B777" s="472"/>
      <c r="G777" s="1701" t="s">
        <v>81</v>
      </c>
      <c r="H777" s="1701"/>
      <c r="I777" s="1701"/>
      <c r="J777" s="1701"/>
      <c r="K777" s="1701"/>
      <c r="L777" s="1701"/>
      <c r="M777" s="1701"/>
      <c r="N777" s="1701"/>
      <c r="O777" s="1701"/>
      <c r="P777" s="1701"/>
      <c r="Q777" s="1701"/>
    </row>
    <row r="778" spans="1:17" x14ac:dyDescent="0.25">
      <c r="G778" s="472"/>
      <c r="H778" s="472"/>
      <c r="I778" s="472"/>
      <c r="J778" s="472"/>
      <c r="K778" s="472"/>
      <c r="L778" s="472"/>
      <c r="M778" s="472"/>
      <c r="N778" s="472"/>
      <c r="O778" s="472"/>
      <c r="P778" s="472"/>
      <c r="Q778" s="472"/>
    </row>
    <row r="779" spans="1:17" x14ac:dyDescent="0.25">
      <c r="G779" s="472"/>
      <c r="H779" s="472"/>
      <c r="I779" s="472"/>
      <c r="J779" s="472"/>
      <c r="K779" s="472"/>
      <c r="L779" s="472"/>
      <c r="M779" s="472"/>
      <c r="N779" s="472"/>
      <c r="O779" s="472"/>
      <c r="P779" s="472"/>
      <c r="Q779" s="472"/>
    </row>
    <row r="780" spans="1:17" x14ac:dyDescent="0.25">
      <c r="G780" s="472"/>
      <c r="H780" s="472"/>
      <c r="I780" s="472"/>
      <c r="J780" s="472"/>
      <c r="K780" s="472"/>
      <c r="L780" s="472"/>
      <c r="M780" s="472"/>
      <c r="N780" s="472"/>
      <c r="O780" s="472"/>
      <c r="P780" s="472"/>
      <c r="Q780" s="472"/>
    </row>
  </sheetData>
  <sheetProtection algorithmName="SHA-512" hashValue="FZIhycKoznoCwrorodvW3Qv2XTZCfXMrFeaN5zDM50sPGNk3LF2eVMp3fe6NSzBlJN4IwP98Mx655kzoSpFsZA==" saltValue="0LgE4T6kNgUZ0+T5P1wvWQ==" spinCount="100000" sheet="1" objects="1" scenarios="1"/>
  <mergeCells count="1119">
    <mergeCell ref="G5:S5"/>
    <mergeCell ref="G6:S6"/>
    <mergeCell ref="G7:S7"/>
    <mergeCell ref="G8:S8"/>
    <mergeCell ref="G10:S10"/>
    <mergeCell ref="D12:V12"/>
    <mergeCell ref="C14:C26"/>
    <mergeCell ref="D14:D15"/>
    <mergeCell ref="E14:F14"/>
    <mergeCell ref="G14:H14"/>
    <mergeCell ref="I14:J14"/>
    <mergeCell ref="K14:L14"/>
    <mergeCell ref="M14:N14"/>
    <mergeCell ref="O14:P14"/>
    <mergeCell ref="Q14:R14"/>
    <mergeCell ref="S14:T14"/>
    <mergeCell ref="U14:V14"/>
    <mergeCell ref="E26:F26"/>
    <mergeCell ref="G26:H26"/>
    <mergeCell ref="I26:J26"/>
    <mergeCell ref="K26:L26"/>
    <mergeCell ref="M26:N26"/>
    <mergeCell ref="O26:P26"/>
    <mergeCell ref="Q26:R26"/>
    <mergeCell ref="S26:T26"/>
    <mergeCell ref="U26:V26"/>
    <mergeCell ref="M27:N27"/>
    <mergeCell ref="O27:P27"/>
    <mergeCell ref="Q27:R27"/>
    <mergeCell ref="S27:T27"/>
    <mergeCell ref="U27:V27"/>
    <mergeCell ref="E39:F39"/>
    <mergeCell ref="G39:H39"/>
    <mergeCell ref="I39:J39"/>
    <mergeCell ref="K39:L39"/>
    <mergeCell ref="M39:N39"/>
    <mergeCell ref="O39:P39"/>
    <mergeCell ref="Q39:R39"/>
    <mergeCell ref="S39:T39"/>
    <mergeCell ref="U39:V39"/>
    <mergeCell ref="C40:C52"/>
    <mergeCell ref="D40:D41"/>
    <mergeCell ref="E40:F40"/>
    <mergeCell ref="G40:H40"/>
    <mergeCell ref="I40:J40"/>
    <mergeCell ref="K40:L40"/>
    <mergeCell ref="C27:C39"/>
    <mergeCell ref="D27:D28"/>
    <mergeCell ref="E27:F27"/>
    <mergeCell ref="G27:H27"/>
    <mergeCell ref="I27:J27"/>
    <mergeCell ref="K27:L27"/>
    <mergeCell ref="M40:N40"/>
    <mergeCell ref="O40:P40"/>
    <mergeCell ref="Q40:R40"/>
    <mergeCell ref="S40:T40"/>
    <mergeCell ref="U40:V40"/>
    <mergeCell ref="E52:F52"/>
    <mergeCell ref="G52:H52"/>
    <mergeCell ref="I52:J52"/>
    <mergeCell ref="K52:L52"/>
    <mergeCell ref="M52:N52"/>
    <mergeCell ref="O52:P52"/>
    <mergeCell ref="Q52:R52"/>
    <mergeCell ref="S52:T52"/>
    <mergeCell ref="U52:V52"/>
    <mergeCell ref="C53:C65"/>
    <mergeCell ref="D53:D54"/>
    <mergeCell ref="E53:F53"/>
    <mergeCell ref="G53:H53"/>
    <mergeCell ref="I53:J53"/>
    <mergeCell ref="K53:L53"/>
    <mergeCell ref="M53:N53"/>
    <mergeCell ref="O53:P53"/>
    <mergeCell ref="Q53:R53"/>
    <mergeCell ref="S53:T53"/>
    <mergeCell ref="U53:V53"/>
    <mergeCell ref="E65:F65"/>
    <mergeCell ref="G65:H65"/>
    <mergeCell ref="I65:J65"/>
    <mergeCell ref="K65:L65"/>
    <mergeCell ref="M65:N65"/>
    <mergeCell ref="O65:P65"/>
    <mergeCell ref="Q65:R65"/>
    <mergeCell ref="S65:T65"/>
    <mergeCell ref="U65:V65"/>
    <mergeCell ref="C66:C78"/>
    <mergeCell ref="D66:D67"/>
    <mergeCell ref="E66:F66"/>
    <mergeCell ref="G66:H66"/>
    <mergeCell ref="I66:J66"/>
    <mergeCell ref="K66:L66"/>
    <mergeCell ref="M66:N66"/>
    <mergeCell ref="O66:P66"/>
    <mergeCell ref="Q66:R66"/>
    <mergeCell ref="S66:T66"/>
    <mergeCell ref="U66:V66"/>
    <mergeCell ref="E78:F78"/>
    <mergeCell ref="G78:H78"/>
    <mergeCell ref="I78:J78"/>
    <mergeCell ref="K78:L78"/>
    <mergeCell ref="M78:N78"/>
    <mergeCell ref="O78:P78"/>
    <mergeCell ref="Q78:R78"/>
    <mergeCell ref="S78:T78"/>
    <mergeCell ref="U78:V78"/>
    <mergeCell ref="C79:C91"/>
    <mergeCell ref="D79:D80"/>
    <mergeCell ref="E79:F79"/>
    <mergeCell ref="G79:H79"/>
    <mergeCell ref="I79:J79"/>
    <mergeCell ref="K79:L79"/>
    <mergeCell ref="M79:N79"/>
    <mergeCell ref="O79:P79"/>
    <mergeCell ref="Q79:R79"/>
    <mergeCell ref="S79:T79"/>
    <mergeCell ref="U79:V79"/>
    <mergeCell ref="E91:F91"/>
    <mergeCell ref="G91:H91"/>
    <mergeCell ref="I91:J91"/>
    <mergeCell ref="K91:L91"/>
    <mergeCell ref="M91:N91"/>
    <mergeCell ref="O91:P91"/>
    <mergeCell ref="Q91:R91"/>
    <mergeCell ref="S91:T91"/>
    <mergeCell ref="U91:V91"/>
    <mergeCell ref="C92:C104"/>
    <mergeCell ref="D92:D93"/>
    <mergeCell ref="E92:F92"/>
    <mergeCell ref="G92:H92"/>
    <mergeCell ref="I92:J92"/>
    <mergeCell ref="K92:L92"/>
    <mergeCell ref="M92:N92"/>
    <mergeCell ref="O92:P92"/>
    <mergeCell ref="Q92:R92"/>
    <mergeCell ref="S92:T92"/>
    <mergeCell ref="U92:V92"/>
    <mergeCell ref="E104:F104"/>
    <mergeCell ref="G104:H104"/>
    <mergeCell ref="I104:J104"/>
    <mergeCell ref="K104:L104"/>
    <mergeCell ref="M104:N104"/>
    <mergeCell ref="O104:P104"/>
    <mergeCell ref="Q104:R104"/>
    <mergeCell ref="S104:T104"/>
    <mergeCell ref="U104:V104"/>
    <mergeCell ref="C105:C117"/>
    <mergeCell ref="D105:D106"/>
    <mergeCell ref="E105:F105"/>
    <mergeCell ref="G105:H105"/>
    <mergeCell ref="I105:J105"/>
    <mergeCell ref="K105:L105"/>
    <mergeCell ref="M105:N105"/>
    <mergeCell ref="O105:P105"/>
    <mergeCell ref="Q105:R105"/>
    <mergeCell ref="S105:T105"/>
    <mergeCell ref="U105:V105"/>
    <mergeCell ref="E117:F117"/>
    <mergeCell ref="G117:H117"/>
    <mergeCell ref="I117:J117"/>
    <mergeCell ref="K117:L117"/>
    <mergeCell ref="M117:N117"/>
    <mergeCell ref="O117:P117"/>
    <mergeCell ref="Q117:R117"/>
    <mergeCell ref="S117:T117"/>
    <mergeCell ref="U117:V117"/>
    <mergeCell ref="C118:C130"/>
    <mergeCell ref="D118:D119"/>
    <mergeCell ref="E118:F118"/>
    <mergeCell ref="G118:H118"/>
    <mergeCell ref="I118:J118"/>
    <mergeCell ref="K118:L118"/>
    <mergeCell ref="M118:N118"/>
    <mergeCell ref="O118:P118"/>
    <mergeCell ref="Q118:R118"/>
    <mergeCell ref="S118:T118"/>
    <mergeCell ref="U118:V118"/>
    <mergeCell ref="E130:F130"/>
    <mergeCell ref="G130:H130"/>
    <mergeCell ref="I130:J130"/>
    <mergeCell ref="K130:L130"/>
    <mergeCell ref="M130:N130"/>
    <mergeCell ref="O130:P130"/>
    <mergeCell ref="Q130:R130"/>
    <mergeCell ref="S130:T130"/>
    <mergeCell ref="U130:V130"/>
    <mergeCell ref="C131:C143"/>
    <mergeCell ref="D131:D132"/>
    <mergeCell ref="E131:F131"/>
    <mergeCell ref="G131:H131"/>
    <mergeCell ref="I131:J131"/>
    <mergeCell ref="K131:L131"/>
    <mergeCell ref="M131:N131"/>
    <mergeCell ref="O131:P131"/>
    <mergeCell ref="Q131:R131"/>
    <mergeCell ref="S131:T131"/>
    <mergeCell ref="U131:V131"/>
    <mergeCell ref="E143:F143"/>
    <mergeCell ref="G143:H143"/>
    <mergeCell ref="I143:J143"/>
    <mergeCell ref="K143:L143"/>
    <mergeCell ref="M143:N143"/>
    <mergeCell ref="O143:P143"/>
    <mergeCell ref="Q143:R143"/>
    <mergeCell ref="S143:T143"/>
    <mergeCell ref="U143:V143"/>
    <mergeCell ref="C144:C156"/>
    <mergeCell ref="D144:D145"/>
    <mergeCell ref="E144:F144"/>
    <mergeCell ref="G144:H144"/>
    <mergeCell ref="I144:J144"/>
    <mergeCell ref="K144:L144"/>
    <mergeCell ref="M144:N144"/>
    <mergeCell ref="O144:P144"/>
    <mergeCell ref="Q144:R144"/>
    <mergeCell ref="S144:T144"/>
    <mergeCell ref="U144:V144"/>
    <mergeCell ref="E156:F156"/>
    <mergeCell ref="G156:H156"/>
    <mergeCell ref="I156:J156"/>
    <mergeCell ref="K156:L156"/>
    <mergeCell ref="M156:N156"/>
    <mergeCell ref="O156:P156"/>
    <mergeCell ref="Q156:R156"/>
    <mergeCell ref="S156:T156"/>
    <mergeCell ref="U156:V156"/>
    <mergeCell ref="C157:C169"/>
    <mergeCell ref="D157:D158"/>
    <mergeCell ref="E157:F157"/>
    <mergeCell ref="G157:H157"/>
    <mergeCell ref="I157:J157"/>
    <mergeCell ref="K157:L157"/>
    <mergeCell ref="M157:N157"/>
    <mergeCell ref="O157:P157"/>
    <mergeCell ref="Q157:R157"/>
    <mergeCell ref="S157:T157"/>
    <mergeCell ref="U157:V157"/>
    <mergeCell ref="E169:F169"/>
    <mergeCell ref="G169:H169"/>
    <mergeCell ref="I169:J169"/>
    <mergeCell ref="K169:L169"/>
    <mergeCell ref="M169:N169"/>
    <mergeCell ref="O169:P169"/>
    <mergeCell ref="Q169:R169"/>
    <mergeCell ref="S169:T169"/>
    <mergeCell ref="U169:V169"/>
    <mergeCell ref="C170:C182"/>
    <mergeCell ref="D170:D171"/>
    <mergeCell ref="E170:F170"/>
    <mergeCell ref="G170:H170"/>
    <mergeCell ref="I170:J170"/>
    <mergeCell ref="K170:L170"/>
    <mergeCell ref="M170:N170"/>
    <mergeCell ref="O170:P170"/>
    <mergeCell ref="Q170:R170"/>
    <mergeCell ref="S170:T170"/>
    <mergeCell ref="U170:V170"/>
    <mergeCell ref="E182:F182"/>
    <mergeCell ref="G182:H182"/>
    <mergeCell ref="I182:J182"/>
    <mergeCell ref="K182:L182"/>
    <mergeCell ref="M182:N182"/>
    <mergeCell ref="O182:P182"/>
    <mergeCell ref="Q182:R182"/>
    <mergeCell ref="S182:T182"/>
    <mergeCell ref="U182:V182"/>
    <mergeCell ref="C183:C195"/>
    <mergeCell ref="D183:D184"/>
    <mergeCell ref="E183:F183"/>
    <mergeCell ref="G183:H183"/>
    <mergeCell ref="I183:J183"/>
    <mergeCell ref="K183:L183"/>
    <mergeCell ref="M183:N183"/>
    <mergeCell ref="O183:P183"/>
    <mergeCell ref="Q183:R183"/>
    <mergeCell ref="S183:T183"/>
    <mergeCell ref="U183:V183"/>
    <mergeCell ref="E195:F195"/>
    <mergeCell ref="G195:H195"/>
    <mergeCell ref="I195:J195"/>
    <mergeCell ref="K195:L195"/>
    <mergeCell ref="M195:N195"/>
    <mergeCell ref="O195:P195"/>
    <mergeCell ref="Q195:R195"/>
    <mergeCell ref="S195:T195"/>
    <mergeCell ref="U195:V195"/>
    <mergeCell ref="C196:C208"/>
    <mergeCell ref="D196:D197"/>
    <mergeCell ref="E196:F196"/>
    <mergeCell ref="G196:H196"/>
    <mergeCell ref="I196:J196"/>
    <mergeCell ref="K196:L196"/>
    <mergeCell ref="M196:N196"/>
    <mergeCell ref="O196:P196"/>
    <mergeCell ref="Q196:R196"/>
    <mergeCell ref="S196:T196"/>
    <mergeCell ref="U196:V196"/>
    <mergeCell ref="E208:F208"/>
    <mergeCell ref="G208:H208"/>
    <mergeCell ref="I208:J208"/>
    <mergeCell ref="K208:L208"/>
    <mergeCell ref="M208:N208"/>
    <mergeCell ref="O208:P208"/>
    <mergeCell ref="Q208:R208"/>
    <mergeCell ref="S208:T208"/>
    <mergeCell ref="U208:V208"/>
    <mergeCell ref="C209:C221"/>
    <mergeCell ref="D209:D210"/>
    <mergeCell ref="E209:F209"/>
    <mergeCell ref="G209:H209"/>
    <mergeCell ref="I209:J209"/>
    <mergeCell ref="K209:L209"/>
    <mergeCell ref="M209:N209"/>
    <mergeCell ref="O209:P209"/>
    <mergeCell ref="Q209:R209"/>
    <mergeCell ref="S209:T209"/>
    <mergeCell ref="U209:V209"/>
    <mergeCell ref="E221:F221"/>
    <mergeCell ref="G221:H221"/>
    <mergeCell ref="I221:J221"/>
    <mergeCell ref="K221:L221"/>
    <mergeCell ref="M221:N221"/>
    <mergeCell ref="O221:P221"/>
    <mergeCell ref="Q221:R221"/>
    <mergeCell ref="S221:T221"/>
    <mergeCell ref="U221:V221"/>
    <mergeCell ref="C222:C234"/>
    <mergeCell ref="D222:D223"/>
    <mergeCell ref="E222:F222"/>
    <mergeCell ref="G222:H222"/>
    <mergeCell ref="I222:J222"/>
    <mergeCell ref="K222:L222"/>
    <mergeCell ref="M222:N222"/>
    <mergeCell ref="O222:P222"/>
    <mergeCell ref="Q222:R222"/>
    <mergeCell ref="S222:T222"/>
    <mergeCell ref="U222:V222"/>
    <mergeCell ref="E234:F234"/>
    <mergeCell ref="G234:H234"/>
    <mergeCell ref="I234:J234"/>
    <mergeCell ref="K234:L234"/>
    <mergeCell ref="M234:N234"/>
    <mergeCell ref="O234:P234"/>
    <mergeCell ref="Q234:R234"/>
    <mergeCell ref="S234:T234"/>
    <mergeCell ref="U234:V234"/>
    <mergeCell ref="C235:C247"/>
    <mergeCell ref="D235:D236"/>
    <mergeCell ref="E235:F235"/>
    <mergeCell ref="G235:H235"/>
    <mergeCell ref="I235:J235"/>
    <mergeCell ref="K235:L235"/>
    <mergeCell ref="M235:N235"/>
    <mergeCell ref="O235:P235"/>
    <mergeCell ref="Q235:R235"/>
    <mergeCell ref="S235:T235"/>
    <mergeCell ref="U235:V235"/>
    <mergeCell ref="E247:F247"/>
    <mergeCell ref="G247:H247"/>
    <mergeCell ref="I247:J247"/>
    <mergeCell ref="K247:L247"/>
    <mergeCell ref="M247:N247"/>
    <mergeCell ref="O247:P247"/>
    <mergeCell ref="Q247:R247"/>
    <mergeCell ref="S247:T247"/>
    <mergeCell ref="U247:V247"/>
    <mergeCell ref="C248:C260"/>
    <mergeCell ref="D248:D249"/>
    <mergeCell ref="E248:F248"/>
    <mergeCell ref="G248:H248"/>
    <mergeCell ref="I248:J248"/>
    <mergeCell ref="K248:L248"/>
    <mergeCell ref="M248:N248"/>
    <mergeCell ref="O248:P248"/>
    <mergeCell ref="Q248:R248"/>
    <mergeCell ref="S248:T248"/>
    <mergeCell ref="U248:V248"/>
    <mergeCell ref="E260:F260"/>
    <mergeCell ref="G260:H260"/>
    <mergeCell ref="I260:J260"/>
    <mergeCell ref="K260:L260"/>
    <mergeCell ref="M260:N260"/>
    <mergeCell ref="O260:P260"/>
    <mergeCell ref="Q260:R260"/>
    <mergeCell ref="S260:T260"/>
    <mergeCell ref="U260:V260"/>
    <mergeCell ref="C261:C273"/>
    <mergeCell ref="D261:D262"/>
    <mergeCell ref="E261:F261"/>
    <mergeCell ref="G261:H261"/>
    <mergeCell ref="I261:J261"/>
    <mergeCell ref="K261:L261"/>
    <mergeCell ref="M261:N261"/>
    <mergeCell ref="O261:P261"/>
    <mergeCell ref="Q261:R261"/>
    <mergeCell ref="S261:T261"/>
    <mergeCell ref="U261:V261"/>
    <mergeCell ref="E273:F273"/>
    <mergeCell ref="G273:H273"/>
    <mergeCell ref="I273:J273"/>
    <mergeCell ref="K273:L273"/>
    <mergeCell ref="M273:N273"/>
    <mergeCell ref="O273:P273"/>
    <mergeCell ref="Q273:R273"/>
    <mergeCell ref="S273:T273"/>
    <mergeCell ref="U273:V273"/>
    <mergeCell ref="C274:C286"/>
    <mergeCell ref="D274:D275"/>
    <mergeCell ref="E274:F274"/>
    <mergeCell ref="G274:H274"/>
    <mergeCell ref="I274:J274"/>
    <mergeCell ref="K274:L274"/>
    <mergeCell ref="M274:N274"/>
    <mergeCell ref="O274:P274"/>
    <mergeCell ref="Q274:R274"/>
    <mergeCell ref="S274:T274"/>
    <mergeCell ref="U274:V274"/>
    <mergeCell ref="E286:F286"/>
    <mergeCell ref="G286:H286"/>
    <mergeCell ref="I286:J286"/>
    <mergeCell ref="K286:L286"/>
    <mergeCell ref="M286:N286"/>
    <mergeCell ref="O286:P286"/>
    <mergeCell ref="Q286:R286"/>
    <mergeCell ref="S286:T286"/>
    <mergeCell ref="U286:V286"/>
    <mergeCell ref="C287:C299"/>
    <mergeCell ref="D287:D288"/>
    <mergeCell ref="E287:F287"/>
    <mergeCell ref="G287:H287"/>
    <mergeCell ref="I287:J287"/>
    <mergeCell ref="K287:L287"/>
    <mergeCell ref="M287:N287"/>
    <mergeCell ref="O287:P287"/>
    <mergeCell ref="Q287:R287"/>
    <mergeCell ref="S287:T287"/>
    <mergeCell ref="U287:V287"/>
    <mergeCell ref="E299:F299"/>
    <mergeCell ref="G299:H299"/>
    <mergeCell ref="I299:J299"/>
    <mergeCell ref="K299:L299"/>
    <mergeCell ref="M299:N299"/>
    <mergeCell ref="O299:P299"/>
    <mergeCell ref="Q299:R299"/>
    <mergeCell ref="S299:T299"/>
    <mergeCell ref="U299:V299"/>
    <mergeCell ref="C300:C312"/>
    <mergeCell ref="D300:D301"/>
    <mergeCell ref="E300:F300"/>
    <mergeCell ref="G300:H300"/>
    <mergeCell ref="I300:J300"/>
    <mergeCell ref="K300:L300"/>
    <mergeCell ref="M300:N300"/>
    <mergeCell ref="O300:P300"/>
    <mergeCell ref="Q300:R300"/>
    <mergeCell ref="S300:T300"/>
    <mergeCell ref="U300:V300"/>
    <mergeCell ref="E312:F312"/>
    <mergeCell ref="G312:H312"/>
    <mergeCell ref="I312:J312"/>
    <mergeCell ref="K312:L312"/>
    <mergeCell ref="M312:N312"/>
    <mergeCell ref="O312:P312"/>
    <mergeCell ref="Q312:R312"/>
    <mergeCell ref="S312:T312"/>
    <mergeCell ref="U312:V312"/>
    <mergeCell ref="C313:C325"/>
    <mergeCell ref="D313:D314"/>
    <mergeCell ref="E313:F313"/>
    <mergeCell ref="G313:H313"/>
    <mergeCell ref="I313:J313"/>
    <mergeCell ref="K313:L313"/>
    <mergeCell ref="M313:N313"/>
    <mergeCell ref="O313:P313"/>
    <mergeCell ref="Q313:R313"/>
    <mergeCell ref="S313:T313"/>
    <mergeCell ref="U313:V313"/>
    <mergeCell ref="E325:F325"/>
    <mergeCell ref="G325:H325"/>
    <mergeCell ref="I325:J325"/>
    <mergeCell ref="K325:L325"/>
    <mergeCell ref="M325:N325"/>
    <mergeCell ref="O325:P325"/>
    <mergeCell ref="Q325:R325"/>
    <mergeCell ref="S325:T325"/>
    <mergeCell ref="U325:V325"/>
    <mergeCell ref="C326:C338"/>
    <mergeCell ref="D326:D327"/>
    <mergeCell ref="E326:F326"/>
    <mergeCell ref="G326:H326"/>
    <mergeCell ref="I326:J326"/>
    <mergeCell ref="K326:L326"/>
    <mergeCell ref="M326:N326"/>
    <mergeCell ref="O326:P326"/>
    <mergeCell ref="Q326:R326"/>
    <mergeCell ref="S326:T326"/>
    <mergeCell ref="U326:V326"/>
    <mergeCell ref="E338:F338"/>
    <mergeCell ref="G338:H338"/>
    <mergeCell ref="I338:J338"/>
    <mergeCell ref="K338:L338"/>
    <mergeCell ref="M338:N338"/>
    <mergeCell ref="O338:P338"/>
    <mergeCell ref="Q338:R338"/>
    <mergeCell ref="S338:T338"/>
    <mergeCell ref="U338:V338"/>
    <mergeCell ref="C339:C351"/>
    <mergeCell ref="D339:D340"/>
    <mergeCell ref="E339:F339"/>
    <mergeCell ref="G339:H339"/>
    <mergeCell ref="I339:J339"/>
    <mergeCell ref="K339:L339"/>
    <mergeCell ref="M339:N339"/>
    <mergeCell ref="O339:P339"/>
    <mergeCell ref="Q339:R339"/>
    <mergeCell ref="S339:T339"/>
    <mergeCell ref="U339:V339"/>
    <mergeCell ref="E351:F351"/>
    <mergeCell ref="G351:H351"/>
    <mergeCell ref="I351:J351"/>
    <mergeCell ref="K351:L351"/>
    <mergeCell ref="M351:N351"/>
    <mergeCell ref="O351:P351"/>
    <mergeCell ref="Q351:R351"/>
    <mergeCell ref="S351:T351"/>
    <mergeCell ref="U351:V351"/>
    <mergeCell ref="C352:C364"/>
    <mergeCell ref="D352:D353"/>
    <mergeCell ref="E352:F352"/>
    <mergeCell ref="G352:H352"/>
    <mergeCell ref="I352:J352"/>
    <mergeCell ref="K352:L352"/>
    <mergeCell ref="M352:N352"/>
    <mergeCell ref="O352:P352"/>
    <mergeCell ref="Q352:R352"/>
    <mergeCell ref="S352:T352"/>
    <mergeCell ref="U352:V352"/>
    <mergeCell ref="E364:F364"/>
    <mergeCell ref="G364:H364"/>
    <mergeCell ref="I364:J364"/>
    <mergeCell ref="K364:L364"/>
    <mergeCell ref="M364:N364"/>
    <mergeCell ref="O364:P364"/>
    <mergeCell ref="Q364:R364"/>
    <mergeCell ref="S364:T364"/>
    <mergeCell ref="U364:V364"/>
    <mergeCell ref="C365:C377"/>
    <mergeCell ref="D365:D366"/>
    <mergeCell ref="E365:F365"/>
    <mergeCell ref="G365:H365"/>
    <mergeCell ref="I365:J365"/>
    <mergeCell ref="K365:L365"/>
    <mergeCell ref="M365:N365"/>
    <mergeCell ref="O365:P365"/>
    <mergeCell ref="Q365:R365"/>
    <mergeCell ref="S365:T365"/>
    <mergeCell ref="U365:V365"/>
    <mergeCell ref="E377:F377"/>
    <mergeCell ref="G377:H377"/>
    <mergeCell ref="I377:J377"/>
    <mergeCell ref="K377:L377"/>
    <mergeCell ref="M377:N377"/>
    <mergeCell ref="O377:P377"/>
    <mergeCell ref="Q377:R377"/>
    <mergeCell ref="S377:T377"/>
    <mergeCell ref="U377:V377"/>
    <mergeCell ref="C378:C390"/>
    <mergeCell ref="D378:D379"/>
    <mergeCell ref="E378:F378"/>
    <mergeCell ref="G378:H378"/>
    <mergeCell ref="I378:J378"/>
    <mergeCell ref="K378:L378"/>
    <mergeCell ref="M378:N378"/>
    <mergeCell ref="O378:P378"/>
    <mergeCell ref="Q378:R378"/>
    <mergeCell ref="S378:T378"/>
    <mergeCell ref="U378:V378"/>
    <mergeCell ref="E390:F390"/>
    <mergeCell ref="G390:H390"/>
    <mergeCell ref="I390:J390"/>
    <mergeCell ref="K390:L390"/>
    <mergeCell ref="M390:N390"/>
    <mergeCell ref="O390:P390"/>
    <mergeCell ref="Q390:R390"/>
    <mergeCell ref="S390:T390"/>
    <mergeCell ref="U390:V390"/>
    <mergeCell ref="C391:C403"/>
    <mergeCell ref="D391:D392"/>
    <mergeCell ref="E391:F391"/>
    <mergeCell ref="G391:H391"/>
    <mergeCell ref="I391:J391"/>
    <mergeCell ref="K391:L391"/>
    <mergeCell ref="M391:N391"/>
    <mergeCell ref="O391:P391"/>
    <mergeCell ref="Q391:R391"/>
    <mergeCell ref="S391:T391"/>
    <mergeCell ref="U391:V391"/>
    <mergeCell ref="E403:F403"/>
    <mergeCell ref="G403:H403"/>
    <mergeCell ref="I403:J403"/>
    <mergeCell ref="K403:L403"/>
    <mergeCell ref="M403:N403"/>
    <mergeCell ref="O403:P403"/>
    <mergeCell ref="Q403:R403"/>
    <mergeCell ref="S403:T403"/>
    <mergeCell ref="U403:V403"/>
    <mergeCell ref="C404:C416"/>
    <mergeCell ref="D404:D405"/>
    <mergeCell ref="E404:F404"/>
    <mergeCell ref="G404:H404"/>
    <mergeCell ref="I404:J404"/>
    <mergeCell ref="K404:L404"/>
    <mergeCell ref="M404:N404"/>
    <mergeCell ref="O404:P404"/>
    <mergeCell ref="Q404:R404"/>
    <mergeCell ref="S404:T404"/>
    <mergeCell ref="U404:V404"/>
    <mergeCell ref="E416:F416"/>
    <mergeCell ref="G416:H416"/>
    <mergeCell ref="I416:J416"/>
    <mergeCell ref="K416:L416"/>
    <mergeCell ref="M416:N416"/>
    <mergeCell ref="O416:P416"/>
    <mergeCell ref="Q416:R416"/>
    <mergeCell ref="S416:T416"/>
    <mergeCell ref="U416:V416"/>
    <mergeCell ref="C417:C429"/>
    <mergeCell ref="D417:D418"/>
    <mergeCell ref="E417:F417"/>
    <mergeCell ref="G417:H417"/>
    <mergeCell ref="I417:J417"/>
    <mergeCell ref="K417:L417"/>
    <mergeCell ref="M417:N417"/>
    <mergeCell ref="O417:P417"/>
    <mergeCell ref="Q417:R417"/>
    <mergeCell ref="S417:T417"/>
    <mergeCell ref="U417:V417"/>
    <mergeCell ref="E429:F429"/>
    <mergeCell ref="G429:H429"/>
    <mergeCell ref="I429:J429"/>
    <mergeCell ref="K429:L429"/>
    <mergeCell ref="M429:N429"/>
    <mergeCell ref="O429:P429"/>
    <mergeCell ref="Q429:R429"/>
    <mergeCell ref="S429:T429"/>
    <mergeCell ref="U429:V429"/>
    <mergeCell ref="C430:C442"/>
    <mergeCell ref="D430:D431"/>
    <mergeCell ref="E430:F430"/>
    <mergeCell ref="G430:H430"/>
    <mergeCell ref="I430:J430"/>
    <mergeCell ref="K430:L430"/>
    <mergeCell ref="M430:N430"/>
    <mergeCell ref="O430:P430"/>
    <mergeCell ref="Q430:R430"/>
    <mergeCell ref="S430:T430"/>
    <mergeCell ref="U430:V430"/>
    <mergeCell ref="E442:F442"/>
    <mergeCell ref="G442:H442"/>
    <mergeCell ref="I442:J442"/>
    <mergeCell ref="K442:L442"/>
    <mergeCell ref="M442:N442"/>
    <mergeCell ref="O442:P442"/>
    <mergeCell ref="Q442:R442"/>
    <mergeCell ref="S442:T442"/>
    <mergeCell ref="U442:V442"/>
    <mergeCell ref="C443:C455"/>
    <mergeCell ref="D443:D444"/>
    <mergeCell ref="E443:F443"/>
    <mergeCell ref="G443:H443"/>
    <mergeCell ref="I443:J443"/>
    <mergeCell ref="K443:L443"/>
    <mergeCell ref="M443:N443"/>
    <mergeCell ref="O443:P443"/>
    <mergeCell ref="Q443:R443"/>
    <mergeCell ref="S443:T443"/>
    <mergeCell ref="U443:V443"/>
    <mergeCell ref="E455:F455"/>
    <mergeCell ref="G455:H455"/>
    <mergeCell ref="I455:J455"/>
    <mergeCell ref="K455:L455"/>
    <mergeCell ref="M455:N455"/>
    <mergeCell ref="O455:P455"/>
    <mergeCell ref="Q455:R455"/>
    <mergeCell ref="S455:T455"/>
    <mergeCell ref="U455:V455"/>
    <mergeCell ref="C456:C468"/>
    <mergeCell ref="D456:D457"/>
    <mergeCell ref="E456:F456"/>
    <mergeCell ref="G456:H456"/>
    <mergeCell ref="I456:J456"/>
    <mergeCell ref="K456:L456"/>
    <mergeCell ref="M456:N456"/>
    <mergeCell ref="O456:P456"/>
    <mergeCell ref="Q456:R456"/>
    <mergeCell ref="S456:T456"/>
    <mergeCell ref="U456:V456"/>
    <mergeCell ref="E468:F468"/>
    <mergeCell ref="G468:H468"/>
    <mergeCell ref="I468:J468"/>
    <mergeCell ref="K468:L468"/>
    <mergeCell ref="M468:N468"/>
    <mergeCell ref="O468:P468"/>
    <mergeCell ref="Q468:R468"/>
    <mergeCell ref="S468:T468"/>
    <mergeCell ref="U468:V468"/>
    <mergeCell ref="C469:C481"/>
    <mergeCell ref="D469:D470"/>
    <mergeCell ref="E469:F469"/>
    <mergeCell ref="G469:H469"/>
    <mergeCell ref="I469:J469"/>
    <mergeCell ref="K469:L469"/>
    <mergeCell ref="M469:N469"/>
    <mergeCell ref="O469:P469"/>
    <mergeCell ref="Q469:R469"/>
    <mergeCell ref="S469:T469"/>
    <mergeCell ref="U469:V469"/>
    <mergeCell ref="E481:F481"/>
    <mergeCell ref="G481:H481"/>
    <mergeCell ref="I481:J481"/>
    <mergeCell ref="K481:L481"/>
    <mergeCell ref="M481:N481"/>
    <mergeCell ref="O481:P481"/>
    <mergeCell ref="Q481:R481"/>
    <mergeCell ref="S481:T481"/>
    <mergeCell ref="U481:V481"/>
    <mergeCell ref="C482:C494"/>
    <mergeCell ref="D482:D483"/>
    <mergeCell ref="E482:F482"/>
    <mergeCell ref="G482:H482"/>
    <mergeCell ref="I482:J482"/>
    <mergeCell ref="K482:L482"/>
    <mergeCell ref="M482:N482"/>
    <mergeCell ref="O482:P482"/>
    <mergeCell ref="Q482:R482"/>
    <mergeCell ref="S482:T482"/>
    <mergeCell ref="U482:V482"/>
    <mergeCell ref="E494:F494"/>
    <mergeCell ref="G494:H494"/>
    <mergeCell ref="I494:J494"/>
    <mergeCell ref="K494:L494"/>
    <mergeCell ref="M494:N494"/>
    <mergeCell ref="O494:P494"/>
    <mergeCell ref="Q494:R494"/>
    <mergeCell ref="S494:T494"/>
    <mergeCell ref="U494:V494"/>
    <mergeCell ref="C495:C507"/>
    <mergeCell ref="D495:D496"/>
    <mergeCell ref="E495:F495"/>
    <mergeCell ref="G495:H495"/>
    <mergeCell ref="I495:J495"/>
    <mergeCell ref="K495:L495"/>
    <mergeCell ref="M495:N495"/>
    <mergeCell ref="O495:P495"/>
    <mergeCell ref="Q495:R495"/>
    <mergeCell ref="S495:T495"/>
    <mergeCell ref="U495:V495"/>
    <mergeCell ref="E507:F507"/>
    <mergeCell ref="G507:H507"/>
    <mergeCell ref="I507:J507"/>
    <mergeCell ref="K507:L507"/>
    <mergeCell ref="M507:N507"/>
    <mergeCell ref="O507:P507"/>
    <mergeCell ref="Q507:R507"/>
    <mergeCell ref="S507:T507"/>
    <mergeCell ref="U507:V507"/>
    <mergeCell ref="C508:C520"/>
    <mergeCell ref="D508:D509"/>
    <mergeCell ref="E508:F508"/>
    <mergeCell ref="G508:H508"/>
    <mergeCell ref="I508:J508"/>
    <mergeCell ref="K508:L508"/>
    <mergeCell ref="M508:N508"/>
    <mergeCell ref="O508:P508"/>
    <mergeCell ref="Q508:R508"/>
    <mergeCell ref="S508:T508"/>
    <mergeCell ref="U508:V508"/>
    <mergeCell ref="E520:F520"/>
    <mergeCell ref="G520:H520"/>
    <mergeCell ref="I520:J520"/>
    <mergeCell ref="K520:L520"/>
    <mergeCell ref="M520:N520"/>
    <mergeCell ref="O520:P520"/>
    <mergeCell ref="Q520:R520"/>
    <mergeCell ref="S520:T520"/>
    <mergeCell ref="U520:V520"/>
    <mergeCell ref="C521:C533"/>
    <mergeCell ref="D521:D522"/>
    <mergeCell ref="E521:F521"/>
    <mergeCell ref="G521:H521"/>
    <mergeCell ref="I521:J521"/>
    <mergeCell ref="K521:L521"/>
    <mergeCell ref="M521:N521"/>
    <mergeCell ref="O521:P521"/>
    <mergeCell ref="Q521:R521"/>
    <mergeCell ref="S521:T521"/>
    <mergeCell ref="U521:V521"/>
    <mergeCell ref="E533:F533"/>
    <mergeCell ref="G533:H533"/>
    <mergeCell ref="I533:J533"/>
    <mergeCell ref="K533:L533"/>
    <mergeCell ref="M533:N533"/>
    <mergeCell ref="O533:P533"/>
    <mergeCell ref="Q533:R533"/>
    <mergeCell ref="S533:T533"/>
    <mergeCell ref="U533:V533"/>
    <mergeCell ref="C534:C546"/>
    <mergeCell ref="D534:D535"/>
    <mergeCell ref="E534:F534"/>
    <mergeCell ref="G534:H534"/>
    <mergeCell ref="I534:J534"/>
    <mergeCell ref="K534:L534"/>
    <mergeCell ref="M534:N534"/>
    <mergeCell ref="O534:P534"/>
    <mergeCell ref="Q534:R534"/>
    <mergeCell ref="S534:T534"/>
    <mergeCell ref="U534:V534"/>
    <mergeCell ref="E546:F546"/>
    <mergeCell ref="G546:H546"/>
    <mergeCell ref="I546:J546"/>
    <mergeCell ref="K546:L546"/>
    <mergeCell ref="M546:N546"/>
    <mergeCell ref="O546:P546"/>
    <mergeCell ref="Q546:R546"/>
    <mergeCell ref="S546:T546"/>
    <mergeCell ref="U546:V546"/>
    <mergeCell ref="C547:C559"/>
    <mergeCell ref="D547:D548"/>
    <mergeCell ref="E547:F547"/>
    <mergeCell ref="G547:H547"/>
    <mergeCell ref="I547:J547"/>
    <mergeCell ref="K547:L547"/>
    <mergeCell ref="M547:N547"/>
    <mergeCell ref="O547:P547"/>
    <mergeCell ref="Q547:R547"/>
    <mergeCell ref="S547:T547"/>
    <mergeCell ref="U547:V547"/>
    <mergeCell ref="E559:F559"/>
    <mergeCell ref="G559:H559"/>
    <mergeCell ref="I559:J559"/>
    <mergeCell ref="K559:L559"/>
    <mergeCell ref="M559:N559"/>
    <mergeCell ref="O559:P559"/>
    <mergeCell ref="Q559:R559"/>
    <mergeCell ref="S559:T559"/>
    <mergeCell ref="U559:V559"/>
    <mergeCell ref="C560:C572"/>
    <mergeCell ref="D560:D561"/>
    <mergeCell ref="E560:F560"/>
    <mergeCell ref="G560:H560"/>
    <mergeCell ref="I560:J560"/>
    <mergeCell ref="K560:L560"/>
    <mergeCell ref="M560:N560"/>
    <mergeCell ref="O560:P560"/>
    <mergeCell ref="Q560:R560"/>
    <mergeCell ref="S560:T560"/>
    <mergeCell ref="U560:V560"/>
    <mergeCell ref="E572:F572"/>
    <mergeCell ref="G572:H572"/>
    <mergeCell ref="I572:J572"/>
    <mergeCell ref="K572:L572"/>
    <mergeCell ref="M572:N572"/>
    <mergeCell ref="O572:P572"/>
    <mergeCell ref="Q572:R572"/>
    <mergeCell ref="S572:T572"/>
    <mergeCell ref="U572:V572"/>
    <mergeCell ref="C573:C585"/>
    <mergeCell ref="D573:D574"/>
    <mergeCell ref="E573:F573"/>
    <mergeCell ref="G573:H573"/>
    <mergeCell ref="I573:J573"/>
    <mergeCell ref="K573:L573"/>
    <mergeCell ref="M573:N573"/>
    <mergeCell ref="O573:P573"/>
    <mergeCell ref="Q573:R573"/>
    <mergeCell ref="S573:T573"/>
    <mergeCell ref="U573:V573"/>
    <mergeCell ref="E585:F585"/>
    <mergeCell ref="G585:H585"/>
    <mergeCell ref="I585:J585"/>
    <mergeCell ref="K585:L585"/>
    <mergeCell ref="M585:N585"/>
    <mergeCell ref="O585:P585"/>
    <mergeCell ref="Q585:R585"/>
    <mergeCell ref="S585:T585"/>
    <mergeCell ref="U585:V585"/>
    <mergeCell ref="C586:C598"/>
    <mergeCell ref="D586:D587"/>
    <mergeCell ref="E586:F586"/>
    <mergeCell ref="G586:H586"/>
    <mergeCell ref="I586:J586"/>
    <mergeCell ref="K586:L586"/>
    <mergeCell ref="M586:N586"/>
    <mergeCell ref="O586:P586"/>
    <mergeCell ref="Q586:R586"/>
    <mergeCell ref="S586:T586"/>
    <mergeCell ref="U586:V586"/>
    <mergeCell ref="E598:F598"/>
    <mergeCell ref="G598:H598"/>
    <mergeCell ref="I598:J598"/>
    <mergeCell ref="K598:L598"/>
    <mergeCell ref="M598:N598"/>
    <mergeCell ref="O598:P598"/>
    <mergeCell ref="Q598:R598"/>
    <mergeCell ref="S598:T598"/>
    <mergeCell ref="U598:V598"/>
    <mergeCell ref="C599:C611"/>
    <mergeCell ref="D599:D600"/>
    <mergeCell ref="E599:F599"/>
    <mergeCell ref="G599:H599"/>
    <mergeCell ref="I599:J599"/>
    <mergeCell ref="K599:L599"/>
    <mergeCell ref="M599:N599"/>
    <mergeCell ref="O599:P599"/>
    <mergeCell ref="Q599:R599"/>
    <mergeCell ref="S599:T599"/>
    <mergeCell ref="U599:V599"/>
    <mergeCell ref="E611:F611"/>
    <mergeCell ref="G611:H611"/>
    <mergeCell ref="I611:J611"/>
    <mergeCell ref="K611:L611"/>
    <mergeCell ref="M611:N611"/>
    <mergeCell ref="O611:P611"/>
    <mergeCell ref="Q611:R611"/>
    <mergeCell ref="S611:T611"/>
    <mergeCell ref="U611:V611"/>
    <mergeCell ref="C612:C624"/>
    <mergeCell ref="D612:D613"/>
    <mergeCell ref="E612:F612"/>
    <mergeCell ref="G612:H612"/>
    <mergeCell ref="I612:J612"/>
    <mergeCell ref="K612:L612"/>
    <mergeCell ref="M612:N612"/>
    <mergeCell ref="O612:P612"/>
    <mergeCell ref="Q612:R612"/>
    <mergeCell ref="S612:T612"/>
    <mergeCell ref="U612:V612"/>
    <mergeCell ref="E624:F624"/>
    <mergeCell ref="G624:H624"/>
    <mergeCell ref="I624:J624"/>
    <mergeCell ref="K624:L624"/>
    <mergeCell ref="M624:N624"/>
    <mergeCell ref="O624:P624"/>
    <mergeCell ref="Q624:R624"/>
    <mergeCell ref="S624:T624"/>
    <mergeCell ref="U624:V624"/>
    <mergeCell ref="C625:C637"/>
    <mergeCell ref="D625:D626"/>
    <mergeCell ref="E625:F625"/>
    <mergeCell ref="G625:H625"/>
    <mergeCell ref="I625:J625"/>
    <mergeCell ref="K625:L625"/>
    <mergeCell ref="M625:N625"/>
    <mergeCell ref="O625:P625"/>
    <mergeCell ref="Q625:R625"/>
    <mergeCell ref="S625:T625"/>
    <mergeCell ref="U625:V625"/>
    <mergeCell ref="E637:F637"/>
    <mergeCell ref="G637:H637"/>
    <mergeCell ref="I637:J637"/>
    <mergeCell ref="K637:L637"/>
    <mergeCell ref="M637:N637"/>
    <mergeCell ref="O637:P637"/>
    <mergeCell ref="Q637:R637"/>
    <mergeCell ref="S637:T637"/>
    <mergeCell ref="U637:V637"/>
    <mergeCell ref="C638:C650"/>
    <mergeCell ref="D638:D639"/>
    <mergeCell ref="E638:F638"/>
    <mergeCell ref="G638:H638"/>
    <mergeCell ref="I638:J638"/>
    <mergeCell ref="K638:L638"/>
    <mergeCell ref="M638:N638"/>
    <mergeCell ref="O638:P638"/>
    <mergeCell ref="Q638:R638"/>
    <mergeCell ref="S638:T638"/>
    <mergeCell ref="U638:V638"/>
    <mergeCell ref="E650:F650"/>
    <mergeCell ref="G650:H650"/>
    <mergeCell ref="I650:J650"/>
    <mergeCell ref="K650:L650"/>
    <mergeCell ref="M650:N650"/>
    <mergeCell ref="O650:P650"/>
    <mergeCell ref="Q650:R650"/>
    <mergeCell ref="S650:T650"/>
    <mergeCell ref="U650:V650"/>
    <mergeCell ref="C651:C663"/>
    <mergeCell ref="D651:D652"/>
    <mergeCell ref="E651:F651"/>
    <mergeCell ref="G651:H651"/>
    <mergeCell ref="I651:J651"/>
    <mergeCell ref="K651:L651"/>
    <mergeCell ref="M651:N651"/>
    <mergeCell ref="O651:P651"/>
    <mergeCell ref="Q651:R651"/>
    <mergeCell ref="S651:T651"/>
    <mergeCell ref="U651:V651"/>
    <mergeCell ref="E663:F663"/>
    <mergeCell ref="G663:H663"/>
    <mergeCell ref="I663:J663"/>
    <mergeCell ref="K663:L663"/>
    <mergeCell ref="M663:N663"/>
    <mergeCell ref="O663:P663"/>
    <mergeCell ref="Q663:R663"/>
    <mergeCell ref="S663:T663"/>
    <mergeCell ref="U663:V663"/>
    <mergeCell ref="C664:C676"/>
    <mergeCell ref="D664:D665"/>
    <mergeCell ref="E664:F664"/>
    <mergeCell ref="G664:H664"/>
    <mergeCell ref="I664:J664"/>
    <mergeCell ref="K664:L664"/>
    <mergeCell ref="M664:N664"/>
    <mergeCell ref="O664:P664"/>
    <mergeCell ref="Q664:R664"/>
    <mergeCell ref="S664:T664"/>
    <mergeCell ref="U664:V664"/>
    <mergeCell ref="E676:F676"/>
    <mergeCell ref="G676:H676"/>
    <mergeCell ref="I676:J676"/>
    <mergeCell ref="K676:L676"/>
    <mergeCell ref="M676:N676"/>
    <mergeCell ref="O676:P676"/>
    <mergeCell ref="Q676:R676"/>
    <mergeCell ref="S676:T676"/>
    <mergeCell ref="U676:V676"/>
    <mergeCell ref="C677:C689"/>
    <mergeCell ref="D677:D678"/>
    <mergeCell ref="E677:F677"/>
    <mergeCell ref="G677:H677"/>
    <mergeCell ref="I677:J677"/>
    <mergeCell ref="K677:L677"/>
    <mergeCell ref="M677:N677"/>
    <mergeCell ref="O677:P677"/>
    <mergeCell ref="Q677:R677"/>
    <mergeCell ref="S677:T677"/>
    <mergeCell ref="U677:V677"/>
    <mergeCell ref="E689:F689"/>
    <mergeCell ref="G689:H689"/>
    <mergeCell ref="I689:J689"/>
    <mergeCell ref="K689:L689"/>
    <mergeCell ref="M689:N689"/>
    <mergeCell ref="O689:P689"/>
    <mergeCell ref="Q689:R689"/>
    <mergeCell ref="S689:T689"/>
    <mergeCell ref="U689:V689"/>
    <mergeCell ref="C693:C705"/>
    <mergeCell ref="D693:D694"/>
    <mergeCell ref="E693:F693"/>
    <mergeCell ref="G693:H693"/>
    <mergeCell ref="I693:J693"/>
    <mergeCell ref="K693:L693"/>
    <mergeCell ref="M693:N693"/>
    <mergeCell ref="O693:P693"/>
    <mergeCell ref="Q693:R693"/>
    <mergeCell ref="S693:T693"/>
    <mergeCell ref="U693:V693"/>
    <mergeCell ref="E705:F705"/>
    <mergeCell ref="G705:H705"/>
    <mergeCell ref="I705:J705"/>
    <mergeCell ref="K705:L705"/>
    <mergeCell ref="M705:N705"/>
    <mergeCell ref="O705:P705"/>
    <mergeCell ref="Q705:R705"/>
    <mergeCell ref="S705:T705"/>
    <mergeCell ref="U705:V705"/>
    <mergeCell ref="H739:I739"/>
    <mergeCell ref="C710:C722"/>
    <mergeCell ref="D710:D711"/>
    <mergeCell ref="E710:F710"/>
    <mergeCell ref="G710:H710"/>
    <mergeCell ref="I710:J710"/>
    <mergeCell ref="K710:L710"/>
    <mergeCell ref="M710:N710"/>
    <mergeCell ref="O710:P710"/>
    <mergeCell ref="Q710:R710"/>
    <mergeCell ref="S710:T710"/>
    <mergeCell ref="U710:V710"/>
    <mergeCell ref="E722:F722"/>
    <mergeCell ref="G722:H722"/>
    <mergeCell ref="I722:J722"/>
    <mergeCell ref="K722:L722"/>
    <mergeCell ref="M722:N722"/>
    <mergeCell ref="O722:P722"/>
    <mergeCell ref="Q722:R722"/>
    <mergeCell ref="S722:T722"/>
    <mergeCell ref="U722:V722"/>
    <mergeCell ref="G775:Q775"/>
    <mergeCell ref="G776:Q776"/>
    <mergeCell ref="G777:Q777"/>
    <mergeCell ref="J739:K739"/>
    <mergeCell ref="L739:M739"/>
    <mergeCell ref="N739:O739"/>
    <mergeCell ref="P739:Q739"/>
    <mergeCell ref="C725:U725"/>
    <mergeCell ref="C727:C739"/>
    <mergeCell ref="D727:E728"/>
    <mergeCell ref="F727:G727"/>
    <mergeCell ref="H727:I727"/>
    <mergeCell ref="J727:K727"/>
    <mergeCell ref="L727:M727"/>
    <mergeCell ref="N727:O727"/>
    <mergeCell ref="P727:Q727"/>
    <mergeCell ref="R727:S727"/>
    <mergeCell ref="T727:U727"/>
    <mergeCell ref="D729:E729"/>
    <mergeCell ref="D730:E730"/>
    <mergeCell ref="D731:E731"/>
    <mergeCell ref="D732:E732"/>
    <mergeCell ref="D733:E733"/>
    <mergeCell ref="D734:E734"/>
    <mergeCell ref="D735:E735"/>
    <mergeCell ref="R739:S739"/>
    <mergeCell ref="T739:U739"/>
    <mergeCell ref="D736:E736"/>
    <mergeCell ref="D737:E737"/>
    <mergeCell ref="D738:E738"/>
    <mergeCell ref="D739:E739"/>
    <mergeCell ref="F739:G739"/>
  </mergeCells>
  <hyperlinks>
    <hyperlink ref="B17" location="'HABILITAÇÃO  F.E'!A1" display="AVANÇAR &gt;&gt;" xr:uid="{00000000-0004-0000-1600-000000000000}"/>
    <hyperlink ref="B18" location="'HORÁRIO DOS ACIDENTES'!A1" display="&lt;&lt; VOLTAR" xr:uid="{00000000-0004-0000-1600-000001000000}"/>
    <hyperlink ref="B16" location="'INÍCIO '!A1" display="INÍCIO" xr:uid="{00000000-0004-0000-1600-000002000000}"/>
    <hyperlink ref="B72" location="'HABILITAÇÃO  F.E'!A1" display="AVANÇAR &gt;&gt;" xr:uid="{00000000-0004-0000-1600-000003000000}"/>
    <hyperlink ref="B73" location="'HORÁRIO DOS ACIDENTES'!A1" display="&lt;&lt; VOLTAR" xr:uid="{00000000-0004-0000-1600-000004000000}"/>
    <hyperlink ref="B71" location="'INÍCIO '!A1" display="INÍCIO" xr:uid="{00000000-0004-0000-1600-000005000000}"/>
    <hyperlink ref="B159" location="'HABILITAÇÃO  F.E'!A1" display="AVANÇAR &gt;&gt;" xr:uid="{00000000-0004-0000-1600-000006000000}"/>
    <hyperlink ref="B160" location="'HORÁRIO DOS ACIDENTES'!A1" display="&lt;&lt; VOLTAR" xr:uid="{00000000-0004-0000-1600-000007000000}"/>
    <hyperlink ref="B158" location="'INÍCIO '!A1" display="INÍCIO" xr:uid="{00000000-0004-0000-1600-000008000000}"/>
    <hyperlink ref="B232" location="'HABILITAÇÃO  F.E'!A1" display="AVANÇAR &gt;&gt;" xr:uid="{00000000-0004-0000-1600-000009000000}"/>
    <hyperlink ref="B233" location="'HORÁRIO DOS ACIDENTES'!A1" display="&lt;&lt; VOLTAR" xr:uid="{00000000-0004-0000-1600-00000A000000}"/>
    <hyperlink ref="B231" location="'INÍCIO '!A1" display="INÍCIO" xr:uid="{00000000-0004-0000-1600-00000B000000}"/>
    <hyperlink ref="B346" location="'HABILITAÇÃO  F.E'!A1" display="AVANÇAR &gt;&gt;" xr:uid="{00000000-0004-0000-1600-00000C000000}"/>
    <hyperlink ref="B347" location="'HORÁRIO DOS ACIDENTES'!A1" display="&lt;&lt; VOLTAR" xr:uid="{00000000-0004-0000-1600-00000D000000}"/>
    <hyperlink ref="B345" location="'INÍCIO '!A1" display="INÍCIO" xr:uid="{00000000-0004-0000-1600-00000E000000}"/>
    <hyperlink ref="B473" location="'HABILITAÇÃO  F.E'!A1" display="AVANÇAR &gt;&gt;" xr:uid="{00000000-0004-0000-1600-00000F000000}"/>
    <hyperlink ref="B474" location="'HORÁRIO DOS ACIDENTES'!A1" display="&lt;&lt; VOLTAR" xr:uid="{00000000-0004-0000-1600-000010000000}"/>
    <hyperlink ref="B472" location="'INÍCIO '!A1" display="INÍCIO" xr:uid="{00000000-0004-0000-1600-000011000000}"/>
    <hyperlink ref="B580" location="'HABILITAÇÃO  F.E'!A1" display="AVANÇAR &gt;&gt;" xr:uid="{00000000-0004-0000-1600-000012000000}"/>
    <hyperlink ref="B581" location="'HORÁRIO DOS ACIDENTES'!A1" display="&lt;&lt; VOLTAR" xr:uid="{00000000-0004-0000-1600-000013000000}"/>
    <hyperlink ref="B579" location="'INÍCIO '!A1" display="INÍCIO" xr:uid="{00000000-0004-0000-1600-000014000000}"/>
    <hyperlink ref="B657" location="'HABILITAÇÃO  F.E'!A1" display="AVANÇAR &gt;&gt;" xr:uid="{00000000-0004-0000-1600-000015000000}"/>
    <hyperlink ref="B658" location="'HORÁRIO DOS ACIDENTES'!A1" display="&lt;&lt; VOLTAR" xr:uid="{00000000-0004-0000-1600-000016000000}"/>
    <hyperlink ref="B656" location="'INÍCIO '!A1" display="INÍCIO" xr:uid="{00000000-0004-0000-1600-000017000000}"/>
    <hyperlink ref="B730" location="'HABILITAÇÃO  F.E'!A1" display="AVANÇAR &gt;&gt;" xr:uid="{00000000-0004-0000-1600-000018000000}"/>
    <hyperlink ref="B731" location="'HORÁRIO DOS ACIDENTES'!A1" display="&lt;&lt; VOLTAR" xr:uid="{00000000-0004-0000-1600-000019000000}"/>
    <hyperlink ref="B729" location="'INÍCIO '!A1" display="INÍCIO" xr:uid="{00000000-0004-0000-1600-00001A000000}"/>
    <hyperlink ref="G776" location="'HABILITAÇÃO  F.E'!A1" display="AVANÇAR &gt;&gt;" xr:uid="{00000000-0004-0000-1600-00001B000000}"/>
    <hyperlink ref="G777" location="'HORÁRIO DOS ACIDENTES'!A1" display="&lt;&lt; VOLTAR" xr:uid="{00000000-0004-0000-1600-00001C000000}"/>
    <hyperlink ref="G775" location="'INÍCIO '!A1" display="INÍCIO" xr:uid="{00000000-0004-0000-1600-00001D000000}"/>
  </hyperlinks>
  <printOptions horizontalCentered="1"/>
  <pageMargins left="0.23622047244094491" right="0.15748031496062992" top="0.59055118110236227" bottom="0.59055118110236227" header="0.31496062992125984" footer="0.31496062992125984"/>
  <pageSetup paperSize="9" scale="64" orientation="landscape" r:id="rId1"/>
  <rowBreaks count="19" manualBreakCount="19">
    <brk id="39" min="2" max="21" man="1"/>
    <brk id="78" min="2" max="21" man="1"/>
    <brk id="117" min="2" max="21" man="1"/>
    <brk id="156" min="2" max="21" man="1"/>
    <brk id="195" min="2" max="21" man="1"/>
    <brk id="234" min="2" max="21" man="1"/>
    <brk id="273" min="2" max="21" man="1"/>
    <brk id="312" min="2" max="21" man="1"/>
    <brk id="351" min="2" max="21" man="1"/>
    <brk id="390" min="2" max="21" man="1"/>
    <brk id="429" min="2" max="21" man="1"/>
    <brk id="468" min="2" max="21" man="1"/>
    <brk id="507" min="2" max="21" man="1"/>
    <brk id="546" min="2" max="21" man="1"/>
    <brk id="585" min="2" max="21" man="1"/>
    <brk id="624" min="2" max="21" man="1"/>
    <brk id="663" min="2" max="21" man="1"/>
    <brk id="689" min="2" max="21" man="1"/>
    <brk id="740" min="2" max="21" man="1"/>
  </rowBreaks>
  <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0070C0"/>
  </sheetPr>
  <dimension ref="A1:AI86"/>
  <sheetViews>
    <sheetView showGridLines="0" showRowColHeaders="0" zoomScaleNormal="100" workbookViewId="0">
      <selection activeCell="B18" sqref="B18"/>
    </sheetView>
  </sheetViews>
  <sheetFormatPr baseColWidth="10" defaultColWidth="9.140625" defaultRowHeight="15" x14ac:dyDescent="0.25"/>
  <cols>
    <col min="1" max="1" width="35.28515625" style="439" customWidth="1"/>
    <col min="2" max="2" width="15" style="439" customWidth="1"/>
    <col min="3" max="3" width="1.85546875" style="439" customWidth="1"/>
    <col min="4" max="4" width="2" style="439" customWidth="1"/>
    <col min="5" max="5" width="6.140625" style="45" customWidth="1"/>
    <col min="6" max="6" width="13.140625" style="439" customWidth="1"/>
    <col min="7" max="7" width="7.28515625" style="439" customWidth="1"/>
    <col min="8" max="8" width="7.7109375" style="439" customWidth="1"/>
    <col min="9" max="9" width="7.42578125" style="439" customWidth="1"/>
    <col min="10" max="14" width="7.140625" style="439" customWidth="1"/>
    <col min="15" max="15" width="1" style="439" customWidth="1"/>
    <col min="16" max="16" width="1.42578125" style="439" customWidth="1"/>
    <col min="17" max="21" width="9.140625" style="439" customWidth="1"/>
    <col min="22" max="22" width="8.28515625" style="439" customWidth="1"/>
    <col min="23" max="26" width="9.140625" style="439" hidden="1" customWidth="1"/>
    <col min="27" max="27" width="0.140625" style="439" hidden="1" customWidth="1"/>
    <col min="28" max="33" width="2" style="439" hidden="1" customWidth="1"/>
    <col min="34" max="34" width="2.7109375" style="439" hidden="1" customWidth="1"/>
    <col min="35" max="35" width="5.28515625" style="439" hidden="1" customWidth="1"/>
    <col min="36" max="16384" width="9.140625" style="439"/>
  </cols>
  <sheetData>
    <row r="1" spans="1:35" ht="15.75" thickBot="1" x14ac:dyDescent="0.3"/>
    <row r="2" spans="1:35" ht="9.75" customHeight="1" thickTop="1" x14ac:dyDescent="0.25">
      <c r="B2" s="494"/>
      <c r="C2" s="494"/>
      <c r="D2" s="722"/>
      <c r="E2" s="532"/>
      <c r="F2" s="532"/>
      <c r="G2" s="532"/>
      <c r="H2" s="532"/>
      <c r="I2" s="532"/>
      <c r="J2" s="532"/>
      <c r="K2" s="532"/>
      <c r="L2" s="533"/>
      <c r="M2" s="532"/>
      <c r="N2" s="534"/>
      <c r="O2" s="534"/>
      <c r="P2" s="535"/>
      <c r="Q2" s="399"/>
    </row>
    <row r="3" spans="1:35" ht="8.25" customHeight="1" x14ac:dyDescent="0.25">
      <c r="B3" s="494"/>
      <c r="C3" s="494"/>
      <c r="D3" s="399"/>
      <c r="E3" s="505"/>
      <c r="F3" s="505"/>
      <c r="G3" s="505"/>
      <c r="H3" s="505"/>
      <c r="I3" s="505"/>
      <c r="J3" s="505"/>
      <c r="K3" s="505"/>
      <c r="L3" s="537"/>
      <c r="M3" s="505"/>
      <c r="N3" s="356"/>
      <c r="O3" s="356"/>
      <c r="P3" s="538"/>
      <c r="Q3" s="399"/>
    </row>
    <row r="4" spans="1:35" ht="15.75" x14ac:dyDescent="0.25">
      <c r="B4" s="494"/>
      <c r="C4" s="494"/>
      <c r="D4" s="399"/>
      <c r="E4" s="1683" t="s">
        <v>34</v>
      </c>
      <c r="F4" s="1683"/>
      <c r="G4" s="1683"/>
      <c r="H4" s="1683"/>
      <c r="I4" s="1683"/>
      <c r="J4" s="1683"/>
      <c r="K4" s="1683"/>
      <c r="L4" s="1683"/>
      <c r="M4" s="1683"/>
      <c r="N4" s="1683"/>
      <c r="O4" s="1683"/>
      <c r="P4" s="1684"/>
      <c r="Q4" s="399"/>
      <c r="Z4" s="1431">
        <v>23</v>
      </c>
    </row>
    <row r="5" spans="1:35" ht="21" customHeight="1" x14ac:dyDescent="0.25">
      <c r="A5" s="472"/>
      <c r="B5" s="679"/>
      <c r="C5" s="679"/>
      <c r="D5" s="399"/>
      <c r="E5" s="1683" t="s">
        <v>35</v>
      </c>
      <c r="F5" s="1683"/>
      <c r="G5" s="1683"/>
      <c r="H5" s="1683"/>
      <c r="I5" s="1683"/>
      <c r="J5" s="1683"/>
      <c r="K5" s="1683"/>
      <c r="L5" s="1683"/>
      <c r="M5" s="1683"/>
      <c r="N5" s="1683"/>
      <c r="O5" s="1683"/>
      <c r="P5" s="1684"/>
      <c r="Q5" s="399"/>
      <c r="Z5" s="439">
        <v>1</v>
      </c>
      <c r="AA5" s="439" t="s">
        <v>257</v>
      </c>
    </row>
    <row r="6" spans="1:35" ht="22.5" customHeight="1" x14ac:dyDescent="0.25">
      <c r="A6" s="472"/>
      <c r="B6" s="679"/>
      <c r="C6" s="679"/>
      <c r="D6" s="399"/>
      <c r="E6" s="1683" t="s">
        <v>394</v>
      </c>
      <c r="F6" s="1683"/>
      <c r="G6" s="1683"/>
      <c r="H6" s="1683"/>
      <c r="I6" s="1683"/>
      <c r="J6" s="1683"/>
      <c r="K6" s="1683"/>
      <c r="L6" s="1683"/>
      <c r="M6" s="1683"/>
      <c r="N6" s="1683"/>
      <c r="O6" s="1683"/>
      <c r="P6" s="1684"/>
      <c r="Q6" s="399"/>
      <c r="W6" s="39" t="str">
        <f>VLOOKUP(Z4,Z5:AA57,2,FALSE)</f>
        <v>JARU</v>
      </c>
      <c r="Z6" s="439">
        <v>2</v>
      </c>
      <c r="AA6" s="439" t="s">
        <v>202</v>
      </c>
    </row>
    <row r="7" spans="1:35" ht="15.75" x14ac:dyDescent="0.25">
      <c r="A7" s="472"/>
      <c r="B7" s="679"/>
      <c r="C7" s="679"/>
      <c r="D7" s="399"/>
      <c r="E7" s="1683" t="s">
        <v>37</v>
      </c>
      <c r="F7" s="1683"/>
      <c r="G7" s="1683"/>
      <c r="H7" s="1683"/>
      <c r="I7" s="1683"/>
      <c r="J7" s="1683"/>
      <c r="K7" s="1683"/>
      <c r="L7" s="1683"/>
      <c r="M7" s="1683"/>
      <c r="N7" s="1683"/>
      <c r="O7" s="1683"/>
      <c r="P7" s="1684"/>
      <c r="Q7" s="399"/>
      <c r="W7" s="39"/>
      <c r="Z7" s="439">
        <v>3</v>
      </c>
      <c r="AA7" s="439" t="s">
        <v>258</v>
      </c>
    </row>
    <row r="8" spans="1:35" ht="15.75" x14ac:dyDescent="0.25">
      <c r="A8" s="472"/>
      <c r="B8" s="679"/>
      <c r="C8" s="679"/>
      <c r="D8" s="399"/>
      <c r="E8" s="1194"/>
      <c r="F8" s="1194"/>
      <c r="G8" s="1194"/>
      <c r="H8" s="1194"/>
      <c r="I8" s="1194"/>
      <c r="J8" s="1194"/>
      <c r="K8" s="1194"/>
      <c r="L8" s="1194"/>
      <c r="M8" s="1194"/>
      <c r="N8" s="1194"/>
      <c r="O8" s="1194"/>
      <c r="P8" s="1195"/>
      <c r="Q8" s="399"/>
      <c r="W8" s="39"/>
      <c r="Z8" s="439">
        <v>4</v>
      </c>
      <c r="AA8" s="439" t="s">
        <v>259</v>
      </c>
    </row>
    <row r="9" spans="1:35" ht="42.75" customHeight="1" thickBot="1" x14ac:dyDescent="0.3">
      <c r="A9" s="472"/>
      <c r="B9" s="679"/>
      <c r="C9" s="679"/>
      <c r="D9" s="1794" t="s">
        <v>335</v>
      </c>
      <c r="E9" s="1795"/>
      <c r="F9" s="1795"/>
      <c r="G9" s="1795"/>
      <c r="H9" s="1795"/>
      <c r="I9" s="1795"/>
      <c r="J9" s="1795"/>
      <c r="K9" s="1795"/>
      <c r="L9" s="1795"/>
      <c r="M9" s="1795"/>
      <c r="N9" s="1795"/>
      <c r="O9" s="1795"/>
      <c r="P9" s="1796"/>
      <c r="Q9" s="399"/>
      <c r="Z9" s="439">
        <v>5</v>
      </c>
      <c r="AA9" s="439" t="s">
        <v>205</v>
      </c>
    </row>
    <row r="10" spans="1:35" ht="13.5" customHeight="1" thickTop="1" x14ac:dyDescent="0.25">
      <c r="A10" s="472"/>
      <c r="B10" s="472"/>
      <c r="C10" s="472"/>
      <c r="D10" s="701"/>
      <c r="F10" s="92"/>
      <c r="G10" s="92"/>
      <c r="H10" s="92"/>
      <c r="I10" s="92"/>
      <c r="J10" s="92"/>
      <c r="K10" s="92"/>
      <c r="L10" s="92"/>
      <c r="M10" s="92"/>
      <c r="N10" s="92"/>
      <c r="W10" s="76">
        <f>MATCH(W6,'HABILITAÇÃO  F.E'!C14:C705,0)</f>
        <v>287</v>
      </c>
      <c r="Z10" s="439">
        <v>6</v>
      </c>
      <c r="AA10" s="439" t="s">
        <v>206</v>
      </c>
    </row>
    <row r="11" spans="1:35" ht="6.75" customHeight="1" x14ac:dyDescent="0.25">
      <c r="A11" s="472"/>
      <c r="B11" s="472"/>
      <c r="C11" s="472"/>
      <c r="Z11" s="439">
        <v>7</v>
      </c>
      <c r="AA11" s="439" t="s">
        <v>207</v>
      </c>
    </row>
    <row r="12" spans="1:35" ht="39.75" customHeight="1" x14ac:dyDescent="0.25">
      <c r="A12" s="472"/>
      <c r="B12" s="472"/>
      <c r="C12" s="472"/>
      <c r="E12" s="1500" t="s">
        <v>544</v>
      </c>
      <c r="F12" s="1500"/>
      <c r="G12" s="1500"/>
      <c r="H12" s="1500"/>
      <c r="I12" s="1500"/>
      <c r="J12" s="1500"/>
      <c r="K12" s="1500"/>
      <c r="L12" s="1500"/>
      <c r="M12" s="1500"/>
      <c r="N12" s="1500"/>
      <c r="Z12" s="439">
        <v>8</v>
      </c>
      <c r="AA12" s="439" t="s">
        <v>208</v>
      </c>
    </row>
    <row r="13" spans="1:35" ht="9" customHeight="1" x14ac:dyDescent="0.25">
      <c r="A13" s="472"/>
      <c r="B13" s="472"/>
      <c r="C13" s="472"/>
      <c r="Z13" s="439">
        <v>9</v>
      </c>
      <c r="AA13" s="439" t="s">
        <v>209</v>
      </c>
    </row>
    <row r="14" spans="1:35" ht="22.5" customHeight="1" x14ac:dyDescent="0.25">
      <c r="A14" s="472"/>
      <c r="B14" s="472"/>
      <c r="C14" s="472"/>
      <c r="E14" s="1800" t="s">
        <v>570</v>
      </c>
      <c r="F14" s="1800"/>
      <c r="G14" s="1800"/>
      <c r="H14" s="1800"/>
      <c r="I14" s="1800"/>
      <c r="J14" s="1800"/>
      <c r="K14" s="1800"/>
      <c r="L14" s="1800"/>
      <c r="M14" s="1800"/>
      <c r="N14" s="1800"/>
      <c r="O14" s="1267"/>
      <c r="P14" s="1267"/>
      <c r="Q14" s="1267"/>
      <c r="R14" s="1267"/>
      <c r="S14" s="1267"/>
      <c r="T14" s="1267"/>
      <c r="U14" s="1267"/>
      <c r="V14" s="1267"/>
      <c r="Z14" s="439">
        <v>10</v>
      </c>
      <c r="AA14" s="439" t="s">
        <v>210</v>
      </c>
      <c r="AB14" s="439">
        <v>4</v>
      </c>
      <c r="AC14" s="439">
        <v>5</v>
      </c>
      <c r="AD14" s="439">
        <v>6</v>
      </c>
      <c r="AE14" s="439">
        <v>7</v>
      </c>
      <c r="AF14" s="439">
        <v>8</v>
      </c>
      <c r="AG14" s="439">
        <v>9</v>
      </c>
      <c r="AH14" s="439">
        <v>10</v>
      </c>
      <c r="AI14" s="439">
        <v>11</v>
      </c>
    </row>
    <row r="15" spans="1:35" ht="9" customHeight="1" thickBot="1" x14ac:dyDescent="0.3">
      <c r="A15" s="472"/>
      <c r="B15" s="472"/>
      <c r="C15" s="472"/>
      <c r="Z15" s="439">
        <v>11</v>
      </c>
      <c r="AA15" s="39" t="s">
        <v>211</v>
      </c>
    </row>
    <row r="16" spans="1:35" ht="15.75" customHeight="1" thickTop="1" thickBot="1" x14ac:dyDescent="0.3">
      <c r="A16" s="472"/>
      <c r="B16" s="472"/>
      <c r="C16" s="472"/>
      <c r="E16" s="1771" t="str">
        <f>W6</f>
        <v>JARU</v>
      </c>
      <c r="F16" s="1801" t="s">
        <v>42</v>
      </c>
      <c r="G16" s="1803" t="s">
        <v>303</v>
      </c>
      <c r="H16" s="1804"/>
      <c r="I16" s="1797" t="s">
        <v>304</v>
      </c>
      <c r="J16" s="1805"/>
      <c r="K16" s="1803" t="s">
        <v>305</v>
      </c>
      <c r="L16" s="1804"/>
      <c r="M16" s="1797" t="s">
        <v>306</v>
      </c>
      <c r="N16" s="1798"/>
      <c r="Z16" s="439">
        <v>12</v>
      </c>
      <c r="AA16" s="39" t="s">
        <v>212</v>
      </c>
    </row>
    <row r="17" spans="1:27" ht="15.75" customHeight="1" thickBot="1" x14ac:dyDescent="0.3">
      <c r="A17" s="472"/>
      <c r="B17" s="472"/>
      <c r="C17" s="472"/>
      <c r="E17" s="1772"/>
      <c r="F17" s="1802"/>
      <c r="G17" s="902" t="s">
        <v>190</v>
      </c>
      <c r="H17" s="903" t="s">
        <v>191</v>
      </c>
      <c r="I17" s="904" t="s">
        <v>190</v>
      </c>
      <c r="J17" s="905" t="s">
        <v>191</v>
      </c>
      <c r="K17" s="902" t="s">
        <v>190</v>
      </c>
      <c r="L17" s="903" t="s">
        <v>191</v>
      </c>
      <c r="M17" s="904" t="s">
        <v>190</v>
      </c>
      <c r="N17" s="906" t="s">
        <v>191</v>
      </c>
      <c r="Z17" s="439">
        <v>13</v>
      </c>
      <c r="AA17" s="39" t="s">
        <v>213</v>
      </c>
    </row>
    <row r="18" spans="1:27" x14ac:dyDescent="0.25">
      <c r="A18" s="472"/>
      <c r="B18" s="1439" t="s">
        <v>36</v>
      </c>
      <c r="C18" s="1191"/>
      <c r="D18" s="1192"/>
      <c r="E18" s="1785"/>
      <c r="F18" s="1199" t="s">
        <v>192</v>
      </c>
      <c r="G18" s="155">
        <f ca="1">OFFSET('HABILITAÇÃO  F.E'!$C$14,'EXPELHO HABILITAÇÃO F.E '!$W$10+1,AB$14)</f>
        <v>342</v>
      </c>
      <c r="H18" s="156">
        <f ca="1">OFFSET('HABILITAÇÃO  F.E'!$C$14,'EXPELHO HABILITAÇÃO F.E '!$W$10+1,AC$14)</f>
        <v>322</v>
      </c>
      <c r="I18" s="157">
        <f ca="1">OFFSET('HABILITAÇÃO  F.E'!$C$14,'EXPELHO HABILITAÇÃO F.E '!$W$10+1,AD$14)</f>
        <v>340</v>
      </c>
      <c r="J18" s="158">
        <f ca="1">OFFSET('HABILITAÇÃO  F.E'!$C$14,'EXPELHO HABILITAÇÃO F.E '!$W$10+1,AE$14)</f>
        <v>326</v>
      </c>
      <c r="K18" s="155">
        <f ca="1">OFFSET('HABILITAÇÃO  F.E'!$C$14,'EXPELHO HABILITAÇÃO F.E '!$W$10+1,AF$14)</f>
        <v>151</v>
      </c>
      <c r="L18" s="156">
        <f ca="1">OFFSET('HABILITAÇÃO  F.E'!$C$14,'EXPELHO HABILITAÇÃO F.E '!$W$10+1,AG$14)</f>
        <v>124</v>
      </c>
      <c r="M18" s="157">
        <f ca="1">OFFSET('HABILITAÇÃO  F.E'!$C$14,'EXPELHO HABILITAÇÃO F.E '!$W$10+1,AH$14)</f>
        <v>55</v>
      </c>
      <c r="N18" s="506">
        <f ca="1">OFFSET('HABILITAÇÃO  F.E'!$C$14,'EXPELHO HABILITAÇÃO F.E '!$W$10+1,AI$14)</f>
        <v>13</v>
      </c>
      <c r="Z18" s="439">
        <v>14</v>
      </c>
      <c r="AA18" s="439" t="s">
        <v>214</v>
      </c>
    </row>
    <row r="19" spans="1:27" x14ac:dyDescent="0.25">
      <c r="A19" s="472"/>
      <c r="B19" s="1191" t="s">
        <v>38</v>
      </c>
      <c r="C19" s="393"/>
      <c r="D19" s="1192"/>
      <c r="E19" s="1785"/>
      <c r="F19" s="1197" t="s">
        <v>193</v>
      </c>
      <c r="G19" s="1046">
        <f ca="1">OFFSET('HABILITAÇÃO  F.E'!$C$14,'EXPELHO HABILITAÇÃO F.E '!$W$10+2,AB$14)</f>
        <v>8580</v>
      </c>
      <c r="H19" s="1047">
        <f ca="1">OFFSET('HABILITAÇÃO  F.E'!$C$14,'EXPELHO HABILITAÇÃO F.E '!$W$10+2,AC$14)</f>
        <v>4516</v>
      </c>
      <c r="I19" s="1048">
        <f ca="1">OFFSET('HABILITAÇÃO  F.E'!$C$14,'EXPELHO HABILITAÇÃO F.E '!$W$10+2,AD$14)</f>
        <v>2753</v>
      </c>
      <c r="J19" s="1049">
        <f ca="1">OFFSET('HABILITAÇÃO  F.E'!$C$14,'EXPELHO HABILITAÇÃO F.E '!$W$10+2,AE$14)</f>
        <v>1932</v>
      </c>
      <c r="K19" s="1046">
        <f ca="1">OFFSET('HABILITAÇÃO  F.E'!$C$14,'EXPELHO HABILITAÇÃO F.E '!$W$10+2,AF$14)</f>
        <v>889</v>
      </c>
      <c r="L19" s="1047">
        <f ca="1">OFFSET('HABILITAÇÃO  F.E'!$C$14,'EXPELHO HABILITAÇÃO F.E '!$W$10+2,AG$14)</f>
        <v>338</v>
      </c>
      <c r="M19" s="1048">
        <f ca="1">OFFSET('HABILITAÇÃO  F.E'!$C$14,'EXPELHO HABILITAÇÃO F.E '!$W$10+2,AH$14)</f>
        <v>232</v>
      </c>
      <c r="N19" s="1050">
        <f ca="1">OFFSET('HABILITAÇÃO  F.E'!$C$14,'EXPELHO HABILITAÇÃO F.E '!$W$10+2,AI$14)</f>
        <v>35</v>
      </c>
      <c r="Z19" s="439">
        <v>15</v>
      </c>
      <c r="AA19" s="439" t="s">
        <v>260</v>
      </c>
    </row>
    <row r="20" spans="1:27" x14ac:dyDescent="0.25">
      <c r="A20" s="472"/>
      <c r="B20" s="1426" t="s">
        <v>81</v>
      </c>
      <c r="C20" s="1191"/>
      <c r="D20" s="1192"/>
      <c r="E20" s="1785"/>
      <c r="F20" s="1196" t="s">
        <v>194</v>
      </c>
      <c r="G20" s="159">
        <f ca="1">OFFSET('HABILITAÇÃO  F.E'!$C$14,'EXPELHO HABILITAÇÃO F.E '!$W$10+3,AB$14)</f>
        <v>228</v>
      </c>
      <c r="H20" s="160">
        <f ca="1">OFFSET('HABILITAÇÃO  F.E'!$C$14,'EXPELHO HABILITAÇÃO F.E '!$W$10+3,AC$14)</f>
        <v>2</v>
      </c>
      <c r="I20" s="161">
        <f ca="1">OFFSET('HABILITAÇÃO  F.E'!$C$14,'EXPELHO HABILITAÇÃO F.E '!$W$10+3,AD$14)</f>
        <v>502</v>
      </c>
      <c r="J20" s="162">
        <f ca="1">OFFSET('HABILITAÇÃO  F.E'!$C$14,'EXPELHO HABILITAÇÃO F.E '!$W$10+3,AE$14)</f>
        <v>15</v>
      </c>
      <c r="K20" s="159">
        <f ca="1">OFFSET('HABILITAÇÃO  F.E'!$C$14,'EXPELHO HABILITAÇÃO F.E '!$W$10+3,AF$14)</f>
        <v>377</v>
      </c>
      <c r="L20" s="160">
        <f ca="1">OFFSET('HABILITAÇÃO  F.E'!$C$14,'EXPELHO HABILITAÇÃO F.E '!$W$10+3,AG$14)</f>
        <v>8</v>
      </c>
      <c r="M20" s="161">
        <f ca="1">OFFSET('HABILITAÇÃO  F.E'!$C$14,'EXPELHO HABILITAÇÃO F.E '!$W$10+3,AH$14)</f>
        <v>111</v>
      </c>
      <c r="N20" s="507">
        <f ca="1">OFFSET('HABILITAÇÃO  F.E'!$C$14,'EXPELHO HABILITAÇÃO F.E '!$W$10+3,AI$14)</f>
        <v>2</v>
      </c>
      <c r="Z20" s="439">
        <v>16</v>
      </c>
      <c r="AA20" s="439" t="s">
        <v>216</v>
      </c>
    </row>
    <row r="21" spans="1:27" x14ac:dyDescent="0.25">
      <c r="A21" s="472"/>
      <c r="B21" s="472"/>
      <c r="C21" s="472"/>
      <c r="E21" s="1785"/>
      <c r="F21" s="1197" t="s">
        <v>195</v>
      </c>
      <c r="G21" s="1046">
        <f ca="1">OFFSET('HABILITAÇÃO  F.E'!$C$14,'EXPELHO HABILITAÇÃO F.E '!$W$10+4,AB$14)</f>
        <v>112</v>
      </c>
      <c r="H21" s="1047">
        <f ca="1">OFFSET('HABILITAÇÃO  F.E'!$C$14,'EXPELHO HABILITAÇÃO F.E '!$W$10+4,AC$14)</f>
        <v>3</v>
      </c>
      <c r="I21" s="1048">
        <f ca="1">OFFSET('HABILITAÇÃO  F.E'!$C$14,'EXPELHO HABILITAÇÃO F.E '!$W$10+4,AD$14)</f>
        <v>367</v>
      </c>
      <c r="J21" s="1049">
        <f ca="1">OFFSET('HABILITAÇÃO  F.E'!$C$14,'EXPELHO HABILITAÇÃO F.E '!$W$10+4,AE$14)</f>
        <v>4</v>
      </c>
      <c r="K21" s="1046">
        <f ca="1">OFFSET('HABILITAÇÃO  F.E'!$C$14,'EXPELHO HABILITAÇÃO F.E '!$W$10+4,AF$14)</f>
        <v>259</v>
      </c>
      <c r="L21" s="1047">
        <f ca="1">OFFSET('HABILITAÇÃO  F.E'!$C$14,'EXPELHO HABILITAÇÃO F.E '!$W$10+4,AG$14)</f>
        <v>2</v>
      </c>
      <c r="M21" s="1048">
        <f ca="1">OFFSET('HABILITAÇÃO  F.E'!$C$14,'EXPELHO HABILITAÇÃO F.E '!$W$10+4,AH$14)</f>
        <v>77</v>
      </c>
      <c r="N21" s="1050">
        <f ca="1">OFFSET('HABILITAÇÃO  F.E'!$C$14,'EXPELHO HABILITAÇÃO F.E '!$W$10+4,AI$14)</f>
        <v>1</v>
      </c>
      <c r="Z21" s="439">
        <v>17</v>
      </c>
      <c r="AA21" s="439" t="s">
        <v>217</v>
      </c>
    </row>
    <row r="22" spans="1:27" x14ac:dyDescent="0.25">
      <c r="A22" s="472"/>
      <c r="B22" s="472"/>
      <c r="C22" s="472"/>
      <c r="E22" s="1785"/>
      <c r="F22" s="1196" t="s">
        <v>196</v>
      </c>
      <c r="G22" s="159">
        <f ca="1">OFFSET('HABILITAÇÃO  F.E'!$C$14,'EXPELHO HABILITAÇÃO F.E '!$W$10+5,AB$14)</f>
        <v>79</v>
      </c>
      <c r="H22" s="160">
        <f ca="1">OFFSET('HABILITAÇÃO  F.E'!$C$14,'EXPELHO HABILITAÇÃO F.E '!$W$10+5,AC$14)</f>
        <v>0</v>
      </c>
      <c r="I22" s="161">
        <f ca="1">OFFSET('HABILITAÇÃO  F.E'!$C$14,'EXPELHO HABILITAÇÃO F.E '!$W$10+5,AD$14)</f>
        <v>239</v>
      </c>
      <c r="J22" s="162">
        <f ca="1">OFFSET('HABILITAÇÃO  F.E'!$C$14,'EXPELHO HABILITAÇÃO F.E '!$W$10+5,AE$14)</f>
        <v>2</v>
      </c>
      <c r="K22" s="159">
        <f ca="1">OFFSET('HABILITAÇÃO  F.E'!$C$14,'EXPELHO HABILITAÇÃO F.E '!$W$10+5,AF$14)</f>
        <v>110</v>
      </c>
      <c r="L22" s="160">
        <f ca="1">OFFSET('HABILITAÇÃO  F.E'!$C$14,'EXPELHO HABILITAÇÃO F.E '!$W$10+5,AG$14)</f>
        <v>1</v>
      </c>
      <c r="M22" s="161">
        <f ca="1">OFFSET('HABILITAÇÃO  F.E'!$C$14,'EXPELHO HABILITAÇÃO F.E '!$W$10+5,AH$14)</f>
        <v>16</v>
      </c>
      <c r="N22" s="507">
        <f ca="1">OFFSET('HABILITAÇÃO  F.E'!$C$14,'EXPELHO HABILITAÇÃO F.E '!$W$10+5,AI$14)</f>
        <v>0</v>
      </c>
      <c r="Z22" s="439">
        <v>18</v>
      </c>
      <c r="AA22" s="439" t="s">
        <v>218</v>
      </c>
    </row>
    <row r="23" spans="1:27" x14ac:dyDescent="0.25">
      <c r="A23" s="472"/>
      <c r="B23" s="472"/>
      <c r="C23" s="472"/>
      <c r="E23" s="1785"/>
      <c r="F23" s="1197" t="s">
        <v>197</v>
      </c>
      <c r="G23" s="1046">
        <f ca="1">OFFSET('HABILITAÇÃO  F.E'!$C$14,'EXPELHO HABILITAÇÃO F.E '!$W$10+6,AB$14)</f>
        <v>129</v>
      </c>
      <c r="H23" s="1047">
        <f ca="1">OFFSET('HABILITAÇÃO  F.E'!$C$14,'EXPELHO HABILITAÇÃO F.E '!$W$10+6,AC$14)</f>
        <v>186</v>
      </c>
      <c r="I23" s="1048">
        <f ca="1">OFFSET('HABILITAÇÃO  F.E'!$C$14,'EXPELHO HABILITAÇÃO F.E '!$W$10+6,AD$14)</f>
        <v>155</v>
      </c>
      <c r="J23" s="1049">
        <f ca="1">OFFSET('HABILITAÇÃO  F.E'!$C$14,'EXPELHO HABILITAÇÃO F.E '!$W$10+6,AE$14)</f>
        <v>380</v>
      </c>
      <c r="K23" s="1046">
        <f ca="1">OFFSET('HABILITAÇÃO  F.E'!$C$14,'EXPELHO HABILITAÇÃO F.E '!$W$10+6,AF$14)</f>
        <v>246</v>
      </c>
      <c r="L23" s="1047">
        <f ca="1">OFFSET('HABILITAÇÃO  F.E'!$C$14,'EXPELHO HABILITAÇÃO F.E '!$W$10+6,AG$14)</f>
        <v>304</v>
      </c>
      <c r="M23" s="1048">
        <f ca="1">OFFSET('HABILITAÇÃO  F.E'!$C$14,'EXPELHO HABILITAÇÃO F.E '!$W$10+6,AH$14)</f>
        <v>247</v>
      </c>
      <c r="N23" s="1050">
        <f ca="1">OFFSET('HABILITAÇÃO  F.E'!$C$14,'EXPELHO HABILITAÇÃO F.E '!$W$10+6,AI$14)</f>
        <v>129</v>
      </c>
      <c r="Z23" s="439">
        <v>19</v>
      </c>
      <c r="AA23" s="439" t="s">
        <v>261</v>
      </c>
    </row>
    <row r="24" spans="1:27" x14ac:dyDescent="0.25">
      <c r="A24" s="472"/>
      <c r="B24" s="472"/>
      <c r="C24" s="472"/>
      <c r="E24" s="1785"/>
      <c r="F24" s="1196" t="s">
        <v>198</v>
      </c>
      <c r="G24" s="159">
        <f ca="1">OFFSET('HABILITAÇÃO  F.E'!$C$14,'EXPELHO HABILITAÇÃO F.E '!$W$10+7,AB$14)</f>
        <v>22</v>
      </c>
      <c r="H24" s="160">
        <f ca="1">OFFSET('HABILITAÇÃO  F.E'!$C$14,'EXPELHO HABILITAÇÃO F.E '!$W$10+7,AC$14)</f>
        <v>1</v>
      </c>
      <c r="I24" s="161">
        <f ca="1">OFFSET('HABILITAÇÃO  F.E'!$C$14,'EXPELHO HABILITAÇÃO F.E '!$W$10+7,AD$14)</f>
        <v>63</v>
      </c>
      <c r="J24" s="162">
        <f ca="1">OFFSET('HABILITAÇÃO  F.E'!$C$14,'EXPELHO HABILITAÇÃO F.E '!$W$10+7,AE$14)</f>
        <v>2</v>
      </c>
      <c r="K24" s="159">
        <f ca="1">OFFSET('HABILITAÇÃO  F.E'!$C$14,'EXPELHO HABILITAÇÃO F.E '!$W$10+7,AF$14)</f>
        <v>178</v>
      </c>
      <c r="L24" s="160">
        <f ca="1">OFFSET('HABILITAÇÃO  F.E'!$C$14,'EXPELHO HABILITAÇÃO F.E '!$W$10+7,AG$14)</f>
        <v>9</v>
      </c>
      <c r="M24" s="161">
        <f ca="1">OFFSET('HABILITAÇÃO  F.E'!$C$14,'EXPELHO HABILITAÇÃO F.E '!$W$10+7,AH$14)</f>
        <v>196</v>
      </c>
      <c r="N24" s="507">
        <f ca="1">OFFSET('HABILITAÇÃO  F.E'!$C$14,'EXPELHO HABILITAÇÃO F.E '!$W$10+7,AI$14)</f>
        <v>2</v>
      </c>
      <c r="Z24" s="439">
        <v>20</v>
      </c>
      <c r="AA24" s="439" t="s">
        <v>220</v>
      </c>
    </row>
    <row r="25" spans="1:27" x14ac:dyDescent="0.25">
      <c r="A25" s="472"/>
      <c r="B25" s="472"/>
      <c r="C25" s="472"/>
      <c r="E25" s="1785"/>
      <c r="F25" s="1197" t="s">
        <v>199</v>
      </c>
      <c r="G25" s="1046">
        <f ca="1">OFFSET('HABILITAÇÃO  F.E'!$C$14,'EXPELHO HABILITAÇÃO F.E '!$W$10+8,AB$14)</f>
        <v>8</v>
      </c>
      <c r="H25" s="1047">
        <f ca="1">OFFSET('HABILITAÇÃO  F.E'!$C$14,'EXPELHO HABILITAÇÃO F.E '!$W$10+8,AC$14)</f>
        <v>0</v>
      </c>
      <c r="I25" s="1048">
        <f ca="1">OFFSET('HABILITAÇÃO  F.E'!$C$14,'EXPELHO HABILITAÇÃO F.E '!$W$10+8,AD$14)</f>
        <v>68</v>
      </c>
      <c r="J25" s="1049">
        <f ca="1">OFFSET('HABILITAÇÃO  F.E'!$C$14,'EXPELHO HABILITAÇÃO F.E '!$W$10+8,AE$14)</f>
        <v>1</v>
      </c>
      <c r="K25" s="1046">
        <f ca="1">OFFSET('HABILITAÇÃO  F.E'!$C$14,'EXPELHO HABILITAÇÃO F.E '!$W$10+8,AF$14)</f>
        <v>142</v>
      </c>
      <c r="L25" s="1047">
        <f ca="1">OFFSET('HABILITAÇÃO  F.E'!$C$14,'EXPELHO HABILITAÇÃO F.E '!$W$10+8,AG$14)</f>
        <v>3</v>
      </c>
      <c r="M25" s="1048">
        <f ca="1">OFFSET('HABILITAÇÃO  F.E'!$C$14,'EXPELHO HABILITAÇÃO F.E '!$W$10+8,AH$14)</f>
        <v>134</v>
      </c>
      <c r="N25" s="1050">
        <f ca="1">OFFSET('HABILITAÇÃO  F.E'!$C$14,'EXPELHO HABILITAÇÃO F.E '!$W$10+8,AI$14)</f>
        <v>4</v>
      </c>
      <c r="Z25" s="439">
        <v>21</v>
      </c>
      <c r="AA25" s="439" t="s">
        <v>221</v>
      </c>
    </row>
    <row r="26" spans="1:27" ht="15.75" thickBot="1" x14ac:dyDescent="0.3">
      <c r="A26" s="472"/>
      <c r="B26" s="472"/>
      <c r="C26" s="472"/>
      <c r="E26" s="1785"/>
      <c r="F26" s="781" t="s">
        <v>200</v>
      </c>
      <c r="G26" s="782">
        <f ca="1">OFFSET('HABILITAÇÃO  F.E'!$C$14,'EXPELHO HABILITAÇÃO F.E '!$W$10+9,AB$14)</f>
        <v>10</v>
      </c>
      <c r="H26" s="783">
        <f ca="1">OFFSET('HABILITAÇÃO  F.E'!$C$14,'EXPELHO HABILITAÇÃO F.E '!$W$10+9,AC$14)</f>
        <v>0</v>
      </c>
      <c r="I26" s="784">
        <f ca="1">OFFSET('HABILITAÇÃO  F.E'!$C$14,'EXPELHO HABILITAÇÃO F.E '!$W$10+9,AD$14)</f>
        <v>67</v>
      </c>
      <c r="J26" s="785">
        <f ca="1">OFFSET('HABILITAÇÃO  F.E'!$C$14,'EXPELHO HABILITAÇÃO F.E '!$W$10+9,AE$14)</f>
        <v>0</v>
      </c>
      <c r="K26" s="782">
        <f ca="1">OFFSET('HABILITAÇÃO  F.E'!$C$14,'EXPELHO HABILITAÇÃO F.E '!$W$10+9,AF$14)</f>
        <v>93</v>
      </c>
      <c r="L26" s="783">
        <f ca="1">OFFSET('HABILITAÇÃO  F.E'!$C$14,'EXPELHO HABILITAÇÃO F.E '!$W$10+9,AG$14)</f>
        <v>0</v>
      </c>
      <c r="M26" s="784">
        <f ca="1">OFFSET('HABILITAÇÃO  F.E'!$C$14,'EXPELHO HABILITAÇÃO F.E '!$W$10+9,AH$14)</f>
        <v>23</v>
      </c>
      <c r="N26" s="786">
        <f ca="1">OFFSET('HABILITAÇÃO  F.E'!$C$14,'EXPELHO HABILITAÇÃO F.E '!$W$10+9,AI$14)</f>
        <v>0</v>
      </c>
      <c r="Z26" s="439">
        <v>22</v>
      </c>
      <c r="AA26" s="439" t="s">
        <v>222</v>
      </c>
    </row>
    <row r="27" spans="1:27" ht="16.5" customHeight="1" thickBot="1" x14ac:dyDescent="0.3">
      <c r="A27" s="472"/>
      <c r="B27" s="472"/>
      <c r="C27" s="472"/>
      <c r="E27" s="1785"/>
      <c r="F27" s="907" t="s">
        <v>7</v>
      </c>
      <c r="G27" s="908">
        <f t="shared" ref="G27:N27" ca="1" si="0">SUM(G18:G26)</f>
        <v>9510</v>
      </c>
      <c r="H27" s="909">
        <f t="shared" ca="1" si="0"/>
        <v>5030</v>
      </c>
      <c r="I27" s="910">
        <f t="shared" ca="1" si="0"/>
        <v>4554</v>
      </c>
      <c r="J27" s="911">
        <f t="shared" ca="1" si="0"/>
        <v>2662</v>
      </c>
      <c r="K27" s="908">
        <f t="shared" ca="1" si="0"/>
        <v>2445</v>
      </c>
      <c r="L27" s="909">
        <f t="shared" ca="1" si="0"/>
        <v>789</v>
      </c>
      <c r="M27" s="910">
        <f t="shared" ca="1" si="0"/>
        <v>1091</v>
      </c>
      <c r="N27" s="1145">
        <f t="shared" ca="1" si="0"/>
        <v>186</v>
      </c>
      <c r="Z27" s="439">
        <v>23</v>
      </c>
      <c r="AA27" s="439" t="s">
        <v>223</v>
      </c>
    </row>
    <row r="28" spans="1:27" ht="21" customHeight="1" thickBot="1" x14ac:dyDescent="0.3">
      <c r="A28" s="472"/>
      <c r="B28" s="472"/>
      <c r="C28" s="472"/>
      <c r="E28" s="1786"/>
      <c r="F28" s="763" t="s">
        <v>201</v>
      </c>
      <c r="G28" s="1787">
        <f ca="1">G27+H27</f>
        <v>14540</v>
      </c>
      <c r="H28" s="1788"/>
      <c r="I28" s="1787">
        <f ca="1">I27+J27</f>
        <v>7216</v>
      </c>
      <c r="J28" s="1788"/>
      <c r="K28" s="1787">
        <f ca="1">K27+L27</f>
        <v>3234</v>
      </c>
      <c r="L28" s="1788"/>
      <c r="M28" s="1787">
        <f ca="1">M27+N27</f>
        <v>1277</v>
      </c>
      <c r="N28" s="1799"/>
      <c r="Q28" s="396">
        <f ca="1">G28+I28+K28+M28</f>
        <v>26267</v>
      </c>
      <c r="R28" s="76"/>
      <c r="Z28" s="439">
        <v>24</v>
      </c>
      <c r="AA28" s="439" t="s">
        <v>224</v>
      </c>
    </row>
    <row r="29" spans="1:27" ht="14.25" customHeight="1" thickTop="1" x14ac:dyDescent="0.25">
      <c r="A29" s="472"/>
      <c r="B29" s="679"/>
      <c r="C29" s="679"/>
      <c r="D29" s="494"/>
      <c r="E29" s="732" t="s">
        <v>520</v>
      </c>
      <c r="F29" s="164"/>
      <c r="G29" s="134"/>
      <c r="H29" s="134"/>
      <c r="I29" s="134"/>
      <c r="J29" s="134"/>
      <c r="K29" s="134"/>
      <c r="L29" s="134"/>
      <c r="M29" s="134"/>
      <c r="N29" s="134"/>
      <c r="Z29" s="439">
        <v>25</v>
      </c>
      <c r="AA29" s="439" t="s">
        <v>262</v>
      </c>
    </row>
    <row r="30" spans="1:27" ht="6.75" customHeight="1" x14ac:dyDescent="0.25">
      <c r="A30" s="472"/>
      <c r="B30" s="472"/>
      <c r="C30" s="472"/>
      <c r="E30" s="397"/>
      <c r="F30" s="1"/>
      <c r="Z30" s="439">
        <v>26</v>
      </c>
      <c r="AA30" s="439" t="s">
        <v>226</v>
      </c>
    </row>
    <row r="31" spans="1:27" ht="9.75" customHeight="1" x14ac:dyDescent="0.25">
      <c r="A31" s="472"/>
      <c r="B31" s="472"/>
      <c r="C31" s="472"/>
      <c r="E31" s="165"/>
      <c r="F31" s="166"/>
      <c r="G31" s="167"/>
      <c r="H31" s="167"/>
      <c r="I31" s="167"/>
      <c r="J31" s="167"/>
      <c r="K31" s="167"/>
      <c r="L31" s="167"/>
      <c r="M31" s="167"/>
      <c r="N31" s="167"/>
      <c r="Z31" s="439">
        <v>27</v>
      </c>
      <c r="AA31" s="439" t="s">
        <v>227</v>
      </c>
    </row>
    <row r="32" spans="1:27" ht="7.5" customHeight="1" thickBot="1" x14ac:dyDescent="0.3">
      <c r="A32" s="472"/>
      <c r="B32" s="472"/>
      <c r="C32" s="472"/>
      <c r="Z32" s="439">
        <v>28</v>
      </c>
      <c r="AA32" s="439" t="s">
        <v>228</v>
      </c>
    </row>
    <row r="33" spans="1:27" ht="16.5" customHeight="1" thickTop="1" thickBot="1" x14ac:dyDescent="0.3">
      <c r="A33" s="472"/>
      <c r="B33" s="472"/>
      <c r="C33" s="472"/>
      <c r="E33" s="1771" t="s">
        <v>571</v>
      </c>
      <c r="F33" s="1801" t="s">
        <v>42</v>
      </c>
      <c r="G33" s="1803" t="s">
        <v>303</v>
      </c>
      <c r="H33" s="1804"/>
      <c r="I33" s="1797" t="s">
        <v>304</v>
      </c>
      <c r="J33" s="1805"/>
      <c r="K33" s="1803" t="s">
        <v>305</v>
      </c>
      <c r="L33" s="1804"/>
      <c r="M33" s="1797" t="s">
        <v>306</v>
      </c>
      <c r="N33" s="1798"/>
      <c r="Z33" s="439">
        <v>29</v>
      </c>
      <c r="AA33" s="439" t="s">
        <v>276</v>
      </c>
    </row>
    <row r="34" spans="1:27" ht="15.75" thickBot="1" x14ac:dyDescent="0.3">
      <c r="A34" s="472"/>
      <c r="B34" s="472"/>
      <c r="C34" s="472"/>
      <c r="E34" s="1772"/>
      <c r="F34" s="1802"/>
      <c r="G34" s="902" t="s">
        <v>190</v>
      </c>
      <c r="H34" s="903" t="s">
        <v>191</v>
      </c>
      <c r="I34" s="904" t="s">
        <v>190</v>
      </c>
      <c r="J34" s="905" t="s">
        <v>191</v>
      </c>
      <c r="K34" s="902" t="s">
        <v>190</v>
      </c>
      <c r="L34" s="903" t="s">
        <v>191</v>
      </c>
      <c r="M34" s="904" t="s">
        <v>190</v>
      </c>
      <c r="N34" s="906" t="s">
        <v>191</v>
      </c>
      <c r="S34" s="398" t="str">
        <f>G33</f>
        <v>18 À 29</v>
      </c>
      <c r="T34" s="398" t="str">
        <f>I33</f>
        <v>30 À 41</v>
      </c>
      <c r="U34" s="398" t="str">
        <f>K33</f>
        <v>42 À 53</v>
      </c>
      <c r="V34" s="398" t="str">
        <f>M33</f>
        <v>54 OU MAIS</v>
      </c>
      <c r="Z34" s="439">
        <v>30</v>
      </c>
      <c r="AA34" s="439" t="s">
        <v>230</v>
      </c>
    </row>
    <row r="35" spans="1:27" x14ac:dyDescent="0.25">
      <c r="A35" s="472"/>
      <c r="B35" s="472"/>
      <c r="C35" s="472"/>
      <c r="E35" s="1772"/>
      <c r="F35" s="1199" t="s">
        <v>192</v>
      </c>
      <c r="G35" s="168">
        <f ca="1">G18/$Q$28</f>
        <v>1.3020139338333269E-2</v>
      </c>
      <c r="H35" s="169">
        <f t="shared" ref="G35:N36" ca="1" si="1">H18/$Q$28</f>
        <v>1.2258727681120797E-2</v>
      </c>
      <c r="I35" s="170">
        <f t="shared" ca="1" si="1"/>
        <v>1.2943998172612022E-2</v>
      </c>
      <c r="J35" s="169">
        <f t="shared" ca="1" si="1"/>
        <v>1.2411010012563293E-2</v>
      </c>
      <c r="K35" s="170">
        <f t="shared" ca="1" si="1"/>
        <v>5.7486580119541627E-3</v>
      </c>
      <c r="L35" s="169">
        <f t="shared" ca="1" si="1"/>
        <v>4.7207522747173261E-3</v>
      </c>
      <c r="M35" s="170">
        <f t="shared" ca="1" si="1"/>
        <v>2.0938820573342979E-3</v>
      </c>
      <c r="N35" s="354">
        <f t="shared" ca="1" si="1"/>
        <v>4.9491757718810676E-4</v>
      </c>
      <c r="Z35" s="439">
        <v>31</v>
      </c>
      <c r="AA35" s="439" t="s">
        <v>231</v>
      </c>
    </row>
    <row r="36" spans="1:27" x14ac:dyDescent="0.25">
      <c r="A36" s="472"/>
      <c r="B36" s="472"/>
      <c r="C36" s="472"/>
      <c r="E36" s="1772"/>
      <c r="F36" s="1197" t="s">
        <v>193</v>
      </c>
      <c r="G36" s="1051">
        <f t="shared" ca="1" si="1"/>
        <v>0.32664560094415046</v>
      </c>
      <c r="H36" s="1052">
        <f t="shared" ca="1" si="1"/>
        <v>0.17192675219857617</v>
      </c>
      <c r="I36" s="1053">
        <f t="shared" ca="1" si="1"/>
        <v>0.10480831461529676</v>
      </c>
      <c r="J36" s="1052">
        <f t="shared" ca="1" si="1"/>
        <v>7.3552366086724788E-2</v>
      </c>
      <c r="K36" s="1053">
        <f t="shared" ca="1" si="1"/>
        <v>3.3844748163094379E-2</v>
      </c>
      <c r="L36" s="1052">
        <f t="shared" ca="1" si="1"/>
        <v>1.2867857006890776E-2</v>
      </c>
      <c r="M36" s="1053">
        <f t="shared" ca="1" si="1"/>
        <v>8.8323752236646735E-3</v>
      </c>
      <c r="N36" s="1061">
        <f t="shared" ca="1" si="1"/>
        <v>1.332470400121826E-3</v>
      </c>
      <c r="Z36" s="439">
        <v>32</v>
      </c>
      <c r="AA36" s="439" t="s">
        <v>232</v>
      </c>
    </row>
    <row r="37" spans="1:27" x14ac:dyDescent="0.25">
      <c r="A37" s="472"/>
      <c r="B37" s="472"/>
      <c r="C37" s="472"/>
      <c r="E37" s="1772"/>
      <c r="F37" s="1196" t="s">
        <v>194</v>
      </c>
      <c r="G37" s="171">
        <f t="shared" ref="G37:H37" ca="1" si="2">G20/$Q$28</f>
        <v>8.6800928922221802E-3</v>
      </c>
      <c r="H37" s="172">
        <f t="shared" ca="1" si="2"/>
        <v>7.6141165721247192E-5</v>
      </c>
      <c r="I37" s="173">
        <f t="shared" ref="I37:N37" ca="1" si="3">I20/$Q$28</f>
        <v>1.9111432596033047E-2</v>
      </c>
      <c r="J37" s="172">
        <f t="shared" ca="1" si="3"/>
        <v>5.7105874290935398E-4</v>
      </c>
      <c r="K37" s="173">
        <f t="shared" ca="1" si="3"/>
        <v>1.4352609738455096E-2</v>
      </c>
      <c r="L37" s="172">
        <f t="shared" ca="1" si="3"/>
        <v>3.0456466288498877E-4</v>
      </c>
      <c r="M37" s="173">
        <f t="shared" ca="1" si="3"/>
        <v>4.2258346975292188E-3</v>
      </c>
      <c r="N37" s="355">
        <f t="shared" ca="1" si="3"/>
        <v>7.6141165721247192E-5</v>
      </c>
      <c r="Z37" s="439">
        <v>33</v>
      </c>
      <c r="AA37" s="439" t="s">
        <v>263</v>
      </c>
    </row>
    <row r="38" spans="1:27" x14ac:dyDescent="0.25">
      <c r="A38" s="472"/>
      <c r="B38" s="472"/>
      <c r="C38" s="472"/>
      <c r="E38" s="1772"/>
      <c r="F38" s="1197" t="s">
        <v>195</v>
      </c>
      <c r="G38" s="1051">
        <f t="shared" ref="G38:H38" ca="1" si="4">G21/$Q$28</f>
        <v>4.2639052803898425E-3</v>
      </c>
      <c r="H38" s="1052">
        <f t="shared" ca="1" si="4"/>
        <v>1.1421174858187079E-4</v>
      </c>
      <c r="I38" s="1053">
        <f t="shared" ref="I38:N38" ca="1" si="5">I21/$Q$28</f>
        <v>1.397190390984886E-2</v>
      </c>
      <c r="J38" s="1052">
        <f t="shared" ca="1" si="5"/>
        <v>1.5228233144249438E-4</v>
      </c>
      <c r="K38" s="1053">
        <f t="shared" ca="1" si="5"/>
        <v>9.8602809609015119E-3</v>
      </c>
      <c r="L38" s="1052">
        <f t="shared" ca="1" si="5"/>
        <v>7.6141165721247192E-5</v>
      </c>
      <c r="M38" s="1053">
        <f t="shared" ca="1" si="5"/>
        <v>2.931434880268017E-3</v>
      </c>
      <c r="N38" s="1061">
        <f t="shared" ca="1" si="5"/>
        <v>3.8070582860623596E-5</v>
      </c>
      <c r="Z38" s="439">
        <v>34</v>
      </c>
      <c r="AA38" s="439" t="s">
        <v>234</v>
      </c>
    </row>
    <row r="39" spans="1:27" x14ac:dyDescent="0.25">
      <c r="A39" s="472"/>
      <c r="B39" s="472"/>
      <c r="C39" s="472"/>
      <c r="E39" s="1772"/>
      <c r="F39" s="1196" t="s">
        <v>196</v>
      </c>
      <c r="G39" s="171">
        <f t="shared" ref="G39:H39" ca="1" si="6">G22/$Q$28</f>
        <v>3.0075760459892641E-3</v>
      </c>
      <c r="H39" s="172">
        <f t="shared" ca="1" si="6"/>
        <v>0</v>
      </c>
      <c r="I39" s="173">
        <f t="shared" ref="I39:N39" ca="1" si="7">I22/$Q$28</f>
        <v>9.0988693036890399E-3</v>
      </c>
      <c r="J39" s="172">
        <f t="shared" ca="1" si="7"/>
        <v>7.6141165721247192E-5</v>
      </c>
      <c r="K39" s="173">
        <f t="shared" ca="1" si="7"/>
        <v>4.1877641146685959E-3</v>
      </c>
      <c r="L39" s="172">
        <f t="shared" ca="1" si="7"/>
        <v>3.8070582860623596E-5</v>
      </c>
      <c r="M39" s="173">
        <f t="shared" ca="1" si="7"/>
        <v>6.0912932576997754E-4</v>
      </c>
      <c r="N39" s="355">
        <f t="shared" ca="1" si="7"/>
        <v>0</v>
      </c>
      <c r="Z39" s="439">
        <v>35</v>
      </c>
      <c r="AA39" s="439" t="s">
        <v>235</v>
      </c>
    </row>
    <row r="40" spans="1:27" x14ac:dyDescent="0.25">
      <c r="A40" s="472"/>
      <c r="B40" s="472"/>
      <c r="C40" s="472"/>
      <c r="E40" s="1772"/>
      <c r="F40" s="1197" t="s">
        <v>197</v>
      </c>
      <c r="G40" s="1051">
        <f t="shared" ref="G40:H40" ca="1" si="8">G23/$Q$28</f>
        <v>4.9111051890204441E-3</v>
      </c>
      <c r="H40" s="1052">
        <f t="shared" ca="1" si="8"/>
        <v>7.0811284120759887E-3</v>
      </c>
      <c r="I40" s="1053">
        <f t="shared" ref="I40:N40" ca="1" si="9">I23/$Q$28</f>
        <v>5.9009403433966578E-3</v>
      </c>
      <c r="J40" s="1052">
        <f t="shared" ca="1" si="9"/>
        <v>1.4466821487036966E-2</v>
      </c>
      <c r="K40" s="1053">
        <f t="shared" ca="1" si="9"/>
        <v>9.3653633837134046E-3</v>
      </c>
      <c r="L40" s="1052">
        <f t="shared" ca="1" si="9"/>
        <v>1.1573457189629573E-2</v>
      </c>
      <c r="M40" s="1053">
        <f t="shared" ca="1" si="9"/>
        <v>9.4034339665740284E-3</v>
      </c>
      <c r="N40" s="1061">
        <f t="shared" ca="1" si="9"/>
        <v>4.9111051890204441E-3</v>
      </c>
      <c r="Z40" s="439">
        <v>36</v>
      </c>
      <c r="AA40" s="439" t="s">
        <v>264</v>
      </c>
    </row>
    <row r="41" spans="1:27" x14ac:dyDescent="0.25">
      <c r="A41" s="472"/>
      <c r="B41" s="472"/>
      <c r="C41" s="472"/>
      <c r="E41" s="1772"/>
      <c r="F41" s="1196" t="s">
        <v>198</v>
      </c>
      <c r="G41" s="171">
        <f t="shared" ref="G41:H41" ca="1" si="10">G24/$Q$28</f>
        <v>8.3755282293371909E-4</v>
      </c>
      <c r="H41" s="172">
        <f t="shared" ca="1" si="10"/>
        <v>3.8070582860623596E-5</v>
      </c>
      <c r="I41" s="173">
        <f t="shared" ref="I41:N41" ca="1" si="11">I24/$Q$28</f>
        <v>2.3984467202192864E-3</v>
      </c>
      <c r="J41" s="172">
        <f t="shared" ca="1" si="11"/>
        <v>7.6141165721247192E-5</v>
      </c>
      <c r="K41" s="173">
        <f t="shared" ca="1" si="11"/>
        <v>6.7765637491910002E-3</v>
      </c>
      <c r="L41" s="172">
        <f t="shared" ca="1" si="11"/>
        <v>3.4263524574561238E-4</v>
      </c>
      <c r="M41" s="173">
        <f t="shared" ca="1" si="11"/>
        <v>7.4618342406822247E-3</v>
      </c>
      <c r="N41" s="355">
        <f t="shared" ca="1" si="11"/>
        <v>7.6141165721247192E-5</v>
      </c>
      <c r="Z41" s="439">
        <v>37</v>
      </c>
      <c r="AA41" s="439" t="s">
        <v>237</v>
      </c>
    </row>
    <row r="42" spans="1:27" x14ac:dyDescent="0.25">
      <c r="A42" s="472"/>
      <c r="B42" s="472"/>
      <c r="C42" s="472"/>
      <c r="E42" s="1772"/>
      <c r="F42" s="1197" t="s">
        <v>199</v>
      </c>
      <c r="G42" s="1051">
        <f t="shared" ref="G42:H42" ca="1" si="12">G25/$Q$28</f>
        <v>3.0456466288498877E-4</v>
      </c>
      <c r="H42" s="1052">
        <f t="shared" ca="1" si="12"/>
        <v>0</v>
      </c>
      <c r="I42" s="1053">
        <f t="shared" ref="I42:N42" ca="1" si="13">I25/$Q$28</f>
        <v>2.5887996345224044E-3</v>
      </c>
      <c r="J42" s="1052">
        <f t="shared" ca="1" si="13"/>
        <v>3.8070582860623596E-5</v>
      </c>
      <c r="K42" s="1053">
        <f t="shared" ca="1" si="13"/>
        <v>5.4060227662085505E-3</v>
      </c>
      <c r="L42" s="1052">
        <f t="shared" ca="1" si="13"/>
        <v>1.1421174858187079E-4</v>
      </c>
      <c r="M42" s="1053">
        <f t="shared" ca="1" si="13"/>
        <v>5.1014581033235621E-3</v>
      </c>
      <c r="N42" s="1061">
        <f t="shared" ca="1" si="13"/>
        <v>1.5228233144249438E-4</v>
      </c>
      <c r="Z42" s="439">
        <v>38</v>
      </c>
      <c r="AA42" s="439" t="s">
        <v>238</v>
      </c>
    </row>
    <row r="43" spans="1:27" ht="15.75" thickBot="1" x14ac:dyDescent="0.3">
      <c r="A43" s="472"/>
      <c r="B43" s="472"/>
      <c r="C43" s="472"/>
      <c r="E43" s="1772"/>
      <c r="F43" s="1198" t="s">
        <v>200</v>
      </c>
      <c r="G43" s="775">
        <f t="shared" ref="G43:H43" ca="1" si="14">G26/$Q$28</f>
        <v>3.8070582860623599E-4</v>
      </c>
      <c r="H43" s="776">
        <f t="shared" ca="1" si="14"/>
        <v>0</v>
      </c>
      <c r="I43" s="777">
        <f t="shared" ref="I43:N43" ca="1" si="15">I26/$Q$28</f>
        <v>2.550729051661781E-3</v>
      </c>
      <c r="J43" s="776">
        <f t="shared" ca="1" si="15"/>
        <v>0</v>
      </c>
      <c r="K43" s="777">
        <f t="shared" ca="1" si="15"/>
        <v>3.5405642060379943E-3</v>
      </c>
      <c r="L43" s="776">
        <f t="shared" ca="1" si="15"/>
        <v>0</v>
      </c>
      <c r="M43" s="777">
        <f t="shared" ca="1" si="15"/>
        <v>8.7562340579434275E-4</v>
      </c>
      <c r="N43" s="780">
        <f t="shared" ca="1" si="15"/>
        <v>0</v>
      </c>
      <c r="Z43" s="439">
        <v>39</v>
      </c>
      <c r="AA43" s="439" t="s">
        <v>239</v>
      </c>
    </row>
    <row r="44" spans="1:27" ht="21" customHeight="1" thickBot="1" x14ac:dyDescent="0.3">
      <c r="A44" s="472"/>
      <c r="B44" s="472"/>
      <c r="C44" s="472"/>
      <c r="E44" s="1772"/>
      <c r="F44" s="1193" t="s">
        <v>7</v>
      </c>
      <c r="G44" s="917">
        <f ca="1">SUM(G35:G43)</f>
        <v>0.3620512430045304</v>
      </c>
      <c r="H44" s="918">
        <f t="shared" ref="H44:N44" ca="1" si="16">SUM(H35:H43)</f>
        <v>0.19149503178893668</v>
      </c>
      <c r="I44" s="917">
        <f t="shared" ca="1" si="16"/>
        <v>0.17337343434727989</v>
      </c>
      <c r="J44" s="919">
        <f t="shared" ca="1" si="16"/>
        <v>0.10134389157498001</v>
      </c>
      <c r="K44" s="920">
        <f t="shared" ca="1" si="16"/>
        <v>9.3082575094224698E-2</v>
      </c>
      <c r="L44" s="918">
        <f t="shared" ca="1" si="16"/>
        <v>3.0037689877032019E-2</v>
      </c>
      <c r="M44" s="917">
        <f t="shared" ca="1" si="16"/>
        <v>4.1535005900940343E-2</v>
      </c>
      <c r="N44" s="921">
        <f t="shared" ca="1" si="16"/>
        <v>7.0811284120759896E-3</v>
      </c>
      <c r="Z44" s="439">
        <v>40</v>
      </c>
      <c r="AA44" s="439" t="s">
        <v>240</v>
      </c>
    </row>
    <row r="45" spans="1:27" ht="23.25" customHeight="1" thickBot="1" x14ac:dyDescent="0.3">
      <c r="A45" s="472"/>
      <c r="B45" s="472"/>
      <c r="C45" s="472"/>
      <c r="E45" s="1773"/>
      <c r="F45" s="922" t="s">
        <v>201</v>
      </c>
      <c r="G45" s="1806">
        <f ca="1">G28/$Q$28</f>
        <v>0.55354627479346707</v>
      </c>
      <c r="H45" s="1807"/>
      <c r="I45" s="1806">
        <f ca="1">I28/$Q$28</f>
        <v>0.27471732592225989</v>
      </c>
      <c r="J45" s="1807"/>
      <c r="K45" s="1806">
        <f ca="1">K28/$Q$28</f>
        <v>0.12312026497125671</v>
      </c>
      <c r="L45" s="1807"/>
      <c r="M45" s="1806">
        <f ca="1">M28/$Q$28</f>
        <v>4.8616134313016333E-2</v>
      </c>
      <c r="N45" s="1807"/>
      <c r="Z45" s="439">
        <v>41</v>
      </c>
      <c r="AA45" s="439" t="s">
        <v>241</v>
      </c>
    </row>
    <row r="46" spans="1:27" ht="15.75" customHeight="1" thickTop="1" x14ac:dyDescent="0.25">
      <c r="A46" s="472"/>
      <c r="B46" s="680"/>
      <c r="C46" s="680"/>
      <c r="D46" s="45"/>
      <c r="E46" s="732" t="s">
        <v>520</v>
      </c>
      <c r="F46" s="164"/>
      <c r="G46" s="174"/>
      <c r="H46" s="174"/>
      <c r="I46" s="174"/>
      <c r="J46" s="174"/>
      <c r="K46" s="174"/>
      <c r="L46" s="174"/>
      <c r="M46" s="174"/>
      <c r="N46" s="174"/>
      <c r="Z46" s="439">
        <v>42</v>
      </c>
      <c r="AA46" s="439" t="s">
        <v>242</v>
      </c>
    </row>
    <row r="47" spans="1:27" ht="11.25" customHeight="1" x14ac:dyDescent="0.25">
      <c r="A47" s="472"/>
      <c r="B47" s="680"/>
      <c r="C47" s="680"/>
      <c r="D47" s="45"/>
      <c r="E47" s="439"/>
      <c r="F47" s="164"/>
      <c r="G47" s="174"/>
      <c r="H47" s="174"/>
      <c r="I47" s="174"/>
      <c r="J47" s="174"/>
      <c r="K47" s="174"/>
      <c r="L47" s="174"/>
      <c r="M47" s="174"/>
      <c r="N47" s="174"/>
      <c r="P47" s="398"/>
      <c r="Q47" s="398"/>
      <c r="R47" s="398"/>
      <c r="Z47" s="439">
        <v>43</v>
      </c>
      <c r="AA47" s="439" t="s">
        <v>265</v>
      </c>
    </row>
    <row r="48" spans="1:27" x14ac:dyDescent="0.25">
      <c r="A48" s="472"/>
      <c r="B48" s="472"/>
      <c r="C48" s="472"/>
      <c r="E48" s="439"/>
      <c r="O48" s="398" t="str">
        <f>G33</f>
        <v>18 À 29</v>
      </c>
      <c r="P48" s="398" t="str">
        <f>I33</f>
        <v>30 À 41</v>
      </c>
      <c r="Q48" s="398" t="str">
        <f>K33</f>
        <v>42 À 53</v>
      </c>
      <c r="R48" s="398" t="str">
        <f>M33</f>
        <v>54 OU MAIS</v>
      </c>
      <c r="Z48" s="439">
        <v>44</v>
      </c>
      <c r="AA48" s="439" t="s">
        <v>244</v>
      </c>
    </row>
    <row r="49" spans="1:27" x14ac:dyDescent="0.25">
      <c r="A49" s="472"/>
      <c r="B49" s="472"/>
      <c r="C49" s="472"/>
      <c r="E49" s="163"/>
      <c r="O49" s="400">
        <f ca="1">G45</f>
        <v>0.55354627479346707</v>
      </c>
      <c r="P49" s="400">
        <f ca="1">I45</f>
        <v>0.27471732592225989</v>
      </c>
      <c r="Q49" s="400">
        <f ca="1">K45</f>
        <v>0.12312026497125671</v>
      </c>
      <c r="R49" s="400">
        <f ca="1">M45</f>
        <v>4.8616134313016333E-2</v>
      </c>
      <c r="Z49" s="439">
        <v>45</v>
      </c>
      <c r="AA49" s="439" t="s">
        <v>245</v>
      </c>
    </row>
    <row r="50" spans="1:27" x14ac:dyDescent="0.25">
      <c r="A50" s="472"/>
      <c r="B50" s="472"/>
      <c r="C50" s="472"/>
      <c r="Z50" s="439">
        <v>46</v>
      </c>
      <c r="AA50" s="439" t="s">
        <v>246</v>
      </c>
    </row>
    <row r="51" spans="1:27" x14ac:dyDescent="0.25">
      <c r="A51" s="472"/>
      <c r="B51" s="472"/>
      <c r="C51" s="472"/>
      <c r="Z51" s="439">
        <v>47</v>
      </c>
      <c r="AA51" s="439" t="s">
        <v>247</v>
      </c>
    </row>
    <row r="52" spans="1:27" x14ac:dyDescent="0.25">
      <c r="A52" s="472"/>
      <c r="B52" s="472"/>
      <c r="C52" s="472"/>
      <c r="Z52" s="439">
        <v>48</v>
      </c>
      <c r="AA52" s="439" t="s">
        <v>248</v>
      </c>
    </row>
    <row r="53" spans="1:27" x14ac:dyDescent="0.25">
      <c r="A53" s="472"/>
      <c r="B53" s="472"/>
      <c r="C53" s="472"/>
      <c r="Z53" s="439">
        <v>49</v>
      </c>
      <c r="AA53" s="439" t="s">
        <v>249</v>
      </c>
    </row>
    <row r="54" spans="1:27" x14ac:dyDescent="0.25">
      <c r="A54" s="472"/>
      <c r="B54" s="472"/>
      <c r="C54" s="472"/>
      <c r="Q54" s="398"/>
      <c r="R54" s="398" t="str">
        <f>G33</f>
        <v>18 À 29</v>
      </c>
      <c r="S54" s="398" t="str">
        <f>I33</f>
        <v>30 À 41</v>
      </c>
      <c r="T54" s="398" t="str">
        <f>K33</f>
        <v>42 À 53</v>
      </c>
      <c r="U54" s="398" t="str">
        <f>M33</f>
        <v>54 OU MAIS</v>
      </c>
      <c r="V54" s="398"/>
      <c r="Z54" s="439">
        <v>50</v>
      </c>
      <c r="AA54" s="439" t="s">
        <v>250</v>
      </c>
    </row>
    <row r="55" spans="1:27" x14ac:dyDescent="0.25">
      <c r="A55" s="472"/>
      <c r="B55" s="472"/>
      <c r="C55" s="472"/>
      <c r="Z55" s="439">
        <v>51</v>
      </c>
      <c r="AA55" s="439" t="s">
        <v>266</v>
      </c>
    </row>
    <row r="56" spans="1:27" x14ac:dyDescent="0.25">
      <c r="A56" s="472"/>
      <c r="B56" s="472"/>
      <c r="C56" s="472"/>
      <c r="Z56" s="439">
        <v>52</v>
      </c>
      <c r="AA56" s="439" t="s">
        <v>252</v>
      </c>
    </row>
    <row r="57" spans="1:27" x14ac:dyDescent="0.25">
      <c r="A57" s="472"/>
      <c r="B57" s="472"/>
      <c r="C57" s="472"/>
      <c r="Z57" s="439">
        <v>53</v>
      </c>
      <c r="AA57" s="439" t="s">
        <v>201</v>
      </c>
    </row>
    <row r="58" spans="1:27" x14ac:dyDescent="0.25">
      <c r="A58" s="472"/>
      <c r="B58" s="472"/>
      <c r="C58" s="472"/>
    </row>
    <row r="59" spans="1:27" x14ac:dyDescent="0.25">
      <c r="A59" s="472"/>
      <c r="B59" s="472"/>
      <c r="C59" s="472"/>
    </row>
    <row r="60" spans="1:27" x14ac:dyDescent="0.25">
      <c r="A60" s="472"/>
      <c r="B60" s="472"/>
      <c r="C60" s="472"/>
    </row>
    <row r="61" spans="1:27" x14ac:dyDescent="0.25">
      <c r="A61" s="472"/>
      <c r="B61" s="472"/>
      <c r="C61" s="472"/>
    </row>
    <row r="62" spans="1:27" x14ac:dyDescent="0.25">
      <c r="A62" s="472"/>
      <c r="B62" s="472"/>
      <c r="C62" s="472"/>
    </row>
    <row r="63" spans="1:27" x14ac:dyDescent="0.25">
      <c r="A63" s="472"/>
      <c r="B63" s="472"/>
      <c r="C63" s="472"/>
    </row>
    <row r="64" spans="1:27" x14ac:dyDescent="0.25">
      <c r="A64" s="472"/>
      <c r="B64" s="472"/>
      <c r="C64" s="472"/>
    </row>
    <row r="65" spans="1:3" x14ac:dyDescent="0.25">
      <c r="A65" s="472"/>
      <c r="B65" s="472"/>
      <c r="C65" s="472"/>
    </row>
    <row r="66" spans="1:3" x14ac:dyDescent="0.25">
      <c r="A66" s="472"/>
      <c r="B66" s="472"/>
      <c r="C66" s="472"/>
    </row>
    <row r="67" spans="1:3" x14ac:dyDescent="0.25">
      <c r="A67" s="472"/>
      <c r="B67" s="472"/>
      <c r="C67" s="472"/>
    </row>
    <row r="68" spans="1:3" x14ac:dyDescent="0.25">
      <c r="A68" s="472"/>
      <c r="B68" s="472"/>
      <c r="C68" s="472"/>
    </row>
    <row r="69" spans="1:3" x14ac:dyDescent="0.25">
      <c r="A69" s="472"/>
      <c r="B69" s="472"/>
      <c r="C69" s="472"/>
    </row>
    <row r="70" spans="1:3" x14ac:dyDescent="0.25">
      <c r="A70" s="472"/>
      <c r="B70" s="472"/>
      <c r="C70" s="472"/>
    </row>
    <row r="71" spans="1:3" x14ac:dyDescent="0.25">
      <c r="A71" s="472"/>
      <c r="B71" s="472"/>
      <c r="C71" s="472"/>
    </row>
    <row r="72" spans="1:3" x14ac:dyDescent="0.25">
      <c r="A72" s="472"/>
      <c r="B72" s="472"/>
      <c r="C72" s="472"/>
    </row>
    <row r="73" spans="1:3" x14ac:dyDescent="0.25">
      <c r="A73" s="472"/>
      <c r="B73" s="472"/>
      <c r="C73" s="472"/>
    </row>
    <row r="74" spans="1:3" x14ac:dyDescent="0.25">
      <c r="A74" s="472"/>
      <c r="B74" s="472"/>
      <c r="C74" s="472"/>
    </row>
    <row r="75" spans="1:3" x14ac:dyDescent="0.25">
      <c r="A75" s="472"/>
      <c r="B75" s="472"/>
      <c r="C75" s="472"/>
    </row>
    <row r="76" spans="1:3" x14ac:dyDescent="0.25">
      <c r="A76" s="472"/>
      <c r="B76" s="472"/>
      <c r="C76" s="472"/>
    </row>
    <row r="77" spans="1:3" x14ac:dyDescent="0.25">
      <c r="A77" s="472"/>
      <c r="B77" s="472"/>
      <c r="C77" s="472"/>
    </row>
    <row r="78" spans="1:3" x14ac:dyDescent="0.25">
      <c r="A78" s="472"/>
      <c r="B78" s="472"/>
      <c r="C78" s="472"/>
    </row>
    <row r="79" spans="1:3" x14ac:dyDescent="0.25">
      <c r="A79" s="472"/>
      <c r="B79" s="472"/>
      <c r="C79" s="472"/>
    </row>
    <row r="82" spans="7:10" x14ac:dyDescent="0.25">
      <c r="G82" s="472"/>
      <c r="H82" s="472"/>
      <c r="I82" s="1191"/>
      <c r="J82" s="1191"/>
    </row>
    <row r="83" spans="7:10" x14ac:dyDescent="0.25">
      <c r="G83" s="472"/>
      <c r="H83" s="472"/>
      <c r="I83" s="1426" t="s">
        <v>36</v>
      </c>
      <c r="J83" s="1191"/>
    </row>
    <row r="84" spans="7:10" x14ac:dyDescent="0.25">
      <c r="G84" s="472"/>
      <c r="H84" s="472"/>
      <c r="I84" s="1426" t="s">
        <v>38</v>
      </c>
      <c r="J84" s="393"/>
    </row>
    <row r="85" spans="7:10" x14ac:dyDescent="0.25">
      <c r="G85" s="472"/>
      <c r="H85" s="472"/>
      <c r="I85" s="1426" t="s">
        <v>81</v>
      </c>
      <c r="J85" s="472"/>
    </row>
    <row r="86" spans="7:10" x14ac:dyDescent="0.25">
      <c r="G86" s="472"/>
      <c r="H86" s="472"/>
      <c r="I86" s="472"/>
      <c r="J86" s="472"/>
    </row>
  </sheetData>
  <sheetProtection algorithmName="SHA-512" hashValue="K+EyZCLF5lfZAFhowhNQsDmvYuu3VQEqmXBsYpJF5Gq2Ui2VCts/IMoJ49MuOp828Fy1v4k27wyzH1cJlFsfLA==" saltValue="3Rh8ZzOWyXAm4LVEbOMYBA==" spinCount="100000" sheet="1" objects="1" scenarios="1"/>
  <mergeCells count="27">
    <mergeCell ref="E14:N14"/>
    <mergeCell ref="E33:E45"/>
    <mergeCell ref="F33:F34"/>
    <mergeCell ref="G33:H33"/>
    <mergeCell ref="I33:J33"/>
    <mergeCell ref="K33:L33"/>
    <mergeCell ref="M33:N33"/>
    <mergeCell ref="G45:H45"/>
    <mergeCell ref="I45:J45"/>
    <mergeCell ref="K45:L45"/>
    <mergeCell ref="M45:N45"/>
    <mergeCell ref="E16:E28"/>
    <mergeCell ref="F16:F17"/>
    <mergeCell ref="G16:H16"/>
    <mergeCell ref="I16:J16"/>
    <mergeCell ref="K16:L16"/>
    <mergeCell ref="M16:N16"/>
    <mergeCell ref="G28:H28"/>
    <mergeCell ref="I28:J28"/>
    <mergeCell ref="K28:L28"/>
    <mergeCell ref="M28:N28"/>
    <mergeCell ref="E12:N12"/>
    <mergeCell ref="E4:P4"/>
    <mergeCell ref="E5:P5"/>
    <mergeCell ref="E6:P6"/>
    <mergeCell ref="E7:P7"/>
    <mergeCell ref="D9:P9"/>
  </mergeCells>
  <hyperlinks>
    <hyperlink ref="B19" location="'SERVIÇOS DETRAN VEÍCULO'!A1" display="AVANÇAR &gt;&gt;" xr:uid="{00000000-0004-0000-1700-000000000000}"/>
    <hyperlink ref="B20" location="'HABILITAÇÃO ESPELHO'!A1" display="&lt;&lt; VOLTAR" xr:uid="{00000000-0004-0000-1700-000001000000}"/>
    <hyperlink ref="B18" location="'INÍCIO '!A1" display="INÍCIO" xr:uid="{00000000-0004-0000-1700-000002000000}"/>
    <hyperlink ref="I84" location="'SERVIÇOS DETRAN VEÍCULO'!A1" display="AVANÇAR &gt;&gt;" xr:uid="{00000000-0004-0000-1700-000003000000}"/>
    <hyperlink ref="I85" location="'HABILITAÇÃO ESPELHO'!A1" display="&lt;&lt; VOLTAR" xr:uid="{00000000-0004-0000-1700-000004000000}"/>
    <hyperlink ref="I83" location="'INÍCIO '!A1" display="INÍCIO" xr:uid="{00000000-0004-0000-1700-000005000000}"/>
  </hyperlinks>
  <printOptions horizontalCentered="1"/>
  <pageMargins left="0.51181102362204722" right="0.51181102362204722" top="0.78740157480314965" bottom="0.78740157480314965" header="0.31496062992125984" footer="0.31496062992125984"/>
  <pageSetup paperSize="9" scale="89" orientation="portrait" r:id="rId1"/>
  <rowBreaks count="1" manualBreakCount="1">
    <brk id="46" min="2" max="15" man="1"/>
  </rowBreaks>
  <drawing r:id="rId2"/>
  <legacyDrawing r:id="rId3"/>
  <mc:AlternateContent xmlns:mc="http://schemas.openxmlformats.org/markup-compatibility/2006">
    <mc:Choice Requires="x14">
      <controls>
        <mc:AlternateContent xmlns:mc="http://schemas.openxmlformats.org/markup-compatibility/2006">
          <mc:Choice Requires="x14">
            <control shapeId="58369" r:id="rId4" name="Drop Down 1">
              <controlPr defaultSize="0" autoLine="0" autoPict="0">
                <anchor moveWithCells="1">
                  <from>
                    <xdr:col>8</xdr:col>
                    <xdr:colOff>371475</xdr:colOff>
                    <xdr:row>13</xdr:row>
                    <xdr:rowOff>28575</xdr:rowOff>
                  </from>
                  <to>
                    <xdr:col>13</xdr:col>
                    <xdr:colOff>381000</xdr:colOff>
                    <xdr:row>13</xdr:row>
                    <xdr:rowOff>257175</xdr:rowOff>
                  </to>
                </anchor>
              </controlPr>
            </control>
          </mc:Choice>
        </mc:AlternateContent>
      </controls>
    </mc:Choice>
  </mc:AlternateConten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V763"/>
  <sheetViews>
    <sheetView showGridLines="0" showRowColHeaders="0" topLeftCell="A10" zoomScaleNormal="100" workbookViewId="0">
      <selection activeCell="U17" sqref="U17"/>
    </sheetView>
  </sheetViews>
  <sheetFormatPr baseColWidth="10" defaultColWidth="9.140625" defaultRowHeight="15" x14ac:dyDescent="0.25"/>
  <cols>
    <col min="1" max="1" width="36.5703125" style="439" customWidth="1"/>
    <col min="2" max="2" width="15" style="439" customWidth="1"/>
    <col min="3" max="3" width="1.85546875" style="439" customWidth="1"/>
    <col min="4" max="4" width="2" style="439" customWidth="1"/>
    <col min="5" max="5" width="6.140625" style="45" customWidth="1"/>
    <col min="6" max="6" width="13.140625" style="439" customWidth="1"/>
    <col min="7" max="7" width="7.28515625" style="439" customWidth="1"/>
    <col min="8" max="8" width="7.7109375" style="439" customWidth="1"/>
    <col min="9" max="9" width="7.42578125" style="439" customWidth="1"/>
    <col min="10" max="14" width="7.140625" style="439" customWidth="1"/>
    <col min="15" max="15" width="1" style="439" customWidth="1"/>
    <col min="16" max="16" width="1.42578125" style="439" customWidth="1"/>
    <col min="17" max="19" width="9.140625" style="439" customWidth="1"/>
    <col min="20" max="16384" width="9.140625" style="439"/>
  </cols>
  <sheetData>
    <row r="1" spans="1:17" ht="15.75" thickBot="1" x14ac:dyDescent="0.3"/>
    <row r="2" spans="1:17" ht="9.75" customHeight="1" thickTop="1" x14ac:dyDescent="0.25">
      <c r="B2" s="494"/>
      <c r="C2" s="494"/>
      <c r="D2" s="722"/>
      <c r="E2" s="532"/>
      <c r="F2" s="532"/>
      <c r="G2" s="532"/>
      <c r="H2" s="532"/>
      <c r="I2" s="532"/>
      <c r="J2" s="532"/>
      <c r="K2" s="532"/>
      <c r="L2" s="533"/>
      <c r="M2" s="532"/>
      <c r="N2" s="534"/>
      <c r="O2" s="534"/>
      <c r="P2" s="535"/>
      <c r="Q2" s="399"/>
    </row>
    <row r="3" spans="1:17" ht="8.25" customHeight="1" x14ac:dyDescent="0.25">
      <c r="B3" s="494"/>
      <c r="C3" s="494"/>
      <c r="D3" s="399"/>
      <c r="E3" s="505"/>
      <c r="F3" s="505"/>
      <c r="G3" s="505"/>
      <c r="H3" s="505"/>
      <c r="I3" s="505"/>
      <c r="J3" s="505"/>
      <c r="K3" s="505"/>
      <c r="L3" s="537"/>
      <c r="M3" s="505"/>
      <c r="N3" s="356"/>
      <c r="O3" s="356"/>
      <c r="P3" s="538"/>
      <c r="Q3" s="399"/>
    </row>
    <row r="4" spans="1:17" ht="15.75" x14ac:dyDescent="0.25">
      <c r="B4" s="494"/>
      <c r="C4" s="494"/>
      <c r="D4" s="399"/>
      <c r="E4" s="1683" t="s">
        <v>34</v>
      </c>
      <c r="F4" s="1683"/>
      <c r="G4" s="1683"/>
      <c r="H4" s="1683"/>
      <c r="I4" s="1683"/>
      <c r="J4" s="1683"/>
      <c r="K4" s="1683"/>
      <c r="L4" s="1683"/>
      <c r="M4" s="1683"/>
      <c r="N4" s="1683"/>
      <c r="O4" s="1683"/>
      <c r="P4" s="1684"/>
      <c r="Q4" s="399"/>
    </row>
    <row r="5" spans="1:17" ht="21" customHeight="1" x14ac:dyDescent="0.25">
      <c r="A5" s="472"/>
      <c r="B5" s="679"/>
      <c r="C5" s="679"/>
      <c r="D5" s="399"/>
      <c r="E5" s="1683" t="s">
        <v>35</v>
      </c>
      <c r="F5" s="1683"/>
      <c r="G5" s="1683"/>
      <c r="H5" s="1683"/>
      <c r="I5" s="1683"/>
      <c r="J5" s="1683"/>
      <c r="K5" s="1683"/>
      <c r="L5" s="1683"/>
      <c r="M5" s="1683"/>
      <c r="N5" s="1683"/>
      <c r="O5" s="1683"/>
      <c r="P5" s="1684"/>
      <c r="Q5" s="399"/>
    </row>
    <row r="6" spans="1:17" ht="15.75" x14ac:dyDescent="0.25">
      <c r="A6" s="472"/>
      <c r="B6" s="679"/>
      <c r="C6" s="679"/>
      <c r="D6" s="399"/>
      <c r="E6" s="1683" t="s">
        <v>394</v>
      </c>
      <c r="F6" s="1683"/>
      <c r="G6" s="1683"/>
      <c r="H6" s="1683"/>
      <c r="I6" s="1683"/>
      <c r="J6" s="1683"/>
      <c r="K6" s="1683"/>
      <c r="L6" s="1683"/>
      <c r="M6" s="1683"/>
      <c r="N6" s="1683"/>
      <c r="O6" s="1683"/>
      <c r="P6" s="1684"/>
      <c r="Q6" s="399"/>
    </row>
    <row r="7" spans="1:17" ht="15.75" x14ac:dyDescent="0.25">
      <c r="A7" s="472"/>
      <c r="B7" s="679"/>
      <c r="C7" s="679"/>
      <c r="D7" s="399"/>
      <c r="E7" s="1683" t="s">
        <v>37</v>
      </c>
      <c r="F7" s="1683"/>
      <c r="G7" s="1683"/>
      <c r="H7" s="1683"/>
      <c r="I7" s="1683"/>
      <c r="J7" s="1683"/>
      <c r="K7" s="1683"/>
      <c r="L7" s="1683"/>
      <c r="M7" s="1683"/>
      <c r="N7" s="1683"/>
      <c r="O7" s="1683"/>
      <c r="P7" s="1684"/>
      <c r="Q7" s="399"/>
    </row>
    <row r="8" spans="1:17" ht="15.75" x14ac:dyDescent="0.25">
      <c r="A8" s="472"/>
      <c r="B8" s="679"/>
      <c r="C8" s="679"/>
      <c r="D8" s="399"/>
      <c r="E8" s="1329"/>
      <c r="F8" s="1329"/>
      <c r="G8" s="1329"/>
      <c r="H8" s="1329"/>
      <c r="I8" s="1329"/>
      <c r="J8" s="1329"/>
      <c r="K8" s="1329"/>
      <c r="L8" s="1329"/>
      <c r="M8" s="1329"/>
      <c r="N8" s="1329"/>
      <c r="O8" s="1329"/>
      <c r="P8" s="1330"/>
      <c r="Q8" s="399"/>
    </row>
    <row r="9" spans="1:17" ht="42.75" customHeight="1" thickBot="1" x14ac:dyDescent="0.3">
      <c r="A9" s="472"/>
      <c r="B9" s="679"/>
      <c r="C9" s="679"/>
      <c r="D9" s="1794" t="s">
        <v>335</v>
      </c>
      <c r="E9" s="1795"/>
      <c r="F9" s="1795"/>
      <c r="G9" s="1795"/>
      <c r="H9" s="1795"/>
      <c r="I9" s="1795"/>
      <c r="J9" s="1795"/>
      <c r="K9" s="1795"/>
      <c r="L9" s="1795"/>
      <c r="M9" s="1795"/>
      <c r="N9" s="1795"/>
      <c r="O9" s="1795"/>
      <c r="P9" s="1796"/>
      <c r="Q9" s="399"/>
    </row>
    <row r="10" spans="1:17" ht="3.75" customHeight="1" thickTop="1" x14ac:dyDescent="0.25">
      <c r="A10" s="472"/>
      <c r="B10" s="472"/>
      <c r="C10" s="472"/>
      <c r="D10" s="701"/>
      <c r="F10" s="92"/>
      <c r="G10" s="92"/>
      <c r="H10" s="92"/>
      <c r="I10" s="92"/>
      <c r="J10" s="92"/>
      <c r="K10" s="92"/>
      <c r="L10" s="92"/>
      <c r="M10" s="92"/>
      <c r="N10" s="92"/>
    </row>
    <row r="11" spans="1:17" ht="6.75" customHeight="1" x14ac:dyDescent="0.25">
      <c r="A11" s="472"/>
      <c r="B11" s="472"/>
      <c r="C11" s="472"/>
    </row>
    <row r="12" spans="1:17" ht="43.5" customHeight="1" x14ac:dyDescent="0.25">
      <c r="A12" s="472"/>
      <c r="B12" s="472"/>
      <c r="C12" s="472"/>
      <c r="E12" s="1500" t="s">
        <v>544</v>
      </c>
      <c r="F12" s="1500"/>
      <c r="G12" s="1500"/>
      <c r="H12" s="1500"/>
      <c r="I12" s="1500"/>
      <c r="J12" s="1500"/>
      <c r="K12" s="1500"/>
      <c r="L12" s="1500"/>
      <c r="M12" s="1500"/>
      <c r="N12" s="1500"/>
    </row>
    <row r="13" spans="1:17" ht="9" customHeight="1" thickBot="1" x14ac:dyDescent="0.3">
      <c r="A13" s="472"/>
      <c r="B13" s="472"/>
      <c r="C13" s="472"/>
    </row>
    <row r="14" spans="1:17" ht="15.75" customHeight="1" thickTop="1" thickBot="1" x14ac:dyDescent="0.3">
      <c r="A14" s="472"/>
      <c r="B14" s="472"/>
      <c r="C14" s="472" t="s">
        <v>257</v>
      </c>
      <c r="E14" s="1771" t="s">
        <v>189</v>
      </c>
      <c r="F14" s="1801" t="s">
        <v>42</v>
      </c>
      <c r="G14" s="1803" t="s">
        <v>303</v>
      </c>
      <c r="H14" s="1804"/>
      <c r="I14" s="1797" t="s">
        <v>304</v>
      </c>
      <c r="J14" s="1805"/>
      <c r="K14" s="1803" t="s">
        <v>305</v>
      </c>
      <c r="L14" s="1804"/>
      <c r="M14" s="1797" t="s">
        <v>306</v>
      </c>
      <c r="N14" s="1798"/>
    </row>
    <row r="15" spans="1:17" ht="15.75" thickBot="1" x14ac:dyDescent="0.3">
      <c r="A15" s="472"/>
      <c r="B15" s="472"/>
      <c r="C15" s="472"/>
      <c r="E15" s="1772"/>
      <c r="F15" s="1802"/>
      <c r="G15" s="902" t="s">
        <v>190</v>
      </c>
      <c r="H15" s="903" t="s">
        <v>191</v>
      </c>
      <c r="I15" s="904" t="s">
        <v>190</v>
      </c>
      <c r="J15" s="905" t="s">
        <v>191</v>
      </c>
      <c r="K15" s="902" t="s">
        <v>190</v>
      </c>
      <c r="L15" s="903" t="s">
        <v>191</v>
      </c>
      <c r="M15" s="904" t="s">
        <v>190</v>
      </c>
      <c r="N15" s="906" t="s">
        <v>191</v>
      </c>
    </row>
    <row r="16" spans="1:17" x14ac:dyDescent="0.25">
      <c r="A16" s="472"/>
      <c r="B16" s="1328" t="s">
        <v>36</v>
      </c>
      <c r="C16" s="1328"/>
      <c r="D16" s="1326"/>
      <c r="E16" s="1785"/>
      <c r="F16" s="1334" t="s">
        <v>192</v>
      </c>
      <c r="G16" s="155">
        <v>352</v>
      </c>
      <c r="H16" s="156">
        <v>225</v>
      </c>
      <c r="I16" s="157">
        <v>288</v>
      </c>
      <c r="J16" s="158">
        <v>215</v>
      </c>
      <c r="K16" s="155">
        <v>133</v>
      </c>
      <c r="L16" s="156">
        <v>76</v>
      </c>
      <c r="M16" s="157">
        <v>33</v>
      </c>
      <c r="N16" s="506">
        <v>10</v>
      </c>
    </row>
    <row r="17" spans="1:18" x14ac:dyDescent="0.25">
      <c r="A17" s="472"/>
      <c r="B17" s="1328" t="s">
        <v>38</v>
      </c>
      <c r="C17" s="393"/>
      <c r="D17" s="1326"/>
      <c r="E17" s="1785"/>
      <c r="F17" s="1332" t="s">
        <v>193</v>
      </c>
      <c r="G17" s="1046">
        <v>3124</v>
      </c>
      <c r="H17" s="1047">
        <v>1577</v>
      </c>
      <c r="I17" s="1048">
        <v>1113</v>
      </c>
      <c r="J17" s="1049">
        <v>670</v>
      </c>
      <c r="K17" s="1046">
        <v>390</v>
      </c>
      <c r="L17" s="1047">
        <v>175</v>
      </c>
      <c r="M17" s="1048">
        <v>86</v>
      </c>
      <c r="N17" s="1050">
        <v>9</v>
      </c>
    </row>
    <row r="18" spans="1:18" x14ac:dyDescent="0.25">
      <c r="A18" s="472"/>
      <c r="B18" s="1328" t="s">
        <v>81</v>
      </c>
      <c r="C18" s="1328"/>
      <c r="D18" s="1326"/>
      <c r="E18" s="1785"/>
      <c r="F18" s="1331" t="s">
        <v>194</v>
      </c>
      <c r="G18" s="159">
        <v>94</v>
      </c>
      <c r="H18" s="160">
        <v>1</v>
      </c>
      <c r="I18" s="161">
        <v>281</v>
      </c>
      <c r="J18" s="162">
        <v>5</v>
      </c>
      <c r="K18" s="159">
        <v>230</v>
      </c>
      <c r="L18" s="160">
        <v>4</v>
      </c>
      <c r="M18" s="161">
        <v>81</v>
      </c>
      <c r="N18" s="507">
        <v>0</v>
      </c>
    </row>
    <row r="19" spans="1:18" x14ac:dyDescent="0.25">
      <c r="A19" s="472"/>
      <c r="B19" s="472"/>
      <c r="C19" s="472"/>
      <c r="E19" s="1785"/>
      <c r="F19" s="1332" t="s">
        <v>195</v>
      </c>
      <c r="G19" s="1046">
        <v>41</v>
      </c>
      <c r="H19" s="1047">
        <v>2</v>
      </c>
      <c r="I19" s="1048">
        <v>111</v>
      </c>
      <c r="J19" s="1049">
        <v>0</v>
      </c>
      <c r="K19" s="1046">
        <v>122</v>
      </c>
      <c r="L19" s="1047">
        <v>3</v>
      </c>
      <c r="M19" s="1048">
        <v>50</v>
      </c>
      <c r="N19" s="1050">
        <v>1</v>
      </c>
    </row>
    <row r="20" spans="1:18" x14ac:dyDescent="0.25">
      <c r="A20" s="472"/>
      <c r="B20" s="472"/>
      <c r="C20" s="472"/>
      <c r="E20" s="1785"/>
      <c r="F20" s="1331" t="s">
        <v>196</v>
      </c>
      <c r="G20" s="159">
        <v>19</v>
      </c>
      <c r="H20" s="160">
        <v>0</v>
      </c>
      <c r="I20" s="161">
        <v>57</v>
      </c>
      <c r="J20" s="162">
        <v>0</v>
      </c>
      <c r="K20" s="159">
        <v>46</v>
      </c>
      <c r="L20" s="160">
        <v>0</v>
      </c>
      <c r="M20" s="161">
        <v>1</v>
      </c>
      <c r="N20" s="507">
        <v>0</v>
      </c>
    </row>
    <row r="21" spans="1:18" x14ac:dyDescent="0.25">
      <c r="A21" s="472"/>
      <c r="B21" s="472"/>
      <c r="C21" s="472"/>
      <c r="E21" s="1785"/>
      <c r="F21" s="1332" t="s">
        <v>197</v>
      </c>
      <c r="G21" s="1046">
        <v>39</v>
      </c>
      <c r="H21" s="1047">
        <v>50</v>
      </c>
      <c r="I21" s="1048">
        <v>44</v>
      </c>
      <c r="J21" s="1049">
        <v>90</v>
      </c>
      <c r="K21" s="1046">
        <v>59</v>
      </c>
      <c r="L21" s="1047">
        <v>110</v>
      </c>
      <c r="M21" s="1048">
        <v>81</v>
      </c>
      <c r="N21" s="1050">
        <v>33</v>
      </c>
    </row>
    <row r="22" spans="1:18" x14ac:dyDescent="0.25">
      <c r="A22" s="472"/>
      <c r="B22" s="472"/>
      <c r="C22" s="472"/>
      <c r="E22" s="1785"/>
      <c r="F22" s="1331" t="s">
        <v>198</v>
      </c>
      <c r="G22" s="159">
        <v>0</v>
      </c>
      <c r="H22" s="160">
        <v>0</v>
      </c>
      <c r="I22" s="161">
        <v>28</v>
      </c>
      <c r="J22" s="162">
        <v>2</v>
      </c>
      <c r="K22" s="159">
        <v>91</v>
      </c>
      <c r="L22" s="160">
        <v>2</v>
      </c>
      <c r="M22" s="161">
        <v>118</v>
      </c>
      <c r="N22" s="507">
        <v>2</v>
      </c>
    </row>
    <row r="23" spans="1:18" x14ac:dyDescent="0.25">
      <c r="A23" s="472"/>
      <c r="B23" s="472"/>
      <c r="C23" s="472"/>
      <c r="E23" s="1785"/>
      <c r="F23" s="1332" t="s">
        <v>199</v>
      </c>
      <c r="G23" s="1046">
        <v>1</v>
      </c>
      <c r="H23" s="1047">
        <v>0</v>
      </c>
      <c r="I23" s="1048">
        <v>11</v>
      </c>
      <c r="J23" s="1049">
        <v>1</v>
      </c>
      <c r="K23" s="1046">
        <v>44</v>
      </c>
      <c r="L23" s="1047">
        <v>0</v>
      </c>
      <c r="M23" s="1048">
        <v>44</v>
      </c>
      <c r="N23" s="1050">
        <v>0</v>
      </c>
    </row>
    <row r="24" spans="1:18" ht="15.75" thickBot="1" x14ac:dyDescent="0.3">
      <c r="A24" s="472"/>
      <c r="B24" s="472"/>
      <c r="C24" s="472"/>
      <c r="E24" s="1785"/>
      <c r="F24" s="781" t="s">
        <v>200</v>
      </c>
      <c r="G24" s="782">
        <v>0</v>
      </c>
      <c r="H24" s="783">
        <v>0</v>
      </c>
      <c r="I24" s="784">
        <v>7</v>
      </c>
      <c r="J24" s="785">
        <v>0</v>
      </c>
      <c r="K24" s="782">
        <v>14</v>
      </c>
      <c r="L24" s="783">
        <v>0</v>
      </c>
      <c r="M24" s="784">
        <v>5</v>
      </c>
      <c r="N24" s="786">
        <v>0</v>
      </c>
    </row>
    <row r="25" spans="1:18" ht="16.5" customHeight="1" thickBot="1" x14ac:dyDescent="0.3">
      <c r="A25" s="472"/>
      <c r="B25" s="472"/>
      <c r="C25" s="472"/>
      <c r="E25" s="1785"/>
      <c r="F25" s="907" t="s">
        <v>7</v>
      </c>
      <c r="G25" s="908">
        <f t="shared" ref="G25:N25" si="0">SUM(G16:G24)</f>
        <v>3670</v>
      </c>
      <c r="H25" s="909">
        <f t="shared" si="0"/>
        <v>1855</v>
      </c>
      <c r="I25" s="910">
        <f t="shared" si="0"/>
        <v>1940</v>
      </c>
      <c r="J25" s="911">
        <f t="shared" si="0"/>
        <v>983</v>
      </c>
      <c r="K25" s="908">
        <f t="shared" si="0"/>
        <v>1129</v>
      </c>
      <c r="L25" s="909">
        <f t="shared" si="0"/>
        <v>370</v>
      </c>
      <c r="M25" s="910">
        <f t="shared" si="0"/>
        <v>499</v>
      </c>
      <c r="N25" s="909">
        <f t="shared" si="0"/>
        <v>55</v>
      </c>
    </row>
    <row r="26" spans="1:18" ht="21" customHeight="1" thickBot="1" x14ac:dyDescent="0.3">
      <c r="A26" s="472"/>
      <c r="B26" s="472"/>
      <c r="C26" s="472"/>
      <c r="E26" s="1786"/>
      <c r="F26" s="763" t="s">
        <v>201</v>
      </c>
      <c r="G26" s="1787">
        <f>G25+H25</f>
        <v>5525</v>
      </c>
      <c r="H26" s="1788"/>
      <c r="I26" s="1787">
        <f>I25+J25</f>
        <v>2923</v>
      </c>
      <c r="J26" s="1788"/>
      <c r="K26" s="1787">
        <f>K25+L25</f>
        <v>1499</v>
      </c>
      <c r="L26" s="1788"/>
      <c r="M26" s="1787">
        <f>M25+N25</f>
        <v>554</v>
      </c>
      <c r="N26" s="1799"/>
      <c r="R26" s="76"/>
    </row>
    <row r="27" spans="1:18" ht="16.5" customHeight="1" thickTop="1" thickBot="1" x14ac:dyDescent="0.3">
      <c r="A27" s="472"/>
      <c r="B27" s="472"/>
      <c r="C27" s="472" t="s">
        <v>202</v>
      </c>
      <c r="E27" s="1771" t="s">
        <v>202</v>
      </c>
      <c r="F27" s="1801" t="s">
        <v>42</v>
      </c>
      <c r="G27" s="1803" t="s">
        <v>303</v>
      </c>
      <c r="H27" s="1804"/>
      <c r="I27" s="1797" t="s">
        <v>304</v>
      </c>
      <c r="J27" s="1805"/>
      <c r="K27" s="1803" t="s">
        <v>305</v>
      </c>
      <c r="L27" s="1804"/>
      <c r="M27" s="1797" t="s">
        <v>306</v>
      </c>
      <c r="N27" s="1798"/>
    </row>
    <row r="28" spans="1:18" ht="15.75" thickBot="1" x14ac:dyDescent="0.3">
      <c r="A28" s="472"/>
      <c r="B28" s="472"/>
      <c r="C28" s="472"/>
      <c r="E28" s="1772"/>
      <c r="F28" s="1802"/>
      <c r="G28" s="902" t="s">
        <v>190</v>
      </c>
      <c r="H28" s="903" t="s">
        <v>191</v>
      </c>
      <c r="I28" s="904" t="s">
        <v>190</v>
      </c>
      <c r="J28" s="905" t="s">
        <v>191</v>
      </c>
      <c r="K28" s="902" t="s">
        <v>190</v>
      </c>
      <c r="L28" s="903" t="s">
        <v>191</v>
      </c>
      <c r="M28" s="904" t="s">
        <v>190</v>
      </c>
      <c r="N28" s="906" t="s">
        <v>191</v>
      </c>
    </row>
    <row r="29" spans="1:18" x14ac:dyDescent="0.25">
      <c r="A29" s="472"/>
      <c r="B29" s="472"/>
      <c r="C29" s="472"/>
      <c r="E29" s="1785"/>
      <c r="F29" s="1334" t="s">
        <v>192</v>
      </c>
      <c r="G29" s="155">
        <v>104</v>
      </c>
      <c r="H29" s="156">
        <v>39</v>
      </c>
      <c r="I29" s="157">
        <v>104</v>
      </c>
      <c r="J29" s="158">
        <v>49</v>
      </c>
      <c r="K29" s="155">
        <v>50</v>
      </c>
      <c r="L29" s="156">
        <v>10</v>
      </c>
      <c r="M29" s="157">
        <v>17</v>
      </c>
      <c r="N29" s="506">
        <v>2</v>
      </c>
    </row>
    <row r="30" spans="1:18" x14ac:dyDescent="0.25">
      <c r="A30" s="472"/>
      <c r="B30" s="472"/>
      <c r="C30" s="472"/>
      <c r="E30" s="1785"/>
      <c r="F30" s="1332" t="s">
        <v>193</v>
      </c>
      <c r="G30" s="1046">
        <v>1600</v>
      </c>
      <c r="H30" s="1047">
        <v>525</v>
      </c>
      <c r="I30" s="1048">
        <v>583</v>
      </c>
      <c r="J30" s="1049">
        <v>243</v>
      </c>
      <c r="K30" s="1046">
        <v>192</v>
      </c>
      <c r="L30" s="1047">
        <v>49</v>
      </c>
      <c r="M30" s="1048">
        <v>47</v>
      </c>
      <c r="N30" s="1050">
        <v>1</v>
      </c>
    </row>
    <row r="31" spans="1:18" x14ac:dyDescent="0.25">
      <c r="A31" s="472"/>
      <c r="B31" s="472"/>
      <c r="C31" s="472"/>
      <c r="E31" s="1785"/>
      <c r="F31" s="1331" t="s">
        <v>194</v>
      </c>
      <c r="G31" s="159">
        <v>25</v>
      </c>
      <c r="H31" s="160">
        <v>2</v>
      </c>
      <c r="I31" s="161">
        <v>115</v>
      </c>
      <c r="J31" s="162">
        <v>1</v>
      </c>
      <c r="K31" s="159">
        <v>81</v>
      </c>
      <c r="L31" s="160">
        <v>0</v>
      </c>
      <c r="M31" s="161">
        <v>24</v>
      </c>
      <c r="N31" s="507">
        <v>0</v>
      </c>
    </row>
    <row r="32" spans="1:18" x14ac:dyDescent="0.25">
      <c r="A32" s="472"/>
      <c r="B32" s="472"/>
      <c r="C32" s="472"/>
      <c r="E32" s="1785"/>
      <c r="F32" s="1332" t="s">
        <v>195</v>
      </c>
      <c r="G32" s="1046">
        <v>14</v>
      </c>
      <c r="H32" s="1047">
        <v>0</v>
      </c>
      <c r="I32" s="1048">
        <v>44</v>
      </c>
      <c r="J32" s="1049">
        <v>1</v>
      </c>
      <c r="K32" s="1046">
        <v>42</v>
      </c>
      <c r="L32" s="1047">
        <v>1</v>
      </c>
      <c r="M32" s="1048">
        <v>8</v>
      </c>
      <c r="N32" s="1050">
        <v>0</v>
      </c>
    </row>
    <row r="33" spans="1:18" x14ac:dyDescent="0.25">
      <c r="A33" s="472"/>
      <c r="B33" s="472"/>
      <c r="C33" s="472"/>
      <c r="E33" s="1785"/>
      <c r="F33" s="1331" t="s">
        <v>196</v>
      </c>
      <c r="G33" s="159">
        <v>3</v>
      </c>
      <c r="H33" s="160">
        <v>0</v>
      </c>
      <c r="I33" s="161">
        <v>18</v>
      </c>
      <c r="J33" s="162">
        <v>0</v>
      </c>
      <c r="K33" s="159">
        <v>13</v>
      </c>
      <c r="L33" s="160">
        <v>0</v>
      </c>
      <c r="M33" s="161">
        <v>2</v>
      </c>
      <c r="N33" s="507">
        <v>0</v>
      </c>
    </row>
    <row r="34" spans="1:18" x14ac:dyDescent="0.25">
      <c r="A34" s="472"/>
      <c r="B34" s="472"/>
      <c r="C34" s="472"/>
      <c r="E34" s="1785"/>
      <c r="F34" s="1332" t="s">
        <v>197</v>
      </c>
      <c r="G34" s="1046">
        <v>9</v>
      </c>
      <c r="H34" s="1047">
        <v>14</v>
      </c>
      <c r="I34" s="1048">
        <v>18</v>
      </c>
      <c r="J34" s="1049">
        <v>39</v>
      </c>
      <c r="K34" s="1046">
        <v>18</v>
      </c>
      <c r="L34" s="1047">
        <v>30</v>
      </c>
      <c r="M34" s="1048">
        <v>31</v>
      </c>
      <c r="N34" s="1050">
        <v>8</v>
      </c>
    </row>
    <row r="35" spans="1:18" x14ac:dyDescent="0.25">
      <c r="A35" s="472"/>
      <c r="B35" s="472"/>
      <c r="C35" s="472"/>
      <c r="E35" s="1785"/>
      <c r="F35" s="1331" t="s">
        <v>198</v>
      </c>
      <c r="G35" s="159">
        <v>0</v>
      </c>
      <c r="H35" s="160">
        <v>0</v>
      </c>
      <c r="I35" s="161">
        <v>6</v>
      </c>
      <c r="J35" s="162">
        <v>1</v>
      </c>
      <c r="K35" s="159">
        <v>29</v>
      </c>
      <c r="L35" s="160">
        <v>1</v>
      </c>
      <c r="M35" s="161">
        <v>40</v>
      </c>
      <c r="N35" s="507">
        <v>1</v>
      </c>
    </row>
    <row r="36" spans="1:18" x14ac:dyDescent="0.25">
      <c r="A36" s="472"/>
      <c r="B36" s="472"/>
      <c r="C36" s="472"/>
      <c r="E36" s="1785"/>
      <c r="F36" s="1332" t="s">
        <v>199</v>
      </c>
      <c r="G36" s="1046">
        <v>0</v>
      </c>
      <c r="H36" s="1047">
        <v>0</v>
      </c>
      <c r="I36" s="1048">
        <v>3</v>
      </c>
      <c r="J36" s="1049">
        <v>1</v>
      </c>
      <c r="K36" s="1046">
        <v>10</v>
      </c>
      <c r="L36" s="1047">
        <v>0</v>
      </c>
      <c r="M36" s="1048">
        <v>21</v>
      </c>
      <c r="N36" s="1050">
        <v>0</v>
      </c>
    </row>
    <row r="37" spans="1:18" ht="15.75" thickBot="1" x14ac:dyDescent="0.3">
      <c r="A37" s="472"/>
      <c r="B37" s="472"/>
      <c r="C37" s="472"/>
      <c r="E37" s="1785"/>
      <c r="F37" s="781" t="s">
        <v>200</v>
      </c>
      <c r="G37" s="782">
        <v>0</v>
      </c>
      <c r="H37" s="783">
        <v>0</v>
      </c>
      <c r="I37" s="784">
        <v>3</v>
      </c>
      <c r="J37" s="785">
        <v>0</v>
      </c>
      <c r="K37" s="782">
        <v>0</v>
      </c>
      <c r="L37" s="783">
        <v>0</v>
      </c>
      <c r="M37" s="784">
        <v>2</v>
      </c>
      <c r="N37" s="786">
        <v>0</v>
      </c>
    </row>
    <row r="38" spans="1:18" ht="15.75" thickBot="1" x14ac:dyDescent="0.3">
      <c r="A38" s="472"/>
      <c r="B38" s="472"/>
      <c r="C38" s="472"/>
      <c r="E38" s="1785"/>
      <c r="F38" s="907" t="s">
        <v>7</v>
      </c>
      <c r="G38" s="908">
        <f t="shared" ref="G38:N38" si="1">SUM(G29:G37)</f>
        <v>1755</v>
      </c>
      <c r="H38" s="909">
        <f t="shared" si="1"/>
        <v>580</v>
      </c>
      <c r="I38" s="910">
        <f t="shared" si="1"/>
        <v>894</v>
      </c>
      <c r="J38" s="911">
        <f t="shared" si="1"/>
        <v>335</v>
      </c>
      <c r="K38" s="908">
        <f t="shared" si="1"/>
        <v>435</v>
      </c>
      <c r="L38" s="909">
        <f t="shared" si="1"/>
        <v>91</v>
      </c>
      <c r="M38" s="910">
        <f t="shared" si="1"/>
        <v>192</v>
      </c>
      <c r="N38" s="909">
        <f t="shared" si="1"/>
        <v>12</v>
      </c>
    </row>
    <row r="39" spans="1:18" ht="21" customHeight="1" thickBot="1" x14ac:dyDescent="0.3">
      <c r="A39" s="472"/>
      <c r="B39" s="472"/>
      <c r="C39" s="472"/>
      <c r="E39" s="1786"/>
      <c r="F39" s="763" t="s">
        <v>201</v>
      </c>
      <c r="G39" s="1787">
        <f>G38+H38</f>
        <v>2335</v>
      </c>
      <c r="H39" s="1788"/>
      <c r="I39" s="1787">
        <f>I38+J38</f>
        <v>1229</v>
      </c>
      <c r="J39" s="1788"/>
      <c r="K39" s="1787">
        <f>K38+L38</f>
        <v>526</v>
      </c>
      <c r="L39" s="1788"/>
      <c r="M39" s="1787">
        <f>M38+N38</f>
        <v>204</v>
      </c>
      <c r="N39" s="1799"/>
      <c r="R39" s="76"/>
    </row>
    <row r="40" spans="1:18" ht="16.5" customHeight="1" thickTop="1" thickBot="1" x14ac:dyDescent="0.3">
      <c r="A40" s="472"/>
      <c r="B40" s="472"/>
      <c r="C40" s="472" t="s">
        <v>258</v>
      </c>
      <c r="E40" s="1771" t="s">
        <v>203</v>
      </c>
      <c r="F40" s="1801" t="s">
        <v>42</v>
      </c>
      <c r="G40" s="1803" t="s">
        <v>303</v>
      </c>
      <c r="H40" s="1804"/>
      <c r="I40" s="1797" t="s">
        <v>304</v>
      </c>
      <c r="J40" s="1805"/>
      <c r="K40" s="1803" t="s">
        <v>305</v>
      </c>
      <c r="L40" s="1804"/>
      <c r="M40" s="1797" t="s">
        <v>306</v>
      </c>
      <c r="N40" s="1798"/>
    </row>
    <row r="41" spans="1:18" ht="15.75" thickBot="1" x14ac:dyDescent="0.3">
      <c r="A41" s="472"/>
      <c r="B41" s="472"/>
      <c r="C41" s="472"/>
      <c r="E41" s="1772"/>
      <c r="F41" s="1802"/>
      <c r="G41" s="902" t="s">
        <v>190</v>
      </c>
      <c r="H41" s="903" t="s">
        <v>191</v>
      </c>
      <c r="I41" s="904" t="s">
        <v>190</v>
      </c>
      <c r="J41" s="905" t="s">
        <v>191</v>
      </c>
      <c r="K41" s="902" t="s">
        <v>190</v>
      </c>
      <c r="L41" s="903" t="s">
        <v>191</v>
      </c>
      <c r="M41" s="904" t="s">
        <v>190</v>
      </c>
      <c r="N41" s="906" t="s">
        <v>191</v>
      </c>
    </row>
    <row r="42" spans="1:18" x14ac:dyDescent="0.25">
      <c r="A42" s="472"/>
      <c r="B42" s="472"/>
      <c r="C42" s="472"/>
      <c r="E42" s="1785"/>
      <c r="F42" s="1334" t="s">
        <v>192</v>
      </c>
      <c r="G42" s="155">
        <v>36</v>
      </c>
      <c r="H42" s="156">
        <v>17</v>
      </c>
      <c r="I42" s="157">
        <v>37</v>
      </c>
      <c r="J42" s="158">
        <v>39</v>
      </c>
      <c r="K42" s="155">
        <v>17</v>
      </c>
      <c r="L42" s="156">
        <v>5</v>
      </c>
      <c r="M42" s="157">
        <v>8</v>
      </c>
      <c r="N42" s="506">
        <v>4</v>
      </c>
    </row>
    <row r="43" spans="1:18" x14ac:dyDescent="0.25">
      <c r="A43" s="472"/>
      <c r="B43" s="472"/>
      <c r="C43" s="472"/>
      <c r="E43" s="1785"/>
      <c r="F43" s="1332" t="s">
        <v>193</v>
      </c>
      <c r="G43" s="1046">
        <v>1752</v>
      </c>
      <c r="H43" s="1047">
        <v>601</v>
      </c>
      <c r="I43" s="1048">
        <v>933</v>
      </c>
      <c r="J43" s="1049">
        <v>376</v>
      </c>
      <c r="K43" s="1046">
        <v>304</v>
      </c>
      <c r="L43" s="1047">
        <v>78</v>
      </c>
      <c r="M43" s="1048">
        <v>68</v>
      </c>
      <c r="N43" s="1050">
        <v>5</v>
      </c>
    </row>
    <row r="44" spans="1:18" x14ac:dyDescent="0.25">
      <c r="A44" s="472"/>
      <c r="B44" s="472"/>
      <c r="C44" s="472"/>
      <c r="E44" s="1785"/>
      <c r="F44" s="1331" t="s">
        <v>194</v>
      </c>
      <c r="G44" s="159">
        <v>25</v>
      </c>
      <c r="H44" s="160">
        <v>0</v>
      </c>
      <c r="I44" s="161">
        <v>66</v>
      </c>
      <c r="J44" s="162">
        <v>1</v>
      </c>
      <c r="K44" s="159">
        <v>64</v>
      </c>
      <c r="L44" s="160">
        <v>0</v>
      </c>
      <c r="M44" s="161">
        <v>10</v>
      </c>
      <c r="N44" s="507">
        <v>0</v>
      </c>
    </row>
    <row r="45" spans="1:18" x14ac:dyDescent="0.25">
      <c r="A45" s="472"/>
      <c r="B45" s="472"/>
      <c r="C45" s="472"/>
      <c r="E45" s="1785"/>
      <c r="F45" s="1332" t="s">
        <v>195</v>
      </c>
      <c r="G45" s="1046">
        <v>13</v>
      </c>
      <c r="H45" s="1047">
        <v>0</v>
      </c>
      <c r="I45" s="1048">
        <v>58</v>
      </c>
      <c r="J45" s="1049">
        <v>0</v>
      </c>
      <c r="K45" s="1046">
        <v>40</v>
      </c>
      <c r="L45" s="1047">
        <v>1</v>
      </c>
      <c r="M45" s="1048">
        <v>13</v>
      </c>
      <c r="N45" s="1050">
        <v>0</v>
      </c>
    </row>
    <row r="46" spans="1:18" x14ac:dyDescent="0.25">
      <c r="A46" s="472"/>
      <c r="B46" s="472"/>
      <c r="C46" s="472"/>
      <c r="E46" s="1785"/>
      <c r="F46" s="1331" t="s">
        <v>196</v>
      </c>
      <c r="G46" s="159">
        <v>3</v>
      </c>
      <c r="H46" s="160">
        <v>0</v>
      </c>
      <c r="I46" s="161">
        <v>24</v>
      </c>
      <c r="J46" s="162">
        <v>0</v>
      </c>
      <c r="K46" s="159">
        <v>20</v>
      </c>
      <c r="L46" s="160">
        <v>1</v>
      </c>
      <c r="M46" s="161">
        <v>2</v>
      </c>
      <c r="N46" s="507">
        <v>0</v>
      </c>
    </row>
    <row r="47" spans="1:18" x14ac:dyDescent="0.25">
      <c r="A47" s="472"/>
      <c r="B47" s="472"/>
      <c r="C47" s="472"/>
      <c r="E47" s="1785"/>
      <c r="F47" s="1332" t="s">
        <v>197</v>
      </c>
      <c r="G47" s="1046">
        <v>16</v>
      </c>
      <c r="H47" s="1047">
        <v>20</v>
      </c>
      <c r="I47" s="1048">
        <v>44</v>
      </c>
      <c r="J47" s="1049">
        <v>38</v>
      </c>
      <c r="K47" s="1046">
        <v>57</v>
      </c>
      <c r="L47" s="1047">
        <v>42</v>
      </c>
      <c r="M47" s="1048">
        <v>69</v>
      </c>
      <c r="N47" s="1050">
        <v>12</v>
      </c>
    </row>
    <row r="48" spans="1:18" x14ac:dyDescent="0.25">
      <c r="A48" s="472"/>
      <c r="B48" s="472"/>
      <c r="C48" s="472"/>
      <c r="E48" s="1785"/>
      <c r="F48" s="1331" t="s">
        <v>198</v>
      </c>
      <c r="G48" s="159">
        <v>0</v>
      </c>
      <c r="H48" s="160">
        <v>0</v>
      </c>
      <c r="I48" s="161">
        <v>11</v>
      </c>
      <c r="J48" s="162">
        <v>0</v>
      </c>
      <c r="K48" s="159">
        <v>53</v>
      </c>
      <c r="L48" s="160">
        <v>1</v>
      </c>
      <c r="M48" s="161">
        <v>53</v>
      </c>
      <c r="N48" s="507">
        <v>2</v>
      </c>
    </row>
    <row r="49" spans="1:18" x14ac:dyDescent="0.25">
      <c r="A49" s="472"/>
      <c r="B49" s="472"/>
      <c r="C49" s="472"/>
      <c r="E49" s="1785"/>
      <c r="F49" s="1332" t="s">
        <v>199</v>
      </c>
      <c r="G49" s="1046">
        <v>0</v>
      </c>
      <c r="H49" s="1047">
        <v>0</v>
      </c>
      <c r="I49" s="1048">
        <v>18</v>
      </c>
      <c r="J49" s="1049">
        <v>0</v>
      </c>
      <c r="K49" s="1046">
        <v>29</v>
      </c>
      <c r="L49" s="1047">
        <v>0</v>
      </c>
      <c r="M49" s="1048">
        <v>18</v>
      </c>
      <c r="N49" s="1050">
        <v>0</v>
      </c>
    </row>
    <row r="50" spans="1:18" ht="15.75" thickBot="1" x14ac:dyDescent="0.3">
      <c r="A50" s="472"/>
      <c r="B50" s="472"/>
      <c r="C50" s="472"/>
      <c r="E50" s="1785"/>
      <c r="F50" s="781" t="s">
        <v>200</v>
      </c>
      <c r="G50" s="782">
        <v>0</v>
      </c>
      <c r="H50" s="783">
        <v>0</v>
      </c>
      <c r="I50" s="784">
        <v>14</v>
      </c>
      <c r="J50" s="785">
        <v>0</v>
      </c>
      <c r="K50" s="782">
        <v>9</v>
      </c>
      <c r="L50" s="783">
        <v>0</v>
      </c>
      <c r="M50" s="784">
        <v>4</v>
      </c>
      <c r="N50" s="786">
        <v>0</v>
      </c>
    </row>
    <row r="51" spans="1:18" ht="15.75" thickBot="1" x14ac:dyDescent="0.3">
      <c r="A51" s="472"/>
      <c r="B51" s="472"/>
      <c r="C51" s="472"/>
      <c r="E51" s="1785"/>
      <c r="F51" s="907" t="s">
        <v>7</v>
      </c>
      <c r="G51" s="908">
        <f t="shared" ref="G51:N51" si="2">SUM(G42:G50)</f>
        <v>1845</v>
      </c>
      <c r="H51" s="909">
        <f t="shared" si="2"/>
        <v>638</v>
      </c>
      <c r="I51" s="910">
        <f t="shared" si="2"/>
        <v>1205</v>
      </c>
      <c r="J51" s="911">
        <f t="shared" si="2"/>
        <v>454</v>
      </c>
      <c r="K51" s="908">
        <f t="shared" si="2"/>
        <v>593</v>
      </c>
      <c r="L51" s="909">
        <f t="shared" si="2"/>
        <v>128</v>
      </c>
      <c r="M51" s="910">
        <f t="shared" si="2"/>
        <v>245</v>
      </c>
      <c r="N51" s="909">
        <f t="shared" si="2"/>
        <v>23</v>
      </c>
      <c r="O51" s="76"/>
    </row>
    <row r="52" spans="1:18" ht="21" customHeight="1" thickBot="1" x14ac:dyDescent="0.3">
      <c r="A52" s="472"/>
      <c r="B52" s="472"/>
      <c r="C52" s="472"/>
      <c r="E52" s="1786"/>
      <c r="F52" s="763" t="s">
        <v>201</v>
      </c>
      <c r="G52" s="1787">
        <f>G51+H51</f>
        <v>2483</v>
      </c>
      <c r="H52" s="1788"/>
      <c r="I52" s="1787">
        <f>I51+J51</f>
        <v>1659</v>
      </c>
      <c r="J52" s="1788"/>
      <c r="K52" s="1787">
        <f>K51+L51</f>
        <v>721</v>
      </c>
      <c r="L52" s="1788"/>
      <c r="M52" s="1787">
        <f>M51+N51</f>
        <v>268</v>
      </c>
      <c r="N52" s="1799"/>
      <c r="R52" s="76"/>
    </row>
    <row r="53" spans="1:18" ht="16.5" customHeight="1" thickTop="1" thickBot="1" x14ac:dyDescent="0.3">
      <c r="A53" s="472"/>
      <c r="B53" s="472"/>
      <c r="C53" s="472" t="s">
        <v>259</v>
      </c>
      <c r="E53" s="1771" t="s">
        <v>204</v>
      </c>
      <c r="F53" s="1801" t="s">
        <v>42</v>
      </c>
      <c r="G53" s="1803" t="s">
        <v>303</v>
      </c>
      <c r="H53" s="1804"/>
      <c r="I53" s="1797" t="s">
        <v>304</v>
      </c>
      <c r="J53" s="1805"/>
      <c r="K53" s="1803" t="s">
        <v>305</v>
      </c>
      <c r="L53" s="1804"/>
      <c r="M53" s="1797" t="s">
        <v>306</v>
      </c>
      <c r="N53" s="1798"/>
    </row>
    <row r="54" spans="1:18" ht="15.75" thickBot="1" x14ac:dyDescent="0.3">
      <c r="A54" s="472"/>
      <c r="B54" s="472"/>
      <c r="C54" s="472"/>
      <c r="E54" s="1772"/>
      <c r="F54" s="1802"/>
      <c r="G54" s="902" t="s">
        <v>190</v>
      </c>
      <c r="H54" s="903" t="s">
        <v>191</v>
      </c>
      <c r="I54" s="904" t="s">
        <v>190</v>
      </c>
      <c r="J54" s="905" t="s">
        <v>191</v>
      </c>
      <c r="K54" s="902" t="s">
        <v>190</v>
      </c>
      <c r="L54" s="903" t="s">
        <v>191</v>
      </c>
      <c r="M54" s="904" t="s">
        <v>190</v>
      </c>
      <c r="N54" s="906" t="s">
        <v>191</v>
      </c>
    </row>
    <row r="55" spans="1:18" x14ac:dyDescent="0.25">
      <c r="A55" s="472"/>
      <c r="B55" s="472"/>
      <c r="C55" s="472"/>
      <c r="E55" s="1785"/>
      <c r="F55" s="1334" t="s">
        <v>192</v>
      </c>
      <c r="G55" s="155">
        <v>124</v>
      </c>
      <c r="H55" s="156">
        <v>61</v>
      </c>
      <c r="I55" s="157">
        <v>162</v>
      </c>
      <c r="J55" s="158">
        <v>74</v>
      </c>
      <c r="K55" s="155">
        <v>85</v>
      </c>
      <c r="L55" s="156">
        <v>26</v>
      </c>
      <c r="M55" s="157">
        <v>43</v>
      </c>
      <c r="N55" s="506">
        <v>6</v>
      </c>
    </row>
    <row r="56" spans="1:18" x14ac:dyDescent="0.25">
      <c r="A56" s="472"/>
      <c r="B56" s="472"/>
      <c r="C56" s="472"/>
      <c r="E56" s="1785"/>
      <c r="F56" s="1332" t="s">
        <v>193</v>
      </c>
      <c r="G56" s="1046">
        <v>1920</v>
      </c>
      <c r="H56" s="1047">
        <v>869</v>
      </c>
      <c r="I56" s="1048">
        <v>721</v>
      </c>
      <c r="J56" s="1049">
        <v>430</v>
      </c>
      <c r="K56" s="1046">
        <v>325</v>
      </c>
      <c r="L56" s="1047">
        <v>105</v>
      </c>
      <c r="M56" s="1048">
        <v>82</v>
      </c>
      <c r="N56" s="1050">
        <v>11</v>
      </c>
    </row>
    <row r="57" spans="1:18" x14ac:dyDescent="0.25">
      <c r="A57" s="472"/>
      <c r="B57" s="472"/>
      <c r="C57" s="472"/>
      <c r="E57" s="1785"/>
      <c r="F57" s="1331" t="s">
        <v>194</v>
      </c>
      <c r="G57" s="159">
        <v>74</v>
      </c>
      <c r="H57" s="160">
        <v>0</v>
      </c>
      <c r="I57" s="161">
        <v>196</v>
      </c>
      <c r="J57" s="162">
        <v>7</v>
      </c>
      <c r="K57" s="159">
        <v>145</v>
      </c>
      <c r="L57" s="160">
        <v>5</v>
      </c>
      <c r="M57" s="161">
        <v>44</v>
      </c>
      <c r="N57" s="507">
        <v>1</v>
      </c>
    </row>
    <row r="58" spans="1:18" x14ac:dyDescent="0.25">
      <c r="A58" s="472"/>
      <c r="B58" s="472"/>
      <c r="C58" s="472"/>
      <c r="E58" s="1785"/>
      <c r="F58" s="1332" t="s">
        <v>195</v>
      </c>
      <c r="G58" s="1046">
        <v>14</v>
      </c>
      <c r="H58" s="1047">
        <v>0</v>
      </c>
      <c r="I58" s="1048">
        <v>95</v>
      </c>
      <c r="J58" s="1049">
        <v>1</v>
      </c>
      <c r="K58" s="1046">
        <v>93</v>
      </c>
      <c r="L58" s="1047">
        <v>1</v>
      </c>
      <c r="M58" s="1048">
        <v>39</v>
      </c>
      <c r="N58" s="1050">
        <v>0</v>
      </c>
    </row>
    <row r="59" spans="1:18" x14ac:dyDescent="0.25">
      <c r="A59" s="472"/>
      <c r="B59" s="472"/>
      <c r="C59" s="472"/>
      <c r="E59" s="1785"/>
      <c r="F59" s="1331" t="s">
        <v>196</v>
      </c>
      <c r="G59" s="159">
        <v>12</v>
      </c>
      <c r="H59" s="160">
        <v>0</v>
      </c>
      <c r="I59" s="161">
        <v>46</v>
      </c>
      <c r="J59" s="162">
        <v>0</v>
      </c>
      <c r="K59" s="159">
        <v>41</v>
      </c>
      <c r="L59" s="160">
        <v>0</v>
      </c>
      <c r="M59" s="161">
        <v>7</v>
      </c>
      <c r="N59" s="507">
        <v>0</v>
      </c>
    </row>
    <row r="60" spans="1:18" x14ac:dyDescent="0.25">
      <c r="A60" s="472"/>
      <c r="B60" s="472"/>
      <c r="C60" s="472"/>
      <c r="E60" s="1785"/>
      <c r="F60" s="1332" t="s">
        <v>197</v>
      </c>
      <c r="G60" s="1046">
        <v>17</v>
      </c>
      <c r="H60" s="1047">
        <v>20</v>
      </c>
      <c r="I60" s="1048">
        <v>32</v>
      </c>
      <c r="J60" s="1049">
        <v>57</v>
      </c>
      <c r="K60" s="1046">
        <v>37</v>
      </c>
      <c r="L60" s="1047">
        <v>51</v>
      </c>
      <c r="M60" s="1048">
        <v>69</v>
      </c>
      <c r="N60" s="1050">
        <v>29</v>
      </c>
    </row>
    <row r="61" spans="1:18" x14ac:dyDescent="0.25">
      <c r="A61" s="472"/>
      <c r="B61" s="472"/>
      <c r="C61" s="472"/>
      <c r="E61" s="1785"/>
      <c r="F61" s="1331" t="s">
        <v>198</v>
      </c>
      <c r="G61" s="159">
        <v>2</v>
      </c>
      <c r="H61" s="160">
        <v>0</v>
      </c>
      <c r="I61" s="161">
        <v>9</v>
      </c>
      <c r="J61" s="162">
        <v>0</v>
      </c>
      <c r="K61" s="159">
        <v>51</v>
      </c>
      <c r="L61" s="160">
        <v>1</v>
      </c>
      <c r="M61" s="161">
        <v>58</v>
      </c>
      <c r="N61" s="507">
        <v>0</v>
      </c>
    </row>
    <row r="62" spans="1:18" x14ac:dyDescent="0.25">
      <c r="A62" s="472"/>
      <c r="B62" s="472"/>
      <c r="C62" s="472"/>
      <c r="E62" s="1785"/>
      <c r="F62" s="1332" t="s">
        <v>199</v>
      </c>
      <c r="G62" s="1046">
        <v>4</v>
      </c>
      <c r="H62" s="1047">
        <v>0</v>
      </c>
      <c r="I62" s="1048">
        <v>10</v>
      </c>
      <c r="J62" s="1049">
        <v>0</v>
      </c>
      <c r="K62" s="1046">
        <v>30</v>
      </c>
      <c r="L62" s="1047">
        <v>0</v>
      </c>
      <c r="M62" s="1048">
        <v>36</v>
      </c>
      <c r="N62" s="1050">
        <v>1</v>
      </c>
    </row>
    <row r="63" spans="1:18" ht="15.75" thickBot="1" x14ac:dyDescent="0.3">
      <c r="A63" s="472"/>
      <c r="B63" s="472"/>
      <c r="C63" s="472"/>
      <c r="E63" s="1785"/>
      <c r="F63" s="781" t="s">
        <v>200</v>
      </c>
      <c r="G63" s="782">
        <v>0</v>
      </c>
      <c r="H63" s="783">
        <v>0</v>
      </c>
      <c r="I63" s="784">
        <v>8</v>
      </c>
      <c r="J63" s="785">
        <v>0</v>
      </c>
      <c r="K63" s="782">
        <v>13</v>
      </c>
      <c r="L63" s="783">
        <v>0</v>
      </c>
      <c r="M63" s="784">
        <v>5</v>
      </c>
      <c r="N63" s="786">
        <v>0</v>
      </c>
    </row>
    <row r="64" spans="1:18" ht="15.75" thickBot="1" x14ac:dyDescent="0.3">
      <c r="A64" s="472"/>
      <c r="B64" s="472"/>
      <c r="C64" s="472"/>
      <c r="E64" s="1785"/>
      <c r="F64" s="907" t="s">
        <v>7</v>
      </c>
      <c r="G64" s="908">
        <f t="shared" ref="G64:N64" si="3">SUM(G55:G63)</f>
        <v>2167</v>
      </c>
      <c r="H64" s="909">
        <f t="shared" si="3"/>
        <v>950</v>
      </c>
      <c r="I64" s="910">
        <f t="shared" si="3"/>
        <v>1279</v>
      </c>
      <c r="J64" s="911">
        <f t="shared" si="3"/>
        <v>569</v>
      </c>
      <c r="K64" s="908">
        <f t="shared" si="3"/>
        <v>820</v>
      </c>
      <c r="L64" s="909">
        <f t="shared" si="3"/>
        <v>189</v>
      </c>
      <c r="M64" s="910">
        <f t="shared" si="3"/>
        <v>383</v>
      </c>
      <c r="N64" s="909">
        <f t="shared" si="3"/>
        <v>48</v>
      </c>
    </row>
    <row r="65" spans="1:18" ht="21" customHeight="1" thickBot="1" x14ac:dyDescent="0.3">
      <c r="A65" s="472"/>
      <c r="B65" s="472"/>
      <c r="C65" s="472"/>
      <c r="E65" s="1786"/>
      <c r="F65" s="763" t="s">
        <v>201</v>
      </c>
      <c r="G65" s="1787">
        <f>G64+H64</f>
        <v>3117</v>
      </c>
      <c r="H65" s="1788"/>
      <c r="I65" s="1787">
        <f>I64+J64</f>
        <v>1848</v>
      </c>
      <c r="J65" s="1788"/>
      <c r="K65" s="1787">
        <f>K64+L64</f>
        <v>1009</v>
      </c>
      <c r="L65" s="1788"/>
      <c r="M65" s="1787">
        <f>M64+N64</f>
        <v>431</v>
      </c>
      <c r="N65" s="1799"/>
      <c r="R65" s="76"/>
    </row>
    <row r="66" spans="1:18" ht="16.5" customHeight="1" thickTop="1" thickBot="1" x14ac:dyDescent="0.3">
      <c r="A66" s="472"/>
      <c r="B66" s="472"/>
      <c r="C66" s="472" t="s">
        <v>205</v>
      </c>
      <c r="E66" s="1771" t="s">
        <v>205</v>
      </c>
      <c r="F66" s="1801" t="s">
        <v>42</v>
      </c>
      <c r="G66" s="1803" t="s">
        <v>303</v>
      </c>
      <c r="H66" s="1804"/>
      <c r="I66" s="1797" t="s">
        <v>304</v>
      </c>
      <c r="J66" s="1805"/>
      <c r="K66" s="1803" t="s">
        <v>305</v>
      </c>
      <c r="L66" s="1804"/>
      <c r="M66" s="1797" t="s">
        <v>306</v>
      </c>
      <c r="N66" s="1798"/>
    </row>
    <row r="67" spans="1:18" ht="15.75" thickBot="1" x14ac:dyDescent="0.3">
      <c r="A67" s="472"/>
      <c r="B67" s="472"/>
      <c r="C67" s="472"/>
      <c r="E67" s="1772"/>
      <c r="F67" s="1802"/>
      <c r="G67" s="902" t="s">
        <v>190</v>
      </c>
      <c r="H67" s="903" t="s">
        <v>191</v>
      </c>
      <c r="I67" s="904" t="s">
        <v>190</v>
      </c>
      <c r="J67" s="905" t="s">
        <v>191</v>
      </c>
      <c r="K67" s="902" t="s">
        <v>190</v>
      </c>
      <c r="L67" s="903" t="s">
        <v>191</v>
      </c>
      <c r="M67" s="904" t="s">
        <v>190</v>
      </c>
      <c r="N67" s="906" t="s">
        <v>191</v>
      </c>
    </row>
    <row r="68" spans="1:18" x14ac:dyDescent="0.25">
      <c r="A68" s="472"/>
      <c r="B68" s="472"/>
      <c r="C68" s="472"/>
      <c r="E68" s="1785"/>
      <c r="F68" s="1334" t="s">
        <v>192</v>
      </c>
      <c r="G68" s="155">
        <v>350</v>
      </c>
      <c r="H68" s="156">
        <v>520</v>
      </c>
      <c r="I68" s="157">
        <v>255</v>
      </c>
      <c r="J68" s="158">
        <v>536</v>
      </c>
      <c r="K68" s="155">
        <v>110</v>
      </c>
      <c r="L68" s="156">
        <v>225</v>
      </c>
      <c r="M68" s="157">
        <v>39</v>
      </c>
      <c r="N68" s="506">
        <v>22</v>
      </c>
    </row>
    <row r="69" spans="1:18" x14ac:dyDescent="0.25">
      <c r="A69" s="472"/>
      <c r="B69" s="472"/>
      <c r="C69" s="472"/>
      <c r="E69" s="1785"/>
      <c r="F69" s="1332" t="s">
        <v>193</v>
      </c>
      <c r="G69" s="1046">
        <v>12470</v>
      </c>
      <c r="H69" s="1047">
        <v>8027</v>
      </c>
      <c r="I69" s="1048">
        <v>4378</v>
      </c>
      <c r="J69" s="1049">
        <v>3709</v>
      </c>
      <c r="K69" s="1046">
        <v>1283</v>
      </c>
      <c r="L69" s="1047">
        <v>725</v>
      </c>
      <c r="M69" s="1048">
        <v>263</v>
      </c>
      <c r="N69" s="1050">
        <v>53</v>
      </c>
    </row>
    <row r="70" spans="1:18" x14ac:dyDescent="0.25">
      <c r="A70" s="472"/>
      <c r="B70" s="472"/>
      <c r="C70" s="472"/>
      <c r="E70" s="1785"/>
      <c r="F70" s="1331" t="s">
        <v>194</v>
      </c>
      <c r="G70" s="159">
        <v>356</v>
      </c>
      <c r="H70" s="160">
        <v>15</v>
      </c>
      <c r="I70" s="161">
        <v>871</v>
      </c>
      <c r="J70" s="162">
        <v>33</v>
      </c>
      <c r="K70" s="159">
        <v>638</v>
      </c>
      <c r="L70" s="160">
        <v>22</v>
      </c>
      <c r="M70" s="161">
        <v>166</v>
      </c>
      <c r="N70" s="507">
        <v>2</v>
      </c>
    </row>
    <row r="71" spans="1:18" x14ac:dyDescent="0.25">
      <c r="A71" s="472"/>
      <c r="B71" s="1328" t="s">
        <v>36</v>
      </c>
      <c r="C71" s="1328"/>
      <c r="D71" s="1326"/>
      <c r="E71" s="1785"/>
      <c r="F71" s="1332" t="s">
        <v>195</v>
      </c>
      <c r="G71" s="1046">
        <v>142</v>
      </c>
      <c r="H71" s="1047">
        <v>3</v>
      </c>
      <c r="I71" s="1048">
        <v>560</v>
      </c>
      <c r="J71" s="1049">
        <v>10</v>
      </c>
      <c r="K71" s="1046">
        <v>380</v>
      </c>
      <c r="L71" s="1047">
        <v>7</v>
      </c>
      <c r="M71" s="1048">
        <v>111</v>
      </c>
      <c r="N71" s="1050">
        <v>0</v>
      </c>
    </row>
    <row r="72" spans="1:18" x14ac:dyDescent="0.25">
      <c r="A72" s="472"/>
      <c r="B72" s="1328" t="s">
        <v>38</v>
      </c>
      <c r="C72" s="393"/>
      <c r="D72" s="1326"/>
      <c r="E72" s="1785"/>
      <c r="F72" s="1331" t="s">
        <v>196</v>
      </c>
      <c r="G72" s="159">
        <v>82</v>
      </c>
      <c r="H72" s="160">
        <v>0</v>
      </c>
      <c r="I72" s="161">
        <v>473</v>
      </c>
      <c r="J72" s="162">
        <v>4</v>
      </c>
      <c r="K72" s="159">
        <v>271</v>
      </c>
      <c r="L72" s="160">
        <v>4</v>
      </c>
      <c r="M72" s="161">
        <v>38</v>
      </c>
      <c r="N72" s="507">
        <v>0</v>
      </c>
    </row>
    <row r="73" spans="1:18" x14ac:dyDescent="0.25">
      <c r="A73" s="472"/>
      <c r="B73" s="1328" t="s">
        <v>81</v>
      </c>
      <c r="C73" s="1328"/>
      <c r="D73" s="1326"/>
      <c r="E73" s="1785"/>
      <c r="F73" s="1332" t="s">
        <v>197</v>
      </c>
      <c r="G73" s="1046">
        <v>370</v>
      </c>
      <c r="H73" s="1047">
        <v>468</v>
      </c>
      <c r="I73" s="1048">
        <v>446</v>
      </c>
      <c r="J73" s="1049">
        <v>769</v>
      </c>
      <c r="K73" s="1046">
        <v>459</v>
      </c>
      <c r="L73" s="1047">
        <v>695</v>
      </c>
      <c r="M73" s="1048">
        <v>486</v>
      </c>
      <c r="N73" s="1050">
        <v>271</v>
      </c>
    </row>
    <row r="74" spans="1:18" x14ac:dyDescent="0.25">
      <c r="A74" s="472"/>
      <c r="B74" s="472"/>
      <c r="C74" s="472"/>
      <c r="E74" s="1785"/>
      <c r="F74" s="1331" t="s">
        <v>198</v>
      </c>
      <c r="G74" s="159">
        <v>27</v>
      </c>
      <c r="H74" s="160">
        <v>0</v>
      </c>
      <c r="I74" s="161">
        <v>209</v>
      </c>
      <c r="J74" s="162">
        <v>10</v>
      </c>
      <c r="K74" s="159">
        <v>499</v>
      </c>
      <c r="L74" s="160">
        <v>16</v>
      </c>
      <c r="M74" s="161">
        <v>452</v>
      </c>
      <c r="N74" s="507">
        <v>1</v>
      </c>
    </row>
    <row r="75" spans="1:18" x14ac:dyDescent="0.25">
      <c r="A75" s="472"/>
      <c r="B75" s="472"/>
      <c r="C75" s="472"/>
      <c r="E75" s="1785"/>
      <c r="F75" s="1332" t="s">
        <v>199</v>
      </c>
      <c r="G75" s="1046">
        <v>15</v>
      </c>
      <c r="H75" s="1047">
        <v>0</v>
      </c>
      <c r="I75" s="1048">
        <v>108</v>
      </c>
      <c r="J75" s="1049">
        <v>2</v>
      </c>
      <c r="K75" s="1046">
        <v>254</v>
      </c>
      <c r="L75" s="1047">
        <v>5</v>
      </c>
      <c r="M75" s="1048">
        <v>284</v>
      </c>
      <c r="N75" s="1050">
        <v>2</v>
      </c>
    </row>
    <row r="76" spans="1:18" ht="15.75" thickBot="1" x14ac:dyDescent="0.3">
      <c r="A76" s="472"/>
      <c r="B76" s="472"/>
      <c r="C76" s="472"/>
      <c r="E76" s="1785"/>
      <c r="F76" s="781" t="s">
        <v>200</v>
      </c>
      <c r="G76" s="782">
        <v>10</v>
      </c>
      <c r="H76" s="783">
        <v>0</v>
      </c>
      <c r="I76" s="784">
        <v>150</v>
      </c>
      <c r="J76" s="785">
        <v>1</v>
      </c>
      <c r="K76" s="782">
        <v>274</v>
      </c>
      <c r="L76" s="783">
        <v>2</v>
      </c>
      <c r="M76" s="784">
        <v>105</v>
      </c>
      <c r="N76" s="786">
        <v>0</v>
      </c>
    </row>
    <row r="77" spans="1:18" ht="15.75" thickBot="1" x14ac:dyDescent="0.3">
      <c r="A77" s="472"/>
      <c r="B77" s="472"/>
      <c r="C77" s="472"/>
      <c r="E77" s="1785"/>
      <c r="F77" s="907" t="s">
        <v>7</v>
      </c>
      <c r="G77" s="908">
        <f t="shared" ref="G77:N77" si="4">SUM(G68:G76)</f>
        <v>13822</v>
      </c>
      <c r="H77" s="909">
        <f t="shared" si="4"/>
        <v>9033</v>
      </c>
      <c r="I77" s="910">
        <f t="shared" si="4"/>
        <v>7450</v>
      </c>
      <c r="J77" s="911">
        <f t="shared" si="4"/>
        <v>5074</v>
      </c>
      <c r="K77" s="908">
        <f t="shared" si="4"/>
        <v>4168</v>
      </c>
      <c r="L77" s="909">
        <f t="shared" si="4"/>
        <v>1701</v>
      </c>
      <c r="M77" s="910">
        <f t="shared" si="4"/>
        <v>1944</v>
      </c>
      <c r="N77" s="909">
        <f t="shared" si="4"/>
        <v>351</v>
      </c>
    </row>
    <row r="78" spans="1:18" ht="21" customHeight="1" thickBot="1" x14ac:dyDescent="0.3">
      <c r="A78" s="472"/>
      <c r="B78" s="472"/>
      <c r="C78" s="472"/>
      <c r="E78" s="1786"/>
      <c r="F78" s="763" t="s">
        <v>201</v>
      </c>
      <c r="G78" s="1787">
        <f>G77+H77</f>
        <v>22855</v>
      </c>
      <c r="H78" s="1788"/>
      <c r="I78" s="1787">
        <f>I77+J77</f>
        <v>12524</v>
      </c>
      <c r="J78" s="1788"/>
      <c r="K78" s="1787">
        <f>K77+L77</f>
        <v>5869</v>
      </c>
      <c r="L78" s="1788"/>
      <c r="M78" s="1787">
        <f>M77+N77</f>
        <v>2295</v>
      </c>
      <c r="N78" s="1799"/>
      <c r="R78" s="76"/>
    </row>
    <row r="79" spans="1:18" ht="16.5" customHeight="1" thickTop="1" thickBot="1" x14ac:dyDescent="0.3">
      <c r="A79" s="472"/>
      <c r="B79" s="472"/>
      <c r="C79" s="472" t="s">
        <v>206</v>
      </c>
      <c r="E79" s="1771" t="s">
        <v>206</v>
      </c>
      <c r="F79" s="1801" t="s">
        <v>42</v>
      </c>
      <c r="G79" s="1803" t="s">
        <v>303</v>
      </c>
      <c r="H79" s="1804"/>
      <c r="I79" s="1797" t="s">
        <v>304</v>
      </c>
      <c r="J79" s="1805"/>
      <c r="K79" s="1803" t="s">
        <v>305</v>
      </c>
      <c r="L79" s="1804"/>
      <c r="M79" s="1797" t="s">
        <v>306</v>
      </c>
      <c r="N79" s="1798"/>
    </row>
    <row r="80" spans="1:18" ht="15.75" thickBot="1" x14ac:dyDescent="0.3">
      <c r="A80" s="472"/>
      <c r="B80" s="472"/>
      <c r="C80" s="472"/>
      <c r="E80" s="1772"/>
      <c r="F80" s="1802"/>
      <c r="G80" s="902" t="s">
        <v>190</v>
      </c>
      <c r="H80" s="903" t="s">
        <v>191</v>
      </c>
      <c r="I80" s="904" t="s">
        <v>190</v>
      </c>
      <c r="J80" s="905" t="s">
        <v>191</v>
      </c>
      <c r="K80" s="902" t="s">
        <v>190</v>
      </c>
      <c r="L80" s="903" t="s">
        <v>191</v>
      </c>
      <c r="M80" s="904" t="s">
        <v>190</v>
      </c>
      <c r="N80" s="906" t="s">
        <v>191</v>
      </c>
    </row>
    <row r="81" spans="1:18" x14ac:dyDescent="0.25">
      <c r="A81" s="472"/>
      <c r="B81" s="472"/>
      <c r="C81" s="472"/>
      <c r="E81" s="1785"/>
      <c r="F81" s="1334" t="s">
        <v>192</v>
      </c>
      <c r="G81" s="155">
        <v>194</v>
      </c>
      <c r="H81" s="156">
        <v>109</v>
      </c>
      <c r="I81" s="157">
        <v>211</v>
      </c>
      <c r="J81" s="158">
        <v>109</v>
      </c>
      <c r="K81" s="155">
        <v>102</v>
      </c>
      <c r="L81" s="156">
        <v>36</v>
      </c>
      <c r="M81" s="157">
        <v>24</v>
      </c>
      <c r="N81" s="506">
        <v>2</v>
      </c>
    </row>
    <row r="82" spans="1:18" x14ac:dyDescent="0.25">
      <c r="A82" s="472"/>
      <c r="B82" s="472"/>
      <c r="C82" s="472"/>
      <c r="E82" s="1785"/>
      <c r="F82" s="1332" t="s">
        <v>193</v>
      </c>
      <c r="G82" s="1046">
        <v>4936</v>
      </c>
      <c r="H82" s="1047">
        <v>1950</v>
      </c>
      <c r="I82" s="1048">
        <v>2293</v>
      </c>
      <c r="J82" s="1049">
        <v>1034</v>
      </c>
      <c r="K82" s="1046">
        <v>731</v>
      </c>
      <c r="L82" s="1047">
        <v>195</v>
      </c>
      <c r="M82" s="1048">
        <v>164</v>
      </c>
      <c r="N82" s="1050">
        <v>13</v>
      </c>
    </row>
    <row r="83" spans="1:18" x14ac:dyDescent="0.25">
      <c r="A83" s="472"/>
      <c r="B83" s="472"/>
      <c r="C83" s="472"/>
      <c r="E83" s="1785"/>
      <c r="F83" s="1331" t="s">
        <v>194</v>
      </c>
      <c r="G83" s="159">
        <v>107</v>
      </c>
      <c r="H83" s="160">
        <v>1</v>
      </c>
      <c r="I83" s="161">
        <v>282</v>
      </c>
      <c r="J83" s="162">
        <v>9</v>
      </c>
      <c r="K83" s="159">
        <v>238</v>
      </c>
      <c r="L83" s="160">
        <v>4</v>
      </c>
      <c r="M83" s="161">
        <v>72</v>
      </c>
      <c r="N83" s="507">
        <v>0</v>
      </c>
    </row>
    <row r="84" spans="1:18" x14ac:dyDescent="0.25">
      <c r="A84" s="472"/>
      <c r="B84" s="472"/>
      <c r="C84" s="472"/>
      <c r="E84" s="1785"/>
      <c r="F84" s="1332" t="s">
        <v>195</v>
      </c>
      <c r="G84" s="1046">
        <v>39</v>
      </c>
      <c r="H84" s="1047">
        <v>0</v>
      </c>
      <c r="I84" s="1048">
        <v>171</v>
      </c>
      <c r="J84" s="1049">
        <v>7</v>
      </c>
      <c r="K84" s="1046">
        <v>138</v>
      </c>
      <c r="L84" s="1047">
        <v>4</v>
      </c>
      <c r="M84" s="1048">
        <v>56</v>
      </c>
      <c r="N84" s="1050">
        <v>0</v>
      </c>
    </row>
    <row r="85" spans="1:18" x14ac:dyDescent="0.25">
      <c r="A85" s="472"/>
      <c r="B85" s="472"/>
      <c r="C85" s="472"/>
      <c r="E85" s="1785"/>
      <c r="F85" s="1331" t="s">
        <v>196</v>
      </c>
      <c r="G85" s="159">
        <v>12</v>
      </c>
      <c r="H85" s="160">
        <v>0</v>
      </c>
      <c r="I85" s="161">
        <v>69</v>
      </c>
      <c r="J85" s="162">
        <v>0</v>
      </c>
      <c r="K85" s="159">
        <v>45</v>
      </c>
      <c r="L85" s="160">
        <v>0</v>
      </c>
      <c r="M85" s="161">
        <v>10</v>
      </c>
      <c r="N85" s="507">
        <v>0</v>
      </c>
    </row>
    <row r="86" spans="1:18" x14ac:dyDescent="0.25">
      <c r="A86" s="472"/>
      <c r="B86" s="472"/>
      <c r="C86" s="472"/>
      <c r="E86" s="1785"/>
      <c r="F86" s="1332" t="s">
        <v>197</v>
      </c>
      <c r="G86" s="1046">
        <v>53</v>
      </c>
      <c r="H86" s="1047">
        <v>81</v>
      </c>
      <c r="I86" s="1048">
        <v>88</v>
      </c>
      <c r="J86" s="1049">
        <v>140</v>
      </c>
      <c r="K86" s="1046">
        <v>93</v>
      </c>
      <c r="L86" s="1047">
        <v>106</v>
      </c>
      <c r="M86" s="1048">
        <v>129</v>
      </c>
      <c r="N86" s="1050">
        <v>54</v>
      </c>
    </row>
    <row r="87" spans="1:18" x14ac:dyDescent="0.25">
      <c r="A87" s="472"/>
      <c r="B87" s="472"/>
      <c r="C87" s="472"/>
      <c r="E87" s="1785"/>
      <c r="F87" s="1331" t="s">
        <v>198</v>
      </c>
      <c r="G87" s="159">
        <v>5</v>
      </c>
      <c r="H87" s="160">
        <v>0</v>
      </c>
      <c r="I87" s="161">
        <v>31</v>
      </c>
      <c r="J87" s="162">
        <v>0</v>
      </c>
      <c r="K87" s="159">
        <v>104</v>
      </c>
      <c r="L87" s="160">
        <v>2</v>
      </c>
      <c r="M87" s="161">
        <v>98</v>
      </c>
      <c r="N87" s="507">
        <v>0</v>
      </c>
    </row>
    <row r="88" spans="1:18" x14ac:dyDescent="0.25">
      <c r="A88" s="472"/>
      <c r="B88" s="472"/>
      <c r="C88" s="472"/>
      <c r="E88" s="1785"/>
      <c r="F88" s="1332" t="s">
        <v>199</v>
      </c>
      <c r="G88" s="1046">
        <v>1</v>
      </c>
      <c r="H88" s="1047">
        <v>0</v>
      </c>
      <c r="I88" s="1048">
        <v>30</v>
      </c>
      <c r="J88" s="1049">
        <v>3</v>
      </c>
      <c r="K88" s="1046">
        <v>86</v>
      </c>
      <c r="L88" s="1047">
        <v>1</v>
      </c>
      <c r="M88" s="1048">
        <v>62</v>
      </c>
      <c r="N88" s="1050">
        <v>1</v>
      </c>
    </row>
    <row r="89" spans="1:18" ht="15.75" thickBot="1" x14ac:dyDescent="0.3">
      <c r="A89" s="472"/>
      <c r="B89" s="472"/>
      <c r="C89" s="472"/>
      <c r="E89" s="1785"/>
      <c r="F89" s="781" t="s">
        <v>200</v>
      </c>
      <c r="G89" s="782">
        <v>2</v>
      </c>
      <c r="H89" s="783">
        <v>0</v>
      </c>
      <c r="I89" s="784">
        <v>11</v>
      </c>
      <c r="J89" s="785">
        <v>0</v>
      </c>
      <c r="K89" s="782">
        <v>19</v>
      </c>
      <c r="L89" s="783">
        <v>1</v>
      </c>
      <c r="M89" s="784">
        <v>5</v>
      </c>
      <c r="N89" s="786">
        <v>0</v>
      </c>
    </row>
    <row r="90" spans="1:18" ht="17.25" customHeight="1" thickBot="1" x14ac:dyDescent="0.3">
      <c r="A90" s="472"/>
      <c r="B90" s="472"/>
      <c r="C90" s="472"/>
      <c r="E90" s="1785"/>
      <c r="F90" s="907" t="s">
        <v>7</v>
      </c>
      <c r="G90" s="908">
        <f t="shared" ref="G90:N90" si="5">SUM(G81:G89)</f>
        <v>5349</v>
      </c>
      <c r="H90" s="909">
        <f t="shared" si="5"/>
        <v>2141</v>
      </c>
      <c r="I90" s="910">
        <f t="shared" si="5"/>
        <v>3186</v>
      </c>
      <c r="J90" s="911">
        <f t="shared" si="5"/>
        <v>1302</v>
      </c>
      <c r="K90" s="908">
        <f t="shared" si="5"/>
        <v>1556</v>
      </c>
      <c r="L90" s="909">
        <f t="shared" si="5"/>
        <v>349</v>
      </c>
      <c r="M90" s="910">
        <f t="shared" si="5"/>
        <v>620</v>
      </c>
      <c r="N90" s="909">
        <f t="shared" si="5"/>
        <v>70</v>
      </c>
    </row>
    <row r="91" spans="1:18" ht="21" customHeight="1" thickBot="1" x14ac:dyDescent="0.3">
      <c r="A91" s="472"/>
      <c r="B91" s="472"/>
      <c r="C91" s="472"/>
      <c r="E91" s="1786"/>
      <c r="F91" s="763" t="s">
        <v>201</v>
      </c>
      <c r="G91" s="1787">
        <f>G90+H90</f>
        <v>7490</v>
      </c>
      <c r="H91" s="1788"/>
      <c r="I91" s="1787">
        <f>I90+J90</f>
        <v>4488</v>
      </c>
      <c r="J91" s="1788"/>
      <c r="K91" s="1787">
        <f>K90+L90</f>
        <v>1905</v>
      </c>
      <c r="L91" s="1788"/>
      <c r="M91" s="1787">
        <f>M90+N90</f>
        <v>690</v>
      </c>
      <c r="N91" s="1799"/>
      <c r="R91" s="76"/>
    </row>
    <row r="92" spans="1:18" ht="16.5" customHeight="1" thickTop="1" thickBot="1" x14ac:dyDescent="0.3">
      <c r="A92" s="472"/>
      <c r="B92" s="472"/>
      <c r="C92" s="472" t="s">
        <v>207</v>
      </c>
      <c r="E92" s="1771" t="s">
        <v>207</v>
      </c>
      <c r="F92" s="1801" t="s">
        <v>42</v>
      </c>
      <c r="G92" s="1803" t="s">
        <v>303</v>
      </c>
      <c r="H92" s="1804"/>
      <c r="I92" s="1797" t="s">
        <v>304</v>
      </c>
      <c r="J92" s="1805"/>
      <c r="K92" s="1803" t="s">
        <v>305</v>
      </c>
      <c r="L92" s="1804"/>
      <c r="M92" s="1797" t="s">
        <v>306</v>
      </c>
      <c r="N92" s="1798"/>
    </row>
    <row r="93" spans="1:18" ht="15.75" thickBot="1" x14ac:dyDescent="0.3">
      <c r="A93" s="472"/>
      <c r="B93" s="472"/>
      <c r="C93" s="472"/>
      <c r="E93" s="1772"/>
      <c r="F93" s="1802"/>
      <c r="G93" s="902" t="s">
        <v>190</v>
      </c>
      <c r="H93" s="903" t="s">
        <v>191</v>
      </c>
      <c r="I93" s="904" t="s">
        <v>190</v>
      </c>
      <c r="J93" s="905" t="s">
        <v>191</v>
      </c>
      <c r="K93" s="902" t="s">
        <v>190</v>
      </c>
      <c r="L93" s="903" t="s">
        <v>191</v>
      </c>
      <c r="M93" s="904" t="s">
        <v>190</v>
      </c>
      <c r="N93" s="906" t="s">
        <v>191</v>
      </c>
    </row>
    <row r="94" spans="1:18" x14ac:dyDescent="0.25">
      <c r="A94" s="472"/>
      <c r="B94" s="472"/>
      <c r="C94" s="472"/>
      <c r="E94" s="1785"/>
      <c r="F94" s="1334" t="s">
        <v>192</v>
      </c>
      <c r="G94" s="155">
        <v>30</v>
      </c>
      <c r="H94" s="156">
        <v>19</v>
      </c>
      <c r="I94" s="157">
        <v>39</v>
      </c>
      <c r="J94" s="158">
        <v>29</v>
      </c>
      <c r="K94" s="155">
        <v>38</v>
      </c>
      <c r="L94" s="156">
        <v>10</v>
      </c>
      <c r="M94" s="157">
        <v>17</v>
      </c>
      <c r="N94" s="506">
        <v>2</v>
      </c>
    </row>
    <row r="95" spans="1:18" x14ac:dyDescent="0.25">
      <c r="A95" s="472"/>
      <c r="B95" s="472"/>
      <c r="C95" s="472"/>
      <c r="E95" s="1785"/>
      <c r="F95" s="1332" t="s">
        <v>193</v>
      </c>
      <c r="G95" s="1046">
        <v>703</v>
      </c>
      <c r="H95" s="1047">
        <v>287</v>
      </c>
      <c r="I95" s="1048">
        <v>308</v>
      </c>
      <c r="J95" s="1049">
        <v>157</v>
      </c>
      <c r="K95" s="1046">
        <v>125</v>
      </c>
      <c r="L95" s="1047">
        <v>37</v>
      </c>
      <c r="M95" s="1048">
        <v>36</v>
      </c>
      <c r="N95" s="1050">
        <v>3</v>
      </c>
    </row>
    <row r="96" spans="1:18" x14ac:dyDescent="0.25">
      <c r="A96" s="472"/>
      <c r="B96" s="472"/>
      <c r="C96" s="472"/>
      <c r="E96" s="1785"/>
      <c r="F96" s="1331" t="s">
        <v>194</v>
      </c>
      <c r="G96" s="159">
        <v>11</v>
      </c>
      <c r="H96" s="160">
        <v>0</v>
      </c>
      <c r="I96" s="161">
        <v>32</v>
      </c>
      <c r="J96" s="162">
        <v>0</v>
      </c>
      <c r="K96" s="159">
        <v>38</v>
      </c>
      <c r="L96" s="160">
        <v>1</v>
      </c>
      <c r="M96" s="161">
        <v>13</v>
      </c>
      <c r="N96" s="507">
        <v>0</v>
      </c>
    </row>
    <row r="97" spans="1:18" x14ac:dyDescent="0.25">
      <c r="A97" s="472"/>
      <c r="B97" s="472"/>
      <c r="C97" s="472"/>
      <c r="E97" s="1785"/>
      <c r="F97" s="1332" t="s">
        <v>195</v>
      </c>
      <c r="G97" s="1046">
        <v>7</v>
      </c>
      <c r="H97" s="1047">
        <v>0</v>
      </c>
      <c r="I97" s="1048">
        <v>22</v>
      </c>
      <c r="J97" s="1049">
        <v>1</v>
      </c>
      <c r="K97" s="1046">
        <v>21</v>
      </c>
      <c r="L97" s="1047">
        <v>1</v>
      </c>
      <c r="M97" s="1048">
        <v>12</v>
      </c>
      <c r="N97" s="1050">
        <v>0</v>
      </c>
    </row>
    <row r="98" spans="1:18" x14ac:dyDescent="0.25">
      <c r="A98" s="472"/>
      <c r="B98" s="472"/>
      <c r="C98" s="472"/>
      <c r="E98" s="1785"/>
      <c r="F98" s="1331" t="s">
        <v>196</v>
      </c>
      <c r="G98" s="159">
        <v>4</v>
      </c>
      <c r="H98" s="160">
        <v>0</v>
      </c>
      <c r="I98" s="161">
        <v>23</v>
      </c>
      <c r="J98" s="162">
        <v>0</v>
      </c>
      <c r="K98" s="159">
        <v>7</v>
      </c>
      <c r="L98" s="160">
        <v>0</v>
      </c>
      <c r="M98" s="161">
        <v>1</v>
      </c>
      <c r="N98" s="507">
        <v>0</v>
      </c>
    </row>
    <row r="99" spans="1:18" x14ac:dyDescent="0.25">
      <c r="A99" s="472"/>
      <c r="B99" s="472"/>
      <c r="C99" s="472"/>
      <c r="E99" s="1785"/>
      <c r="F99" s="1332" t="s">
        <v>197</v>
      </c>
      <c r="G99" s="1046">
        <v>8</v>
      </c>
      <c r="H99" s="1047">
        <v>12</v>
      </c>
      <c r="I99" s="1048">
        <v>14</v>
      </c>
      <c r="J99" s="1049">
        <v>32</v>
      </c>
      <c r="K99" s="1046">
        <v>22</v>
      </c>
      <c r="L99" s="1047">
        <v>28</v>
      </c>
      <c r="M99" s="1048">
        <v>44</v>
      </c>
      <c r="N99" s="1050">
        <v>18</v>
      </c>
    </row>
    <row r="100" spans="1:18" x14ac:dyDescent="0.25">
      <c r="A100" s="472"/>
      <c r="B100" s="472"/>
      <c r="C100" s="472"/>
      <c r="E100" s="1785"/>
      <c r="F100" s="1331" t="s">
        <v>198</v>
      </c>
      <c r="G100" s="159">
        <v>0</v>
      </c>
      <c r="H100" s="160">
        <v>0</v>
      </c>
      <c r="I100" s="161">
        <v>4</v>
      </c>
      <c r="J100" s="162">
        <v>0</v>
      </c>
      <c r="K100" s="159">
        <v>18</v>
      </c>
      <c r="L100" s="160">
        <v>0</v>
      </c>
      <c r="M100" s="161">
        <v>28</v>
      </c>
      <c r="N100" s="507">
        <v>0</v>
      </c>
    </row>
    <row r="101" spans="1:18" x14ac:dyDescent="0.25">
      <c r="A101" s="472"/>
      <c r="B101" s="472"/>
      <c r="C101" s="472"/>
      <c r="E101" s="1785"/>
      <c r="F101" s="1332" t="s">
        <v>199</v>
      </c>
      <c r="G101" s="1046">
        <v>0</v>
      </c>
      <c r="H101" s="1047">
        <v>0</v>
      </c>
      <c r="I101" s="1048">
        <v>4</v>
      </c>
      <c r="J101" s="1049">
        <v>0</v>
      </c>
      <c r="K101" s="1046">
        <v>11</v>
      </c>
      <c r="L101" s="1047">
        <v>1</v>
      </c>
      <c r="M101" s="1048">
        <v>17</v>
      </c>
      <c r="N101" s="1050">
        <v>0</v>
      </c>
    </row>
    <row r="102" spans="1:18" ht="15.75" thickBot="1" x14ac:dyDescent="0.3">
      <c r="A102" s="472"/>
      <c r="B102" s="472"/>
      <c r="C102" s="472"/>
      <c r="E102" s="1785"/>
      <c r="F102" s="781" t="s">
        <v>200</v>
      </c>
      <c r="G102" s="782">
        <v>1</v>
      </c>
      <c r="H102" s="783">
        <v>0</v>
      </c>
      <c r="I102" s="784">
        <v>3</v>
      </c>
      <c r="J102" s="785">
        <v>0</v>
      </c>
      <c r="K102" s="782">
        <v>8</v>
      </c>
      <c r="L102" s="783">
        <v>0</v>
      </c>
      <c r="M102" s="784">
        <v>2</v>
      </c>
      <c r="N102" s="786">
        <v>0</v>
      </c>
    </row>
    <row r="103" spans="1:18" ht="15.75" thickBot="1" x14ac:dyDescent="0.3">
      <c r="A103" s="472"/>
      <c r="B103" s="472"/>
      <c r="C103" s="472"/>
      <c r="E103" s="1785"/>
      <c r="F103" s="907" t="s">
        <v>7</v>
      </c>
      <c r="G103" s="908">
        <f t="shared" ref="G103:N103" si="6">SUM(G94:G102)</f>
        <v>764</v>
      </c>
      <c r="H103" s="909">
        <f t="shared" si="6"/>
        <v>318</v>
      </c>
      <c r="I103" s="910">
        <f t="shared" si="6"/>
        <v>449</v>
      </c>
      <c r="J103" s="911">
        <f t="shared" si="6"/>
        <v>219</v>
      </c>
      <c r="K103" s="908">
        <f t="shared" si="6"/>
        <v>288</v>
      </c>
      <c r="L103" s="909">
        <f t="shared" si="6"/>
        <v>78</v>
      </c>
      <c r="M103" s="910">
        <f t="shared" si="6"/>
        <v>170</v>
      </c>
      <c r="N103" s="909">
        <f t="shared" si="6"/>
        <v>23</v>
      </c>
      <c r="O103" s="76"/>
    </row>
    <row r="104" spans="1:18" ht="21" customHeight="1" thickBot="1" x14ac:dyDescent="0.3">
      <c r="A104" s="472"/>
      <c r="B104" s="472"/>
      <c r="C104" s="472"/>
      <c r="E104" s="1786"/>
      <c r="F104" s="763" t="s">
        <v>201</v>
      </c>
      <c r="G104" s="1787">
        <f>G103+H103</f>
        <v>1082</v>
      </c>
      <c r="H104" s="1788"/>
      <c r="I104" s="1787">
        <f>I103+J103</f>
        <v>668</v>
      </c>
      <c r="J104" s="1788"/>
      <c r="K104" s="1787">
        <f>K103+L103</f>
        <v>366</v>
      </c>
      <c r="L104" s="1788"/>
      <c r="M104" s="1787">
        <f>M103+N103</f>
        <v>193</v>
      </c>
      <c r="N104" s="1799"/>
      <c r="R104" s="76"/>
    </row>
    <row r="105" spans="1:18" ht="16.5" customHeight="1" thickTop="1" thickBot="1" x14ac:dyDescent="0.3">
      <c r="A105" s="472"/>
      <c r="B105" s="472"/>
      <c r="C105" s="472" t="s">
        <v>208</v>
      </c>
      <c r="E105" s="1771" t="s">
        <v>208</v>
      </c>
      <c r="F105" s="1801" t="s">
        <v>42</v>
      </c>
      <c r="G105" s="1803" t="s">
        <v>303</v>
      </c>
      <c r="H105" s="1804"/>
      <c r="I105" s="1797" t="s">
        <v>304</v>
      </c>
      <c r="J105" s="1805"/>
      <c r="K105" s="1803" t="s">
        <v>305</v>
      </c>
      <c r="L105" s="1804"/>
      <c r="M105" s="1797" t="s">
        <v>306</v>
      </c>
      <c r="N105" s="1798"/>
    </row>
    <row r="106" spans="1:18" ht="15.75" thickBot="1" x14ac:dyDescent="0.3">
      <c r="A106" s="472"/>
      <c r="B106" s="472"/>
      <c r="C106" s="472"/>
      <c r="E106" s="1772"/>
      <c r="F106" s="1802"/>
      <c r="G106" s="902" t="s">
        <v>190</v>
      </c>
      <c r="H106" s="903" t="s">
        <v>191</v>
      </c>
      <c r="I106" s="904" t="s">
        <v>190</v>
      </c>
      <c r="J106" s="905" t="s">
        <v>191</v>
      </c>
      <c r="K106" s="902" t="s">
        <v>190</v>
      </c>
      <c r="L106" s="903" t="s">
        <v>191</v>
      </c>
      <c r="M106" s="904" t="s">
        <v>190</v>
      </c>
      <c r="N106" s="906" t="s">
        <v>191</v>
      </c>
    </row>
    <row r="107" spans="1:18" x14ac:dyDescent="0.25">
      <c r="A107" s="472"/>
      <c r="B107" s="472"/>
      <c r="C107" s="472"/>
      <c r="E107" s="1785"/>
      <c r="F107" s="1334" t="s">
        <v>192</v>
      </c>
      <c r="G107" s="155">
        <v>14</v>
      </c>
      <c r="H107" s="156">
        <v>3</v>
      </c>
      <c r="I107" s="157">
        <v>19</v>
      </c>
      <c r="J107" s="158">
        <v>5</v>
      </c>
      <c r="K107" s="155">
        <v>5</v>
      </c>
      <c r="L107" s="156">
        <v>4</v>
      </c>
      <c r="M107" s="157">
        <v>0</v>
      </c>
      <c r="N107" s="506">
        <v>1</v>
      </c>
    </row>
    <row r="108" spans="1:18" x14ac:dyDescent="0.25">
      <c r="A108" s="472"/>
      <c r="B108" s="472"/>
      <c r="C108" s="472"/>
      <c r="E108" s="1785"/>
      <c r="F108" s="1332" t="s">
        <v>193</v>
      </c>
      <c r="G108" s="1046">
        <v>483</v>
      </c>
      <c r="H108" s="1047">
        <v>201</v>
      </c>
      <c r="I108" s="1048">
        <v>204</v>
      </c>
      <c r="J108" s="1049">
        <v>92</v>
      </c>
      <c r="K108" s="1046">
        <v>73</v>
      </c>
      <c r="L108" s="1047">
        <v>21</v>
      </c>
      <c r="M108" s="1048">
        <v>17</v>
      </c>
      <c r="N108" s="1050">
        <v>0</v>
      </c>
    </row>
    <row r="109" spans="1:18" x14ac:dyDescent="0.25">
      <c r="A109" s="472"/>
      <c r="B109" s="472"/>
      <c r="C109" s="472"/>
      <c r="E109" s="1785"/>
      <c r="F109" s="1331" t="s">
        <v>194</v>
      </c>
      <c r="G109" s="159">
        <v>8</v>
      </c>
      <c r="H109" s="160">
        <v>0</v>
      </c>
      <c r="I109" s="161">
        <v>25</v>
      </c>
      <c r="J109" s="162">
        <v>0</v>
      </c>
      <c r="K109" s="159">
        <v>22</v>
      </c>
      <c r="L109" s="160">
        <v>1</v>
      </c>
      <c r="M109" s="161">
        <v>2</v>
      </c>
      <c r="N109" s="507">
        <v>0</v>
      </c>
    </row>
    <row r="110" spans="1:18" x14ac:dyDescent="0.25">
      <c r="A110" s="472"/>
      <c r="B110" s="472"/>
      <c r="C110" s="472"/>
      <c r="E110" s="1785"/>
      <c r="F110" s="1332" t="s">
        <v>195</v>
      </c>
      <c r="G110" s="1046">
        <v>9</v>
      </c>
      <c r="H110" s="1047">
        <v>0</v>
      </c>
      <c r="I110" s="1048">
        <v>16</v>
      </c>
      <c r="J110" s="1049">
        <v>0</v>
      </c>
      <c r="K110" s="1046">
        <v>11</v>
      </c>
      <c r="L110" s="1047">
        <v>1</v>
      </c>
      <c r="M110" s="1048">
        <v>5</v>
      </c>
      <c r="N110" s="1050">
        <v>0</v>
      </c>
    </row>
    <row r="111" spans="1:18" x14ac:dyDescent="0.25">
      <c r="A111" s="472"/>
      <c r="B111" s="472"/>
      <c r="C111" s="472"/>
      <c r="E111" s="1785"/>
      <c r="F111" s="1331" t="s">
        <v>196</v>
      </c>
      <c r="G111" s="159">
        <v>2</v>
      </c>
      <c r="H111" s="160">
        <v>0</v>
      </c>
      <c r="I111" s="161">
        <v>5</v>
      </c>
      <c r="J111" s="162">
        <v>0</v>
      </c>
      <c r="K111" s="159">
        <v>5</v>
      </c>
      <c r="L111" s="160">
        <v>0</v>
      </c>
      <c r="M111" s="161">
        <v>1</v>
      </c>
      <c r="N111" s="507">
        <v>0</v>
      </c>
    </row>
    <row r="112" spans="1:18" x14ac:dyDescent="0.25">
      <c r="A112" s="472"/>
      <c r="B112" s="472"/>
      <c r="C112" s="472"/>
      <c r="E112" s="1785"/>
      <c r="F112" s="1332" t="s">
        <v>197</v>
      </c>
      <c r="G112" s="1046">
        <v>5</v>
      </c>
      <c r="H112" s="1047">
        <v>15</v>
      </c>
      <c r="I112" s="1048">
        <v>9</v>
      </c>
      <c r="J112" s="1049">
        <v>22</v>
      </c>
      <c r="K112" s="1046">
        <v>14</v>
      </c>
      <c r="L112" s="1047">
        <v>23</v>
      </c>
      <c r="M112" s="1048">
        <v>20</v>
      </c>
      <c r="N112" s="1050">
        <v>8</v>
      </c>
    </row>
    <row r="113" spans="1:18" x14ac:dyDescent="0.25">
      <c r="A113" s="472"/>
      <c r="B113" s="472"/>
      <c r="C113" s="472"/>
      <c r="E113" s="1785"/>
      <c r="F113" s="1331" t="s">
        <v>198</v>
      </c>
      <c r="G113" s="159">
        <v>0</v>
      </c>
      <c r="H113" s="160">
        <v>0</v>
      </c>
      <c r="I113" s="161">
        <v>4</v>
      </c>
      <c r="J113" s="162">
        <v>1</v>
      </c>
      <c r="K113" s="159">
        <v>22</v>
      </c>
      <c r="L113" s="160">
        <v>0</v>
      </c>
      <c r="M113" s="161">
        <v>25</v>
      </c>
      <c r="N113" s="507">
        <v>0</v>
      </c>
    </row>
    <row r="114" spans="1:18" x14ac:dyDescent="0.25">
      <c r="A114" s="472"/>
      <c r="B114" s="472"/>
      <c r="C114" s="472"/>
      <c r="E114" s="1785"/>
      <c r="F114" s="1332" t="s">
        <v>199</v>
      </c>
      <c r="G114" s="1046">
        <v>0</v>
      </c>
      <c r="H114" s="1047">
        <v>0</v>
      </c>
      <c r="I114" s="1048">
        <v>4</v>
      </c>
      <c r="J114" s="1049">
        <v>0</v>
      </c>
      <c r="K114" s="1046">
        <v>7</v>
      </c>
      <c r="L114" s="1047">
        <v>0</v>
      </c>
      <c r="M114" s="1048">
        <v>6</v>
      </c>
      <c r="N114" s="1050">
        <v>0</v>
      </c>
    </row>
    <row r="115" spans="1:18" ht="15.75" thickBot="1" x14ac:dyDescent="0.3">
      <c r="A115" s="472"/>
      <c r="B115" s="472"/>
      <c r="C115" s="472"/>
      <c r="E115" s="1785"/>
      <c r="F115" s="781" t="s">
        <v>200</v>
      </c>
      <c r="G115" s="782">
        <v>0</v>
      </c>
      <c r="H115" s="783">
        <v>0</v>
      </c>
      <c r="I115" s="784">
        <v>4</v>
      </c>
      <c r="J115" s="785">
        <v>0</v>
      </c>
      <c r="K115" s="782">
        <v>1</v>
      </c>
      <c r="L115" s="783">
        <v>0</v>
      </c>
      <c r="M115" s="784">
        <v>0</v>
      </c>
      <c r="N115" s="786">
        <v>0</v>
      </c>
    </row>
    <row r="116" spans="1:18" ht="15.75" thickBot="1" x14ac:dyDescent="0.3">
      <c r="A116" s="472"/>
      <c r="B116" s="472"/>
      <c r="C116" s="472"/>
      <c r="E116" s="1785"/>
      <c r="F116" s="907" t="s">
        <v>7</v>
      </c>
      <c r="G116" s="908">
        <f t="shared" ref="G116:N116" si="7">SUM(G107:G115)</f>
        <v>521</v>
      </c>
      <c r="H116" s="909">
        <f t="shared" si="7"/>
        <v>219</v>
      </c>
      <c r="I116" s="910">
        <f t="shared" si="7"/>
        <v>290</v>
      </c>
      <c r="J116" s="911">
        <f t="shared" si="7"/>
        <v>120</v>
      </c>
      <c r="K116" s="908">
        <f t="shared" si="7"/>
        <v>160</v>
      </c>
      <c r="L116" s="909">
        <f t="shared" si="7"/>
        <v>50</v>
      </c>
      <c r="M116" s="910">
        <f t="shared" si="7"/>
        <v>76</v>
      </c>
      <c r="N116" s="909">
        <f t="shared" si="7"/>
        <v>9</v>
      </c>
    </row>
    <row r="117" spans="1:18" ht="21" customHeight="1" thickBot="1" x14ac:dyDescent="0.3">
      <c r="A117" s="472"/>
      <c r="B117" s="472"/>
      <c r="C117" s="472"/>
      <c r="E117" s="1786"/>
      <c r="F117" s="763" t="s">
        <v>201</v>
      </c>
      <c r="G117" s="1787">
        <f>G116+H116</f>
        <v>740</v>
      </c>
      <c r="H117" s="1788"/>
      <c r="I117" s="1787">
        <f>I116+J116</f>
        <v>410</v>
      </c>
      <c r="J117" s="1788"/>
      <c r="K117" s="1787">
        <f>K116+L116</f>
        <v>210</v>
      </c>
      <c r="L117" s="1788"/>
      <c r="M117" s="1787">
        <f>M116+N116</f>
        <v>85</v>
      </c>
      <c r="N117" s="1799"/>
      <c r="R117" s="76"/>
    </row>
    <row r="118" spans="1:18" ht="16.5" customHeight="1" thickTop="1" thickBot="1" x14ac:dyDescent="0.3">
      <c r="A118" s="472"/>
      <c r="B118" s="472"/>
      <c r="C118" s="472" t="s">
        <v>209</v>
      </c>
      <c r="E118" s="1771" t="s">
        <v>209</v>
      </c>
      <c r="F118" s="1801" t="s">
        <v>42</v>
      </c>
      <c r="G118" s="1803" t="s">
        <v>303</v>
      </c>
      <c r="H118" s="1804"/>
      <c r="I118" s="1797" t="s">
        <v>304</v>
      </c>
      <c r="J118" s="1805"/>
      <c r="K118" s="1803" t="s">
        <v>305</v>
      </c>
      <c r="L118" s="1804"/>
      <c r="M118" s="1797" t="s">
        <v>306</v>
      </c>
      <c r="N118" s="1798"/>
    </row>
    <row r="119" spans="1:18" ht="15.75" thickBot="1" x14ac:dyDescent="0.3">
      <c r="A119" s="472"/>
      <c r="B119" s="472"/>
      <c r="C119" s="472"/>
      <c r="E119" s="1772"/>
      <c r="F119" s="1802"/>
      <c r="G119" s="902" t="s">
        <v>190</v>
      </c>
      <c r="H119" s="903" t="s">
        <v>191</v>
      </c>
      <c r="I119" s="904" t="s">
        <v>190</v>
      </c>
      <c r="J119" s="905" t="s">
        <v>191</v>
      </c>
      <c r="K119" s="902" t="s">
        <v>190</v>
      </c>
      <c r="L119" s="903" t="s">
        <v>191</v>
      </c>
      <c r="M119" s="904" t="s">
        <v>190</v>
      </c>
      <c r="N119" s="906" t="s">
        <v>191</v>
      </c>
    </row>
    <row r="120" spans="1:18" x14ac:dyDescent="0.25">
      <c r="A120" s="472"/>
      <c r="B120" s="472"/>
      <c r="C120" s="472"/>
      <c r="E120" s="1785"/>
      <c r="F120" s="1334" t="s">
        <v>192</v>
      </c>
      <c r="G120" s="155">
        <v>411</v>
      </c>
      <c r="H120" s="156">
        <v>580</v>
      </c>
      <c r="I120" s="157">
        <v>351</v>
      </c>
      <c r="J120" s="158">
        <v>593</v>
      </c>
      <c r="K120" s="155">
        <v>160</v>
      </c>
      <c r="L120" s="156">
        <v>198</v>
      </c>
      <c r="M120" s="157">
        <v>58</v>
      </c>
      <c r="N120" s="506">
        <v>21</v>
      </c>
    </row>
    <row r="121" spans="1:18" x14ac:dyDescent="0.25">
      <c r="A121" s="472"/>
      <c r="B121" s="472"/>
      <c r="C121" s="472"/>
      <c r="E121" s="1785"/>
      <c r="F121" s="1332" t="s">
        <v>193</v>
      </c>
      <c r="G121" s="1046">
        <v>12753</v>
      </c>
      <c r="H121" s="1047">
        <v>8102</v>
      </c>
      <c r="I121" s="1048">
        <v>4026</v>
      </c>
      <c r="J121" s="1049">
        <v>3147</v>
      </c>
      <c r="K121" s="1046">
        <v>1315</v>
      </c>
      <c r="L121" s="1047">
        <v>784</v>
      </c>
      <c r="M121" s="1048">
        <v>346</v>
      </c>
      <c r="N121" s="1050">
        <v>57</v>
      </c>
    </row>
    <row r="122" spans="1:18" x14ac:dyDescent="0.25">
      <c r="A122" s="472"/>
      <c r="B122" s="472"/>
      <c r="C122" s="472"/>
      <c r="E122" s="1785"/>
      <c r="F122" s="1331" t="s">
        <v>194</v>
      </c>
      <c r="G122" s="159">
        <v>472</v>
      </c>
      <c r="H122" s="160">
        <v>9</v>
      </c>
      <c r="I122" s="161">
        <v>1212</v>
      </c>
      <c r="J122" s="162">
        <v>51</v>
      </c>
      <c r="K122" s="159">
        <v>944</v>
      </c>
      <c r="L122" s="160">
        <v>35</v>
      </c>
      <c r="M122" s="161">
        <v>272</v>
      </c>
      <c r="N122" s="507">
        <v>2</v>
      </c>
    </row>
    <row r="123" spans="1:18" x14ac:dyDescent="0.25">
      <c r="A123" s="472"/>
      <c r="B123" s="472"/>
      <c r="C123" s="472"/>
      <c r="E123" s="1785"/>
      <c r="F123" s="1332" t="s">
        <v>195</v>
      </c>
      <c r="G123" s="1046">
        <v>258</v>
      </c>
      <c r="H123" s="1047">
        <v>5</v>
      </c>
      <c r="I123" s="1048">
        <v>824</v>
      </c>
      <c r="J123" s="1049">
        <v>8</v>
      </c>
      <c r="K123" s="1046">
        <v>646</v>
      </c>
      <c r="L123" s="1047">
        <v>7</v>
      </c>
      <c r="M123" s="1048">
        <v>174</v>
      </c>
      <c r="N123" s="1050">
        <v>0</v>
      </c>
    </row>
    <row r="124" spans="1:18" x14ac:dyDescent="0.25">
      <c r="A124" s="472"/>
      <c r="B124" s="472"/>
      <c r="C124" s="472"/>
      <c r="E124" s="1785"/>
      <c r="F124" s="1331" t="s">
        <v>196</v>
      </c>
      <c r="G124" s="159">
        <v>95</v>
      </c>
      <c r="H124" s="160">
        <v>0</v>
      </c>
      <c r="I124" s="161">
        <v>413</v>
      </c>
      <c r="J124" s="162">
        <v>3</v>
      </c>
      <c r="K124" s="159">
        <v>293</v>
      </c>
      <c r="L124" s="160">
        <v>4</v>
      </c>
      <c r="M124" s="161">
        <v>59</v>
      </c>
      <c r="N124" s="507">
        <v>0</v>
      </c>
    </row>
    <row r="125" spans="1:18" x14ac:dyDescent="0.25">
      <c r="A125" s="472"/>
      <c r="B125" s="472"/>
      <c r="C125" s="472"/>
      <c r="E125" s="1785"/>
      <c r="F125" s="1332" t="s">
        <v>197</v>
      </c>
      <c r="G125" s="1046">
        <v>305</v>
      </c>
      <c r="H125" s="1047">
        <v>546</v>
      </c>
      <c r="I125" s="1048">
        <v>363</v>
      </c>
      <c r="J125" s="1049">
        <v>672</v>
      </c>
      <c r="K125" s="1046">
        <v>383</v>
      </c>
      <c r="L125" s="1047">
        <v>632</v>
      </c>
      <c r="M125" s="1048">
        <v>375</v>
      </c>
      <c r="N125" s="1050">
        <v>220</v>
      </c>
    </row>
    <row r="126" spans="1:18" x14ac:dyDescent="0.25">
      <c r="A126" s="472"/>
      <c r="B126" s="472"/>
      <c r="C126" s="472"/>
      <c r="E126" s="1785"/>
      <c r="F126" s="1331" t="s">
        <v>198</v>
      </c>
      <c r="G126" s="159">
        <v>10</v>
      </c>
      <c r="H126" s="160">
        <v>0</v>
      </c>
      <c r="I126" s="161">
        <v>110</v>
      </c>
      <c r="J126" s="162">
        <v>7</v>
      </c>
      <c r="K126" s="159">
        <v>366</v>
      </c>
      <c r="L126" s="160">
        <v>11</v>
      </c>
      <c r="M126" s="161">
        <v>413</v>
      </c>
      <c r="N126" s="507">
        <v>7</v>
      </c>
    </row>
    <row r="127" spans="1:18" x14ac:dyDescent="0.25">
      <c r="A127" s="472"/>
      <c r="B127" s="472"/>
      <c r="C127" s="472"/>
      <c r="E127" s="1785"/>
      <c r="F127" s="1332" t="s">
        <v>199</v>
      </c>
      <c r="G127" s="1046">
        <v>15</v>
      </c>
      <c r="H127" s="1047">
        <v>1</v>
      </c>
      <c r="I127" s="1048">
        <v>72</v>
      </c>
      <c r="J127" s="1049">
        <v>2</v>
      </c>
      <c r="K127" s="1046">
        <v>205</v>
      </c>
      <c r="L127" s="1047">
        <v>6</v>
      </c>
      <c r="M127" s="1048">
        <v>222</v>
      </c>
      <c r="N127" s="1050">
        <v>1</v>
      </c>
    </row>
    <row r="128" spans="1:18" ht="15.75" thickBot="1" x14ac:dyDescent="0.3">
      <c r="A128" s="472"/>
      <c r="B128" s="472"/>
      <c r="C128" s="472"/>
      <c r="E128" s="1785"/>
      <c r="F128" s="781" t="s">
        <v>200</v>
      </c>
      <c r="G128" s="782">
        <v>6</v>
      </c>
      <c r="H128" s="783">
        <v>0</v>
      </c>
      <c r="I128" s="784">
        <v>57</v>
      </c>
      <c r="J128" s="785">
        <v>0</v>
      </c>
      <c r="K128" s="782">
        <v>141</v>
      </c>
      <c r="L128" s="783">
        <v>2</v>
      </c>
      <c r="M128" s="784">
        <v>62</v>
      </c>
      <c r="N128" s="786">
        <v>0</v>
      </c>
    </row>
    <row r="129" spans="1:18" ht="15.75" thickBot="1" x14ac:dyDescent="0.3">
      <c r="A129" s="472"/>
      <c r="B129" s="472"/>
      <c r="C129" s="472"/>
      <c r="E129" s="1785"/>
      <c r="F129" s="907" t="s">
        <v>7</v>
      </c>
      <c r="G129" s="908">
        <f t="shared" ref="G129:N129" si="8">SUM(G120:G128)</f>
        <v>14325</v>
      </c>
      <c r="H129" s="909">
        <f t="shared" si="8"/>
        <v>9243</v>
      </c>
      <c r="I129" s="910">
        <f t="shared" si="8"/>
        <v>7428</v>
      </c>
      <c r="J129" s="911">
        <f t="shared" si="8"/>
        <v>4483</v>
      </c>
      <c r="K129" s="908">
        <f t="shared" si="8"/>
        <v>4453</v>
      </c>
      <c r="L129" s="909">
        <f t="shared" si="8"/>
        <v>1679</v>
      </c>
      <c r="M129" s="910">
        <f t="shared" si="8"/>
        <v>1981</v>
      </c>
      <c r="N129" s="909">
        <f t="shared" si="8"/>
        <v>308</v>
      </c>
    </row>
    <row r="130" spans="1:18" ht="21" customHeight="1" thickBot="1" x14ac:dyDescent="0.3">
      <c r="A130" s="472"/>
      <c r="B130" s="472"/>
      <c r="C130" s="472"/>
      <c r="E130" s="1786"/>
      <c r="F130" s="763" t="s">
        <v>201</v>
      </c>
      <c r="G130" s="1787">
        <f>G129+H129</f>
        <v>23568</v>
      </c>
      <c r="H130" s="1788"/>
      <c r="I130" s="1787">
        <f>I129+J129</f>
        <v>11911</v>
      </c>
      <c r="J130" s="1788"/>
      <c r="K130" s="1787">
        <f>K129+L129</f>
        <v>6132</v>
      </c>
      <c r="L130" s="1788"/>
      <c r="M130" s="1787">
        <f>M129+N129</f>
        <v>2289</v>
      </c>
      <c r="N130" s="1799"/>
      <c r="R130" s="76"/>
    </row>
    <row r="131" spans="1:18" ht="16.5" customHeight="1" thickTop="1" thickBot="1" x14ac:dyDescent="0.3">
      <c r="A131" s="472"/>
      <c r="B131" s="472"/>
      <c r="C131" s="472" t="s">
        <v>210</v>
      </c>
      <c r="E131" s="1771" t="s">
        <v>210</v>
      </c>
      <c r="F131" s="1801" t="s">
        <v>42</v>
      </c>
      <c r="G131" s="1803" t="s">
        <v>303</v>
      </c>
      <c r="H131" s="1804"/>
      <c r="I131" s="1797" t="s">
        <v>304</v>
      </c>
      <c r="J131" s="1805"/>
      <c r="K131" s="1803" t="s">
        <v>305</v>
      </c>
      <c r="L131" s="1804"/>
      <c r="M131" s="1797" t="s">
        <v>306</v>
      </c>
      <c r="N131" s="1798"/>
    </row>
    <row r="132" spans="1:18" ht="15.75" thickBot="1" x14ac:dyDescent="0.3">
      <c r="A132" s="472"/>
      <c r="B132" s="472"/>
      <c r="C132" s="472"/>
      <c r="E132" s="1772"/>
      <c r="F132" s="1802"/>
      <c r="G132" s="902" t="s">
        <v>190</v>
      </c>
      <c r="H132" s="903" t="s">
        <v>191</v>
      </c>
      <c r="I132" s="904" t="s">
        <v>190</v>
      </c>
      <c r="J132" s="905" t="s">
        <v>191</v>
      </c>
      <c r="K132" s="902" t="s">
        <v>190</v>
      </c>
      <c r="L132" s="903" t="s">
        <v>191</v>
      </c>
      <c r="M132" s="904" t="s">
        <v>190</v>
      </c>
      <c r="N132" s="906" t="s">
        <v>191</v>
      </c>
    </row>
    <row r="133" spans="1:18" x14ac:dyDescent="0.25">
      <c r="A133" s="472"/>
      <c r="B133" s="472"/>
      <c r="C133" s="472"/>
      <c r="E133" s="1785"/>
      <c r="F133" s="1334" t="s">
        <v>192</v>
      </c>
      <c r="G133" s="155">
        <v>14</v>
      </c>
      <c r="H133" s="156">
        <v>6</v>
      </c>
      <c r="I133" s="157">
        <v>23</v>
      </c>
      <c r="J133" s="158">
        <v>9</v>
      </c>
      <c r="K133" s="155">
        <v>9</v>
      </c>
      <c r="L133" s="156">
        <v>5</v>
      </c>
      <c r="M133" s="157">
        <v>2</v>
      </c>
      <c r="N133" s="506">
        <v>0</v>
      </c>
    </row>
    <row r="134" spans="1:18" x14ac:dyDescent="0.25">
      <c r="A134" s="472"/>
      <c r="B134" s="472"/>
      <c r="C134" s="472"/>
      <c r="E134" s="1785"/>
      <c r="F134" s="1332" t="s">
        <v>193</v>
      </c>
      <c r="G134" s="1046">
        <v>470</v>
      </c>
      <c r="H134" s="1047">
        <v>210</v>
      </c>
      <c r="I134" s="1048">
        <v>276</v>
      </c>
      <c r="J134" s="1049">
        <v>153</v>
      </c>
      <c r="K134" s="1046">
        <v>97</v>
      </c>
      <c r="L134" s="1047">
        <v>28</v>
      </c>
      <c r="M134" s="1048">
        <v>26</v>
      </c>
      <c r="N134" s="1050">
        <v>4</v>
      </c>
    </row>
    <row r="135" spans="1:18" x14ac:dyDescent="0.25">
      <c r="A135" s="472"/>
      <c r="B135" s="472"/>
      <c r="C135" s="472"/>
      <c r="E135" s="1785"/>
      <c r="F135" s="1331" t="s">
        <v>194</v>
      </c>
      <c r="G135" s="159">
        <v>9</v>
      </c>
      <c r="H135" s="160">
        <v>1</v>
      </c>
      <c r="I135" s="161">
        <v>17</v>
      </c>
      <c r="J135" s="162">
        <v>2</v>
      </c>
      <c r="K135" s="159">
        <v>16</v>
      </c>
      <c r="L135" s="160">
        <v>0</v>
      </c>
      <c r="M135" s="161">
        <v>8</v>
      </c>
      <c r="N135" s="507">
        <v>0</v>
      </c>
    </row>
    <row r="136" spans="1:18" x14ac:dyDescent="0.25">
      <c r="A136" s="472"/>
      <c r="B136" s="472"/>
      <c r="C136" s="472"/>
      <c r="E136" s="1785"/>
      <c r="F136" s="1332" t="s">
        <v>195</v>
      </c>
      <c r="G136" s="1046">
        <v>3</v>
      </c>
      <c r="H136" s="1047">
        <v>0</v>
      </c>
      <c r="I136" s="1048">
        <v>16</v>
      </c>
      <c r="J136" s="1049">
        <v>0</v>
      </c>
      <c r="K136" s="1046">
        <v>14</v>
      </c>
      <c r="L136" s="1047">
        <v>0</v>
      </c>
      <c r="M136" s="1048">
        <v>2</v>
      </c>
      <c r="N136" s="1050">
        <v>0</v>
      </c>
    </row>
    <row r="137" spans="1:18" x14ac:dyDescent="0.25">
      <c r="A137" s="472"/>
      <c r="B137" s="472"/>
      <c r="C137" s="472"/>
      <c r="E137" s="1785"/>
      <c r="F137" s="1331" t="s">
        <v>196</v>
      </c>
      <c r="G137" s="159">
        <v>0</v>
      </c>
      <c r="H137" s="160">
        <v>0</v>
      </c>
      <c r="I137" s="161">
        <v>3</v>
      </c>
      <c r="J137" s="162">
        <v>0</v>
      </c>
      <c r="K137" s="159">
        <v>2</v>
      </c>
      <c r="L137" s="160">
        <v>0</v>
      </c>
      <c r="M137" s="161">
        <v>1</v>
      </c>
      <c r="N137" s="507">
        <v>0</v>
      </c>
    </row>
    <row r="138" spans="1:18" x14ac:dyDescent="0.25">
      <c r="A138" s="472"/>
      <c r="B138" s="472"/>
      <c r="C138" s="472"/>
      <c r="E138" s="1785"/>
      <c r="F138" s="1332" t="s">
        <v>197</v>
      </c>
      <c r="G138" s="1046">
        <v>6</v>
      </c>
      <c r="H138" s="1047">
        <v>10</v>
      </c>
      <c r="I138" s="1048">
        <v>3</v>
      </c>
      <c r="J138" s="1049">
        <v>26</v>
      </c>
      <c r="K138" s="1046">
        <v>13</v>
      </c>
      <c r="L138" s="1047">
        <v>22</v>
      </c>
      <c r="M138" s="1048">
        <v>20</v>
      </c>
      <c r="N138" s="1050">
        <v>8</v>
      </c>
    </row>
    <row r="139" spans="1:18" x14ac:dyDescent="0.25">
      <c r="A139" s="472"/>
      <c r="B139" s="472"/>
      <c r="C139" s="472"/>
      <c r="E139" s="1785"/>
      <c r="F139" s="1331" t="s">
        <v>198</v>
      </c>
      <c r="G139" s="159">
        <v>0</v>
      </c>
      <c r="H139" s="160">
        <v>0</v>
      </c>
      <c r="I139" s="161">
        <v>6</v>
      </c>
      <c r="J139" s="162">
        <v>0</v>
      </c>
      <c r="K139" s="159">
        <v>11</v>
      </c>
      <c r="L139" s="160">
        <v>1</v>
      </c>
      <c r="M139" s="161">
        <v>9</v>
      </c>
      <c r="N139" s="507">
        <v>0</v>
      </c>
    </row>
    <row r="140" spans="1:18" x14ac:dyDescent="0.25">
      <c r="A140" s="472"/>
      <c r="B140" s="472"/>
      <c r="C140" s="472"/>
      <c r="E140" s="1785"/>
      <c r="F140" s="1332" t="s">
        <v>199</v>
      </c>
      <c r="G140" s="1046">
        <v>0</v>
      </c>
      <c r="H140" s="1047">
        <v>0</v>
      </c>
      <c r="I140" s="1048">
        <v>4</v>
      </c>
      <c r="J140" s="1049">
        <v>0</v>
      </c>
      <c r="K140" s="1046">
        <v>5</v>
      </c>
      <c r="L140" s="1047">
        <v>1</v>
      </c>
      <c r="M140" s="1048">
        <v>9</v>
      </c>
      <c r="N140" s="1050">
        <v>0</v>
      </c>
    </row>
    <row r="141" spans="1:18" ht="15.75" thickBot="1" x14ac:dyDescent="0.3">
      <c r="A141" s="472"/>
      <c r="B141" s="472"/>
      <c r="C141" s="472"/>
      <c r="E141" s="1785"/>
      <c r="F141" s="781" t="s">
        <v>200</v>
      </c>
      <c r="G141" s="782">
        <v>1</v>
      </c>
      <c r="H141" s="783">
        <v>0</v>
      </c>
      <c r="I141" s="784">
        <v>2</v>
      </c>
      <c r="J141" s="785">
        <v>0</v>
      </c>
      <c r="K141" s="782">
        <v>2</v>
      </c>
      <c r="L141" s="783">
        <v>0</v>
      </c>
      <c r="M141" s="784">
        <v>2</v>
      </c>
      <c r="N141" s="786">
        <v>0</v>
      </c>
    </row>
    <row r="142" spans="1:18" ht="15.75" thickBot="1" x14ac:dyDescent="0.3">
      <c r="A142" s="472"/>
      <c r="B142" s="472"/>
      <c r="C142" s="472"/>
      <c r="E142" s="1785"/>
      <c r="F142" s="907" t="s">
        <v>7</v>
      </c>
      <c r="G142" s="908">
        <f t="shared" ref="G142:N142" si="9">SUM(G133:G141)</f>
        <v>503</v>
      </c>
      <c r="H142" s="909">
        <f t="shared" si="9"/>
        <v>227</v>
      </c>
      <c r="I142" s="910">
        <f t="shared" si="9"/>
        <v>350</v>
      </c>
      <c r="J142" s="911">
        <f t="shared" si="9"/>
        <v>190</v>
      </c>
      <c r="K142" s="908">
        <f t="shared" si="9"/>
        <v>169</v>
      </c>
      <c r="L142" s="909">
        <f t="shared" si="9"/>
        <v>57</v>
      </c>
      <c r="M142" s="910">
        <f t="shared" si="9"/>
        <v>79</v>
      </c>
      <c r="N142" s="909">
        <f t="shared" si="9"/>
        <v>12</v>
      </c>
      <c r="O142" s="76"/>
    </row>
    <row r="143" spans="1:18" ht="21" customHeight="1" thickBot="1" x14ac:dyDescent="0.3">
      <c r="A143" s="472"/>
      <c r="B143" s="472"/>
      <c r="C143" s="472"/>
      <c r="E143" s="1786"/>
      <c r="F143" s="763" t="s">
        <v>201</v>
      </c>
      <c r="G143" s="1787">
        <f>G142+H142</f>
        <v>730</v>
      </c>
      <c r="H143" s="1788"/>
      <c r="I143" s="1787">
        <f>I142+J142</f>
        <v>540</v>
      </c>
      <c r="J143" s="1788"/>
      <c r="K143" s="1787">
        <f>K142+L142</f>
        <v>226</v>
      </c>
      <c r="L143" s="1788"/>
      <c r="M143" s="1787">
        <f>M142+N142</f>
        <v>91</v>
      </c>
      <c r="N143" s="1799"/>
      <c r="R143" s="76"/>
    </row>
    <row r="144" spans="1:18" ht="16.5" customHeight="1" thickTop="1" thickBot="1" x14ac:dyDescent="0.3">
      <c r="A144" s="472"/>
      <c r="B144" s="472"/>
      <c r="C144" s="472" t="s">
        <v>211</v>
      </c>
      <c r="E144" s="1771" t="s">
        <v>211</v>
      </c>
      <c r="F144" s="1801" t="s">
        <v>42</v>
      </c>
      <c r="G144" s="1803" t="s">
        <v>303</v>
      </c>
      <c r="H144" s="1804"/>
      <c r="I144" s="1797" t="s">
        <v>304</v>
      </c>
      <c r="J144" s="1805"/>
      <c r="K144" s="1803" t="s">
        <v>305</v>
      </c>
      <c r="L144" s="1804"/>
      <c r="M144" s="1797" t="s">
        <v>306</v>
      </c>
      <c r="N144" s="1798"/>
    </row>
    <row r="145" spans="1:18" ht="15.75" thickBot="1" x14ac:dyDescent="0.3">
      <c r="A145" s="472"/>
      <c r="B145" s="472"/>
      <c r="C145" s="472"/>
      <c r="E145" s="1772"/>
      <c r="F145" s="1802"/>
      <c r="G145" s="902" t="s">
        <v>190</v>
      </c>
      <c r="H145" s="903" t="s">
        <v>191</v>
      </c>
      <c r="I145" s="904" t="s">
        <v>190</v>
      </c>
      <c r="J145" s="905" t="s">
        <v>191</v>
      </c>
      <c r="K145" s="902" t="s">
        <v>190</v>
      </c>
      <c r="L145" s="903" t="s">
        <v>191</v>
      </c>
      <c r="M145" s="904" t="s">
        <v>190</v>
      </c>
      <c r="N145" s="906" t="s">
        <v>191</v>
      </c>
    </row>
    <row r="146" spans="1:18" x14ac:dyDescent="0.25">
      <c r="A146" s="472"/>
      <c r="B146" s="472"/>
      <c r="C146" s="472"/>
      <c r="E146" s="1785"/>
      <c r="F146" s="1334" t="s">
        <v>192</v>
      </c>
      <c r="G146" s="155">
        <v>86</v>
      </c>
      <c r="H146" s="156">
        <v>47</v>
      </c>
      <c r="I146" s="157">
        <v>56</v>
      </c>
      <c r="J146" s="158">
        <v>49</v>
      </c>
      <c r="K146" s="155">
        <v>22</v>
      </c>
      <c r="L146" s="156">
        <v>11</v>
      </c>
      <c r="M146" s="157">
        <v>3</v>
      </c>
      <c r="N146" s="506">
        <v>1</v>
      </c>
    </row>
    <row r="147" spans="1:18" x14ac:dyDescent="0.25">
      <c r="A147" s="472"/>
      <c r="B147" s="472"/>
      <c r="C147" s="472"/>
      <c r="E147" s="1785"/>
      <c r="F147" s="1332" t="s">
        <v>193</v>
      </c>
      <c r="G147" s="1046">
        <v>1930</v>
      </c>
      <c r="H147" s="1047">
        <v>691</v>
      </c>
      <c r="I147" s="1048">
        <v>763</v>
      </c>
      <c r="J147" s="1049">
        <v>305</v>
      </c>
      <c r="K147" s="1046">
        <v>215</v>
      </c>
      <c r="L147" s="1047">
        <v>41</v>
      </c>
      <c r="M147" s="1048">
        <v>40</v>
      </c>
      <c r="N147" s="1050">
        <v>5</v>
      </c>
    </row>
    <row r="148" spans="1:18" x14ac:dyDescent="0.25">
      <c r="A148" s="472"/>
      <c r="B148" s="472"/>
      <c r="C148" s="472"/>
      <c r="E148" s="1785"/>
      <c r="F148" s="1331" t="s">
        <v>194</v>
      </c>
      <c r="G148" s="159">
        <v>26</v>
      </c>
      <c r="H148" s="160">
        <v>0</v>
      </c>
      <c r="I148" s="161">
        <v>79</v>
      </c>
      <c r="J148" s="162">
        <v>0</v>
      </c>
      <c r="K148" s="159">
        <v>74</v>
      </c>
      <c r="L148" s="160">
        <v>3</v>
      </c>
      <c r="M148" s="161">
        <v>13</v>
      </c>
      <c r="N148" s="507">
        <v>0</v>
      </c>
    </row>
    <row r="149" spans="1:18" x14ac:dyDescent="0.25">
      <c r="A149" s="472"/>
      <c r="B149" s="472"/>
      <c r="C149" s="472"/>
      <c r="E149" s="1785"/>
      <c r="F149" s="1332" t="s">
        <v>195</v>
      </c>
      <c r="G149" s="1046">
        <v>22</v>
      </c>
      <c r="H149" s="1047">
        <v>0</v>
      </c>
      <c r="I149" s="1048">
        <v>84</v>
      </c>
      <c r="J149" s="1049">
        <v>2</v>
      </c>
      <c r="K149" s="1046">
        <v>55</v>
      </c>
      <c r="L149" s="1047">
        <v>1</v>
      </c>
      <c r="M149" s="1048">
        <v>11</v>
      </c>
      <c r="N149" s="1050">
        <v>0</v>
      </c>
    </row>
    <row r="150" spans="1:18" x14ac:dyDescent="0.25">
      <c r="A150" s="472"/>
      <c r="B150" s="472"/>
      <c r="C150" s="472"/>
      <c r="E150" s="1785"/>
      <c r="F150" s="1331" t="s">
        <v>196</v>
      </c>
      <c r="G150" s="159">
        <v>6</v>
      </c>
      <c r="H150" s="160">
        <v>0</v>
      </c>
      <c r="I150" s="161">
        <v>57</v>
      </c>
      <c r="J150" s="162">
        <v>0</v>
      </c>
      <c r="K150" s="159">
        <v>56</v>
      </c>
      <c r="L150" s="160">
        <v>1</v>
      </c>
      <c r="M150" s="161">
        <v>9</v>
      </c>
      <c r="N150" s="507">
        <v>0</v>
      </c>
    </row>
    <row r="151" spans="1:18" x14ac:dyDescent="0.25">
      <c r="A151" s="472"/>
      <c r="B151" s="472"/>
      <c r="C151" s="472"/>
      <c r="E151" s="1785"/>
      <c r="F151" s="1332" t="s">
        <v>197</v>
      </c>
      <c r="G151" s="1046">
        <v>117</v>
      </c>
      <c r="H151" s="1047">
        <v>113</v>
      </c>
      <c r="I151" s="1048">
        <v>118</v>
      </c>
      <c r="J151" s="1049">
        <v>165</v>
      </c>
      <c r="K151" s="1046">
        <v>104</v>
      </c>
      <c r="L151" s="1047">
        <v>106</v>
      </c>
      <c r="M151" s="1048">
        <v>91</v>
      </c>
      <c r="N151" s="1050">
        <v>26</v>
      </c>
    </row>
    <row r="152" spans="1:18" x14ac:dyDescent="0.25">
      <c r="A152" s="472"/>
      <c r="B152" s="472"/>
      <c r="C152" s="472"/>
      <c r="E152" s="1785"/>
      <c r="F152" s="1331" t="s">
        <v>198</v>
      </c>
      <c r="G152" s="159">
        <v>4</v>
      </c>
      <c r="H152" s="160">
        <v>0</v>
      </c>
      <c r="I152" s="161">
        <v>31</v>
      </c>
      <c r="J152" s="162">
        <v>0</v>
      </c>
      <c r="K152" s="159">
        <v>79</v>
      </c>
      <c r="L152" s="160">
        <v>1</v>
      </c>
      <c r="M152" s="161">
        <v>64</v>
      </c>
      <c r="N152" s="507">
        <v>2</v>
      </c>
    </row>
    <row r="153" spans="1:18" x14ac:dyDescent="0.25">
      <c r="A153" s="472"/>
      <c r="B153" s="472"/>
      <c r="C153" s="472"/>
      <c r="E153" s="1785"/>
      <c r="F153" s="1332" t="s">
        <v>199</v>
      </c>
      <c r="G153" s="1046">
        <v>5</v>
      </c>
      <c r="H153" s="1047">
        <v>0</v>
      </c>
      <c r="I153" s="1048">
        <v>19</v>
      </c>
      <c r="J153" s="1049">
        <v>0</v>
      </c>
      <c r="K153" s="1046">
        <v>77</v>
      </c>
      <c r="L153" s="1047">
        <v>0</v>
      </c>
      <c r="M153" s="1048">
        <v>47</v>
      </c>
      <c r="N153" s="1050">
        <v>0</v>
      </c>
    </row>
    <row r="154" spans="1:18" ht="15.75" thickBot="1" x14ac:dyDescent="0.3">
      <c r="A154" s="472"/>
      <c r="B154" s="472"/>
      <c r="C154" s="472"/>
      <c r="E154" s="1785"/>
      <c r="F154" s="781" t="s">
        <v>200</v>
      </c>
      <c r="G154" s="782">
        <v>2</v>
      </c>
      <c r="H154" s="783">
        <v>0</v>
      </c>
      <c r="I154" s="784">
        <v>27</v>
      </c>
      <c r="J154" s="785">
        <v>0</v>
      </c>
      <c r="K154" s="782">
        <v>48</v>
      </c>
      <c r="L154" s="783">
        <v>0</v>
      </c>
      <c r="M154" s="784">
        <v>23</v>
      </c>
      <c r="N154" s="786">
        <v>0</v>
      </c>
    </row>
    <row r="155" spans="1:18" ht="15.75" thickBot="1" x14ac:dyDescent="0.3">
      <c r="A155" s="472"/>
      <c r="B155" s="472"/>
      <c r="C155" s="472"/>
      <c r="E155" s="1785"/>
      <c r="F155" s="907" t="s">
        <v>7</v>
      </c>
      <c r="G155" s="908">
        <f t="shared" ref="G155:N155" si="10">SUM(G146:G154)</f>
        <v>2198</v>
      </c>
      <c r="H155" s="909">
        <f t="shared" si="10"/>
        <v>851</v>
      </c>
      <c r="I155" s="910">
        <f t="shared" si="10"/>
        <v>1234</v>
      </c>
      <c r="J155" s="911">
        <f t="shared" si="10"/>
        <v>521</v>
      </c>
      <c r="K155" s="908">
        <f t="shared" si="10"/>
        <v>730</v>
      </c>
      <c r="L155" s="909">
        <f t="shared" si="10"/>
        <v>164</v>
      </c>
      <c r="M155" s="910">
        <f t="shared" si="10"/>
        <v>301</v>
      </c>
      <c r="N155" s="909">
        <f t="shared" si="10"/>
        <v>34</v>
      </c>
    </row>
    <row r="156" spans="1:18" ht="21" customHeight="1" thickBot="1" x14ac:dyDescent="0.3">
      <c r="A156" s="472"/>
      <c r="B156" s="472"/>
      <c r="C156" s="472"/>
      <c r="E156" s="1786"/>
      <c r="F156" s="763" t="s">
        <v>201</v>
      </c>
      <c r="G156" s="1787">
        <f>G155+H155</f>
        <v>3049</v>
      </c>
      <c r="H156" s="1788"/>
      <c r="I156" s="1787">
        <f>I155+J155</f>
        <v>1755</v>
      </c>
      <c r="J156" s="1788"/>
      <c r="K156" s="1787">
        <f>K155+L155</f>
        <v>894</v>
      </c>
      <c r="L156" s="1788"/>
      <c r="M156" s="1787">
        <f>M155+N155</f>
        <v>335</v>
      </c>
      <c r="N156" s="1799"/>
      <c r="R156" s="76"/>
    </row>
    <row r="157" spans="1:18" ht="16.5" customHeight="1" thickTop="1" thickBot="1" x14ac:dyDescent="0.3">
      <c r="A157" s="472"/>
      <c r="B157" s="472"/>
      <c r="C157" s="472" t="s">
        <v>212</v>
      </c>
      <c r="E157" s="1771" t="s">
        <v>212</v>
      </c>
      <c r="F157" s="1801" t="s">
        <v>42</v>
      </c>
      <c r="G157" s="1803" t="s">
        <v>303</v>
      </c>
      <c r="H157" s="1804"/>
      <c r="I157" s="1797" t="s">
        <v>304</v>
      </c>
      <c r="J157" s="1805"/>
      <c r="K157" s="1803" t="s">
        <v>305</v>
      </c>
      <c r="L157" s="1804"/>
      <c r="M157" s="1797" t="s">
        <v>306</v>
      </c>
      <c r="N157" s="1798"/>
    </row>
    <row r="158" spans="1:18" ht="15.75" thickBot="1" x14ac:dyDescent="0.3">
      <c r="A158" s="472"/>
      <c r="B158" s="1328" t="s">
        <v>36</v>
      </c>
      <c r="C158" s="1328"/>
      <c r="D158" s="1326"/>
      <c r="E158" s="1772"/>
      <c r="F158" s="1802"/>
      <c r="G158" s="902" t="s">
        <v>190</v>
      </c>
      <c r="H158" s="903" t="s">
        <v>191</v>
      </c>
      <c r="I158" s="904" t="s">
        <v>190</v>
      </c>
      <c r="J158" s="905" t="s">
        <v>191</v>
      </c>
      <c r="K158" s="902" t="s">
        <v>190</v>
      </c>
      <c r="L158" s="903" t="s">
        <v>191</v>
      </c>
      <c r="M158" s="904" t="s">
        <v>190</v>
      </c>
      <c r="N158" s="906" t="s">
        <v>191</v>
      </c>
    </row>
    <row r="159" spans="1:18" x14ac:dyDescent="0.25">
      <c r="A159" s="472"/>
      <c r="B159" s="1328" t="s">
        <v>38</v>
      </c>
      <c r="C159" s="393"/>
      <c r="D159" s="1326"/>
      <c r="E159" s="1785"/>
      <c r="F159" s="1334" t="s">
        <v>192</v>
      </c>
      <c r="G159" s="155">
        <v>26</v>
      </c>
      <c r="H159" s="156">
        <v>7</v>
      </c>
      <c r="I159" s="157">
        <v>31</v>
      </c>
      <c r="J159" s="158">
        <v>8</v>
      </c>
      <c r="K159" s="155">
        <v>12</v>
      </c>
      <c r="L159" s="156">
        <v>0</v>
      </c>
      <c r="M159" s="157">
        <v>7</v>
      </c>
      <c r="N159" s="506">
        <v>1</v>
      </c>
    </row>
    <row r="160" spans="1:18" x14ac:dyDescent="0.25">
      <c r="A160" s="472"/>
      <c r="B160" s="1328" t="s">
        <v>81</v>
      </c>
      <c r="C160" s="1328"/>
      <c r="D160" s="1326"/>
      <c r="E160" s="1785"/>
      <c r="F160" s="1332" t="s">
        <v>193</v>
      </c>
      <c r="G160" s="1046">
        <v>346</v>
      </c>
      <c r="H160" s="1047">
        <v>153</v>
      </c>
      <c r="I160" s="1048">
        <v>145</v>
      </c>
      <c r="J160" s="1049">
        <v>73</v>
      </c>
      <c r="K160" s="1046">
        <v>73</v>
      </c>
      <c r="L160" s="1047">
        <v>19</v>
      </c>
      <c r="M160" s="1048">
        <v>14</v>
      </c>
      <c r="N160" s="1050">
        <v>1</v>
      </c>
    </row>
    <row r="161" spans="1:18" x14ac:dyDescent="0.25">
      <c r="A161" s="472"/>
      <c r="B161" s="472"/>
      <c r="C161" s="472"/>
      <c r="E161" s="1785"/>
      <c r="F161" s="1331" t="s">
        <v>194</v>
      </c>
      <c r="G161" s="159">
        <v>8</v>
      </c>
      <c r="H161" s="160">
        <v>0</v>
      </c>
      <c r="I161" s="161">
        <v>27</v>
      </c>
      <c r="J161" s="162">
        <v>0</v>
      </c>
      <c r="K161" s="159">
        <v>25</v>
      </c>
      <c r="L161" s="160">
        <v>0</v>
      </c>
      <c r="M161" s="161">
        <v>10</v>
      </c>
      <c r="N161" s="507">
        <v>0</v>
      </c>
    </row>
    <row r="162" spans="1:18" x14ac:dyDescent="0.25">
      <c r="A162" s="472"/>
      <c r="B162" s="472"/>
      <c r="C162" s="472"/>
      <c r="E162" s="1785"/>
      <c r="F162" s="1332" t="s">
        <v>195</v>
      </c>
      <c r="G162" s="1046">
        <v>5</v>
      </c>
      <c r="H162" s="1047">
        <v>0</v>
      </c>
      <c r="I162" s="1048">
        <v>8</v>
      </c>
      <c r="J162" s="1049">
        <v>1</v>
      </c>
      <c r="K162" s="1046">
        <v>12</v>
      </c>
      <c r="L162" s="1047">
        <v>0</v>
      </c>
      <c r="M162" s="1048">
        <v>4</v>
      </c>
      <c r="N162" s="1050">
        <v>0</v>
      </c>
    </row>
    <row r="163" spans="1:18" x14ac:dyDescent="0.25">
      <c r="A163" s="472"/>
      <c r="B163" s="472"/>
      <c r="C163" s="472"/>
      <c r="E163" s="1785"/>
      <c r="F163" s="1331" t="s">
        <v>196</v>
      </c>
      <c r="G163" s="159">
        <v>0</v>
      </c>
      <c r="H163" s="160">
        <v>0</v>
      </c>
      <c r="I163" s="161">
        <v>5</v>
      </c>
      <c r="J163" s="162">
        <v>0</v>
      </c>
      <c r="K163" s="159">
        <v>0</v>
      </c>
      <c r="L163" s="160">
        <v>0</v>
      </c>
      <c r="M163" s="161">
        <v>0</v>
      </c>
      <c r="N163" s="507">
        <v>0</v>
      </c>
    </row>
    <row r="164" spans="1:18" x14ac:dyDescent="0.25">
      <c r="A164" s="472"/>
      <c r="B164" s="472"/>
      <c r="C164" s="472"/>
      <c r="E164" s="1785"/>
      <c r="F164" s="1332" t="s">
        <v>197</v>
      </c>
      <c r="G164" s="1046">
        <v>2</v>
      </c>
      <c r="H164" s="1047">
        <v>2</v>
      </c>
      <c r="I164" s="1048">
        <v>5</v>
      </c>
      <c r="J164" s="1049">
        <v>9</v>
      </c>
      <c r="K164" s="1046">
        <v>5</v>
      </c>
      <c r="L164" s="1047">
        <v>7</v>
      </c>
      <c r="M164" s="1048">
        <v>10</v>
      </c>
      <c r="N164" s="1050">
        <v>8</v>
      </c>
    </row>
    <row r="165" spans="1:18" x14ac:dyDescent="0.25">
      <c r="A165" s="472"/>
      <c r="B165" s="472"/>
      <c r="C165" s="472"/>
      <c r="E165" s="1785"/>
      <c r="F165" s="1331" t="s">
        <v>198</v>
      </c>
      <c r="G165" s="159">
        <v>1</v>
      </c>
      <c r="H165" s="160">
        <v>0</v>
      </c>
      <c r="I165" s="161">
        <v>1</v>
      </c>
      <c r="J165" s="162">
        <v>1</v>
      </c>
      <c r="K165" s="159">
        <v>8</v>
      </c>
      <c r="L165" s="160">
        <v>0</v>
      </c>
      <c r="M165" s="161">
        <v>7</v>
      </c>
      <c r="N165" s="507">
        <v>0</v>
      </c>
    </row>
    <row r="166" spans="1:18" x14ac:dyDescent="0.25">
      <c r="A166" s="472"/>
      <c r="B166" s="472"/>
      <c r="C166" s="472"/>
      <c r="E166" s="1785"/>
      <c r="F166" s="1332" t="s">
        <v>199</v>
      </c>
      <c r="G166" s="1046">
        <v>0</v>
      </c>
      <c r="H166" s="1047">
        <v>0</v>
      </c>
      <c r="I166" s="1048">
        <v>4</v>
      </c>
      <c r="J166" s="1049">
        <v>0</v>
      </c>
      <c r="K166" s="1046">
        <v>9</v>
      </c>
      <c r="L166" s="1047">
        <v>0</v>
      </c>
      <c r="M166" s="1048">
        <v>5</v>
      </c>
      <c r="N166" s="1050">
        <v>0</v>
      </c>
    </row>
    <row r="167" spans="1:18" ht="15.75" thickBot="1" x14ac:dyDescent="0.3">
      <c r="A167" s="472"/>
      <c r="B167" s="472"/>
      <c r="C167" s="472"/>
      <c r="E167" s="1785"/>
      <c r="F167" s="781" t="s">
        <v>200</v>
      </c>
      <c r="G167" s="782">
        <v>0</v>
      </c>
      <c r="H167" s="783">
        <v>0</v>
      </c>
      <c r="I167" s="784">
        <v>0</v>
      </c>
      <c r="J167" s="785">
        <v>0</v>
      </c>
      <c r="K167" s="782">
        <v>1</v>
      </c>
      <c r="L167" s="783">
        <v>0</v>
      </c>
      <c r="M167" s="784">
        <v>1</v>
      </c>
      <c r="N167" s="786">
        <v>0</v>
      </c>
    </row>
    <row r="168" spans="1:18" ht="15.75" thickBot="1" x14ac:dyDescent="0.3">
      <c r="A168" s="472"/>
      <c r="B168" s="472"/>
      <c r="C168" s="472"/>
      <c r="E168" s="1785"/>
      <c r="F168" s="907" t="s">
        <v>7</v>
      </c>
      <c r="G168" s="908">
        <f t="shared" ref="G168:N168" si="11">SUM(G159:G167)</f>
        <v>388</v>
      </c>
      <c r="H168" s="909">
        <f t="shared" si="11"/>
        <v>162</v>
      </c>
      <c r="I168" s="910">
        <f t="shared" si="11"/>
        <v>226</v>
      </c>
      <c r="J168" s="911">
        <f t="shared" si="11"/>
        <v>92</v>
      </c>
      <c r="K168" s="908">
        <f t="shared" si="11"/>
        <v>145</v>
      </c>
      <c r="L168" s="909">
        <f t="shared" si="11"/>
        <v>26</v>
      </c>
      <c r="M168" s="910">
        <f t="shared" si="11"/>
        <v>58</v>
      </c>
      <c r="N168" s="909">
        <f t="shared" si="11"/>
        <v>10</v>
      </c>
    </row>
    <row r="169" spans="1:18" ht="21" customHeight="1" thickBot="1" x14ac:dyDescent="0.3">
      <c r="A169" s="472"/>
      <c r="B169" s="472"/>
      <c r="C169" s="472"/>
      <c r="E169" s="1786"/>
      <c r="F169" s="763" t="s">
        <v>201</v>
      </c>
      <c r="G169" s="1787">
        <f>G168+H168</f>
        <v>550</v>
      </c>
      <c r="H169" s="1788"/>
      <c r="I169" s="1787">
        <f>I168+J168</f>
        <v>318</v>
      </c>
      <c r="J169" s="1788"/>
      <c r="K169" s="1787">
        <f>K168+L168</f>
        <v>171</v>
      </c>
      <c r="L169" s="1788"/>
      <c r="M169" s="1787">
        <f>M168+N168</f>
        <v>68</v>
      </c>
      <c r="N169" s="1799"/>
      <c r="R169" s="76"/>
    </row>
    <row r="170" spans="1:18" ht="16.5" customHeight="1" thickTop="1" thickBot="1" x14ac:dyDescent="0.3">
      <c r="A170" s="472"/>
      <c r="B170" s="472"/>
      <c r="C170" s="472" t="s">
        <v>213</v>
      </c>
      <c r="E170" s="1771" t="s">
        <v>213</v>
      </c>
      <c r="F170" s="1801" t="s">
        <v>42</v>
      </c>
      <c r="G170" s="1803" t="s">
        <v>303</v>
      </c>
      <c r="H170" s="1804"/>
      <c r="I170" s="1797" t="s">
        <v>304</v>
      </c>
      <c r="J170" s="1805"/>
      <c r="K170" s="1803" t="s">
        <v>305</v>
      </c>
      <c r="L170" s="1804"/>
      <c r="M170" s="1797" t="s">
        <v>306</v>
      </c>
      <c r="N170" s="1798"/>
    </row>
    <row r="171" spans="1:18" ht="15.75" thickBot="1" x14ac:dyDescent="0.3">
      <c r="A171" s="472"/>
      <c r="B171" s="472"/>
      <c r="C171" s="472"/>
      <c r="E171" s="1772"/>
      <c r="F171" s="1802"/>
      <c r="G171" s="902" t="s">
        <v>190</v>
      </c>
      <c r="H171" s="903" t="s">
        <v>191</v>
      </c>
      <c r="I171" s="904" t="s">
        <v>190</v>
      </c>
      <c r="J171" s="905" t="s">
        <v>191</v>
      </c>
      <c r="K171" s="902" t="s">
        <v>190</v>
      </c>
      <c r="L171" s="903" t="s">
        <v>191</v>
      </c>
      <c r="M171" s="904" t="s">
        <v>190</v>
      </c>
      <c r="N171" s="906" t="s">
        <v>191</v>
      </c>
    </row>
    <row r="172" spans="1:18" x14ac:dyDescent="0.25">
      <c r="A172" s="472"/>
      <c r="B172" s="472"/>
      <c r="C172" s="472"/>
      <c r="E172" s="1785"/>
      <c r="F172" s="1334" t="s">
        <v>192</v>
      </c>
      <c r="G172" s="155">
        <v>73</v>
      </c>
      <c r="H172" s="156">
        <v>71</v>
      </c>
      <c r="I172" s="157">
        <v>125</v>
      </c>
      <c r="J172" s="158">
        <v>89</v>
      </c>
      <c r="K172" s="155">
        <v>57</v>
      </c>
      <c r="L172" s="156">
        <v>39</v>
      </c>
      <c r="M172" s="157">
        <v>32</v>
      </c>
      <c r="N172" s="506">
        <v>7</v>
      </c>
    </row>
    <row r="173" spans="1:18" x14ac:dyDescent="0.25">
      <c r="A173" s="472"/>
      <c r="B173" s="472"/>
      <c r="C173" s="472"/>
      <c r="E173" s="1785"/>
      <c r="F173" s="1332" t="s">
        <v>193</v>
      </c>
      <c r="G173" s="1046">
        <v>3031</v>
      </c>
      <c r="H173" s="1047">
        <v>1529</v>
      </c>
      <c r="I173" s="1048">
        <v>1020</v>
      </c>
      <c r="J173" s="1049">
        <v>698</v>
      </c>
      <c r="K173" s="1046">
        <v>351</v>
      </c>
      <c r="L173" s="1047">
        <v>172</v>
      </c>
      <c r="M173" s="1048">
        <v>97</v>
      </c>
      <c r="N173" s="1050">
        <v>17</v>
      </c>
    </row>
    <row r="174" spans="1:18" x14ac:dyDescent="0.25">
      <c r="A174" s="472"/>
      <c r="B174" s="472"/>
      <c r="C174" s="472"/>
      <c r="E174" s="1785"/>
      <c r="F174" s="1331" t="s">
        <v>194</v>
      </c>
      <c r="G174" s="159">
        <v>60</v>
      </c>
      <c r="H174" s="160">
        <v>0</v>
      </c>
      <c r="I174" s="161">
        <v>157</v>
      </c>
      <c r="J174" s="162">
        <v>1</v>
      </c>
      <c r="K174" s="159">
        <v>189</v>
      </c>
      <c r="L174" s="160">
        <v>4</v>
      </c>
      <c r="M174" s="161">
        <v>67</v>
      </c>
      <c r="N174" s="507">
        <v>0</v>
      </c>
    </row>
    <row r="175" spans="1:18" x14ac:dyDescent="0.25">
      <c r="A175" s="472"/>
      <c r="B175" s="472"/>
      <c r="C175" s="472"/>
      <c r="E175" s="1785"/>
      <c r="F175" s="1332" t="s">
        <v>195</v>
      </c>
      <c r="G175" s="1046">
        <v>58</v>
      </c>
      <c r="H175" s="1047">
        <v>2</v>
      </c>
      <c r="I175" s="1048">
        <v>100</v>
      </c>
      <c r="J175" s="1049">
        <v>3</v>
      </c>
      <c r="K175" s="1046">
        <v>59</v>
      </c>
      <c r="L175" s="1047">
        <v>3</v>
      </c>
      <c r="M175" s="1048">
        <v>29</v>
      </c>
      <c r="N175" s="1050">
        <v>0</v>
      </c>
    </row>
    <row r="176" spans="1:18" x14ac:dyDescent="0.25">
      <c r="A176" s="472"/>
      <c r="B176" s="472"/>
      <c r="C176" s="472"/>
      <c r="E176" s="1785"/>
      <c r="F176" s="1331" t="s">
        <v>196</v>
      </c>
      <c r="G176" s="159">
        <v>18</v>
      </c>
      <c r="H176" s="160">
        <v>0</v>
      </c>
      <c r="I176" s="161">
        <v>98</v>
      </c>
      <c r="J176" s="162">
        <v>1</v>
      </c>
      <c r="K176" s="159">
        <v>67</v>
      </c>
      <c r="L176" s="160">
        <v>0</v>
      </c>
      <c r="M176" s="161">
        <v>10</v>
      </c>
      <c r="N176" s="507">
        <v>0</v>
      </c>
    </row>
    <row r="177" spans="1:18" x14ac:dyDescent="0.25">
      <c r="A177" s="472"/>
      <c r="B177" s="472"/>
      <c r="C177" s="472"/>
      <c r="E177" s="1785"/>
      <c r="F177" s="1332" t="s">
        <v>197</v>
      </c>
      <c r="G177" s="1046">
        <v>45</v>
      </c>
      <c r="H177" s="1047">
        <v>67</v>
      </c>
      <c r="I177" s="1048">
        <v>55</v>
      </c>
      <c r="J177" s="1049">
        <v>148</v>
      </c>
      <c r="K177" s="1046">
        <v>88</v>
      </c>
      <c r="L177" s="1047">
        <v>138</v>
      </c>
      <c r="M177" s="1048">
        <v>131</v>
      </c>
      <c r="N177" s="1050">
        <v>60</v>
      </c>
    </row>
    <row r="178" spans="1:18" x14ac:dyDescent="0.25">
      <c r="A178" s="472"/>
      <c r="B178" s="472"/>
      <c r="C178" s="472"/>
      <c r="E178" s="1785"/>
      <c r="F178" s="1331" t="s">
        <v>198</v>
      </c>
      <c r="G178" s="159">
        <v>9</v>
      </c>
      <c r="H178" s="160">
        <v>0</v>
      </c>
      <c r="I178" s="161">
        <v>29</v>
      </c>
      <c r="J178" s="162">
        <v>1</v>
      </c>
      <c r="K178" s="159">
        <v>124</v>
      </c>
      <c r="L178" s="160">
        <v>7</v>
      </c>
      <c r="M178" s="161">
        <v>132</v>
      </c>
      <c r="N178" s="507">
        <v>1</v>
      </c>
    </row>
    <row r="179" spans="1:18" x14ac:dyDescent="0.25">
      <c r="A179" s="472"/>
      <c r="B179" s="472"/>
      <c r="C179" s="472"/>
      <c r="E179" s="1785"/>
      <c r="F179" s="1332" t="s">
        <v>199</v>
      </c>
      <c r="G179" s="1046">
        <v>0</v>
      </c>
      <c r="H179" s="1047">
        <v>0</v>
      </c>
      <c r="I179" s="1048">
        <v>19</v>
      </c>
      <c r="J179" s="1049">
        <v>1</v>
      </c>
      <c r="K179" s="1046">
        <v>46</v>
      </c>
      <c r="L179" s="1047">
        <v>1</v>
      </c>
      <c r="M179" s="1048">
        <v>42</v>
      </c>
      <c r="N179" s="1050">
        <v>1</v>
      </c>
    </row>
    <row r="180" spans="1:18" ht="15.75" thickBot="1" x14ac:dyDescent="0.3">
      <c r="A180" s="472"/>
      <c r="B180" s="472"/>
      <c r="C180" s="472"/>
      <c r="E180" s="1785"/>
      <c r="F180" s="781" t="s">
        <v>200</v>
      </c>
      <c r="G180" s="782">
        <v>1</v>
      </c>
      <c r="H180" s="783">
        <v>0</v>
      </c>
      <c r="I180" s="784">
        <v>17</v>
      </c>
      <c r="J180" s="785">
        <v>0</v>
      </c>
      <c r="K180" s="782">
        <v>37</v>
      </c>
      <c r="L180" s="783">
        <v>0</v>
      </c>
      <c r="M180" s="784">
        <v>14</v>
      </c>
      <c r="N180" s="786">
        <v>0</v>
      </c>
    </row>
    <row r="181" spans="1:18" ht="15.75" thickBot="1" x14ac:dyDescent="0.3">
      <c r="A181" s="472"/>
      <c r="B181" s="472"/>
      <c r="C181" s="472"/>
      <c r="E181" s="1785"/>
      <c r="F181" s="907" t="s">
        <v>7</v>
      </c>
      <c r="G181" s="908">
        <f t="shared" ref="G181:N181" si="12">SUM(G172:G180)</f>
        <v>3295</v>
      </c>
      <c r="H181" s="909">
        <f t="shared" si="12"/>
        <v>1669</v>
      </c>
      <c r="I181" s="910">
        <f t="shared" si="12"/>
        <v>1620</v>
      </c>
      <c r="J181" s="911">
        <f t="shared" si="12"/>
        <v>942</v>
      </c>
      <c r="K181" s="908">
        <f t="shared" si="12"/>
        <v>1018</v>
      </c>
      <c r="L181" s="909">
        <f t="shared" si="12"/>
        <v>364</v>
      </c>
      <c r="M181" s="910">
        <f t="shared" si="12"/>
        <v>554</v>
      </c>
      <c r="N181" s="909">
        <f t="shared" si="12"/>
        <v>86</v>
      </c>
    </row>
    <row r="182" spans="1:18" ht="21" customHeight="1" thickBot="1" x14ac:dyDescent="0.3">
      <c r="A182" s="472"/>
      <c r="B182" s="472"/>
      <c r="C182" s="472"/>
      <c r="E182" s="1786"/>
      <c r="F182" s="763" t="s">
        <v>201</v>
      </c>
      <c r="G182" s="1787">
        <f>G181+H181</f>
        <v>4964</v>
      </c>
      <c r="H182" s="1788"/>
      <c r="I182" s="1787">
        <f>I181+J181</f>
        <v>2562</v>
      </c>
      <c r="J182" s="1788"/>
      <c r="K182" s="1787">
        <f>K181+L181</f>
        <v>1382</v>
      </c>
      <c r="L182" s="1788"/>
      <c r="M182" s="1787">
        <f>M181+N181</f>
        <v>640</v>
      </c>
      <c r="N182" s="1799"/>
      <c r="R182" s="76"/>
    </row>
    <row r="183" spans="1:18" ht="16.5" customHeight="1" thickTop="1" thickBot="1" x14ac:dyDescent="0.3">
      <c r="A183" s="472"/>
      <c r="B183" s="472"/>
      <c r="C183" s="472" t="s">
        <v>214</v>
      </c>
      <c r="E183" s="1771" t="s">
        <v>214</v>
      </c>
      <c r="F183" s="1801" t="s">
        <v>42</v>
      </c>
      <c r="G183" s="1803" t="s">
        <v>303</v>
      </c>
      <c r="H183" s="1804"/>
      <c r="I183" s="1797" t="s">
        <v>304</v>
      </c>
      <c r="J183" s="1805"/>
      <c r="K183" s="1803" t="s">
        <v>305</v>
      </c>
      <c r="L183" s="1804"/>
      <c r="M183" s="1797" t="s">
        <v>306</v>
      </c>
      <c r="N183" s="1798"/>
    </row>
    <row r="184" spans="1:18" ht="15.75" thickBot="1" x14ac:dyDescent="0.3">
      <c r="A184" s="472"/>
      <c r="B184" s="472"/>
      <c r="C184" s="472"/>
      <c r="E184" s="1772"/>
      <c r="F184" s="1802"/>
      <c r="G184" s="902" t="s">
        <v>190</v>
      </c>
      <c r="H184" s="903" t="s">
        <v>191</v>
      </c>
      <c r="I184" s="904" t="s">
        <v>190</v>
      </c>
      <c r="J184" s="905" t="s">
        <v>191</v>
      </c>
      <c r="K184" s="902" t="s">
        <v>190</v>
      </c>
      <c r="L184" s="903" t="s">
        <v>191</v>
      </c>
      <c r="M184" s="904" t="s">
        <v>190</v>
      </c>
      <c r="N184" s="906" t="s">
        <v>191</v>
      </c>
    </row>
    <row r="185" spans="1:18" x14ac:dyDescent="0.25">
      <c r="A185" s="472"/>
      <c r="B185" s="472"/>
      <c r="C185" s="472"/>
      <c r="E185" s="1785"/>
      <c r="F185" s="1334" t="s">
        <v>192</v>
      </c>
      <c r="G185" s="155">
        <v>29</v>
      </c>
      <c r="H185" s="156">
        <v>20</v>
      </c>
      <c r="I185" s="157">
        <v>28</v>
      </c>
      <c r="J185" s="158">
        <v>30</v>
      </c>
      <c r="K185" s="155">
        <v>17</v>
      </c>
      <c r="L185" s="156">
        <v>9</v>
      </c>
      <c r="M185" s="157">
        <v>4</v>
      </c>
      <c r="N185" s="506">
        <v>1</v>
      </c>
    </row>
    <row r="186" spans="1:18" x14ac:dyDescent="0.25">
      <c r="A186" s="472"/>
      <c r="B186" s="472"/>
      <c r="C186" s="472"/>
      <c r="E186" s="1785"/>
      <c r="F186" s="1332" t="s">
        <v>193</v>
      </c>
      <c r="G186" s="1046">
        <v>968</v>
      </c>
      <c r="H186" s="1047">
        <v>347</v>
      </c>
      <c r="I186" s="1048">
        <v>404</v>
      </c>
      <c r="J186" s="1049">
        <v>182</v>
      </c>
      <c r="K186" s="1046">
        <v>108</v>
      </c>
      <c r="L186" s="1047">
        <v>32</v>
      </c>
      <c r="M186" s="1048">
        <v>16</v>
      </c>
      <c r="N186" s="1050">
        <v>1</v>
      </c>
    </row>
    <row r="187" spans="1:18" x14ac:dyDescent="0.25">
      <c r="A187" s="472"/>
      <c r="B187" s="472"/>
      <c r="C187" s="472"/>
      <c r="E187" s="1785"/>
      <c r="F187" s="1331" t="s">
        <v>194</v>
      </c>
      <c r="G187" s="159">
        <v>22</v>
      </c>
      <c r="H187" s="160">
        <v>0</v>
      </c>
      <c r="I187" s="161">
        <v>27</v>
      </c>
      <c r="J187" s="162">
        <v>1</v>
      </c>
      <c r="K187" s="159">
        <v>16</v>
      </c>
      <c r="L187" s="160">
        <v>0</v>
      </c>
      <c r="M187" s="161">
        <v>6</v>
      </c>
      <c r="N187" s="507">
        <v>0</v>
      </c>
    </row>
    <row r="188" spans="1:18" x14ac:dyDescent="0.25">
      <c r="A188" s="472"/>
      <c r="B188" s="472"/>
      <c r="C188" s="472"/>
      <c r="E188" s="1785"/>
      <c r="F188" s="1332" t="s">
        <v>195</v>
      </c>
      <c r="G188" s="1046">
        <v>22</v>
      </c>
      <c r="H188" s="1047">
        <v>0</v>
      </c>
      <c r="I188" s="1048">
        <v>35</v>
      </c>
      <c r="J188" s="1049">
        <v>1</v>
      </c>
      <c r="K188" s="1046">
        <v>16</v>
      </c>
      <c r="L188" s="1047">
        <v>0</v>
      </c>
      <c r="M188" s="1048">
        <v>1</v>
      </c>
      <c r="N188" s="1050">
        <v>0</v>
      </c>
    </row>
    <row r="189" spans="1:18" x14ac:dyDescent="0.25">
      <c r="A189" s="472"/>
      <c r="B189" s="472"/>
      <c r="C189" s="472"/>
      <c r="E189" s="1785"/>
      <c r="F189" s="1331" t="s">
        <v>196</v>
      </c>
      <c r="G189" s="159">
        <v>3</v>
      </c>
      <c r="H189" s="160">
        <v>0</v>
      </c>
      <c r="I189" s="161">
        <v>17</v>
      </c>
      <c r="J189" s="162">
        <v>0</v>
      </c>
      <c r="K189" s="159">
        <v>10</v>
      </c>
      <c r="L189" s="160">
        <v>0</v>
      </c>
      <c r="M189" s="161">
        <v>3</v>
      </c>
      <c r="N189" s="507">
        <v>0</v>
      </c>
    </row>
    <row r="190" spans="1:18" x14ac:dyDescent="0.25">
      <c r="A190" s="472"/>
      <c r="B190" s="472"/>
      <c r="C190" s="472"/>
      <c r="E190" s="1785"/>
      <c r="F190" s="1332" t="s">
        <v>197</v>
      </c>
      <c r="G190" s="1046">
        <v>24</v>
      </c>
      <c r="H190" s="1047">
        <v>22</v>
      </c>
      <c r="I190" s="1048">
        <v>25</v>
      </c>
      <c r="J190" s="1049">
        <v>41</v>
      </c>
      <c r="K190" s="1046">
        <v>28</v>
      </c>
      <c r="L190" s="1047">
        <v>37</v>
      </c>
      <c r="M190" s="1048">
        <v>25</v>
      </c>
      <c r="N190" s="1050">
        <v>3</v>
      </c>
    </row>
    <row r="191" spans="1:18" x14ac:dyDescent="0.25">
      <c r="A191" s="472"/>
      <c r="B191" s="472"/>
      <c r="C191" s="472"/>
      <c r="E191" s="1785"/>
      <c r="F191" s="1331" t="s">
        <v>198</v>
      </c>
      <c r="G191" s="159">
        <v>1</v>
      </c>
      <c r="H191" s="160">
        <v>0</v>
      </c>
      <c r="I191" s="161">
        <v>6</v>
      </c>
      <c r="J191" s="162">
        <v>1</v>
      </c>
      <c r="K191" s="159">
        <v>33</v>
      </c>
      <c r="L191" s="160">
        <v>2</v>
      </c>
      <c r="M191" s="161">
        <v>19</v>
      </c>
      <c r="N191" s="507">
        <v>0</v>
      </c>
    </row>
    <row r="192" spans="1:18" x14ac:dyDescent="0.25">
      <c r="A192" s="472"/>
      <c r="B192" s="472"/>
      <c r="C192" s="472"/>
      <c r="E192" s="1785"/>
      <c r="F192" s="1332" t="s">
        <v>199</v>
      </c>
      <c r="G192" s="1046">
        <v>2</v>
      </c>
      <c r="H192" s="1047">
        <v>0</v>
      </c>
      <c r="I192" s="1048">
        <v>5</v>
      </c>
      <c r="J192" s="1049">
        <v>0</v>
      </c>
      <c r="K192" s="1046">
        <v>19</v>
      </c>
      <c r="L192" s="1047">
        <v>1</v>
      </c>
      <c r="M192" s="1048">
        <v>9</v>
      </c>
      <c r="N192" s="1050">
        <v>0</v>
      </c>
    </row>
    <row r="193" spans="1:18" ht="15.75" thickBot="1" x14ac:dyDescent="0.3">
      <c r="A193" s="472"/>
      <c r="B193" s="472"/>
      <c r="C193" s="472"/>
      <c r="E193" s="1785"/>
      <c r="F193" s="781" t="s">
        <v>200</v>
      </c>
      <c r="G193" s="782">
        <v>0</v>
      </c>
      <c r="H193" s="783">
        <v>0</v>
      </c>
      <c r="I193" s="784">
        <v>2</v>
      </c>
      <c r="J193" s="785">
        <v>0</v>
      </c>
      <c r="K193" s="782">
        <v>10</v>
      </c>
      <c r="L193" s="783">
        <v>0</v>
      </c>
      <c r="M193" s="784">
        <v>1</v>
      </c>
      <c r="N193" s="786">
        <v>0</v>
      </c>
    </row>
    <row r="194" spans="1:18" ht="15.75" thickBot="1" x14ac:dyDescent="0.3">
      <c r="A194" s="472"/>
      <c r="B194" s="472"/>
      <c r="C194" s="472"/>
      <c r="E194" s="1785"/>
      <c r="F194" s="907" t="s">
        <v>7</v>
      </c>
      <c r="G194" s="908">
        <f t="shared" ref="G194:N194" si="13">SUM(G185:G193)</f>
        <v>1071</v>
      </c>
      <c r="H194" s="909">
        <f t="shared" si="13"/>
        <v>389</v>
      </c>
      <c r="I194" s="910">
        <f t="shared" si="13"/>
        <v>549</v>
      </c>
      <c r="J194" s="911">
        <f t="shared" si="13"/>
        <v>256</v>
      </c>
      <c r="K194" s="908">
        <f t="shared" si="13"/>
        <v>257</v>
      </c>
      <c r="L194" s="909">
        <f t="shared" si="13"/>
        <v>81</v>
      </c>
      <c r="M194" s="910">
        <f t="shared" si="13"/>
        <v>84</v>
      </c>
      <c r="N194" s="909">
        <f t="shared" si="13"/>
        <v>5</v>
      </c>
    </row>
    <row r="195" spans="1:18" ht="21" customHeight="1" thickBot="1" x14ac:dyDescent="0.3">
      <c r="A195" s="472"/>
      <c r="B195" s="472"/>
      <c r="C195" s="472"/>
      <c r="E195" s="1786"/>
      <c r="F195" s="763" t="s">
        <v>201</v>
      </c>
      <c r="G195" s="1787">
        <f>G194+H194</f>
        <v>1460</v>
      </c>
      <c r="H195" s="1788"/>
      <c r="I195" s="1787">
        <f>I194+J194</f>
        <v>805</v>
      </c>
      <c r="J195" s="1788"/>
      <c r="K195" s="1787">
        <f>K194+L194</f>
        <v>338</v>
      </c>
      <c r="L195" s="1788"/>
      <c r="M195" s="1787">
        <f>M194+N194</f>
        <v>89</v>
      </c>
      <c r="N195" s="1799"/>
      <c r="R195" s="76"/>
    </row>
    <row r="196" spans="1:18" ht="16.5" customHeight="1" thickTop="1" thickBot="1" x14ac:dyDescent="0.3">
      <c r="A196" s="472"/>
      <c r="B196" s="472"/>
      <c r="C196" s="472" t="s">
        <v>260</v>
      </c>
      <c r="E196" s="1771" t="s">
        <v>215</v>
      </c>
      <c r="F196" s="1801" t="s">
        <v>42</v>
      </c>
      <c r="G196" s="1803" t="s">
        <v>303</v>
      </c>
      <c r="H196" s="1804"/>
      <c r="I196" s="1797" t="s">
        <v>304</v>
      </c>
      <c r="J196" s="1805"/>
      <c r="K196" s="1803" t="s">
        <v>305</v>
      </c>
      <c r="L196" s="1804"/>
      <c r="M196" s="1797" t="s">
        <v>306</v>
      </c>
      <c r="N196" s="1798"/>
    </row>
    <row r="197" spans="1:18" ht="15.75" thickBot="1" x14ac:dyDescent="0.3">
      <c r="A197" s="472"/>
      <c r="B197" s="472"/>
      <c r="C197" s="472"/>
      <c r="E197" s="1772"/>
      <c r="F197" s="1802"/>
      <c r="G197" s="902" t="s">
        <v>190</v>
      </c>
      <c r="H197" s="903" t="s">
        <v>191</v>
      </c>
      <c r="I197" s="904" t="s">
        <v>190</v>
      </c>
      <c r="J197" s="905" t="s">
        <v>191</v>
      </c>
      <c r="K197" s="902" t="s">
        <v>190</v>
      </c>
      <c r="L197" s="903" t="s">
        <v>191</v>
      </c>
      <c r="M197" s="904" t="s">
        <v>190</v>
      </c>
      <c r="N197" s="906" t="s">
        <v>191</v>
      </c>
    </row>
    <row r="198" spans="1:18" x14ac:dyDescent="0.25">
      <c r="A198" s="472"/>
      <c r="B198" s="472"/>
      <c r="C198" s="472"/>
      <c r="E198" s="1785"/>
      <c r="F198" s="1334" t="s">
        <v>192</v>
      </c>
      <c r="G198" s="155">
        <v>147</v>
      </c>
      <c r="H198" s="156">
        <v>112</v>
      </c>
      <c r="I198" s="157">
        <v>191</v>
      </c>
      <c r="J198" s="158">
        <v>132</v>
      </c>
      <c r="K198" s="155">
        <v>91</v>
      </c>
      <c r="L198" s="156">
        <v>35</v>
      </c>
      <c r="M198" s="157">
        <v>36</v>
      </c>
      <c r="N198" s="506">
        <v>5</v>
      </c>
    </row>
    <row r="199" spans="1:18" x14ac:dyDescent="0.25">
      <c r="A199" s="472"/>
      <c r="B199" s="472"/>
      <c r="C199" s="472"/>
      <c r="E199" s="1785"/>
      <c r="F199" s="1332" t="s">
        <v>193</v>
      </c>
      <c r="G199" s="1046">
        <v>3016</v>
      </c>
      <c r="H199" s="1047">
        <v>1739</v>
      </c>
      <c r="I199" s="1048">
        <v>1023</v>
      </c>
      <c r="J199" s="1049">
        <v>666</v>
      </c>
      <c r="K199" s="1046">
        <v>377</v>
      </c>
      <c r="L199" s="1047">
        <v>124</v>
      </c>
      <c r="M199" s="1048">
        <v>121</v>
      </c>
      <c r="N199" s="1050">
        <v>12</v>
      </c>
    </row>
    <row r="200" spans="1:18" x14ac:dyDescent="0.25">
      <c r="A200" s="472"/>
      <c r="B200" s="472"/>
      <c r="C200" s="472"/>
      <c r="E200" s="1785"/>
      <c r="F200" s="1331" t="s">
        <v>194</v>
      </c>
      <c r="G200" s="159">
        <v>51</v>
      </c>
      <c r="H200" s="160">
        <v>1</v>
      </c>
      <c r="I200" s="161">
        <v>147</v>
      </c>
      <c r="J200" s="162">
        <v>3</v>
      </c>
      <c r="K200" s="159">
        <v>155</v>
      </c>
      <c r="L200" s="160">
        <v>0</v>
      </c>
      <c r="M200" s="161">
        <v>62</v>
      </c>
      <c r="N200" s="507">
        <v>1</v>
      </c>
    </row>
    <row r="201" spans="1:18" x14ac:dyDescent="0.25">
      <c r="A201" s="472"/>
      <c r="B201" s="472"/>
      <c r="C201" s="472"/>
      <c r="E201" s="1785"/>
      <c r="F201" s="1332" t="s">
        <v>195</v>
      </c>
      <c r="G201" s="1046">
        <v>32</v>
      </c>
      <c r="H201" s="1047">
        <v>1</v>
      </c>
      <c r="I201" s="1048">
        <v>105</v>
      </c>
      <c r="J201" s="1049">
        <v>1</v>
      </c>
      <c r="K201" s="1046">
        <v>89</v>
      </c>
      <c r="L201" s="1047">
        <v>0</v>
      </c>
      <c r="M201" s="1048">
        <v>28</v>
      </c>
      <c r="N201" s="1050">
        <v>0</v>
      </c>
    </row>
    <row r="202" spans="1:18" x14ac:dyDescent="0.25">
      <c r="A202" s="472"/>
      <c r="B202" s="472"/>
      <c r="C202" s="472"/>
      <c r="E202" s="1785"/>
      <c r="F202" s="1331" t="s">
        <v>196</v>
      </c>
      <c r="G202" s="159">
        <v>26</v>
      </c>
      <c r="H202" s="160">
        <v>0</v>
      </c>
      <c r="I202" s="161">
        <v>115</v>
      </c>
      <c r="J202" s="162">
        <v>0</v>
      </c>
      <c r="K202" s="159">
        <v>91</v>
      </c>
      <c r="L202" s="160">
        <v>0</v>
      </c>
      <c r="M202" s="161">
        <v>18</v>
      </c>
      <c r="N202" s="507">
        <v>0</v>
      </c>
    </row>
    <row r="203" spans="1:18" x14ac:dyDescent="0.25">
      <c r="A203" s="472"/>
      <c r="B203" s="472"/>
      <c r="C203" s="472"/>
      <c r="E203" s="1785"/>
      <c r="F203" s="1332" t="s">
        <v>197</v>
      </c>
      <c r="G203" s="1046">
        <v>60</v>
      </c>
      <c r="H203" s="1047">
        <v>90</v>
      </c>
      <c r="I203" s="1048">
        <v>70</v>
      </c>
      <c r="J203" s="1049">
        <v>202</v>
      </c>
      <c r="K203" s="1046">
        <v>105</v>
      </c>
      <c r="L203" s="1047">
        <v>203</v>
      </c>
      <c r="M203" s="1048">
        <v>136</v>
      </c>
      <c r="N203" s="1050">
        <v>63</v>
      </c>
    </row>
    <row r="204" spans="1:18" x14ac:dyDescent="0.25">
      <c r="A204" s="472"/>
      <c r="B204" s="472"/>
      <c r="C204" s="472"/>
      <c r="E204" s="1785"/>
      <c r="F204" s="1331" t="s">
        <v>198</v>
      </c>
      <c r="G204" s="159">
        <v>0</v>
      </c>
      <c r="H204" s="160">
        <v>0</v>
      </c>
      <c r="I204" s="161">
        <v>15</v>
      </c>
      <c r="J204" s="162">
        <v>0</v>
      </c>
      <c r="K204" s="159">
        <v>87</v>
      </c>
      <c r="L204" s="160">
        <v>3</v>
      </c>
      <c r="M204" s="161">
        <v>122</v>
      </c>
      <c r="N204" s="507">
        <v>0</v>
      </c>
    </row>
    <row r="205" spans="1:18" x14ac:dyDescent="0.25">
      <c r="A205" s="472"/>
      <c r="B205" s="472"/>
      <c r="C205" s="472"/>
      <c r="E205" s="1785"/>
      <c r="F205" s="1332" t="s">
        <v>199</v>
      </c>
      <c r="G205" s="1046">
        <v>1</v>
      </c>
      <c r="H205" s="1047">
        <v>0</v>
      </c>
      <c r="I205" s="1048">
        <v>19</v>
      </c>
      <c r="J205" s="1049">
        <v>0</v>
      </c>
      <c r="K205" s="1046">
        <v>30</v>
      </c>
      <c r="L205" s="1047">
        <v>0</v>
      </c>
      <c r="M205" s="1048">
        <v>50</v>
      </c>
      <c r="N205" s="1050">
        <v>1</v>
      </c>
    </row>
    <row r="206" spans="1:18" ht="15.75" thickBot="1" x14ac:dyDescent="0.3">
      <c r="A206" s="472"/>
      <c r="B206" s="472"/>
      <c r="C206" s="472"/>
      <c r="E206" s="1785"/>
      <c r="F206" s="781" t="s">
        <v>200</v>
      </c>
      <c r="G206" s="782">
        <v>1</v>
      </c>
      <c r="H206" s="783">
        <v>0</v>
      </c>
      <c r="I206" s="784">
        <v>12</v>
      </c>
      <c r="J206" s="785">
        <v>0</v>
      </c>
      <c r="K206" s="782">
        <v>31</v>
      </c>
      <c r="L206" s="783">
        <v>0</v>
      </c>
      <c r="M206" s="784">
        <v>23</v>
      </c>
      <c r="N206" s="786">
        <v>0</v>
      </c>
    </row>
    <row r="207" spans="1:18" ht="15.75" thickBot="1" x14ac:dyDescent="0.3">
      <c r="A207" s="472"/>
      <c r="B207" s="472"/>
      <c r="C207" s="472"/>
      <c r="E207" s="1785"/>
      <c r="F207" s="907" t="s">
        <v>7</v>
      </c>
      <c r="G207" s="908">
        <f t="shared" ref="G207:N207" si="14">SUM(G198:G206)</f>
        <v>3334</v>
      </c>
      <c r="H207" s="909">
        <f t="shared" si="14"/>
        <v>1943</v>
      </c>
      <c r="I207" s="910">
        <f t="shared" si="14"/>
        <v>1697</v>
      </c>
      <c r="J207" s="911">
        <f t="shared" si="14"/>
        <v>1004</v>
      </c>
      <c r="K207" s="908">
        <f t="shared" si="14"/>
        <v>1056</v>
      </c>
      <c r="L207" s="909">
        <f t="shared" si="14"/>
        <v>365</v>
      </c>
      <c r="M207" s="910">
        <f t="shared" si="14"/>
        <v>596</v>
      </c>
      <c r="N207" s="909">
        <f t="shared" si="14"/>
        <v>82</v>
      </c>
    </row>
    <row r="208" spans="1:18" ht="21" customHeight="1" thickBot="1" x14ac:dyDescent="0.3">
      <c r="A208" s="472"/>
      <c r="B208" s="472"/>
      <c r="C208" s="472"/>
      <c r="E208" s="1786"/>
      <c r="F208" s="763" t="s">
        <v>201</v>
      </c>
      <c r="G208" s="1787">
        <f>G207+H207</f>
        <v>5277</v>
      </c>
      <c r="H208" s="1788"/>
      <c r="I208" s="1787">
        <f>I207+J207</f>
        <v>2701</v>
      </c>
      <c r="J208" s="1788"/>
      <c r="K208" s="1787">
        <f>K207+L207</f>
        <v>1421</v>
      </c>
      <c r="L208" s="1788"/>
      <c r="M208" s="1787">
        <f>M207+N207</f>
        <v>678</v>
      </c>
      <c r="N208" s="1799"/>
      <c r="R208" s="76"/>
    </row>
    <row r="209" spans="1:18" ht="16.5" customHeight="1" thickTop="1" thickBot="1" x14ac:dyDescent="0.3">
      <c r="A209" s="472"/>
      <c r="B209" s="472"/>
      <c r="C209" s="472" t="s">
        <v>216</v>
      </c>
      <c r="E209" s="1771" t="s">
        <v>216</v>
      </c>
      <c r="F209" s="1801" t="s">
        <v>42</v>
      </c>
      <c r="G209" s="1803" t="s">
        <v>303</v>
      </c>
      <c r="H209" s="1804"/>
      <c r="I209" s="1797" t="s">
        <v>304</v>
      </c>
      <c r="J209" s="1805"/>
      <c r="K209" s="1803" t="s">
        <v>305</v>
      </c>
      <c r="L209" s="1804"/>
      <c r="M209" s="1797" t="s">
        <v>306</v>
      </c>
      <c r="N209" s="1798"/>
    </row>
    <row r="210" spans="1:18" ht="15.75" thickBot="1" x14ac:dyDescent="0.3">
      <c r="A210" s="472"/>
      <c r="B210" s="472"/>
      <c r="C210" s="472"/>
      <c r="E210" s="1772"/>
      <c r="F210" s="1802"/>
      <c r="G210" s="902" t="s">
        <v>190</v>
      </c>
      <c r="H210" s="903" t="s">
        <v>191</v>
      </c>
      <c r="I210" s="904" t="s">
        <v>190</v>
      </c>
      <c r="J210" s="905" t="s">
        <v>191</v>
      </c>
      <c r="K210" s="902" t="s">
        <v>190</v>
      </c>
      <c r="L210" s="903" t="s">
        <v>191</v>
      </c>
      <c r="M210" s="904" t="s">
        <v>190</v>
      </c>
      <c r="N210" s="906" t="s">
        <v>191</v>
      </c>
    </row>
    <row r="211" spans="1:18" x14ac:dyDescent="0.25">
      <c r="A211" s="472"/>
      <c r="B211" s="472"/>
      <c r="C211" s="472"/>
      <c r="E211" s="1785"/>
      <c r="F211" s="1334" t="s">
        <v>192</v>
      </c>
      <c r="G211" s="155">
        <v>56</v>
      </c>
      <c r="H211" s="156">
        <v>49</v>
      </c>
      <c r="I211" s="157">
        <v>66</v>
      </c>
      <c r="J211" s="158">
        <v>42</v>
      </c>
      <c r="K211" s="155">
        <v>55</v>
      </c>
      <c r="L211" s="156">
        <v>8</v>
      </c>
      <c r="M211" s="157">
        <v>15</v>
      </c>
      <c r="N211" s="506">
        <v>1</v>
      </c>
    </row>
    <row r="212" spans="1:18" x14ac:dyDescent="0.25">
      <c r="A212" s="472"/>
      <c r="B212" s="472"/>
      <c r="C212" s="472"/>
      <c r="E212" s="1785"/>
      <c r="F212" s="1332" t="s">
        <v>193</v>
      </c>
      <c r="G212" s="1046">
        <v>855</v>
      </c>
      <c r="H212" s="1047">
        <v>321</v>
      </c>
      <c r="I212" s="1048">
        <v>390</v>
      </c>
      <c r="J212" s="1049">
        <v>161</v>
      </c>
      <c r="K212" s="1046">
        <v>141</v>
      </c>
      <c r="L212" s="1047">
        <v>27</v>
      </c>
      <c r="M212" s="1048">
        <v>42</v>
      </c>
      <c r="N212" s="1050">
        <v>5</v>
      </c>
    </row>
    <row r="213" spans="1:18" x14ac:dyDescent="0.25">
      <c r="A213" s="472"/>
      <c r="B213" s="472"/>
      <c r="C213" s="472"/>
      <c r="E213" s="1785"/>
      <c r="F213" s="1331" t="s">
        <v>194</v>
      </c>
      <c r="G213" s="159">
        <v>8</v>
      </c>
      <c r="H213" s="160">
        <v>0</v>
      </c>
      <c r="I213" s="161">
        <v>35</v>
      </c>
      <c r="J213" s="162">
        <v>1</v>
      </c>
      <c r="K213" s="159">
        <v>27</v>
      </c>
      <c r="L213" s="160">
        <v>0</v>
      </c>
      <c r="M213" s="161">
        <v>12</v>
      </c>
      <c r="N213" s="507">
        <v>0</v>
      </c>
    </row>
    <row r="214" spans="1:18" x14ac:dyDescent="0.25">
      <c r="A214" s="472"/>
      <c r="B214" s="472"/>
      <c r="C214" s="472"/>
      <c r="E214" s="1785"/>
      <c r="F214" s="1332" t="s">
        <v>195</v>
      </c>
      <c r="G214" s="1046">
        <v>9</v>
      </c>
      <c r="H214" s="1047">
        <v>0</v>
      </c>
      <c r="I214" s="1048">
        <v>14</v>
      </c>
      <c r="J214" s="1049">
        <v>1</v>
      </c>
      <c r="K214" s="1046">
        <v>21</v>
      </c>
      <c r="L214" s="1047">
        <v>0</v>
      </c>
      <c r="M214" s="1048">
        <v>6</v>
      </c>
      <c r="N214" s="1050">
        <v>0</v>
      </c>
    </row>
    <row r="215" spans="1:18" x14ac:dyDescent="0.25">
      <c r="A215" s="472"/>
      <c r="B215" s="472"/>
      <c r="C215" s="472"/>
      <c r="E215" s="1785"/>
      <c r="F215" s="1331" t="s">
        <v>196</v>
      </c>
      <c r="G215" s="159">
        <v>2</v>
      </c>
      <c r="H215" s="160">
        <v>0</v>
      </c>
      <c r="I215" s="161">
        <v>17</v>
      </c>
      <c r="J215" s="162">
        <v>0</v>
      </c>
      <c r="K215" s="159">
        <v>12</v>
      </c>
      <c r="L215" s="160">
        <v>0</v>
      </c>
      <c r="M215" s="161">
        <v>1</v>
      </c>
      <c r="N215" s="507">
        <v>0</v>
      </c>
    </row>
    <row r="216" spans="1:18" x14ac:dyDescent="0.25">
      <c r="A216" s="472"/>
      <c r="B216" s="472"/>
      <c r="C216" s="472"/>
      <c r="E216" s="1785"/>
      <c r="F216" s="1332" t="s">
        <v>197</v>
      </c>
      <c r="G216" s="1046">
        <v>11</v>
      </c>
      <c r="H216" s="1047">
        <v>9</v>
      </c>
      <c r="I216" s="1048">
        <v>17</v>
      </c>
      <c r="J216" s="1049">
        <v>18</v>
      </c>
      <c r="K216" s="1046">
        <v>19</v>
      </c>
      <c r="L216" s="1047">
        <v>28</v>
      </c>
      <c r="M216" s="1048">
        <v>29</v>
      </c>
      <c r="N216" s="1050">
        <v>6</v>
      </c>
    </row>
    <row r="217" spans="1:18" x14ac:dyDescent="0.25">
      <c r="A217" s="472"/>
      <c r="B217" s="472"/>
      <c r="C217" s="472"/>
      <c r="E217" s="1785"/>
      <c r="F217" s="1331" t="s">
        <v>198</v>
      </c>
      <c r="G217" s="159">
        <v>2</v>
      </c>
      <c r="H217" s="160">
        <v>0</v>
      </c>
      <c r="I217" s="161">
        <v>14</v>
      </c>
      <c r="J217" s="162">
        <v>0</v>
      </c>
      <c r="K217" s="159">
        <v>27</v>
      </c>
      <c r="L217" s="160">
        <v>1</v>
      </c>
      <c r="M217" s="161">
        <v>18</v>
      </c>
      <c r="N217" s="507">
        <v>0</v>
      </c>
    </row>
    <row r="218" spans="1:18" x14ac:dyDescent="0.25">
      <c r="A218" s="472"/>
      <c r="B218" s="472"/>
      <c r="C218" s="472"/>
      <c r="E218" s="1785"/>
      <c r="F218" s="1332" t="s">
        <v>199</v>
      </c>
      <c r="G218" s="1046">
        <v>0</v>
      </c>
      <c r="H218" s="1047">
        <v>0</v>
      </c>
      <c r="I218" s="1048">
        <v>2</v>
      </c>
      <c r="J218" s="1049">
        <v>0</v>
      </c>
      <c r="K218" s="1046">
        <v>8</v>
      </c>
      <c r="L218" s="1047">
        <v>0</v>
      </c>
      <c r="M218" s="1048">
        <v>9</v>
      </c>
      <c r="N218" s="1050">
        <v>0</v>
      </c>
    </row>
    <row r="219" spans="1:18" ht="15.75" thickBot="1" x14ac:dyDescent="0.3">
      <c r="A219" s="472"/>
      <c r="B219" s="472"/>
      <c r="C219" s="472"/>
      <c r="E219" s="1785"/>
      <c r="F219" s="781" t="s">
        <v>200</v>
      </c>
      <c r="G219" s="782">
        <v>2</v>
      </c>
      <c r="H219" s="783">
        <v>0</v>
      </c>
      <c r="I219" s="784">
        <v>2</v>
      </c>
      <c r="J219" s="785">
        <v>0</v>
      </c>
      <c r="K219" s="782">
        <v>3</v>
      </c>
      <c r="L219" s="783">
        <v>0</v>
      </c>
      <c r="M219" s="784">
        <v>2</v>
      </c>
      <c r="N219" s="786">
        <v>0</v>
      </c>
    </row>
    <row r="220" spans="1:18" ht="15.75" thickBot="1" x14ac:dyDescent="0.3">
      <c r="A220" s="472"/>
      <c r="B220" s="472"/>
      <c r="C220" s="472"/>
      <c r="E220" s="1785"/>
      <c r="F220" s="907" t="s">
        <v>7</v>
      </c>
      <c r="G220" s="908">
        <f t="shared" ref="G220:N220" si="15">SUM(G211:G219)</f>
        <v>945</v>
      </c>
      <c r="H220" s="909">
        <f t="shared" si="15"/>
        <v>379</v>
      </c>
      <c r="I220" s="910">
        <f t="shared" si="15"/>
        <v>557</v>
      </c>
      <c r="J220" s="911">
        <f t="shared" si="15"/>
        <v>223</v>
      </c>
      <c r="K220" s="908">
        <f t="shared" si="15"/>
        <v>313</v>
      </c>
      <c r="L220" s="909">
        <f t="shared" si="15"/>
        <v>64</v>
      </c>
      <c r="M220" s="910">
        <f t="shared" si="15"/>
        <v>134</v>
      </c>
      <c r="N220" s="909">
        <f t="shared" si="15"/>
        <v>12</v>
      </c>
    </row>
    <row r="221" spans="1:18" ht="21" customHeight="1" thickBot="1" x14ac:dyDescent="0.3">
      <c r="A221" s="472"/>
      <c r="B221" s="472"/>
      <c r="C221" s="472"/>
      <c r="E221" s="1786"/>
      <c r="F221" s="763" t="s">
        <v>201</v>
      </c>
      <c r="G221" s="1787">
        <f>G220+H220</f>
        <v>1324</v>
      </c>
      <c r="H221" s="1788"/>
      <c r="I221" s="1787">
        <f>I220+J220</f>
        <v>780</v>
      </c>
      <c r="J221" s="1788"/>
      <c r="K221" s="1787">
        <f>K220+L220</f>
        <v>377</v>
      </c>
      <c r="L221" s="1788"/>
      <c r="M221" s="1787">
        <f>M220+N220</f>
        <v>146</v>
      </c>
      <c r="N221" s="1799"/>
      <c r="R221" s="76"/>
    </row>
    <row r="222" spans="1:18" ht="16.5" customHeight="1" thickTop="1" thickBot="1" x14ac:dyDescent="0.3">
      <c r="A222" s="472"/>
      <c r="B222" s="472"/>
      <c r="C222" s="472" t="s">
        <v>217</v>
      </c>
      <c r="E222" s="1771" t="s">
        <v>217</v>
      </c>
      <c r="F222" s="1801" t="s">
        <v>42</v>
      </c>
      <c r="G222" s="1803" t="s">
        <v>303</v>
      </c>
      <c r="H222" s="1804"/>
      <c r="I222" s="1797" t="s">
        <v>304</v>
      </c>
      <c r="J222" s="1805"/>
      <c r="K222" s="1803" t="s">
        <v>305</v>
      </c>
      <c r="L222" s="1804"/>
      <c r="M222" s="1797" t="s">
        <v>306</v>
      </c>
      <c r="N222" s="1798"/>
    </row>
    <row r="223" spans="1:18" ht="15.75" thickBot="1" x14ac:dyDescent="0.3">
      <c r="A223" s="472"/>
      <c r="B223" s="472"/>
      <c r="C223" s="472"/>
      <c r="E223" s="1772"/>
      <c r="F223" s="1802"/>
      <c r="G223" s="902" t="s">
        <v>190</v>
      </c>
      <c r="H223" s="903" t="s">
        <v>191</v>
      </c>
      <c r="I223" s="904" t="s">
        <v>190</v>
      </c>
      <c r="J223" s="905" t="s">
        <v>191</v>
      </c>
      <c r="K223" s="902" t="s">
        <v>190</v>
      </c>
      <c r="L223" s="903" t="s">
        <v>191</v>
      </c>
      <c r="M223" s="904" t="s">
        <v>190</v>
      </c>
      <c r="N223" s="906" t="s">
        <v>191</v>
      </c>
    </row>
    <row r="224" spans="1:18" x14ac:dyDescent="0.25">
      <c r="A224" s="472"/>
      <c r="B224" s="472"/>
      <c r="C224" s="472"/>
      <c r="E224" s="1785"/>
      <c r="F224" s="1334" t="s">
        <v>192</v>
      </c>
      <c r="G224" s="155">
        <v>56</v>
      </c>
      <c r="H224" s="156">
        <v>24</v>
      </c>
      <c r="I224" s="157">
        <v>58</v>
      </c>
      <c r="J224" s="158">
        <v>48</v>
      </c>
      <c r="K224" s="155">
        <v>28</v>
      </c>
      <c r="L224" s="156">
        <v>9</v>
      </c>
      <c r="M224" s="157">
        <v>7</v>
      </c>
      <c r="N224" s="506">
        <v>6</v>
      </c>
    </row>
    <row r="225" spans="1:18" x14ac:dyDescent="0.25">
      <c r="A225" s="472"/>
      <c r="B225" s="472"/>
      <c r="C225" s="472"/>
      <c r="E225" s="1785"/>
      <c r="F225" s="1332" t="s">
        <v>193</v>
      </c>
      <c r="G225" s="1046">
        <v>1133</v>
      </c>
      <c r="H225" s="1047">
        <v>381</v>
      </c>
      <c r="I225" s="1048">
        <v>511</v>
      </c>
      <c r="J225" s="1049">
        <v>241</v>
      </c>
      <c r="K225" s="1046">
        <v>146</v>
      </c>
      <c r="L225" s="1047">
        <v>63</v>
      </c>
      <c r="M225" s="1048">
        <v>31</v>
      </c>
      <c r="N225" s="1050">
        <v>8</v>
      </c>
    </row>
    <row r="226" spans="1:18" x14ac:dyDescent="0.25">
      <c r="A226" s="472"/>
      <c r="B226" s="472"/>
      <c r="C226" s="472"/>
      <c r="E226" s="1785"/>
      <c r="F226" s="1331" t="s">
        <v>194</v>
      </c>
      <c r="G226" s="159">
        <v>16</v>
      </c>
      <c r="H226" s="160">
        <v>2</v>
      </c>
      <c r="I226" s="161">
        <v>86</v>
      </c>
      <c r="J226" s="162">
        <v>2</v>
      </c>
      <c r="K226" s="159">
        <v>64</v>
      </c>
      <c r="L226" s="160">
        <v>2</v>
      </c>
      <c r="M226" s="161">
        <v>19</v>
      </c>
      <c r="N226" s="507">
        <v>0</v>
      </c>
    </row>
    <row r="227" spans="1:18" x14ac:dyDescent="0.25">
      <c r="A227" s="472"/>
      <c r="B227" s="472"/>
      <c r="C227" s="472"/>
      <c r="E227" s="1785"/>
      <c r="F227" s="1332" t="s">
        <v>195</v>
      </c>
      <c r="G227" s="1046">
        <v>15</v>
      </c>
      <c r="H227" s="1047">
        <v>0</v>
      </c>
      <c r="I227" s="1048">
        <v>35</v>
      </c>
      <c r="J227" s="1049">
        <v>1</v>
      </c>
      <c r="K227" s="1046">
        <v>31</v>
      </c>
      <c r="L227" s="1047">
        <v>0</v>
      </c>
      <c r="M227" s="1048">
        <v>9</v>
      </c>
      <c r="N227" s="1050">
        <v>1</v>
      </c>
    </row>
    <row r="228" spans="1:18" x14ac:dyDescent="0.25">
      <c r="A228" s="472"/>
      <c r="B228" s="472"/>
      <c r="C228" s="472"/>
      <c r="E228" s="1785"/>
      <c r="F228" s="1331" t="s">
        <v>196</v>
      </c>
      <c r="G228" s="159">
        <v>2</v>
      </c>
      <c r="H228" s="160">
        <v>0</v>
      </c>
      <c r="I228" s="161">
        <v>13</v>
      </c>
      <c r="J228" s="162">
        <v>0</v>
      </c>
      <c r="K228" s="159">
        <v>8</v>
      </c>
      <c r="L228" s="160">
        <v>0</v>
      </c>
      <c r="M228" s="161">
        <v>1</v>
      </c>
      <c r="N228" s="507">
        <v>0</v>
      </c>
    </row>
    <row r="229" spans="1:18" x14ac:dyDescent="0.25">
      <c r="A229" s="472"/>
      <c r="B229" s="472"/>
      <c r="C229" s="472"/>
      <c r="E229" s="1785"/>
      <c r="F229" s="1332" t="s">
        <v>197</v>
      </c>
      <c r="G229" s="1046">
        <v>13</v>
      </c>
      <c r="H229" s="1047">
        <v>17</v>
      </c>
      <c r="I229" s="1048">
        <v>24</v>
      </c>
      <c r="J229" s="1049">
        <v>39</v>
      </c>
      <c r="K229" s="1046">
        <v>36</v>
      </c>
      <c r="L229" s="1047">
        <v>29</v>
      </c>
      <c r="M229" s="1048">
        <v>31</v>
      </c>
      <c r="N229" s="1050">
        <v>13</v>
      </c>
    </row>
    <row r="230" spans="1:18" x14ac:dyDescent="0.25">
      <c r="A230" s="472"/>
      <c r="B230" s="472"/>
      <c r="C230" s="472"/>
      <c r="E230" s="1785"/>
      <c r="F230" s="1331" t="s">
        <v>198</v>
      </c>
      <c r="G230" s="159">
        <v>1</v>
      </c>
      <c r="H230" s="160">
        <v>0</v>
      </c>
      <c r="I230" s="161">
        <v>20</v>
      </c>
      <c r="J230" s="162">
        <v>0</v>
      </c>
      <c r="K230" s="159">
        <v>33</v>
      </c>
      <c r="L230" s="160">
        <v>0</v>
      </c>
      <c r="M230" s="161">
        <v>40</v>
      </c>
      <c r="N230" s="507">
        <v>0</v>
      </c>
    </row>
    <row r="231" spans="1:18" x14ac:dyDescent="0.25">
      <c r="A231" s="472"/>
      <c r="B231" s="1328" t="s">
        <v>36</v>
      </c>
      <c r="C231" s="1328"/>
      <c r="D231" s="1326"/>
      <c r="E231" s="1785"/>
      <c r="F231" s="1332" t="s">
        <v>199</v>
      </c>
      <c r="G231" s="1046">
        <v>2</v>
      </c>
      <c r="H231" s="1047">
        <v>0</v>
      </c>
      <c r="I231" s="1048">
        <v>5</v>
      </c>
      <c r="J231" s="1049">
        <v>0</v>
      </c>
      <c r="K231" s="1046">
        <v>18</v>
      </c>
      <c r="L231" s="1047">
        <v>1</v>
      </c>
      <c r="M231" s="1048">
        <v>21</v>
      </c>
      <c r="N231" s="1050">
        <v>1</v>
      </c>
    </row>
    <row r="232" spans="1:18" ht="15.75" thickBot="1" x14ac:dyDescent="0.3">
      <c r="A232" s="472"/>
      <c r="B232" s="1328" t="s">
        <v>38</v>
      </c>
      <c r="C232" s="393"/>
      <c r="D232" s="1326"/>
      <c r="E232" s="1785"/>
      <c r="F232" s="781" t="s">
        <v>200</v>
      </c>
      <c r="G232" s="782">
        <v>0</v>
      </c>
      <c r="H232" s="783">
        <v>0</v>
      </c>
      <c r="I232" s="784">
        <v>7</v>
      </c>
      <c r="J232" s="785">
        <v>0</v>
      </c>
      <c r="K232" s="782">
        <v>5</v>
      </c>
      <c r="L232" s="783">
        <v>0</v>
      </c>
      <c r="M232" s="784">
        <v>1</v>
      </c>
      <c r="N232" s="786">
        <v>0</v>
      </c>
    </row>
    <row r="233" spans="1:18" ht="15.75" thickBot="1" x14ac:dyDescent="0.3">
      <c r="A233" s="472"/>
      <c r="B233" s="1328" t="s">
        <v>81</v>
      </c>
      <c r="C233" s="1328"/>
      <c r="D233" s="1326"/>
      <c r="E233" s="1785"/>
      <c r="F233" s="907" t="s">
        <v>7</v>
      </c>
      <c r="G233" s="908">
        <f t="shared" ref="G233:N233" si="16">SUM(G224:G232)</f>
        <v>1238</v>
      </c>
      <c r="H233" s="909">
        <f t="shared" si="16"/>
        <v>424</v>
      </c>
      <c r="I233" s="910">
        <f t="shared" si="16"/>
        <v>759</v>
      </c>
      <c r="J233" s="911">
        <f t="shared" si="16"/>
        <v>331</v>
      </c>
      <c r="K233" s="908">
        <f t="shared" si="16"/>
        <v>369</v>
      </c>
      <c r="L233" s="909">
        <f t="shared" si="16"/>
        <v>104</v>
      </c>
      <c r="M233" s="910">
        <f t="shared" si="16"/>
        <v>160</v>
      </c>
      <c r="N233" s="909">
        <f t="shared" si="16"/>
        <v>29</v>
      </c>
    </row>
    <row r="234" spans="1:18" ht="21" customHeight="1" thickBot="1" x14ac:dyDescent="0.3">
      <c r="A234" s="472"/>
      <c r="B234" s="472"/>
      <c r="C234" s="472"/>
      <c r="E234" s="1786"/>
      <c r="F234" s="763" t="s">
        <v>201</v>
      </c>
      <c r="G234" s="1787">
        <f>G233+H233</f>
        <v>1662</v>
      </c>
      <c r="H234" s="1788"/>
      <c r="I234" s="1787">
        <f>I233+J233</f>
        <v>1090</v>
      </c>
      <c r="J234" s="1788"/>
      <c r="K234" s="1787">
        <f>K233+L233</f>
        <v>473</v>
      </c>
      <c r="L234" s="1788"/>
      <c r="M234" s="1787">
        <f>M233+N233</f>
        <v>189</v>
      </c>
      <c r="N234" s="1799"/>
      <c r="R234" s="76"/>
    </row>
    <row r="235" spans="1:18" ht="16.5" customHeight="1" thickTop="1" thickBot="1" x14ac:dyDescent="0.3">
      <c r="A235" s="472"/>
      <c r="B235" s="472"/>
      <c r="C235" s="472" t="s">
        <v>218</v>
      </c>
      <c r="E235" s="1771" t="s">
        <v>218</v>
      </c>
      <c r="F235" s="1801" t="s">
        <v>42</v>
      </c>
      <c r="G235" s="1803" t="s">
        <v>303</v>
      </c>
      <c r="H235" s="1804"/>
      <c r="I235" s="1797" t="s">
        <v>304</v>
      </c>
      <c r="J235" s="1805"/>
      <c r="K235" s="1803" t="s">
        <v>305</v>
      </c>
      <c r="L235" s="1804"/>
      <c r="M235" s="1797" t="s">
        <v>306</v>
      </c>
      <c r="N235" s="1798"/>
    </row>
    <row r="236" spans="1:18" ht="15.75" thickBot="1" x14ac:dyDescent="0.3">
      <c r="A236" s="472"/>
      <c r="B236" s="472"/>
      <c r="C236" s="472"/>
      <c r="E236" s="1772"/>
      <c r="F236" s="1802"/>
      <c r="G236" s="902" t="s">
        <v>190</v>
      </c>
      <c r="H236" s="903" t="s">
        <v>191</v>
      </c>
      <c r="I236" s="904" t="s">
        <v>190</v>
      </c>
      <c r="J236" s="905" t="s">
        <v>191</v>
      </c>
      <c r="K236" s="902" t="s">
        <v>190</v>
      </c>
      <c r="L236" s="903" t="s">
        <v>191</v>
      </c>
      <c r="M236" s="904" t="s">
        <v>190</v>
      </c>
      <c r="N236" s="906" t="s">
        <v>191</v>
      </c>
    </row>
    <row r="237" spans="1:18" x14ac:dyDescent="0.25">
      <c r="A237" s="472"/>
      <c r="B237" s="472"/>
      <c r="C237" s="472"/>
      <c r="E237" s="1785"/>
      <c r="F237" s="1334" t="s">
        <v>192</v>
      </c>
      <c r="G237" s="155">
        <v>21</v>
      </c>
      <c r="H237" s="156">
        <v>19</v>
      </c>
      <c r="I237" s="157">
        <v>33</v>
      </c>
      <c r="J237" s="158">
        <v>28</v>
      </c>
      <c r="K237" s="155">
        <v>14</v>
      </c>
      <c r="L237" s="156">
        <v>7</v>
      </c>
      <c r="M237" s="157">
        <v>6</v>
      </c>
      <c r="N237" s="506">
        <v>2</v>
      </c>
    </row>
    <row r="238" spans="1:18" x14ac:dyDescent="0.25">
      <c r="A238" s="472"/>
      <c r="B238" s="472"/>
      <c r="C238" s="472"/>
      <c r="E238" s="1785"/>
      <c r="F238" s="1332" t="s">
        <v>193</v>
      </c>
      <c r="G238" s="1046">
        <v>1229</v>
      </c>
      <c r="H238" s="1047">
        <v>478</v>
      </c>
      <c r="I238" s="1048">
        <v>695</v>
      </c>
      <c r="J238" s="1049">
        <v>304</v>
      </c>
      <c r="K238" s="1046">
        <v>184</v>
      </c>
      <c r="L238" s="1047">
        <v>39</v>
      </c>
      <c r="M238" s="1048">
        <v>36</v>
      </c>
      <c r="N238" s="1050">
        <v>2</v>
      </c>
    </row>
    <row r="239" spans="1:18" x14ac:dyDescent="0.25">
      <c r="A239" s="472"/>
      <c r="B239" s="472"/>
      <c r="C239" s="472"/>
      <c r="E239" s="1785"/>
      <c r="F239" s="1331" t="s">
        <v>194</v>
      </c>
      <c r="G239" s="159">
        <v>24</v>
      </c>
      <c r="H239" s="160">
        <v>1</v>
      </c>
      <c r="I239" s="161">
        <v>51</v>
      </c>
      <c r="J239" s="162">
        <v>2</v>
      </c>
      <c r="K239" s="159">
        <v>47</v>
      </c>
      <c r="L239" s="160">
        <v>0</v>
      </c>
      <c r="M239" s="161">
        <v>17</v>
      </c>
      <c r="N239" s="507">
        <v>0</v>
      </c>
    </row>
    <row r="240" spans="1:18" x14ac:dyDescent="0.25">
      <c r="A240" s="472"/>
      <c r="B240" s="472"/>
      <c r="C240" s="472"/>
      <c r="E240" s="1785"/>
      <c r="F240" s="1332" t="s">
        <v>195</v>
      </c>
      <c r="G240" s="1046">
        <v>12</v>
      </c>
      <c r="H240" s="1047">
        <v>0</v>
      </c>
      <c r="I240" s="1048">
        <v>44</v>
      </c>
      <c r="J240" s="1049">
        <v>0</v>
      </c>
      <c r="K240" s="1046">
        <v>37</v>
      </c>
      <c r="L240" s="1047">
        <v>0</v>
      </c>
      <c r="M240" s="1048">
        <v>10</v>
      </c>
      <c r="N240" s="1050">
        <v>0</v>
      </c>
    </row>
    <row r="241" spans="1:18" x14ac:dyDescent="0.25">
      <c r="A241" s="472"/>
      <c r="B241" s="472"/>
      <c r="C241" s="472"/>
      <c r="E241" s="1785"/>
      <c r="F241" s="1331" t="s">
        <v>196</v>
      </c>
      <c r="G241" s="159">
        <v>2</v>
      </c>
      <c r="H241" s="160">
        <v>0</v>
      </c>
      <c r="I241" s="161">
        <v>29</v>
      </c>
      <c r="J241" s="162">
        <v>1</v>
      </c>
      <c r="K241" s="159">
        <v>11</v>
      </c>
      <c r="L241" s="160">
        <v>0</v>
      </c>
      <c r="M241" s="161">
        <v>2</v>
      </c>
      <c r="N241" s="507">
        <v>0</v>
      </c>
    </row>
    <row r="242" spans="1:18" x14ac:dyDescent="0.25">
      <c r="A242" s="472"/>
      <c r="B242" s="472"/>
      <c r="C242" s="472"/>
      <c r="E242" s="1785"/>
      <c r="F242" s="1332" t="s">
        <v>197</v>
      </c>
      <c r="G242" s="1046">
        <v>9</v>
      </c>
      <c r="H242" s="1047">
        <v>14</v>
      </c>
      <c r="I242" s="1048">
        <v>21</v>
      </c>
      <c r="J242" s="1049">
        <v>24</v>
      </c>
      <c r="K242" s="1046">
        <v>20</v>
      </c>
      <c r="L242" s="1047">
        <v>23</v>
      </c>
      <c r="M242" s="1048">
        <v>26</v>
      </c>
      <c r="N242" s="1050">
        <v>8</v>
      </c>
    </row>
    <row r="243" spans="1:18" x14ac:dyDescent="0.25">
      <c r="A243" s="472"/>
      <c r="B243" s="472"/>
      <c r="C243" s="472"/>
      <c r="E243" s="1785"/>
      <c r="F243" s="1331" t="s">
        <v>198</v>
      </c>
      <c r="G243" s="159">
        <v>2</v>
      </c>
      <c r="H243" s="160">
        <v>0</v>
      </c>
      <c r="I243" s="161">
        <v>16</v>
      </c>
      <c r="J243" s="162">
        <v>0</v>
      </c>
      <c r="K243" s="159">
        <v>30</v>
      </c>
      <c r="L243" s="160">
        <v>1</v>
      </c>
      <c r="M243" s="161">
        <v>32</v>
      </c>
      <c r="N243" s="507">
        <v>1</v>
      </c>
    </row>
    <row r="244" spans="1:18" x14ac:dyDescent="0.25">
      <c r="A244" s="472"/>
      <c r="B244" s="472"/>
      <c r="C244" s="472"/>
      <c r="E244" s="1785"/>
      <c r="F244" s="1332" t="s">
        <v>199</v>
      </c>
      <c r="G244" s="1046">
        <v>0</v>
      </c>
      <c r="H244" s="1047">
        <v>0</v>
      </c>
      <c r="I244" s="1048">
        <v>10</v>
      </c>
      <c r="J244" s="1049">
        <v>0</v>
      </c>
      <c r="K244" s="1046">
        <v>20</v>
      </c>
      <c r="L244" s="1047">
        <v>0</v>
      </c>
      <c r="M244" s="1048">
        <v>16</v>
      </c>
      <c r="N244" s="1050">
        <v>0</v>
      </c>
    </row>
    <row r="245" spans="1:18" ht="15.75" thickBot="1" x14ac:dyDescent="0.3">
      <c r="A245" s="472"/>
      <c r="B245" s="472"/>
      <c r="C245" s="472"/>
      <c r="E245" s="1785"/>
      <c r="F245" s="781" t="s">
        <v>200</v>
      </c>
      <c r="G245" s="782">
        <v>0</v>
      </c>
      <c r="H245" s="783">
        <v>0</v>
      </c>
      <c r="I245" s="784">
        <v>6</v>
      </c>
      <c r="J245" s="785">
        <v>0</v>
      </c>
      <c r="K245" s="782">
        <v>12</v>
      </c>
      <c r="L245" s="783">
        <v>0</v>
      </c>
      <c r="M245" s="784">
        <v>5</v>
      </c>
      <c r="N245" s="786">
        <v>0</v>
      </c>
    </row>
    <row r="246" spans="1:18" ht="15.75" thickBot="1" x14ac:dyDescent="0.3">
      <c r="A246" s="472"/>
      <c r="B246" s="472"/>
      <c r="C246" s="472"/>
      <c r="E246" s="1785"/>
      <c r="F246" s="907" t="s">
        <v>7</v>
      </c>
      <c r="G246" s="908">
        <f t="shared" ref="G246:N246" si="17">SUM(G237:G245)</f>
        <v>1299</v>
      </c>
      <c r="H246" s="909">
        <f t="shared" si="17"/>
        <v>512</v>
      </c>
      <c r="I246" s="910">
        <f t="shared" si="17"/>
        <v>905</v>
      </c>
      <c r="J246" s="911">
        <f t="shared" si="17"/>
        <v>359</v>
      </c>
      <c r="K246" s="908">
        <f t="shared" si="17"/>
        <v>375</v>
      </c>
      <c r="L246" s="909">
        <f t="shared" si="17"/>
        <v>70</v>
      </c>
      <c r="M246" s="910">
        <f t="shared" si="17"/>
        <v>150</v>
      </c>
      <c r="N246" s="909">
        <f t="shared" si="17"/>
        <v>13</v>
      </c>
    </row>
    <row r="247" spans="1:18" ht="21" customHeight="1" thickBot="1" x14ac:dyDescent="0.3">
      <c r="A247" s="472"/>
      <c r="B247" s="472"/>
      <c r="C247" s="472"/>
      <c r="E247" s="1786"/>
      <c r="F247" s="763" t="s">
        <v>201</v>
      </c>
      <c r="G247" s="1787">
        <f>G246+H246</f>
        <v>1811</v>
      </c>
      <c r="H247" s="1788"/>
      <c r="I247" s="1787">
        <f>I246+J246</f>
        <v>1264</v>
      </c>
      <c r="J247" s="1788"/>
      <c r="K247" s="1787">
        <f>K246+L246</f>
        <v>445</v>
      </c>
      <c r="L247" s="1788"/>
      <c r="M247" s="1787">
        <f>M246+N246</f>
        <v>163</v>
      </c>
      <c r="N247" s="1799"/>
      <c r="R247" s="76"/>
    </row>
    <row r="248" spans="1:18" ht="16.5" customHeight="1" thickTop="1" thickBot="1" x14ac:dyDescent="0.3">
      <c r="A248" s="472"/>
      <c r="B248" s="472"/>
      <c r="C248" s="472" t="s">
        <v>261</v>
      </c>
      <c r="E248" s="1771" t="s">
        <v>219</v>
      </c>
      <c r="F248" s="1801" t="s">
        <v>42</v>
      </c>
      <c r="G248" s="1803" t="s">
        <v>303</v>
      </c>
      <c r="H248" s="1804"/>
      <c r="I248" s="1797" t="s">
        <v>304</v>
      </c>
      <c r="J248" s="1805"/>
      <c r="K248" s="1803" t="s">
        <v>305</v>
      </c>
      <c r="L248" s="1804"/>
      <c r="M248" s="1797" t="s">
        <v>306</v>
      </c>
      <c r="N248" s="1798"/>
    </row>
    <row r="249" spans="1:18" ht="15.75" thickBot="1" x14ac:dyDescent="0.3">
      <c r="A249" s="472"/>
      <c r="B249" s="472"/>
      <c r="C249" s="472"/>
      <c r="E249" s="1772"/>
      <c r="F249" s="1802"/>
      <c r="G249" s="902" t="s">
        <v>190</v>
      </c>
      <c r="H249" s="903" t="s">
        <v>191</v>
      </c>
      <c r="I249" s="904" t="s">
        <v>190</v>
      </c>
      <c r="J249" s="905" t="s">
        <v>191</v>
      </c>
      <c r="K249" s="902" t="s">
        <v>190</v>
      </c>
      <c r="L249" s="903" t="s">
        <v>191</v>
      </c>
      <c r="M249" s="904" t="s">
        <v>190</v>
      </c>
      <c r="N249" s="906" t="s">
        <v>191</v>
      </c>
    </row>
    <row r="250" spans="1:18" x14ac:dyDescent="0.25">
      <c r="A250" s="472"/>
      <c r="B250" s="472"/>
      <c r="C250" s="472"/>
      <c r="E250" s="1785"/>
      <c r="F250" s="1334" t="s">
        <v>192</v>
      </c>
      <c r="G250" s="155">
        <v>80</v>
      </c>
      <c r="H250" s="156">
        <v>57</v>
      </c>
      <c r="I250" s="157">
        <v>111</v>
      </c>
      <c r="J250" s="158">
        <v>74</v>
      </c>
      <c r="K250" s="155">
        <v>60</v>
      </c>
      <c r="L250" s="156">
        <v>28</v>
      </c>
      <c r="M250" s="157">
        <v>21</v>
      </c>
      <c r="N250" s="506">
        <v>5</v>
      </c>
    </row>
    <row r="251" spans="1:18" x14ac:dyDescent="0.25">
      <c r="A251" s="472"/>
      <c r="B251" s="472"/>
      <c r="C251" s="472"/>
      <c r="E251" s="1785"/>
      <c r="F251" s="1332" t="s">
        <v>193</v>
      </c>
      <c r="G251" s="1046">
        <v>3713</v>
      </c>
      <c r="H251" s="1047">
        <v>1786</v>
      </c>
      <c r="I251" s="1048">
        <v>1387</v>
      </c>
      <c r="J251" s="1049">
        <v>853</v>
      </c>
      <c r="K251" s="1046">
        <v>483</v>
      </c>
      <c r="L251" s="1047">
        <v>166</v>
      </c>
      <c r="M251" s="1048">
        <v>90</v>
      </c>
      <c r="N251" s="1050">
        <v>11</v>
      </c>
    </row>
    <row r="252" spans="1:18" x14ac:dyDescent="0.25">
      <c r="A252" s="472"/>
      <c r="B252" s="472"/>
      <c r="C252" s="472"/>
      <c r="E252" s="1785"/>
      <c r="F252" s="1331" t="s">
        <v>194</v>
      </c>
      <c r="G252" s="159">
        <v>92</v>
      </c>
      <c r="H252" s="160">
        <v>1</v>
      </c>
      <c r="I252" s="161">
        <v>270</v>
      </c>
      <c r="J252" s="162">
        <v>7</v>
      </c>
      <c r="K252" s="159">
        <v>202</v>
      </c>
      <c r="L252" s="160">
        <v>4</v>
      </c>
      <c r="M252" s="161">
        <v>40</v>
      </c>
      <c r="N252" s="507">
        <v>1</v>
      </c>
    </row>
    <row r="253" spans="1:18" x14ac:dyDescent="0.25">
      <c r="A253" s="472"/>
      <c r="B253" s="472"/>
      <c r="C253" s="472"/>
      <c r="E253" s="1785"/>
      <c r="F253" s="1332" t="s">
        <v>195</v>
      </c>
      <c r="G253" s="1046">
        <v>51</v>
      </c>
      <c r="H253" s="1047">
        <v>0</v>
      </c>
      <c r="I253" s="1048">
        <v>154</v>
      </c>
      <c r="J253" s="1049">
        <v>2</v>
      </c>
      <c r="K253" s="1046">
        <v>125</v>
      </c>
      <c r="L253" s="1047">
        <v>2</v>
      </c>
      <c r="M253" s="1048">
        <v>36</v>
      </c>
      <c r="N253" s="1050">
        <v>0</v>
      </c>
    </row>
    <row r="254" spans="1:18" x14ac:dyDescent="0.25">
      <c r="A254" s="472"/>
      <c r="B254" s="472"/>
      <c r="C254" s="472"/>
      <c r="E254" s="1785"/>
      <c r="F254" s="1331" t="s">
        <v>196</v>
      </c>
      <c r="G254" s="159">
        <v>22</v>
      </c>
      <c r="H254" s="160">
        <v>0</v>
      </c>
      <c r="I254" s="161">
        <v>84</v>
      </c>
      <c r="J254" s="162">
        <v>2</v>
      </c>
      <c r="K254" s="159">
        <v>42</v>
      </c>
      <c r="L254" s="160">
        <v>0</v>
      </c>
      <c r="M254" s="161">
        <v>10</v>
      </c>
      <c r="N254" s="507">
        <v>0</v>
      </c>
    </row>
    <row r="255" spans="1:18" x14ac:dyDescent="0.25">
      <c r="A255" s="472"/>
      <c r="B255" s="472"/>
      <c r="C255" s="472"/>
      <c r="E255" s="1785"/>
      <c r="F255" s="1332" t="s">
        <v>197</v>
      </c>
      <c r="G255" s="1046">
        <v>61</v>
      </c>
      <c r="H255" s="1047">
        <v>89</v>
      </c>
      <c r="I255" s="1048">
        <v>81</v>
      </c>
      <c r="J255" s="1049">
        <v>145</v>
      </c>
      <c r="K255" s="1046">
        <v>104</v>
      </c>
      <c r="L255" s="1047">
        <v>142</v>
      </c>
      <c r="M255" s="1048">
        <v>114</v>
      </c>
      <c r="N255" s="1050">
        <v>54</v>
      </c>
    </row>
    <row r="256" spans="1:18" x14ac:dyDescent="0.25">
      <c r="A256" s="472"/>
      <c r="B256" s="472"/>
      <c r="C256" s="472"/>
      <c r="E256" s="1785"/>
      <c r="F256" s="1331" t="s">
        <v>198</v>
      </c>
      <c r="G256" s="159">
        <v>7</v>
      </c>
      <c r="H256" s="160">
        <v>0</v>
      </c>
      <c r="I256" s="161">
        <v>34</v>
      </c>
      <c r="J256" s="162">
        <v>3</v>
      </c>
      <c r="K256" s="159">
        <v>115</v>
      </c>
      <c r="L256" s="160">
        <v>2</v>
      </c>
      <c r="M256" s="161">
        <v>104</v>
      </c>
      <c r="N256" s="507">
        <v>0</v>
      </c>
    </row>
    <row r="257" spans="1:18" x14ac:dyDescent="0.25">
      <c r="A257" s="472"/>
      <c r="B257" s="472"/>
      <c r="C257" s="472"/>
      <c r="E257" s="1785"/>
      <c r="F257" s="1332" t="s">
        <v>199</v>
      </c>
      <c r="G257" s="1046">
        <v>0</v>
      </c>
      <c r="H257" s="1047">
        <v>0</v>
      </c>
      <c r="I257" s="1048">
        <v>18</v>
      </c>
      <c r="J257" s="1049">
        <v>0</v>
      </c>
      <c r="K257" s="1046">
        <v>57</v>
      </c>
      <c r="L257" s="1047">
        <v>0</v>
      </c>
      <c r="M257" s="1048">
        <v>52</v>
      </c>
      <c r="N257" s="1050">
        <v>0</v>
      </c>
    </row>
    <row r="258" spans="1:18" ht="15.75" thickBot="1" x14ac:dyDescent="0.3">
      <c r="A258" s="472"/>
      <c r="B258" s="472"/>
      <c r="C258" s="472"/>
      <c r="E258" s="1785"/>
      <c r="F258" s="781" t="s">
        <v>200</v>
      </c>
      <c r="G258" s="782">
        <v>5</v>
      </c>
      <c r="H258" s="783">
        <v>0</v>
      </c>
      <c r="I258" s="784">
        <v>12</v>
      </c>
      <c r="J258" s="785">
        <v>0</v>
      </c>
      <c r="K258" s="782">
        <v>21</v>
      </c>
      <c r="L258" s="783">
        <v>1</v>
      </c>
      <c r="M258" s="784">
        <v>8</v>
      </c>
      <c r="N258" s="786">
        <v>0</v>
      </c>
    </row>
    <row r="259" spans="1:18" ht="15.75" thickBot="1" x14ac:dyDescent="0.3">
      <c r="A259" s="472"/>
      <c r="B259" s="472"/>
      <c r="C259" s="472"/>
      <c r="E259" s="1785"/>
      <c r="F259" s="907" t="s">
        <v>7</v>
      </c>
      <c r="G259" s="908">
        <f t="shared" ref="G259:N259" si="18">SUM(G250:G258)</f>
        <v>4031</v>
      </c>
      <c r="H259" s="909">
        <f t="shared" si="18"/>
        <v>1933</v>
      </c>
      <c r="I259" s="910">
        <f t="shared" si="18"/>
        <v>2151</v>
      </c>
      <c r="J259" s="911">
        <f t="shared" si="18"/>
        <v>1086</v>
      </c>
      <c r="K259" s="908">
        <f t="shared" si="18"/>
        <v>1209</v>
      </c>
      <c r="L259" s="909">
        <f t="shared" si="18"/>
        <v>345</v>
      </c>
      <c r="M259" s="910">
        <f t="shared" si="18"/>
        <v>475</v>
      </c>
      <c r="N259" s="909">
        <f t="shared" si="18"/>
        <v>71</v>
      </c>
    </row>
    <row r="260" spans="1:18" ht="21" customHeight="1" thickBot="1" x14ac:dyDescent="0.3">
      <c r="A260" s="472"/>
      <c r="B260" s="472"/>
      <c r="C260" s="472"/>
      <c r="E260" s="1786"/>
      <c r="F260" s="763" t="s">
        <v>201</v>
      </c>
      <c r="G260" s="1787">
        <f>G259+H259</f>
        <v>5964</v>
      </c>
      <c r="H260" s="1788"/>
      <c r="I260" s="1787">
        <f>I259+J259</f>
        <v>3237</v>
      </c>
      <c r="J260" s="1788"/>
      <c r="K260" s="1787">
        <f>K259+L259</f>
        <v>1554</v>
      </c>
      <c r="L260" s="1788"/>
      <c r="M260" s="1787">
        <f>M259+N259</f>
        <v>546</v>
      </c>
      <c r="N260" s="1799"/>
      <c r="R260" s="76"/>
    </row>
    <row r="261" spans="1:18" ht="16.5" customHeight="1" thickTop="1" thickBot="1" x14ac:dyDescent="0.3">
      <c r="A261" s="472"/>
      <c r="B261" s="472"/>
      <c r="C261" s="472" t="s">
        <v>220</v>
      </c>
      <c r="E261" s="1771" t="s">
        <v>220</v>
      </c>
      <c r="F261" s="1801" t="s">
        <v>42</v>
      </c>
      <c r="G261" s="1803" t="s">
        <v>303</v>
      </c>
      <c r="H261" s="1804"/>
      <c r="I261" s="1797" t="s">
        <v>304</v>
      </c>
      <c r="J261" s="1805"/>
      <c r="K261" s="1803" t="s">
        <v>305</v>
      </c>
      <c r="L261" s="1804"/>
      <c r="M261" s="1797" t="s">
        <v>306</v>
      </c>
      <c r="N261" s="1798"/>
    </row>
    <row r="262" spans="1:18" ht="15.75" thickBot="1" x14ac:dyDescent="0.3">
      <c r="A262" s="472"/>
      <c r="B262" s="472"/>
      <c r="C262" s="472"/>
      <c r="E262" s="1772"/>
      <c r="F262" s="1802"/>
      <c r="G262" s="902" t="s">
        <v>190</v>
      </c>
      <c r="H262" s="903" t="s">
        <v>191</v>
      </c>
      <c r="I262" s="904" t="s">
        <v>190</v>
      </c>
      <c r="J262" s="905" t="s">
        <v>191</v>
      </c>
      <c r="K262" s="902" t="s">
        <v>190</v>
      </c>
      <c r="L262" s="903" t="s">
        <v>191</v>
      </c>
      <c r="M262" s="904" t="s">
        <v>190</v>
      </c>
      <c r="N262" s="906" t="s">
        <v>191</v>
      </c>
    </row>
    <row r="263" spans="1:18" x14ac:dyDescent="0.25">
      <c r="A263" s="472"/>
      <c r="B263" s="472"/>
      <c r="C263" s="472"/>
      <c r="E263" s="1785"/>
      <c r="F263" s="1334" t="s">
        <v>192</v>
      </c>
      <c r="G263" s="155">
        <v>50</v>
      </c>
      <c r="H263" s="156">
        <v>16</v>
      </c>
      <c r="I263" s="157">
        <v>60</v>
      </c>
      <c r="J263" s="158">
        <v>26</v>
      </c>
      <c r="K263" s="155">
        <v>28</v>
      </c>
      <c r="L263" s="156">
        <v>4</v>
      </c>
      <c r="M263" s="157">
        <v>12</v>
      </c>
      <c r="N263" s="506">
        <v>1</v>
      </c>
    </row>
    <row r="264" spans="1:18" x14ac:dyDescent="0.25">
      <c r="A264" s="472"/>
      <c r="B264" s="472"/>
      <c r="C264" s="472"/>
      <c r="E264" s="1785"/>
      <c r="F264" s="1332" t="s">
        <v>193</v>
      </c>
      <c r="G264" s="1046">
        <v>752</v>
      </c>
      <c r="H264" s="1047">
        <v>239</v>
      </c>
      <c r="I264" s="1048">
        <v>361</v>
      </c>
      <c r="J264" s="1049">
        <v>142</v>
      </c>
      <c r="K264" s="1046">
        <v>145</v>
      </c>
      <c r="L264" s="1047">
        <v>30</v>
      </c>
      <c r="M264" s="1048">
        <v>32</v>
      </c>
      <c r="N264" s="1050">
        <v>2</v>
      </c>
    </row>
    <row r="265" spans="1:18" x14ac:dyDescent="0.25">
      <c r="A265" s="472"/>
      <c r="B265" s="472"/>
      <c r="C265" s="472"/>
      <c r="E265" s="1785"/>
      <c r="F265" s="1331" t="s">
        <v>194</v>
      </c>
      <c r="G265" s="159">
        <v>18</v>
      </c>
      <c r="H265" s="160">
        <v>1</v>
      </c>
      <c r="I265" s="161">
        <v>31</v>
      </c>
      <c r="J265" s="162">
        <v>0</v>
      </c>
      <c r="K265" s="159">
        <v>21</v>
      </c>
      <c r="L265" s="160">
        <v>1</v>
      </c>
      <c r="M265" s="161">
        <v>4</v>
      </c>
      <c r="N265" s="507">
        <v>0</v>
      </c>
    </row>
    <row r="266" spans="1:18" x14ac:dyDescent="0.25">
      <c r="A266" s="472"/>
      <c r="B266" s="472"/>
      <c r="C266" s="472"/>
      <c r="E266" s="1785"/>
      <c r="F266" s="1332" t="s">
        <v>195</v>
      </c>
      <c r="G266" s="1046">
        <v>7</v>
      </c>
      <c r="H266" s="1047">
        <v>0</v>
      </c>
      <c r="I266" s="1048">
        <v>14</v>
      </c>
      <c r="J266" s="1049">
        <v>1</v>
      </c>
      <c r="K266" s="1046">
        <v>18</v>
      </c>
      <c r="L266" s="1047">
        <v>0</v>
      </c>
      <c r="M266" s="1048">
        <v>5</v>
      </c>
      <c r="N266" s="1050">
        <v>0</v>
      </c>
    </row>
    <row r="267" spans="1:18" x14ac:dyDescent="0.25">
      <c r="A267" s="472"/>
      <c r="B267" s="472"/>
      <c r="C267" s="472"/>
      <c r="E267" s="1785"/>
      <c r="F267" s="1331" t="s">
        <v>196</v>
      </c>
      <c r="G267" s="159">
        <v>2</v>
      </c>
      <c r="H267" s="160">
        <v>0</v>
      </c>
      <c r="I267" s="161">
        <v>1</v>
      </c>
      <c r="J267" s="162">
        <v>0</v>
      </c>
      <c r="K267" s="159">
        <v>5</v>
      </c>
      <c r="L267" s="160">
        <v>0</v>
      </c>
      <c r="M267" s="161">
        <v>1</v>
      </c>
      <c r="N267" s="507">
        <v>0</v>
      </c>
    </row>
    <row r="268" spans="1:18" x14ac:dyDescent="0.25">
      <c r="A268" s="472"/>
      <c r="B268" s="472"/>
      <c r="C268" s="472"/>
      <c r="E268" s="1785"/>
      <c r="F268" s="1332" t="s">
        <v>197</v>
      </c>
      <c r="G268" s="1046">
        <v>4</v>
      </c>
      <c r="H268" s="1047">
        <v>10</v>
      </c>
      <c r="I268" s="1048">
        <v>9</v>
      </c>
      <c r="J268" s="1049">
        <v>22</v>
      </c>
      <c r="K268" s="1046">
        <v>14</v>
      </c>
      <c r="L268" s="1047">
        <v>13</v>
      </c>
      <c r="M268" s="1048">
        <v>17</v>
      </c>
      <c r="N268" s="1050">
        <v>8</v>
      </c>
    </row>
    <row r="269" spans="1:18" x14ac:dyDescent="0.25">
      <c r="A269" s="472"/>
      <c r="B269" s="472"/>
      <c r="C269" s="472"/>
      <c r="E269" s="1785"/>
      <c r="F269" s="1331" t="s">
        <v>198</v>
      </c>
      <c r="G269" s="159">
        <v>0</v>
      </c>
      <c r="H269" s="160">
        <v>0</v>
      </c>
      <c r="I269" s="161">
        <v>5</v>
      </c>
      <c r="J269" s="162">
        <v>0</v>
      </c>
      <c r="K269" s="159">
        <v>1</v>
      </c>
      <c r="L269" s="160">
        <v>2</v>
      </c>
      <c r="M269" s="161">
        <v>9</v>
      </c>
      <c r="N269" s="507">
        <v>0</v>
      </c>
    </row>
    <row r="270" spans="1:18" x14ac:dyDescent="0.25">
      <c r="A270" s="472"/>
      <c r="B270" s="472"/>
      <c r="C270" s="472"/>
      <c r="E270" s="1785"/>
      <c r="F270" s="1332" t="s">
        <v>199</v>
      </c>
      <c r="G270" s="1046">
        <v>1</v>
      </c>
      <c r="H270" s="1047">
        <v>0</v>
      </c>
      <c r="I270" s="1048">
        <v>3</v>
      </c>
      <c r="J270" s="1049">
        <v>1</v>
      </c>
      <c r="K270" s="1046">
        <v>7</v>
      </c>
      <c r="L270" s="1047">
        <v>0</v>
      </c>
      <c r="M270" s="1048">
        <v>9</v>
      </c>
      <c r="N270" s="1050">
        <v>0</v>
      </c>
    </row>
    <row r="271" spans="1:18" ht="15.75" thickBot="1" x14ac:dyDescent="0.3">
      <c r="A271" s="472"/>
      <c r="B271" s="472"/>
      <c r="C271" s="472"/>
      <c r="E271" s="1785"/>
      <c r="F271" s="781" t="s">
        <v>200</v>
      </c>
      <c r="G271" s="782">
        <v>0</v>
      </c>
      <c r="H271" s="783">
        <v>0</v>
      </c>
      <c r="I271" s="784">
        <v>1</v>
      </c>
      <c r="J271" s="785">
        <v>0</v>
      </c>
      <c r="K271" s="782">
        <v>1</v>
      </c>
      <c r="L271" s="783">
        <v>0</v>
      </c>
      <c r="M271" s="784">
        <v>0</v>
      </c>
      <c r="N271" s="786">
        <v>0</v>
      </c>
    </row>
    <row r="272" spans="1:18" ht="15.75" thickBot="1" x14ac:dyDescent="0.3">
      <c r="A272" s="472"/>
      <c r="B272" s="472"/>
      <c r="C272" s="472"/>
      <c r="E272" s="1785"/>
      <c r="F272" s="907" t="s">
        <v>7</v>
      </c>
      <c r="G272" s="908">
        <f t="shared" ref="G272:N272" si="19">SUM(G263:G271)</f>
        <v>834</v>
      </c>
      <c r="H272" s="909">
        <f t="shared" si="19"/>
        <v>266</v>
      </c>
      <c r="I272" s="910">
        <f t="shared" si="19"/>
        <v>485</v>
      </c>
      <c r="J272" s="911">
        <f t="shared" si="19"/>
        <v>192</v>
      </c>
      <c r="K272" s="908">
        <f t="shared" si="19"/>
        <v>240</v>
      </c>
      <c r="L272" s="909">
        <f t="shared" si="19"/>
        <v>50</v>
      </c>
      <c r="M272" s="910">
        <f t="shared" si="19"/>
        <v>89</v>
      </c>
      <c r="N272" s="909">
        <f t="shared" si="19"/>
        <v>11</v>
      </c>
    </row>
    <row r="273" spans="1:18" ht="21" customHeight="1" thickBot="1" x14ac:dyDescent="0.3">
      <c r="A273" s="472"/>
      <c r="B273" s="472"/>
      <c r="C273" s="472"/>
      <c r="E273" s="1786"/>
      <c r="F273" s="763" t="s">
        <v>201</v>
      </c>
      <c r="G273" s="1787">
        <f>G272+H272</f>
        <v>1100</v>
      </c>
      <c r="H273" s="1788"/>
      <c r="I273" s="1787">
        <f>I272+J272</f>
        <v>677</v>
      </c>
      <c r="J273" s="1788"/>
      <c r="K273" s="1787">
        <f>K272+L272</f>
        <v>290</v>
      </c>
      <c r="L273" s="1788"/>
      <c r="M273" s="1787">
        <f>M272+N272</f>
        <v>100</v>
      </c>
      <c r="N273" s="1799"/>
      <c r="R273" s="76"/>
    </row>
    <row r="274" spans="1:18" ht="16.5" customHeight="1" thickTop="1" thickBot="1" x14ac:dyDescent="0.3">
      <c r="A274" s="472"/>
      <c r="B274" s="472"/>
      <c r="C274" s="472" t="s">
        <v>221</v>
      </c>
      <c r="E274" s="1771" t="s">
        <v>221</v>
      </c>
      <c r="F274" s="1801" t="s">
        <v>42</v>
      </c>
      <c r="G274" s="1803" t="s">
        <v>303</v>
      </c>
      <c r="H274" s="1804"/>
      <c r="I274" s="1797" t="s">
        <v>304</v>
      </c>
      <c r="J274" s="1805"/>
      <c r="K274" s="1803" t="s">
        <v>305</v>
      </c>
      <c r="L274" s="1804"/>
      <c r="M274" s="1797" t="s">
        <v>306</v>
      </c>
      <c r="N274" s="1798"/>
    </row>
    <row r="275" spans="1:18" ht="15.75" thickBot="1" x14ac:dyDescent="0.3">
      <c r="A275" s="472"/>
      <c r="B275" s="472"/>
      <c r="C275" s="472"/>
      <c r="E275" s="1772"/>
      <c r="F275" s="1802"/>
      <c r="G275" s="902" t="s">
        <v>190</v>
      </c>
      <c r="H275" s="903" t="s">
        <v>191</v>
      </c>
      <c r="I275" s="904" t="s">
        <v>190</v>
      </c>
      <c r="J275" s="905" t="s">
        <v>191</v>
      </c>
      <c r="K275" s="902" t="s">
        <v>190</v>
      </c>
      <c r="L275" s="903" t="s">
        <v>191</v>
      </c>
      <c r="M275" s="904" t="s">
        <v>190</v>
      </c>
      <c r="N275" s="906" t="s">
        <v>191</v>
      </c>
    </row>
    <row r="276" spans="1:18" x14ac:dyDescent="0.25">
      <c r="A276" s="472"/>
      <c r="B276" s="472"/>
      <c r="C276" s="472"/>
      <c r="E276" s="1785"/>
      <c r="F276" s="1334" t="s">
        <v>192</v>
      </c>
      <c r="G276" s="155">
        <v>120</v>
      </c>
      <c r="H276" s="156">
        <v>148</v>
      </c>
      <c r="I276" s="157">
        <v>115</v>
      </c>
      <c r="J276" s="158">
        <v>186</v>
      </c>
      <c r="K276" s="155">
        <v>58</v>
      </c>
      <c r="L276" s="156">
        <v>91</v>
      </c>
      <c r="M276" s="157">
        <v>37</v>
      </c>
      <c r="N276" s="506">
        <v>21</v>
      </c>
    </row>
    <row r="277" spans="1:18" x14ac:dyDescent="0.25">
      <c r="A277" s="472"/>
      <c r="B277" s="472"/>
      <c r="C277" s="472"/>
      <c r="E277" s="1785"/>
      <c r="F277" s="1332" t="s">
        <v>193</v>
      </c>
      <c r="G277" s="1046">
        <v>3340</v>
      </c>
      <c r="H277" s="1047">
        <v>1800</v>
      </c>
      <c r="I277" s="1048">
        <v>1547</v>
      </c>
      <c r="J277" s="1049">
        <v>1013</v>
      </c>
      <c r="K277" s="1046">
        <v>543</v>
      </c>
      <c r="L277" s="1047">
        <v>293</v>
      </c>
      <c r="M277" s="1048">
        <v>161</v>
      </c>
      <c r="N277" s="1050">
        <v>44</v>
      </c>
    </row>
    <row r="278" spans="1:18" x14ac:dyDescent="0.25">
      <c r="A278" s="472"/>
      <c r="B278" s="472"/>
      <c r="C278" s="472"/>
      <c r="E278" s="1785"/>
      <c r="F278" s="1331" t="s">
        <v>194</v>
      </c>
      <c r="G278" s="159">
        <v>29</v>
      </c>
      <c r="H278" s="160">
        <v>1</v>
      </c>
      <c r="I278" s="161">
        <v>176</v>
      </c>
      <c r="J278" s="162">
        <v>2</v>
      </c>
      <c r="K278" s="159">
        <v>184</v>
      </c>
      <c r="L278" s="160">
        <v>8</v>
      </c>
      <c r="M278" s="161">
        <v>84</v>
      </c>
      <c r="N278" s="507">
        <v>0</v>
      </c>
    </row>
    <row r="279" spans="1:18" x14ac:dyDescent="0.25">
      <c r="A279" s="472"/>
      <c r="B279" s="472"/>
      <c r="C279" s="472"/>
      <c r="E279" s="1785"/>
      <c r="F279" s="1332" t="s">
        <v>195</v>
      </c>
      <c r="G279" s="1046">
        <v>22</v>
      </c>
      <c r="H279" s="1047">
        <v>0</v>
      </c>
      <c r="I279" s="1048">
        <v>108</v>
      </c>
      <c r="J279" s="1049">
        <v>2</v>
      </c>
      <c r="K279" s="1046">
        <v>118</v>
      </c>
      <c r="L279" s="1047">
        <v>1</v>
      </c>
      <c r="M279" s="1048">
        <v>35</v>
      </c>
      <c r="N279" s="1050">
        <v>0</v>
      </c>
    </row>
    <row r="280" spans="1:18" x14ac:dyDescent="0.25">
      <c r="A280" s="472"/>
      <c r="B280" s="472"/>
      <c r="C280" s="472"/>
      <c r="E280" s="1785"/>
      <c r="F280" s="1331" t="s">
        <v>196</v>
      </c>
      <c r="G280" s="159">
        <v>9</v>
      </c>
      <c r="H280" s="160">
        <v>0</v>
      </c>
      <c r="I280" s="161">
        <v>53</v>
      </c>
      <c r="J280" s="162">
        <v>0</v>
      </c>
      <c r="K280" s="159">
        <v>48</v>
      </c>
      <c r="L280" s="160">
        <v>2</v>
      </c>
      <c r="M280" s="161">
        <v>12</v>
      </c>
      <c r="N280" s="507">
        <v>0</v>
      </c>
    </row>
    <row r="281" spans="1:18" x14ac:dyDescent="0.25">
      <c r="A281" s="472"/>
      <c r="B281" s="472"/>
      <c r="C281" s="472"/>
      <c r="E281" s="1785"/>
      <c r="F281" s="1332" t="s">
        <v>197</v>
      </c>
      <c r="G281" s="1046">
        <v>232</v>
      </c>
      <c r="H281" s="1047">
        <v>257</v>
      </c>
      <c r="I281" s="1048">
        <v>315</v>
      </c>
      <c r="J281" s="1049">
        <v>293</v>
      </c>
      <c r="K281" s="1046">
        <v>239</v>
      </c>
      <c r="L281" s="1047">
        <v>205</v>
      </c>
      <c r="M281" s="1048">
        <v>214</v>
      </c>
      <c r="N281" s="1050">
        <v>128</v>
      </c>
    </row>
    <row r="282" spans="1:18" x14ac:dyDescent="0.25">
      <c r="A282" s="472"/>
      <c r="B282" s="472"/>
      <c r="C282" s="472"/>
      <c r="E282" s="1785"/>
      <c r="F282" s="1331" t="s">
        <v>198</v>
      </c>
      <c r="G282" s="159">
        <v>3</v>
      </c>
      <c r="H282" s="160">
        <v>1</v>
      </c>
      <c r="I282" s="161">
        <v>59</v>
      </c>
      <c r="J282" s="162">
        <v>1</v>
      </c>
      <c r="K282" s="159">
        <v>111</v>
      </c>
      <c r="L282" s="160">
        <v>6</v>
      </c>
      <c r="M282" s="161">
        <v>96</v>
      </c>
      <c r="N282" s="507">
        <v>1</v>
      </c>
    </row>
    <row r="283" spans="1:18" x14ac:dyDescent="0.25">
      <c r="A283" s="472"/>
      <c r="B283" s="472"/>
      <c r="C283" s="472"/>
      <c r="E283" s="1785"/>
      <c r="F283" s="1332" t="s">
        <v>199</v>
      </c>
      <c r="G283" s="1046">
        <v>5</v>
      </c>
      <c r="H283" s="1047">
        <v>0</v>
      </c>
      <c r="I283" s="1048">
        <v>26</v>
      </c>
      <c r="J283" s="1049">
        <v>1</v>
      </c>
      <c r="K283" s="1046">
        <v>56</v>
      </c>
      <c r="L283" s="1047">
        <v>2</v>
      </c>
      <c r="M283" s="1048">
        <v>63</v>
      </c>
      <c r="N283" s="1050">
        <v>1</v>
      </c>
    </row>
    <row r="284" spans="1:18" ht="15.75" thickBot="1" x14ac:dyDescent="0.3">
      <c r="A284" s="472"/>
      <c r="B284" s="472"/>
      <c r="C284" s="472"/>
      <c r="E284" s="1785"/>
      <c r="F284" s="781" t="s">
        <v>200</v>
      </c>
      <c r="G284" s="782">
        <v>1</v>
      </c>
      <c r="H284" s="783">
        <v>0</v>
      </c>
      <c r="I284" s="784">
        <v>13</v>
      </c>
      <c r="J284" s="785">
        <v>0</v>
      </c>
      <c r="K284" s="782">
        <v>28</v>
      </c>
      <c r="L284" s="783">
        <v>0</v>
      </c>
      <c r="M284" s="784">
        <v>23</v>
      </c>
      <c r="N284" s="786">
        <v>0</v>
      </c>
    </row>
    <row r="285" spans="1:18" ht="15.75" thickBot="1" x14ac:dyDescent="0.3">
      <c r="A285" s="472"/>
      <c r="B285" s="472"/>
      <c r="C285" s="472"/>
      <c r="E285" s="1785"/>
      <c r="F285" s="907" t="s">
        <v>7</v>
      </c>
      <c r="G285" s="908">
        <f t="shared" ref="G285:N285" si="20">SUM(G276:G284)</f>
        <v>3761</v>
      </c>
      <c r="H285" s="909">
        <f t="shared" si="20"/>
        <v>2207</v>
      </c>
      <c r="I285" s="910">
        <f t="shared" si="20"/>
        <v>2412</v>
      </c>
      <c r="J285" s="911">
        <f t="shared" si="20"/>
        <v>1498</v>
      </c>
      <c r="K285" s="908">
        <f t="shared" si="20"/>
        <v>1385</v>
      </c>
      <c r="L285" s="909">
        <f t="shared" si="20"/>
        <v>608</v>
      </c>
      <c r="M285" s="910">
        <f t="shared" si="20"/>
        <v>725</v>
      </c>
      <c r="N285" s="909">
        <f t="shared" si="20"/>
        <v>195</v>
      </c>
    </row>
    <row r="286" spans="1:18" ht="21" customHeight="1" thickBot="1" x14ac:dyDescent="0.3">
      <c r="A286" s="472"/>
      <c r="B286" s="472"/>
      <c r="C286" s="472"/>
      <c r="E286" s="1786"/>
      <c r="F286" s="763" t="s">
        <v>201</v>
      </c>
      <c r="G286" s="1787">
        <f>G285+H285</f>
        <v>5968</v>
      </c>
      <c r="H286" s="1788"/>
      <c r="I286" s="1787">
        <f>I285+J285</f>
        <v>3910</v>
      </c>
      <c r="J286" s="1788"/>
      <c r="K286" s="1787">
        <f>K285+L285</f>
        <v>1993</v>
      </c>
      <c r="L286" s="1788"/>
      <c r="M286" s="1787">
        <f>M285+N285</f>
        <v>920</v>
      </c>
      <c r="N286" s="1799"/>
      <c r="R286" s="76"/>
    </row>
    <row r="287" spans="1:18" ht="16.5" customHeight="1" thickTop="1" thickBot="1" x14ac:dyDescent="0.3">
      <c r="A287" s="472"/>
      <c r="B287" s="472"/>
      <c r="C287" s="472" t="s">
        <v>222</v>
      </c>
      <c r="E287" s="1771" t="s">
        <v>222</v>
      </c>
      <c r="F287" s="1801" t="s">
        <v>42</v>
      </c>
      <c r="G287" s="1803" t="s">
        <v>303</v>
      </c>
      <c r="H287" s="1804"/>
      <c r="I287" s="1797" t="s">
        <v>304</v>
      </c>
      <c r="J287" s="1805"/>
      <c r="K287" s="1803" t="s">
        <v>305</v>
      </c>
      <c r="L287" s="1804"/>
      <c r="M287" s="1797" t="s">
        <v>306</v>
      </c>
      <c r="N287" s="1798"/>
    </row>
    <row r="288" spans="1:18" ht="15.75" thickBot="1" x14ac:dyDescent="0.3">
      <c r="A288" s="472"/>
      <c r="B288" s="472"/>
      <c r="C288" s="472"/>
      <c r="E288" s="1772"/>
      <c r="F288" s="1802"/>
      <c r="G288" s="902" t="s">
        <v>190</v>
      </c>
      <c r="H288" s="903" t="s">
        <v>191</v>
      </c>
      <c r="I288" s="904" t="s">
        <v>190</v>
      </c>
      <c r="J288" s="905" t="s">
        <v>191</v>
      </c>
      <c r="K288" s="902" t="s">
        <v>190</v>
      </c>
      <c r="L288" s="903" t="s">
        <v>191</v>
      </c>
      <c r="M288" s="904" t="s">
        <v>190</v>
      </c>
      <c r="N288" s="906" t="s">
        <v>191</v>
      </c>
    </row>
    <row r="289" spans="1:18" x14ac:dyDescent="0.25">
      <c r="A289" s="472"/>
      <c r="B289" s="472"/>
      <c r="C289" s="472"/>
      <c r="E289" s="1785"/>
      <c r="F289" s="1334" t="s">
        <v>192</v>
      </c>
      <c r="G289" s="155">
        <v>23</v>
      </c>
      <c r="H289" s="156">
        <v>8</v>
      </c>
      <c r="I289" s="157">
        <v>21</v>
      </c>
      <c r="J289" s="158">
        <v>16</v>
      </c>
      <c r="K289" s="155">
        <v>5</v>
      </c>
      <c r="L289" s="156">
        <v>7</v>
      </c>
      <c r="M289" s="157">
        <v>7</v>
      </c>
      <c r="N289" s="506">
        <v>1</v>
      </c>
    </row>
    <row r="290" spans="1:18" x14ac:dyDescent="0.25">
      <c r="A290" s="472"/>
      <c r="B290" s="472"/>
      <c r="C290" s="472"/>
      <c r="E290" s="1785"/>
      <c r="F290" s="1332" t="s">
        <v>193</v>
      </c>
      <c r="G290" s="1046">
        <v>706</v>
      </c>
      <c r="H290" s="1047">
        <v>241</v>
      </c>
      <c r="I290" s="1048">
        <v>352</v>
      </c>
      <c r="J290" s="1049">
        <v>146</v>
      </c>
      <c r="K290" s="1046">
        <v>119</v>
      </c>
      <c r="L290" s="1047">
        <v>31</v>
      </c>
      <c r="M290" s="1048">
        <v>18</v>
      </c>
      <c r="N290" s="1050">
        <v>4</v>
      </c>
    </row>
    <row r="291" spans="1:18" x14ac:dyDescent="0.25">
      <c r="A291" s="472"/>
      <c r="B291" s="472"/>
      <c r="C291" s="472"/>
      <c r="E291" s="1785"/>
      <c r="F291" s="1331" t="s">
        <v>194</v>
      </c>
      <c r="G291" s="159">
        <v>8</v>
      </c>
      <c r="H291" s="160">
        <v>0</v>
      </c>
      <c r="I291" s="161">
        <v>27</v>
      </c>
      <c r="J291" s="162">
        <v>0</v>
      </c>
      <c r="K291" s="159">
        <v>31</v>
      </c>
      <c r="L291" s="160">
        <v>0</v>
      </c>
      <c r="M291" s="161">
        <v>8</v>
      </c>
      <c r="N291" s="507">
        <v>0</v>
      </c>
    </row>
    <row r="292" spans="1:18" x14ac:dyDescent="0.25">
      <c r="A292" s="472"/>
      <c r="B292" s="472"/>
      <c r="C292" s="472"/>
      <c r="E292" s="1785"/>
      <c r="F292" s="1332" t="s">
        <v>195</v>
      </c>
      <c r="G292" s="1046">
        <v>6</v>
      </c>
      <c r="H292" s="1047">
        <v>0</v>
      </c>
      <c r="I292" s="1048">
        <v>31</v>
      </c>
      <c r="J292" s="1049">
        <v>0</v>
      </c>
      <c r="K292" s="1046">
        <v>21</v>
      </c>
      <c r="L292" s="1047">
        <v>0</v>
      </c>
      <c r="M292" s="1048">
        <v>6</v>
      </c>
      <c r="N292" s="1050">
        <v>0</v>
      </c>
    </row>
    <row r="293" spans="1:18" x14ac:dyDescent="0.25">
      <c r="A293" s="472"/>
      <c r="B293" s="472"/>
      <c r="C293" s="472"/>
      <c r="E293" s="1785"/>
      <c r="F293" s="1331" t="s">
        <v>196</v>
      </c>
      <c r="G293" s="159">
        <v>6</v>
      </c>
      <c r="H293" s="160">
        <v>0</v>
      </c>
      <c r="I293" s="161">
        <v>17</v>
      </c>
      <c r="J293" s="162">
        <v>0</v>
      </c>
      <c r="K293" s="159">
        <v>11</v>
      </c>
      <c r="L293" s="160">
        <v>0</v>
      </c>
      <c r="M293" s="161">
        <v>1</v>
      </c>
      <c r="N293" s="507">
        <v>0</v>
      </c>
    </row>
    <row r="294" spans="1:18" x14ac:dyDescent="0.25">
      <c r="A294" s="472"/>
      <c r="B294" s="472"/>
      <c r="C294" s="472"/>
      <c r="E294" s="1785"/>
      <c r="F294" s="1332" t="s">
        <v>197</v>
      </c>
      <c r="G294" s="1046">
        <v>28</v>
      </c>
      <c r="H294" s="1047">
        <v>13</v>
      </c>
      <c r="I294" s="1048">
        <v>37</v>
      </c>
      <c r="J294" s="1049">
        <v>32</v>
      </c>
      <c r="K294" s="1046">
        <v>45</v>
      </c>
      <c r="L294" s="1047">
        <v>27</v>
      </c>
      <c r="M294" s="1048">
        <v>32</v>
      </c>
      <c r="N294" s="1050">
        <v>7</v>
      </c>
    </row>
    <row r="295" spans="1:18" x14ac:dyDescent="0.25">
      <c r="A295" s="472"/>
      <c r="B295" s="472"/>
      <c r="C295" s="472"/>
      <c r="E295" s="1785"/>
      <c r="F295" s="1331" t="s">
        <v>198</v>
      </c>
      <c r="G295" s="159">
        <v>0</v>
      </c>
      <c r="H295" s="160">
        <v>0</v>
      </c>
      <c r="I295" s="161">
        <v>11</v>
      </c>
      <c r="J295" s="162">
        <v>0</v>
      </c>
      <c r="K295" s="159">
        <v>26</v>
      </c>
      <c r="L295" s="160">
        <v>0</v>
      </c>
      <c r="M295" s="161">
        <v>23</v>
      </c>
      <c r="N295" s="507">
        <v>0</v>
      </c>
    </row>
    <row r="296" spans="1:18" x14ac:dyDescent="0.25">
      <c r="A296" s="472"/>
      <c r="B296" s="472"/>
      <c r="C296" s="472"/>
      <c r="E296" s="1785"/>
      <c r="F296" s="1332" t="s">
        <v>199</v>
      </c>
      <c r="G296" s="1046">
        <v>0</v>
      </c>
      <c r="H296" s="1047">
        <v>0</v>
      </c>
      <c r="I296" s="1048">
        <v>14</v>
      </c>
      <c r="J296" s="1049">
        <v>1</v>
      </c>
      <c r="K296" s="1046">
        <v>21</v>
      </c>
      <c r="L296" s="1047">
        <v>0</v>
      </c>
      <c r="M296" s="1048">
        <v>18</v>
      </c>
      <c r="N296" s="1050">
        <v>0</v>
      </c>
    </row>
    <row r="297" spans="1:18" ht="15.75" thickBot="1" x14ac:dyDescent="0.3">
      <c r="A297" s="472"/>
      <c r="B297" s="472"/>
      <c r="C297" s="472"/>
      <c r="E297" s="1785"/>
      <c r="F297" s="781" t="s">
        <v>200</v>
      </c>
      <c r="G297" s="782">
        <v>0</v>
      </c>
      <c r="H297" s="783">
        <v>0</v>
      </c>
      <c r="I297" s="784">
        <v>11</v>
      </c>
      <c r="J297" s="785">
        <v>0</v>
      </c>
      <c r="K297" s="782">
        <v>21</v>
      </c>
      <c r="L297" s="783">
        <v>0</v>
      </c>
      <c r="M297" s="784">
        <v>12</v>
      </c>
      <c r="N297" s="786">
        <v>0</v>
      </c>
    </row>
    <row r="298" spans="1:18" ht="15.75" thickBot="1" x14ac:dyDescent="0.3">
      <c r="A298" s="472"/>
      <c r="B298" s="472"/>
      <c r="C298" s="472"/>
      <c r="E298" s="1785"/>
      <c r="F298" s="907" t="s">
        <v>7</v>
      </c>
      <c r="G298" s="908">
        <f t="shared" ref="G298:N298" si="21">SUM(G289:G297)</f>
        <v>777</v>
      </c>
      <c r="H298" s="909">
        <f t="shared" si="21"/>
        <v>262</v>
      </c>
      <c r="I298" s="910">
        <f t="shared" si="21"/>
        <v>521</v>
      </c>
      <c r="J298" s="911">
        <f t="shared" si="21"/>
        <v>195</v>
      </c>
      <c r="K298" s="908">
        <f t="shared" si="21"/>
        <v>300</v>
      </c>
      <c r="L298" s="909">
        <f t="shared" si="21"/>
        <v>65</v>
      </c>
      <c r="M298" s="910">
        <f t="shared" si="21"/>
        <v>125</v>
      </c>
      <c r="N298" s="909">
        <f t="shared" si="21"/>
        <v>12</v>
      </c>
    </row>
    <row r="299" spans="1:18" ht="21" customHeight="1" thickBot="1" x14ac:dyDescent="0.3">
      <c r="A299" s="472"/>
      <c r="B299" s="472"/>
      <c r="C299" s="472"/>
      <c r="E299" s="1786"/>
      <c r="F299" s="763" t="s">
        <v>201</v>
      </c>
      <c r="G299" s="1787">
        <f>G298+H298</f>
        <v>1039</v>
      </c>
      <c r="H299" s="1788"/>
      <c r="I299" s="1787">
        <f>I298+J298</f>
        <v>716</v>
      </c>
      <c r="J299" s="1788"/>
      <c r="K299" s="1787">
        <f>K298+L298</f>
        <v>365</v>
      </c>
      <c r="L299" s="1788"/>
      <c r="M299" s="1787">
        <f>M298+N298</f>
        <v>137</v>
      </c>
      <c r="N299" s="1799"/>
      <c r="R299" s="76"/>
    </row>
    <row r="300" spans="1:18" ht="16.5" customHeight="1" thickTop="1" thickBot="1" x14ac:dyDescent="0.3">
      <c r="A300" s="472"/>
      <c r="B300" s="472"/>
      <c r="C300" s="472" t="s">
        <v>223</v>
      </c>
      <c r="E300" s="1771" t="s">
        <v>223</v>
      </c>
      <c r="F300" s="1801" t="s">
        <v>42</v>
      </c>
      <c r="G300" s="1803" t="s">
        <v>303</v>
      </c>
      <c r="H300" s="1804"/>
      <c r="I300" s="1797" t="s">
        <v>304</v>
      </c>
      <c r="J300" s="1805"/>
      <c r="K300" s="1803" t="s">
        <v>305</v>
      </c>
      <c r="L300" s="1804"/>
      <c r="M300" s="1797" t="s">
        <v>306</v>
      </c>
      <c r="N300" s="1798"/>
    </row>
    <row r="301" spans="1:18" ht="15.75" thickBot="1" x14ac:dyDescent="0.3">
      <c r="A301" s="472"/>
      <c r="B301" s="472"/>
      <c r="C301" s="472"/>
      <c r="E301" s="1772"/>
      <c r="F301" s="1802"/>
      <c r="G301" s="902" t="s">
        <v>190</v>
      </c>
      <c r="H301" s="903" t="s">
        <v>191</v>
      </c>
      <c r="I301" s="904" t="s">
        <v>190</v>
      </c>
      <c r="J301" s="905" t="s">
        <v>191</v>
      </c>
      <c r="K301" s="902" t="s">
        <v>190</v>
      </c>
      <c r="L301" s="903" t="s">
        <v>191</v>
      </c>
      <c r="M301" s="904" t="s">
        <v>190</v>
      </c>
      <c r="N301" s="906" t="s">
        <v>191</v>
      </c>
    </row>
    <row r="302" spans="1:18" x14ac:dyDescent="0.25">
      <c r="A302" s="472"/>
      <c r="B302" s="472"/>
      <c r="C302" s="472"/>
      <c r="E302" s="1785"/>
      <c r="F302" s="1334" t="s">
        <v>192</v>
      </c>
      <c r="G302" s="155">
        <v>342</v>
      </c>
      <c r="H302" s="156">
        <v>322</v>
      </c>
      <c r="I302" s="157">
        <v>340</v>
      </c>
      <c r="J302" s="158">
        <v>326</v>
      </c>
      <c r="K302" s="155">
        <v>151</v>
      </c>
      <c r="L302" s="156">
        <v>124</v>
      </c>
      <c r="M302" s="157">
        <v>55</v>
      </c>
      <c r="N302" s="506">
        <v>13</v>
      </c>
    </row>
    <row r="303" spans="1:18" x14ac:dyDescent="0.25">
      <c r="A303" s="472"/>
      <c r="B303" s="472"/>
      <c r="C303" s="472"/>
      <c r="E303" s="1785"/>
      <c r="F303" s="1332" t="s">
        <v>193</v>
      </c>
      <c r="G303" s="1046">
        <v>8580</v>
      </c>
      <c r="H303" s="1047">
        <v>4516</v>
      </c>
      <c r="I303" s="1048">
        <v>2753</v>
      </c>
      <c r="J303" s="1049">
        <v>1932</v>
      </c>
      <c r="K303" s="1046">
        <v>889</v>
      </c>
      <c r="L303" s="1047">
        <v>338</v>
      </c>
      <c r="M303" s="1048">
        <v>232</v>
      </c>
      <c r="N303" s="1050">
        <v>35</v>
      </c>
    </row>
    <row r="304" spans="1:18" x14ac:dyDescent="0.25">
      <c r="A304" s="472"/>
      <c r="B304" s="472"/>
      <c r="C304" s="472"/>
      <c r="E304" s="1785"/>
      <c r="F304" s="1331" t="s">
        <v>194</v>
      </c>
      <c r="G304" s="159">
        <v>228</v>
      </c>
      <c r="H304" s="160">
        <v>2</v>
      </c>
      <c r="I304" s="161">
        <v>502</v>
      </c>
      <c r="J304" s="162">
        <v>15</v>
      </c>
      <c r="K304" s="159">
        <v>377</v>
      </c>
      <c r="L304" s="160">
        <v>8</v>
      </c>
      <c r="M304" s="161">
        <v>111</v>
      </c>
      <c r="N304" s="507">
        <v>2</v>
      </c>
    </row>
    <row r="305" spans="1:18" x14ac:dyDescent="0.25">
      <c r="A305" s="472"/>
      <c r="B305" s="472"/>
      <c r="C305" s="472"/>
      <c r="E305" s="1785"/>
      <c r="F305" s="1332" t="s">
        <v>195</v>
      </c>
      <c r="G305" s="1046">
        <v>112</v>
      </c>
      <c r="H305" s="1047">
        <v>3</v>
      </c>
      <c r="I305" s="1048">
        <v>367</v>
      </c>
      <c r="J305" s="1049">
        <v>4</v>
      </c>
      <c r="K305" s="1046">
        <v>259</v>
      </c>
      <c r="L305" s="1047">
        <v>2</v>
      </c>
      <c r="M305" s="1048">
        <v>77</v>
      </c>
      <c r="N305" s="1050">
        <v>1</v>
      </c>
    </row>
    <row r="306" spans="1:18" x14ac:dyDescent="0.25">
      <c r="A306" s="472"/>
      <c r="B306" s="472"/>
      <c r="C306" s="472"/>
      <c r="E306" s="1785"/>
      <c r="F306" s="1331" t="s">
        <v>196</v>
      </c>
      <c r="G306" s="159">
        <v>79</v>
      </c>
      <c r="H306" s="160">
        <v>0</v>
      </c>
      <c r="I306" s="161">
        <v>239</v>
      </c>
      <c r="J306" s="162">
        <v>2</v>
      </c>
      <c r="K306" s="159">
        <v>110</v>
      </c>
      <c r="L306" s="160">
        <v>1</v>
      </c>
      <c r="M306" s="161">
        <v>16</v>
      </c>
      <c r="N306" s="507">
        <v>0</v>
      </c>
    </row>
    <row r="307" spans="1:18" x14ac:dyDescent="0.25">
      <c r="A307" s="472"/>
      <c r="B307" s="472"/>
      <c r="C307" s="472"/>
      <c r="E307" s="1785"/>
      <c r="F307" s="1332" t="s">
        <v>197</v>
      </c>
      <c r="G307" s="1046">
        <v>129</v>
      </c>
      <c r="H307" s="1047">
        <v>186</v>
      </c>
      <c r="I307" s="1048">
        <v>155</v>
      </c>
      <c r="J307" s="1049">
        <v>380</v>
      </c>
      <c r="K307" s="1046">
        <v>246</v>
      </c>
      <c r="L307" s="1047">
        <v>304</v>
      </c>
      <c r="M307" s="1048">
        <v>247</v>
      </c>
      <c r="N307" s="1050">
        <v>129</v>
      </c>
    </row>
    <row r="308" spans="1:18" x14ac:dyDescent="0.25">
      <c r="A308" s="472"/>
      <c r="B308" s="472"/>
      <c r="C308" s="472"/>
      <c r="E308" s="1785"/>
      <c r="F308" s="1331" t="s">
        <v>198</v>
      </c>
      <c r="G308" s="159">
        <v>22</v>
      </c>
      <c r="H308" s="160">
        <v>1</v>
      </c>
      <c r="I308" s="161">
        <v>63</v>
      </c>
      <c r="J308" s="162">
        <v>2</v>
      </c>
      <c r="K308" s="159">
        <v>178</v>
      </c>
      <c r="L308" s="160">
        <v>9</v>
      </c>
      <c r="M308" s="161">
        <v>196</v>
      </c>
      <c r="N308" s="507">
        <v>2</v>
      </c>
    </row>
    <row r="309" spans="1:18" x14ac:dyDescent="0.25">
      <c r="A309" s="472"/>
      <c r="B309" s="472"/>
      <c r="C309" s="472"/>
      <c r="E309" s="1785"/>
      <c r="F309" s="1332" t="s">
        <v>199</v>
      </c>
      <c r="G309" s="1046">
        <v>8</v>
      </c>
      <c r="H309" s="1047">
        <v>0</v>
      </c>
      <c r="I309" s="1048">
        <v>68</v>
      </c>
      <c r="J309" s="1049">
        <v>1</v>
      </c>
      <c r="K309" s="1046">
        <v>142</v>
      </c>
      <c r="L309" s="1047">
        <v>3</v>
      </c>
      <c r="M309" s="1048">
        <v>134</v>
      </c>
      <c r="N309" s="1050">
        <v>4</v>
      </c>
    </row>
    <row r="310" spans="1:18" ht="15.75" thickBot="1" x14ac:dyDescent="0.3">
      <c r="A310" s="472"/>
      <c r="B310" s="472"/>
      <c r="C310" s="472"/>
      <c r="E310" s="1785"/>
      <c r="F310" s="781" t="s">
        <v>200</v>
      </c>
      <c r="G310" s="782">
        <v>10</v>
      </c>
      <c r="H310" s="783">
        <v>0</v>
      </c>
      <c r="I310" s="784">
        <v>67</v>
      </c>
      <c r="J310" s="785">
        <v>0</v>
      </c>
      <c r="K310" s="782">
        <v>93</v>
      </c>
      <c r="L310" s="783">
        <v>0</v>
      </c>
      <c r="M310" s="784">
        <v>23</v>
      </c>
      <c r="N310" s="786">
        <v>0</v>
      </c>
    </row>
    <row r="311" spans="1:18" ht="15.75" thickBot="1" x14ac:dyDescent="0.3">
      <c r="A311" s="472"/>
      <c r="B311" s="472"/>
      <c r="C311" s="472"/>
      <c r="E311" s="1785"/>
      <c r="F311" s="907" t="s">
        <v>7</v>
      </c>
      <c r="G311" s="908">
        <f t="shared" ref="G311:N311" si="22">SUM(G302:G310)</f>
        <v>9510</v>
      </c>
      <c r="H311" s="909">
        <f t="shared" si="22"/>
        <v>5030</v>
      </c>
      <c r="I311" s="910">
        <f t="shared" si="22"/>
        <v>4554</v>
      </c>
      <c r="J311" s="911">
        <f t="shared" si="22"/>
        <v>2662</v>
      </c>
      <c r="K311" s="908">
        <f t="shared" si="22"/>
        <v>2445</v>
      </c>
      <c r="L311" s="909">
        <f t="shared" si="22"/>
        <v>789</v>
      </c>
      <c r="M311" s="910">
        <f t="shared" si="22"/>
        <v>1091</v>
      </c>
      <c r="N311" s="909">
        <f t="shared" si="22"/>
        <v>186</v>
      </c>
    </row>
    <row r="312" spans="1:18" ht="21" customHeight="1" thickBot="1" x14ac:dyDescent="0.3">
      <c r="A312" s="472"/>
      <c r="B312" s="472"/>
      <c r="C312" s="472"/>
      <c r="E312" s="1786"/>
      <c r="F312" s="763" t="s">
        <v>201</v>
      </c>
      <c r="G312" s="1787">
        <f>G311+H311</f>
        <v>14540</v>
      </c>
      <c r="H312" s="1788"/>
      <c r="I312" s="1787">
        <f>I311+J311</f>
        <v>7216</v>
      </c>
      <c r="J312" s="1788"/>
      <c r="K312" s="1787">
        <f>K311+L311</f>
        <v>3234</v>
      </c>
      <c r="L312" s="1788"/>
      <c r="M312" s="1787">
        <f>M311+N311</f>
        <v>1277</v>
      </c>
      <c r="N312" s="1799"/>
      <c r="R312" s="76"/>
    </row>
    <row r="313" spans="1:18" ht="16.5" customHeight="1" thickTop="1" thickBot="1" x14ac:dyDescent="0.3">
      <c r="A313" s="472"/>
      <c r="B313" s="472"/>
      <c r="C313" s="472" t="s">
        <v>224</v>
      </c>
      <c r="E313" s="1771" t="s">
        <v>224</v>
      </c>
      <c r="F313" s="1801" t="s">
        <v>42</v>
      </c>
      <c r="G313" s="1803" t="s">
        <v>303</v>
      </c>
      <c r="H313" s="1804"/>
      <c r="I313" s="1797" t="s">
        <v>304</v>
      </c>
      <c r="J313" s="1805"/>
      <c r="K313" s="1803" t="s">
        <v>305</v>
      </c>
      <c r="L313" s="1804"/>
      <c r="M313" s="1797" t="s">
        <v>306</v>
      </c>
      <c r="N313" s="1798"/>
    </row>
    <row r="314" spans="1:18" ht="15.75" thickBot="1" x14ac:dyDescent="0.3">
      <c r="A314" s="472"/>
      <c r="B314" s="472"/>
      <c r="C314" s="472"/>
      <c r="E314" s="1772"/>
      <c r="F314" s="1802"/>
      <c r="G314" s="902" t="s">
        <v>190</v>
      </c>
      <c r="H314" s="903" t="s">
        <v>191</v>
      </c>
      <c r="I314" s="904" t="s">
        <v>190</v>
      </c>
      <c r="J314" s="905" t="s">
        <v>191</v>
      </c>
      <c r="K314" s="902" t="s">
        <v>190</v>
      </c>
      <c r="L314" s="903" t="s">
        <v>191</v>
      </c>
      <c r="M314" s="904" t="s">
        <v>190</v>
      </c>
      <c r="N314" s="906" t="s">
        <v>191</v>
      </c>
    </row>
    <row r="315" spans="1:18" x14ac:dyDescent="0.25">
      <c r="A315" s="472"/>
      <c r="B315" s="472"/>
      <c r="C315" s="472"/>
      <c r="E315" s="1785"/>
      <c r="F315" s="1334" t="s">
        <v>192</v>
      </c>
      <c r="G315" s="155">
        <v>411</v>
      </c>
      <c r="H315" s="156">
        <v>498</v>
      </c>
      <c r="I315" s="157">
        <v>382</v>
      </c>
      <c r="J315" s="158">
        <v>509</v>
      </c>
      <c r="K315" s="155">
        <v>197</v>
      </c>
      <c r="L315" s="156">
        <v>190</v>
      </c>
      <c r="M315" s="157">
        <v>64</v>
      </c>
      <c r="N315" s="506">
        <v>16</v>
      </c>
    </row>
    <row r="316" spans="1:18" x14ac:dyDescent="0.25">
      <c r="A316" s="472"/>
      <c r="B316" s="472"/>
      <c r="C316" s="472"/>
      <c r="E316" s="1785"/>
      <c r="F316" s="1332" t="s">
        <v>193</v>
      </c>
      <c r="G316" s="1046">
        <v>17833</v>
      </c>
      <c r="H316" s="1047">
        <v>10155</v>
      </c>
      <c r="I316" s="1048">
        <v>5575</v>
      </c>
      <c r="J316" s="1049">
        <v>4587</v>
      </c>
      <c r="K316" s="1046">
        <v>1870</v>
      </c>
      <c r="L316" s="1047">
        <v>977</v>
      </c>
      <c r="M316" s="1048">
        <v>441</v>
      </c>
      <c r="N316" s="1050">
        <v>82</v>
      </c>
    </row>
    <row r="317" spans="1:18" x14ac:dyDescent="0.25">
      <c r="A317" s="472"/>
      <c r="B317" s="472"/>
      <c r="C317" s="472"/>
      <c r="E317" s="1785"/>
      <c r="F317" s="1331" t="s">
        <v>194</v>
      </c>
      <c r="G317" s="159">
        <v>511</v>
      </c>
      <c r="H317" s="160">
        <v>9</v>
      </c>
      <c r="I317" s="161">
        <v>1418</v>
      </c>
      <c r="J317" s="162">
        <v>81</v>
      </c>
      <c r="K317" s="159">
        <v>981</v>
      </c>
      <c r="L317" s="160">
        <v>37</v>
      </c>
      <c r="M317" s="161">
        <v>278</v>
      </c>
      <c r="N317" s="507">
        <v>8</v>
      </c>
    </row>
    <row r="318" spans="1:18" x14ac:dyDescent="0.25">
      <c r="A318" s="472"/>
      <c r="B318" s="472"/>
      <c r="C318" s="472"/>
      <c r="E318" s="1785"/>
      <c r="F318" s="1332" t="s">
        <v>195</v>
      </c>
      <c r="G318" s="1046">
        <v>251</v>
      </c>
      <c r="H318" s="1047">
        <v>9</v>
      </c>
      <c r="I318" s="1048">
        <v>1014</v>
      </c>
      <c r="J318" s="1049">
        <v>15</v>
      </c>
      <c r="K318" s="1046">
        <v>799</v>
      </c>
      <c r="L318" s="1047">
        <v>12</v>
      </c>
      <c r="M318" s="1048">
        <v>234</v>
      </c>
      <c r="N318" s="1050">
        <v>0</v>
      </c>
    </row>
    <row r="319" spans="1:18" x14ac:dyDescent="0.25">
      <c r="A319" s="472"/>
      <c r="B319" s="472"/>
      <c r="C319" s="472"/>
      <c r="E319" s="1785"/>
      <c r="F319" s="1331" t="s">
        <v>196</v>
      </c>
      <c r="G319" s="159">
        <v>125</v>
      </c>
      <c r="H319" s="160">
        <v>3</v>
      </c>
      <c r="I319" s="161">
        <v>508</v>
      </c>
      <c r="J319" s="162">
        <v>3</v>
      </c>
      <c r="K319" s="159">
        <v>378</v>
      </c>
      <c r="L319" s="160">
        <v>1</v>
      </c>
      <c r="M319" s="161">
        <v>50</v>
      </c>
      <c r="N319" s="507">
        <v>0</v>
      </c>
    </row>
    <row r="320" spans="1:18" x14ac:dyDescent="0.25">
      <c r="A320" s="472"/>
      <c r="B320" s="472"/>
      <c r="C320" s="472"/>
      <c r="E320" s="1785"/>
      <c r="F320" s="1332" t="s">
        <v>197</v>
      </c>
      <c r="G320" s="1046">
        <v>714</v>
      </c>
      <c r="H320" s="1047">
        <v>1177</v>
      </c>
      <c r="I320" s="1048">
        <v>697</v>
      </c>
      <c r="J320" s="1049">
        <v>1411</v>
      </c>
      <c r="K320" s="1046">
        <v>751</v>
      </c>
      <c r="L320" s="1047">
        <v>1344</v>
      </c>
      <c r="M320" s="1048">
        <v>674</v>
      </c>
      <c r="N320" s="1050">
        <v>455</v>
      </c>
    </row>
    <row r="321" spans="1:18" x14ac:dyDescent="0.25">
      <c r="A321" s="472"/>
      <c r="B321" s="472"/>
      <c r="C321" s="472"/>
      <c r="E321" s="1785"/>
      <c r="F321" s="1331" t="s">
        <v>198</v>
      </c>
      <c r="G321" s="159">
        <v>43</v>
      </c>
      <c r="H321" s="160">
        <v>1</v>
      </c>
      <c r="I321" s="161">
        <v>245</v>
      </c>
      <c r="J321" s="162">
        <v>12</v>
      </c>
      <c r="K321" s="159">
        <v>565</v>
      </c>
      <c r="L321" s="160">
        <v>24</v>
      </c>
      <c r="M321" s="161">
        <v>557</v>
      </c>
      <c r="N321" s="507">
        <v>11</v>
      </c>
    </row>
    <row r="322" spans="1:18" x14ac:dyDescent="0.25">
      <c r="A322" s="472"/>
      <c r="B322" s="472"/>
      <c r="C322" s="472"/>
      <c r="E322" s="1785"/>
      <c r="F322" s="1332" t="s">
        <v>199</v>
      </c>
      <c r="G322" s="1046">
        <v>26</v>
      </c>
      <c r="H322" s="1047">
        <v>1</v>
      </c>
      <c r="I322" s="1048">
        <v>192</v>
      </c>
      <c r="J322" s="1049">
        <v>8</v>
      </c>
      <c r="K322" s="1046">
        <v>408</v>
      </c>
      <c r="L322" s="1047">
        <v>7</v>
      </c>
      <c r="M322" s="1048">
        <v>362</v>
      </c>
      <c r="N322" s="1050">
        <v>2</v>
      </c>
    </row>
    <row r="323" spans="1:18" ht="15.75" thickBot="1" x14ac:dyDescent="0.3">
      <c r="A323" s="472"/>
      <c r="B323" s="472"/>
      <c r="C323" s="472"/>
      <c r="E323" s="1785"/>
      <c r="F323" s="781" t="s">
        <v>200</v>
      </c>
      <c r="G323" s="782">
        <v>17</v>
      </c>
      <c r="H323" s="783">
        <v>0</v>
      </c>
      <c r="I323" s="784">
        <v>137</v>
      </c>
      <c r="J323" s="785">
        <v>0</v>
      </c>
      <c r="K323" s="782">
        <v>282</v>
      </c>
      <c r="L323" s="783">
        <v>0</v>
      </c>
      <c r="M323" s="784">
        <v>104</v>
      </c>
      <c r="N323" s="786">
        <v>1</v>
      </c>
    </row>
    <row r="324" spans="1:18" ht="15.75" thickBot="1" x14ac:dyDescent="0.3">
      <c r="A324" s="472"/>
      <c r="B324" s="472"/>
      <c r="C324" s="472"/>
      <c r="E324" s="1785"/>
      <c r="F324" s="907" t="s">
        <v>7</v>
      </c>
      <c r="G324" s="908">
        <f t="shared" ref="G324:N324" si="23">SUM(G315:G323)</f>
        <v>19931</v>
      </c>
      <c r="H324" s="909">
        <f t="shared" si="23"/>
        <v>11853</v>
      </c>
      <c r="I324" s="910">
        <f t="shared" si="23"/>
        <v>10168</v>
      </c>
      <c r="J324" s="911">
        <f t="shared" si="23"/>
        <v>6626</v>
      </c>
      <c r="K324" s="908">
        <f t="shared" si="23"/>
        <v>6231</v>
      </c>
      <c r="L324" s="909">
        <f t="shared" si="23"/>
        <v>2592</v>
      </c>
      <c r="M324" s="910">
        <f t="shared" si="23"/>
        <v>2764</v>
      </c>
      <c r="N324" s="909">
        <f t="shared" si="23"/>
        <v>575</v>
      </c>
    </row>
    <row r="325" spans="1:18" ht="21" customHeight="1" thickBot="1" x14ac:dyDescent="0.3">
      <c r="A325" s="472"/>
      <c r="B325" s="472"/>
      <c r="C325" s="472"/>
      <c r="E325" s="1786"/>
      <c r="F325" s="763" t="s">
        <v>201</v>
      </c>
      <c r="G325" s="1787">
        <f>G324+H324</f>
        <v>31784</v>
      </c>
      <c r="H325" s="1788"/>
      <c r="I325" s="1787">
        <f>I324+J324</f>
        <v>16794</v>
      </c>
      <c r="J325" s="1788"/>
      <c r="K325" s="1787">
        <f>K324+L324</f>
        <v>8823</v>
      </c>
      <c r="L325" s="1788"/>
      <c r="M325" s="1787">
        <f>M324+N324</f>
        <v>3339</v>
      </c>
      <c r="N325" s="1799"/>
      <c r="R325" s="76"/>
    </row>
    <row r="326" spans="1:18" ht="16.5" customHeight="1" thickTop="1" thickBot="1" x14ac:dyDescent="0.3">
      <c r="A326" s="472"/>
      <c r="B326" s="472"/>
      <c r="C326" s="472" t="s">
        <v>262</v>
      </c>
      <c r="E326" s="1771" t="s">
        <v>225</v>
      </c>
      <c r="F326" s="1801" t="s">
        <v>42</v>
      </c>
      <c r="G326" s="1803" t="s">
        <v>303</v>
      </c>
      <c r="H326" s="1804"/>
      <c r="I326" s="1797" t="s">
        <v>304</v>
      </c>
      <c r="J326" s="1805"/>
      <c r="K326" s="1803" t="s">
        <v>305</v>
      </c>
      <c r="L326" s="1804"/>
      <c r="M326" s="1797" t="s">
        <v>306</v>
      </c>
      <c r="N326" s="1798"/>
    </row>
    <row r="327" spans="1:18" ht="15.75" thickBot="1" x14ac:dyDescent="0.3">
      <c r="A327" s="472"/>
      <c r="B327" s="472"/>
      <c r="C327" s="472"/>
      <c r="E327" s="1772"/>
      <c r="F327" s="1802"/>
      <c r="G327" s="902" t="s">
        <v>190</v>
      </c>
      <c r="H327" s="903" t="s">
        <v>191</v>
      </c>
      <c r="I327" s="904" t="s">
        <v>190</v>
      </c>
      <c r="J327" s="905" t="s">
        <v>191</v>
      </c>
      <c r="K327" s="902" t="s">
        <v>190</v>
      </c>
      <c r="L327" s="903" t="s">
        <v>191</v>
      </c>
      <c r="M327" s="904" t="s">
        <v>190</v>
      </c>
      <c r="N327" s="906" t="s">
        <v>191</v>
      </c>
    </row>
    <row r="328" spans="1:18" x14ac:dyDescent="0.25">
      <c r="A328" s="472"/>
      <c r="B328" s="472"/>
      <c r="C328" s="472"/>
      <c r="E328" s="1785"/>
      <c r="F328" s="1334" t="s">
        <v>192</v>
      </c>
      <c r="G328" s="155">
        <v>100</v>
      </c>
      <c r="H328" s="156">
        <v>59</v>
      </c>
      <c r="I328" s="157">
        <v>105</v>
      </c>
      <c r="J328" s="158">
        <v>79</v>
      </c>
      <c r="K328" s="155">
        <v>49</v>
      </c>
      <c r="L328" s="156">
        <v>31</v>
      </c>
      <c r="M328" s="157">
        <v>31</v>
      </c>
      <c r="N328" s="506">
        <v>2</v>
      </c>
    </row>
    <row r="329" spans="1:18" x14ac:dyDescent="0.25">
      <c r="A329" s="472"/>
      <c r="B329" s="472"/>
      <c r="C329" s="472"/>
      <c r="E329" s="1785"/>
      <c r="F329" s="1332" t="s">
        <v>193</v>
      </c>
      <c r="G329" s="1046">
        <v>3728</v>
      </c>
      <c r="H329" s="1047">
        <v>1424</v>
      </c>
      <c r="I329" s="1048">
        <v>1683</v>
      </c>
      <c r="J329" s="1049">
        <v>801</v>
      </c>
      <c r="K329" s="1046">
        <v>600</v>
      </c>
      <c r="L329" s="1047">
        <v>163</v>
      </c>
      <c r="M329" s="1048">
        <v>145</v>
      </c>
      <c r="N329" s="1050">
        <v>13</v>
      </c>
    </row>
    <row r="330" spans="1:18" x14ac:dyDescent="0.25">
      <c r="A330" s="472"/>
      <c r="B330" s="472"/>
      <c r="C330" s="472"/>
      <c r="E330" s="1785"/>
      <c r="F330" s="1331" t="s">
        <v>194</v>
      </c>
      <c r="G330" s="159">
        <v>51</v>
      </c>
      <c r="H330" s="160">
        <v>2</v>
      </c>
      <c r="I330" s="161">
        <v>183</v>
      </c>
      <c r="J330" s="162">
        <v>5</v>
      </c>
      <c r="K330" s="159">
        <v>141</v>
      </c>
      <c r="L330" s="160">
        <v>0</v>
      </c>
      <c r="M330" s="161">
        <v>40</v>
      </c>
      <c r="N330" s="507">
        <v>0</v>
      </c>
    </row>
    <row r="331" spans="1:18" x14ac:dyDescent="0.25">
      <c r="A331" s="472"/>
      <c r="B331" s="472"/>
      <c r="C331" s="472"/>
      <c r="E331" s="1785"/>
      <c r="F331" s="1332" t="s">
        <v>195</v>
      </c>
      <c r="G331" s="1046">
        <v>34</v>
      </c>
      <c r="H331" s="1047">
        <v>1</v>
      </c>
      <c r="I331" s="1048">
        <v>98</v>
      </c>
      <c r="J331" s="1049">
        <v>1</v>
      </c>
      <c r="K331" s="1046">
        <v>86</v>
      </c>
      <c r="L331" s="1047">
        <v>3</v>
      </c>
      <c r="M331" s="1048">
        <v>33</v>
      </c>
      <c r="N331" s="1050">
        <v>0</v>
      </c>
    </row>
    <row r="332" spans="1:18" x14ac:dyDescent="0.25">
      <c r="A332" s="472"/>
      <c r="B332" s="472"/>
      <c r="C332" s="472"/>
      <c r="E332" s="1785"/>
      <c r="F332" s="1331" t="s">
        <v>196</v>
      </c>
      <c r="G332" s="159">
        <v>11</v>
      </c>
      <c r="H332" s="160">
        <v>0</v>
      </c>
      <c r="I332" s="161">
        <v>60</v>
      </c>
      <c r="J332" s="162">
        <v>1</v>
      </c>
      <c r="K332" s="159">
        <v>29</v>
      </c>
      <c r="L332" s="160">
        <v>1</v>
      </c>
      <c r="M332" s="161">
        <v>7</v>
      </c>
      <c r="N332" s="507">
        <v>0</v>
      </c>
    </row>
    <row r="333" spans="1:18" x14ac:dyDescent="0.25">
      <c r="A333" s="472"/>
      <c r="B333" s="472"/>
      <c r="C333" s="472"/>
      <c r="E333" s="1785"/>
      <c r="F333" s="1332" t="s">
        <v>197</v>
      </c>
      <c r="G333" s="1046">
        <v>45</v>
      </c>
      <c r="H333" s="1047">
        <v>58</v>
      </c>
      <c r="I333" s="1048">
        <v>50</v>
      </c>
      <c r="J333" s="1049">
        <v>100</v>
      </c>
      <c r="K333" s="1046">
        <v>68</v>
      </c>
      <c r="L333" s="1047">
        <v>89</v>
      </c>
      <c r="M333" s="1048">
        <v>92</v>
      </c>
      <c r="N333" s="1050">
        <v>38</v>
      </c>
    </row>
    <row r="334" spans="1:18" x14ac:dyDescent="0.25">
      <c r="A334" s="472"/>
      <c r="B334" s="472"/>
      <c r="C334" s="472"/>
      <c r="E334" s="1785"/>
      <c r="F334" s="1331" t="s">
        <v>198</v>
      </c>
      <c r="G334" s="159">
        <v>7</v>
      </c>
      <c r="H334" s="160">
        <v>0</v>
      </c>
      <c r="I334" s="161">
        <v>39</v>
      </c>
      <c r="J334" s="162">
        <v>0</v>
      </c>
      <c r="K334" s="159">
        <v>100</v>
      </c>
      <c r="L334" s="160">
        <v>1</v>
      </c>
      <c r="M334" s="161">
        <v>89</v>
      </c>
      <c r="N334" s="507">
        <v>1</v>
      </c>
    </row>
    <row r="335" spans="1:18" x14ac:dyDescent="0.25">
      <c r="A335" s="472"/>
      <c r="B335" s="472"/>
      <c r="C335" s="472"/>
      <c r="E335" s="1785"/>
      <c r="F335" s="1332" t="s">
        <v>199</v>
      </c>
      <c r="G335" s="1046">
        <v>3</v>
      </c>
      <c r="H335" s="1047">
        <v>1</v>
      </c>
      <c r="I335" s="1048">
        <v>29</v>
      </c>
      <c r="J335" s="1049">
        <v>0</v>
      </c>
      <c r="K335" s="1046">
        <v>64</v>
      </c>
      <c r="L335" s="1047">
        <v>1</v>
      </c>
      <c r="M335" s="1048">
        <v>81</v>
      </c>
      <c r="N335" s="1050">
        <v>1</v>
      </c>
    </row>
    <row r="336" spans="1:18" ht="15.75" thickBot="1" x14ac:dyDescent="0.3">
      <c r="A336" s="472"/>
      <c r="B336" s="472"/>
      <c r="C336" s="472"/>
      <c r="E336" s="1785"/>
      <c r="F336" s="781" t="s">
        <v>200</v>
      </c>
      <c r="G336" s="782">
        <v>2</v>
      </c>
      <c r="H336" s="783">
        <v>0</v>
      </c>
      <c r="I336" s="784">
        <v>24</v>
      </c>
      <c r="J336" s="785">
        <v>2</v>
      </c>
      <c r="K336" s="782">
        <v>31</v>
      </c>
      <c r="L336" s="783">
        <v>0</v>
      </c>
      <c r="M336" s="784">
        <v>12</v>
      </c>
      <c r="N336" s="786">
        <v>0</v>
      </c>
    </row>
    <row r="337" spans="1:18" ht="15.75" thickBot="1" x14ac:dyDescent="0.3">
      <c r="A337" s="472"/>
      <c r="B337" s="472"/>
      <c r="C337" s="472"/>
      <c r="E337" s="1785"/>
      <c r="F337" s="907" t="s">
        <v>7</v>
      </c>
      <c r="G337" s="908">
        <f t="shared" ref="G337:N337" si="24">SUM(G328:G336)</f>
        <v>3981</v>
      </c>
      <c r="H337" s="909">
        <f t="shared" si="24"/>
        <v>1545</v>
      </c>
      <c r="I337" s="910">
        <f t="shared" si="24"/>
        <v>2271</v>
      </c>
      <c r="J337" s="911">
        <f t="shared" si="24"/>
        <v>989</v>
      </c>
      <c r="K337" s="908">
        <f t="shared" si="24"/>
        <v>1168</v>
      </c>
      <c r="L337" s="909">
        <f t="shared" si="24"/>
        <v>289</v>
      </c>
      <c r="M337" s="910">
        <f t="shared" si="24"/>
        <v>530</v>
      </c>
      <c r="N337" s="909">
        <f t="shared" si="24"/>
        <v>55</v>
      </c>
    </row>
    <row r="338" spans="1:18" ht="21" customHeight="1" thickBot="1" x14ac:dyDescent="0.3">
      <c r="A338" s="472"/>
      <c r="B338" s="472"/>
      <c r="C338" s="472"/>
      <c r="E338" s="1786"/>
      <c r="F338" s="763" t="s">
        <v>201</v>
      </c>
      <c r="G338" s="1787">
        <f>G337+H337</f>
        <v>5526</v>
      </c>
      <c r="H338" s="1788"/>
      <c r="I338" s="1787">
        <f>I337+J337</f>
        <v>3260</v>
      </c>
      <c r="J338" s="1788"/>
      <c r="K338" s="1787">
        <f>K337+L337</f>
        <v>1457</v>
      </c>
      <c r="L338" s="1788"/>
      <c r="M338" s="1787">
        <f>M337+N337</f>
        <v>585</v>
      </c>
      <c r="N338" s="1799"/>
      <c r="R338" s="76"/>
    </row>
    <row r="339" spans="1:18" ht="16.5" customHeight="1" thickTop="1" thickBot="1" x14ac:dyDescent="0.3">
      <c r="A339" s="472"/>
      <c r="B339" s="472"/>
      <c r="C339" s="472" t="s">
        <v>226</v>
      </c>
      <c r="E339" s="1771" t="s">
        <v>226</v>
      </c>
      <c r="F339" s="1801" t="s">
        <v>42</v>
      </c>
      <c r="G339" s="1803" t="s">
        <v>303</v>
      </c>
      <c r="H339" s="1804"/>
      <c r="I339" s="1797" t="s">
        <v>304</v>
      </c>
      <c r="J339" s="1805"/>
      <c r="K339" s="1803" t="s">
        <v>305</v>
      </c>
      <c r="L339" s="1804"/>
      <c r="M339" s="1797" t="s">
        <v>306</v>
      </c>
      <c r="N339" s="1798"/>
    </row>
    <row r="340" spans="1:18" ht="15.75" thickBot="1" x14ac:dyDescent="0.3">
      <c r="A340" s="472"/>
      <c r="B340" s="472"/>
      <c r="C340" s="472"/>
      <c r="E340" s="1772"/>
      <c r="F340" s="1802"/>
      <c r="G340" s="902" t="s">
        <v>190</v>
      </c>
      <c r="H340" s="903" t="s">
        <v>191</v>
      </c>
      <c r="I340" s="904" t="s">
        <v>190</v>
      </c>
      <c r="J340" s="905" t="s">
        <v>191</v>
      </c>
      <c r="K340" s="902" t="s">
        <v>190</v>
      </c>
      <c r="L340" s="903" t="s">
        <v>191</v>
      </c>
      <c r="M340" s="904" t="s">
        <v>190</v>
      </c>
      <c r="N340" s="906" t="s">
        <v>191</v>
      </c>
    </row>
    <row r="341" spans="1:18" x14ac:dyDescent="0.25">
      <c r="A341" s="472"/>
      <c r="B341" s="472"/>
      <c r="C341" s="472"/>
      <c r="E341" s="1785"/>
      <c r="F341" s="1334" t="s">
        <v>192</v>
      </c>
      <c r="G341" s="155">
        <v>68</v>
      </c>
      <c r="H341" s="156">
        <v>15</v>
      </c>
      <c r="I341" s="157">
        <v>82</v>
      </c>
      <c r="J341" s="158">
        <v>37</v>
      </c>
      <c r="K341" s="155">
        <v>45</v>
      </c>
      <c r="L341" s="156">
        <v>6</v>
      </c>
      <c r="M341" s="157">
        <v>15</v>
      </c>
      <c r="N341" s="506">
        <v>2</v>
      </c>
    </row>
    <row r="342" spans="1:18" x14ac:dyDescent="0.25">
      <c r="A342" s="472"/>
      <c r="B342" s="472"/>
      <c r="C342" s="472"/>
      <c r="E342" s="1785"/>
      <c r="F342" s="1332" t="s">
        <v>193</v>
      </c>
      <c r="G342" s="1046">
        <v>1414</v>
      </c>
      <c r="H342" s="1047">
        <v>510</v>
      </c>
      <c r="I342" s="1048">
        <v>591</v>
      </c>
      <c r="J342" s="1049">
        <v>245</v>
      </c>
      <c r="K342" s="1046">
        <v>215</v>
      </c>
      <c r="L342" s="1047">
        <v>47</v>
      </c>
      <c r="M342" s="1048">
        <v>68</v>
      </c>
      <c r="N342" s="1050">
        <v>4</v>
      </c>
    </row>
    <row r="343" spans="1:18" x14ac:dyDescent="0.25">
      <c r="A343" s="472"/>
      <c r="B343" s="472"/>
      <c r="C343" s="472"/>
      <c r="E343" s="1785"/>
      <c r="F343" s="1331" t="s">
        <v>194</v>
      </c>
      <c r="G343" s="159">
        <v>40</v>
      </c>
      <c r="H343" s="160">
        <v>2</v>
      </c>
      <c r="I343" s="161">
        <v>111</v>
      </c>
      <c r="J343" s="162">
        <v>2</v>
      </c>
      <c r="K343" s="159">
        <v>93</v>
      </c>
      <c r="L343" s="160">
        <v>1</v>
      </c>
      <c r="M343" s="161">
        <v>27</v>
      </c>
      <c r="N343" s="507">
        <v>0</v>
      </c>
    </row>
    <row r="344" spans="1:18" x14ac:dyDescent="0.25">
      <c r="A344" s="472"/>
      <c r="B344" s="472"/>
      <c r="C344" s="472"/>
      <c r="E344" s="1785"/>
      <c r="F344" s="1332" t="s">
        <v>195</v>
      </c>
      <c r="G344" s="1046">
        <v>27</v>
      </c>
      <c r="H344" s="1047">
        <v>0</v>
      </c>
      <c r="I344" s="1048">
        <v>67</v>
      </c>
      <c r="J344" s="1049">
        <v>0</v>
      </c>
      <c r="K344" s="1046">
        <v>59</v>
      </c>
      <c r="L344" s="1047">
        <v>0</v>
      </c>
      <c r="M344" s="1048">
        <v>26</v>
      </c>
      <c r="N344" s="1050">
        <v>1</v>
      </c>
    </row>
    <row r="345" spans="1:18" x14ac:dyDescent="0.25">
      <c r="A345" s="472"/>
      <c r="B345" s="1328" t="s">
        <v>36</v>
      </c>
      <c r="C345" s="1328"/>
      <c r="D345" s="1326"/>
      <c r="E345" s="1785"/>
      <c r="F345" s="1331" t="s">
        <v>196</v>
      </c>
      <c r="G345" s="159">
        <v>6</v>
      </c>
      <c r="H345" s="160">
        <v>0</v>
      </c>
      <c r="I345" s="161">
        <v>19</v>
      </c>
      <c r="J345" s="162">
        <v>0</v>
      </c>
      <c r="K345" s="159">
        <v>8</v>
      </c>
      <c r="L345" s="160">
        <v>0</v>
      </c>
      <c r="M345" s="161">
        <v>1</v>
      </c>
      <c r="N345" s="507">
        <v>0</v>
      </c>
    </row>
    <row r="346" spans="1:18" x14ac:dyDescent="0.25">
      <c r="A346" s="472"/>
      <c r="B346" s="1328" t="s">
        <v>38</v>
      </c>
      <c r="C346" s="393"/>
      <c r="D346" s="1326"/>
      <c r="E346" s="1785"/>
      <c r="F346" s="1332" t="s">
        <v>197</v>
      </c>
      <c r="G346" s="1046">
        <v>5</v>
      </c>
      <c r="H346" s="1047">
        <v>12</v>
      </c>
      <c r="I346" s="1048">
        <v>8</v>
      </c>
      <c r="J346" s="1049">
        <v>35</v>
      </c>
      <c r="K346" s="1046">
        <v>14</v>
      </c>
      <c r="L346" s="1047">
        <v>27</v>
      </c>
      <c r="M346" s="1048">
        <v>32</v>
      </c>
      <c r="N346" s="1050">
        <v>7</v>
      </c>
    </row>
    <row r="347" spans="1:18" x14ac:dyDescent="0.25">
      <c r="A347" s="472"/>
      <c r="B347" s="1328" t="s">
        <v>81</v>
      </c>
      <c r="C347" s="1328"/>
      <c r="D347" s="1326"/>
      <c r="E347" s="1785"/>
      <c r="F347" s="1331" t="s">
        <v>198</v>
      </c>
      <c r="G347" s="159">
        <v>2</v>
      </c>
      <c r="H347" s="160">
        <v>0</v>
      </c>
      <c r="I347" s="161">
        <v>5</v>
      </c>
      <c r="J347" s="162">
        <v>0</v>
      </c>
      <c r="K347" s="159">
        <v>20</v>
      </c>
      <c r="L347" s="160">
        <v>0</v>
      </c>
      <c r="M347" s="161">
        <v>34</v>
      </c>
      <c r="N347" s="507">
        <v>0</v>
      </c>
    </row>
    <row r="348" spans="1:18" x14ac:dyDescent="0.25">
      <c r="A348" s="472"/>
      <c r="B348" s="472"/>
      <c r="C348" s="472"/>
      <c r="E348" s="1785"/>
      <c r="F348" s="1332" t="s">
        <v>199</v>
      </c>
      <c r="G348" s="1046">
        <v>0</v>
      </c>
      <c r="H348" s="1047">
        <v>0</v>
      </c>
      <c r="I348" s="1048">
        <v>4</v>
      </c>
      <c r="J348" s="1049">
        <v>0</v>
      </c>
      <c r="K348" s="1046">
        <v>17</v>
      </c>
      <c r="L348" s="1047">
        <v>0</v>
      </c>
      <c r="M348" s="1048">
        <v>18</v>
      </c>
      <c r="N348" s="1050">
        <v>0</v>
      </c>
    </row>
    <row r="349" spans="1:18" ht="15.75" thickBot="1" x14ac:dyDescent="0.3">
      <c r="A349" s="472"/>
      <c r="B349" s="472"/>
      <c r="C349" s="472"/>
      <c r="E349" s="1785"/>
      <c r="F349" s="781" t="s">
        <v>200</v>
      </c>
      <c r="G349" s="782">
        <v>0</v>
      </c>
      <c r="H349" s="783">
        <v>0</v>
      </c>
      <c r="I349" s="784">
        <v>4</v>
      </c>
      <c r="J349" s="785">
        <v>0</v>
      </c>
      <c r="K349" s="782">
        <v>3</v>
      </c>
      <c r="L349" s="783">
        <v>0</v>
      </c>
      <c r="M349" s="784">
        <v>1</v>
      </c>
      <c r="N349" s="786">
        <v>0</v>
      </c>
    </row>
    <row r="350" spans="1:18" ht="15.75" thickBot="1" x14ac:dyDescent="0.3">
      <c r="A350" s="472"/>
      <c r="B350" s="472"/>
      <c r="C350" s="472"/>
      <c r="E350" s="1785"/>
      <c r="F350" s="907" t="s">
        <v>7</v>
      </c>
      <c r="G350" s="908">
        <f t="shared" ref="G350:N350" si="25">SUM(G341:G349)</f>
        <v>1562</v>
      </c>
      <c r="H350" s="909">
        <f t="shared" si="25"/>
        <v>539</v>
      </c>
      <c r="I350" s="910">
        <f t="shared" si="25"/>
        <v>891</v>
      </c>
      <c r="J350" s="911">
        <f t="shared" si="25"/>
        <v>319</v>
      </c>
      <c r="K350" s="908">
        <f t="shared" si="25"/>
        <v>474</v>
      </c>
      <c r="L350" s="909">
        <f t="shared" si="25"/>
        <v>81</v>
      </c>
      <c r="M350" s="910">
        <f t="shared" si="25"/>
        <v>222</v>
      </c>
      <c r="N350" s="909">
        <f t="shared" si="25"/>
        <v>14</v>
      </c>
    </row>
    <row r="351" spans="1:18" ht="21" customHeight="1" thickBot="1" x14ac:dyDescent="0.3">
      <c r="A351" s="472"/>
      <c r="B351" s="472"/>
      <c r="C351" s="472"/>
      <c r="E351" s="1786"/>
      <c r="F351" s="763" t="s">
        <v>201</v>
      </c>
      <c r="G351" s="1787">
        <f>G350+H350</f>
        <v>2101</v>
      </c>
      <c r="H351" s="1788"/>
      <c r="I351" s="1787">
        <f>I350+J350</f>
        <v>1210</v>
      </c>
      <c r="J351" s="1788"/>
      <c r="K351" s="1787">
        <f>K350+L350</f>
        <v>555</v>
      </c>
      <c r="L351" s="1788"/>
      <c r="M351" s="1787">
        <f>M350+N350</f>
        <v>236</v>
      </c>
      <c r="N351" s="1799"/>
      <c r="R351" s="76"/>
    </row>
    <row r="352" spans="1:18" ht="16.5" customHeight="1" thickTop="1" thickBot="1" x14ac:dyDescent="0.3">
      <c r="A352" s="472"/>
      <c r="B352" s="472"/>
      <c r="C352" s="472" t="s">
        <v>227</v>
      </c>
      <c r="E352" s="1771" t="s">
        <v>227</v>
      </c>
      <c r="F352" s="1801" t="s">
        <v>42</v>
      </c>
      <c r="G352" s="1803" t="s">
        <v>303</v>
      </c>
      <c r="H352" s="1804"/>
      <c r="I352" s="1797" t="s">
        <v>304</v>
      </c>
      <c r="J352" s="1805"/>
      <c r="K352" s="1803" t="s">
        <v>305</v>
      </c>
      <c r="L352" s="1804"/>
      <c r="M352" s="1797" t="s">
        <v>306</v>
      </c>
      <c r="N352" s="1798"/>
    </row>
    <row r="353" spans="1:18" ht="15.75" thickBot="1" x14ac:dyDescent="0.3">
      <c r="A353" s="472"/>
      <c r="B353" s="472"/>
      <c r="C353" s="472"/>
      <c r="E353" s="1772"/>
      <c r="F353" s="1802"/>
      <c r="G353" s="902" t="s">
        <v>190</v>
      </c>
      <c r="H353" s="903" t="s">
        <v>191</v>
      </c>
      <c r="I353" s="904" t="s">
        <v>190</v>
      </c>
      <c r="J353" s="905" t="s">
        <v>191</v>
      </c>
      <c r="K353" s="902" t="s">
        <v>190</v>
      </c>
      <c r="L353" s="903" t="s">
        <v>191</v>
      </c>
      <c r="M353" s="904" t="s">
        <v>190</v>
      </c>
      <c r="N353" s="906" t="s">
        <v>191</v>
      </c>
    </row>
    <row r="354" spans="1:18" x14ac:dyDescent="0.25">
      <c r="A354" s="472"/>
      <c r="B354" s="472"/>
      <c r="C354" s="472"/>
      <c r="E354" s="1785"/>
      <c r="F354" s="1334" t="s">
        <v>192</v>
      </c>
      <c r="G354" s="155">
        <v>53</v>
      </c>
      <c r="H354" s="156">
        <v>14</v>
      </c>
      <c r="I354" s="157">
        <v>66</v>
      </c>
      <c r="J354" s="158">
        <v>15</v>
      </c>
      <c r="K354" s="155">
        <v>31</v>
      </c>
      <c r="L354" s="156">
        <v>7</v>
      </c>
      <c r="M354" s="157">
        <v>9</v>
      </c>
      <c r="N354" s="506">
        <v>4</v>
      </c>
    </row>
    <row r="355" spans="1:18" x14ac:dyDescent="0.25">
      <c r="A355" s="472"/>
      <c r="B355" s="472"/>
      <c r="C355" s="472"/>
      <c r="E355" s="1785"/>
      <c r="F355" s="1332" t="s">
        <v>193</v>
      </c>
      <c r="G355" s="1046">
        <v>1359</v>
      </c>
      <c r="H355" s="1047">
        <v>485</v>
      </c>
      <c r="I355" s="1048">
        <v>570</v>
      </c>
      <c r="J355" s="1049">
        <v>265</v>
      </c>
      <c r="K355" s="1046">
        <v>228</v>
      </c>
      <c r="L355" s="1047">
        <v>50</v>
      </c>
      <c r="M355" s="1048">
        <v>51</v>
      </c>
      <c r="N355" s="1050">
        <v>4</v>
      </c>
    </row>
    <row r="356" spans="1:18" x14ac:dyDescent="0.25">
      <c r="A356" s="472"/>
      <c r="B356" s="472"/>
      <c r="C356" s="472"/>
      <c r="E356" s="1785"/>
      <c r="F356" s="1331" t="s">
        <v>194</v>
      </c>
      <c r="G356" s="159">
        <v>16</v>
      </c>
      <c r="H356" s="160">
        <v>1</v>
      </c>
      <c r="I356" s="161">
        <v>61</v>
      </c>
      <c r="J356" s="162">
        <v>3</v>
      </c>
      <c r="K356" s="159">
        <v>67</v>
      </c>
      <c r="L356" s="160">
        <v>2</v>
      </c>
      <c r="M356" s="161">
        <v>25</v>
      </c>
      <c r="N356" s="507">
        <v>0</v>
      </c>
    </row>
    <row r="357" spans="1:18" x14ac:dyDescent="0.25">
      <c r="A357" s="472"/>
      <c r="B357" s="472"/>
      <c r="C357" s="472"/>
      <c r="E357" s="1785"/>
      <c r="F357" s="1332" t="s">
        <v>195</v>
      </c>
      <c r="G357" s="1046">
        <v>13</v>
      </c>
      <c r="H357" s="1047">
        <v>0</v>
      </c>
      <c r="I357" s="1048">
        <v>58</v>
      </c>
      <c r="J357" s="1049">
        <v>2</v>
      </c>
      <c r="K357" s="1046">
        <v>47</v>
      </c>
      <c r="L357" s="1047">
        <v>0</v>
      </c>
      <c r="M357" s="1048">
        <v>22</v>
      </c>
      <c r="N357" s="1050">
        <v>0</v>
      </c>
    </row>
    <row r="358" spans="1:18" x14ac:dyDescent="0.25">
      <c r="A358" s="472"/>
      <c r="B358" s="472"/>
      <c r="C358" s="472"/>
      <c r="E358" s="1785"/>
      <c r="F358" s="1331" t="s">
        <v>196</v>
      </c>
      <c r="G358" s="159">
        <v>6</v>
      </c>
      <c r="H358" s="160">
        <v>0</v>
      </c>
      <c r="I358" s="161">
        <v>16</v>
      </c>
      <c r="J358" s="162">
        <v>0</v>
      </c>
      <c r="K358" s="159">
        <v>5</v>
      </c>
      <c r="L358" s="160">
        <v>0</v>
      </c>
      <c r="M358" s="161">
        <v>2</v>
      </c>
      <c r="N358" s="507">
        <v>0</v>
      </c>
    </row>
    <row r="359" spans="1:18" x14ac:dyDescent="0.25">
      <c r="A359" s="472"/>
      <c r="B359" s="472"/>
      <c r="C359" s="472"/>
      <c r="E359" s="1785"/>
      <c r="F359" s="1332" t="s">
        <v>197</v>
      </c>
      <c r="G359" s="1046">
        <v>10</v>
      </c>
      <c r="H359" s="1047">
        <v>14</v>
      </c>
      <c r="I359" s="1048">
        <v>25</v>
      </c>
      <c r="J359" s="1049">
        <v>25</v>
      </c>
      <c r="K359" s="1046">
        <v>26</v>
      </c>
      <c r="L359" s="1047">
        <v>28</v>
      </c>
      <c r="M359" s="1048">
        <v>53</v>
      </c>
      <c r="N359" s="1050">
        <v>11</v>
      </c>
    </row>
    <row r="360" spans="1:18" x14ac:dyDescent="0.25">
      <c r="A360" s="472"/>
      <c r="B360" s="472"/>
      <c r="C360" s="472"/>
      <c r="E360" s="1785"/>
      <c r="F360" s="1331" t="s">
        <v>198</v>
      </c>
      <c r="G360" s="159">
        <v>2</v>
      </c>
      <c r="H360" s="160">
        <v>0</v>
      </c>
      <c r="I360" s="161">
        <v>10</v>
      </c>
      <c r="J360" s="162">
        <v>0</v>
      </c>
      <c r="K360" s="159">
        <v>26</v>
      </c>
      <c r="L360" s="160">
        <v>1</v>
      </c>
      <c r="M360" s="161">
        <v>42</v>
      </c>
      <c r="N360" s="507">
        <v>2</v>
      </c>
    </row>
    <row r="361" spans="1:18" x14ac:dyDescent="0.25">
      <c r="A361" s="472"/>
      <c r="B361" s="472"/>
      <c r="C361" s="472"/>
      <c r="E361" s="1785"/>
      <c r="F361" s="1332" t="s">
        <v>199</v>
      </c>
      <c r="G361" s="1046">
        <v>0</v>
      </c>
      <c r="H361" s="1047">
        <v>0</v>
      </c>
      <c r="I361" s="1048">
        <v>10</v>
      </c>
      <c r="J361" s="1049">
        <v>0</v>
      </c>
      <c r="K361" s="1046">
        <v>18</v>
      </c>
      <c r="L361" s="1047">
        <v>0</v>
      </c>
      <c r="M361" s="1048">
        <v>32</v>
      </c>
      <c r="N361" s="1050">
        <v>0</v>
      </c>
    </row>
    <row r="362" spans="1:18" ht="15.75" thickBot="1" x14ac:dyDescent="0.3">
      <c r="A362" s="472"/>
      <c r="B362" s="472"/>
      <c r="C362" s="472"/>
      <c r="E362" s="1785"/>
      <c r="F362" s="781" t="s">
        <v>200</v>
      </c>
      <c r="G362" s="782">
        <v>2</v>
      </c>
      <c r="H362" s="783">
        <v>0</v>
      </c>
      <c r="I362" s="784">
        <v>1</v>
      </c>
      <c r="J362" s="785">
        <v>0</v>
      </c>
      <c r="K362" s="782">
        <v>6</v>
      </c>
      <c r="L362" s="783">
        <v>0</v>
      </c>
      <c r="M362" s="784">
        <v>3</v>
      </c>
      <c r="N362" s="786">
        <v>0</v>
      </c>
    </row>
    <row r="363" spans="1:18" ht="15.75" thickBot="1" x14ac:dyDescent="0.3">
      <c r="A363" s="472"/>
      <c r="B363" s="472"/>
      <c r="C363" s="472"/>
      <c r="E363" s="1785"/>
      <c r="F363" s="907" t="s">
        <v>7</v>
      </c>
      <c r="G363" s="908">
        <f t="shared" ref="G363:N363" si="26">SUM(G354:G362)</f>
        <v>1461</v>
      </c>
      <c r="H363" s="909">
        <f t="shared" si="26"/>
        <v>514</v>
      </c>
      <c r="I363" s="910">
        <f t="shared" si="26"/>
        <v>817</v>
      </c>
      <c r="J363" s="911">
        <f t="shared" si="26"/>
        <v>310</v>
      </c>
      <c r="K363" s="908">
        <f t="shared" si="26"/>
        <v>454</v>
      </c>
      <c r="L363" s="909">
        <f t="shared" si="26"/>
        <v>88</v>
      </c>
      <c r="M363" s="910">
        <f t="shared" si="26"/>
        <v>239</v>
      </c>
      <c r="N363" s="909">
        <f t="shared" si="26"/>
        <v>21</v>
      </c>
    </row>
    <row r="364" spans="1:18" ht="21" customHeight="1" thickBot="1" x14ac:dyDescent="0.3">
      <c r="A364" s="472"/>
      <c r="B364" s="472"/>
      <c r="C364" s="472"/>
      <c r="E364" s="1786"/>
      <c r="F364" s="763" t="s">
        <v>201</v>
      </c>
      <c r="G364" s="1787">
        <f>G363+H363</f>
        <v>1975</v>
      </c>
      <c r="H364" s="1788"/>
      <c r="I364" s="1787">
        <f>I363+J363</f>
        <v>1127</v>
      </c>
      <c r="J364" s="1788"/>
      <c r="K364" s="1787">
        <f>K363+L363</f>
        <v>542</v>
      </c>
      <c r="L364" s="1788"/>
      <c r="M364" s="1787">
        <f>M363+N363</f>
        <v>260</v>
      </c>
      <c r="N364" s="1799"/>
      <c r="R364" s="76"/>
    </row>
    <row r="365" spans="1:18" ht="16.5" customHeight="1" thickTop="1" thickBot="1" x14ac:dyDescent="0.3">
      <c r="A365" s="472"/>
      <c r="B365" s="472"/>
      <c r="C365" s="472" t="s">
        <v>228</v>
      </c>
      <c r="E365" s="1771" t="s">
        <v>228</v>
      </c>
      <c r="F365" s="1801" t="s">
        <v>42</v>
      </c>
      <c r="G365" s="1803" t="s">
        <v>303</v>
      </c>
      <c r="H365" s="1804"/>
      <c r="I365" s="1797" t="s">
        <v>304</v>
      </c>
      <c r="J365" s="1805"/>
      <c r="K365" s="1803" t="s">
        <v>305</v>
      </c>
      <c r="L365" s="1804"/>
      <c r="M365" s="1797" t="s">
        <v>306</v>
      </c>
      <c r="N365" s="1798"/>
    </row>
    <row r="366" spans="1:18" ht="15.75" thickBot="1" x14ac:dyDescent="0.3">
      <c r="A366" s="472"/>
      <c r="B366" s="472"/>
      <c r="C366" s="472"/>
      <c r="E366" s="1772"/>
      <c r="F366" s="1802"/>
      <c r="G366" s="902" t="s">
        <v>190</v>
      </c>
      <c r="H366" s="903" t="s">
        <v>191</v>
      </c>
      <c r="I366" s="904" t="s">
        <v>190</v>
      </c>
      <c r="J366" s="905" t="s">
        <v>191</v>
      </c>
      <c r="K366" s="902" t="s">
        <v>190</v>
      </c>
      <c r="L366" s="903" t="s">
        <v>191</v>
      </c>
      <c r="M366" s="904" t="s">
        <v>190</v>
      </c>
      <c r="N366" s="906" t="s">
        <v>191</v>
      </c>
    </row>
    <row r="367" spans="1:18" x14ac:dyDescent="0.25">
      <c r="A367" s="472"/>
      <c r="B367" s="472"/>
      <c r="C367" s="472"/>
      <c r="E367" s="1785"/>
      <c r="F367" s="1334" t="s">
        <v>192</v>
      </c>
      <c r="G367" s="155">
        <v>81</v>
      </c>
      <c r="H367" s="156">
        <v>44</v>
      </c>
      <c r="I367" s="157">
        <v>88</v>
      </c>
      <c r="J367" s="158">
        <v>59</v>
      </c>
      <c r="K367" s="155">
        <v>50</v>
      </c>
      <c r="L367" s="156">
        <v>20</v>
      </c>
      <c r="M367" s="157">
        <v>30</v>
      </c>
      <c r="N367" s="506">
        <v>5</v>
      </c>
    </row>
    <row r="368" spans="1:18" x14ac:dyDescent="0.25">
      <c r="A368" s="472"/>
      <c r="B368" s="472"/>
      <c r="C368" s="472"/>
      <c r="E368" s="1785"/>
      <c r="F368" s="1332" t="s">
        <v>193</v>
      </c>
      <c r="G368" s="1046">
        <v>1600</v>
      </c>
      <c r="H368" s="1047">
        <v>560</v>
      </c>
      <c r="I368" s="1048">
        <v>812</v>
      </c>
      <c r="J368" s="1049">
        <v>302</v>
      </c>
      <c r="K368" s="1046">
        <v>258</v>
      </c>
      <c r="L368" s="1047">
        <v>51</v>
      </c>
      <c r="M368" s="1048">
        <v>52</v>
      </c>
      <c r="N368" s="1050">
        <v>5</v>
      </c>
    </row>
    <row r="369" spans="1:18" x14ac:dyDescent="0.25">
      <c r="A369" s="472"/>
      <c r="B369" s="472"/>
      <c r="C369" s="472"/>
      <c r="E369" s="1785"/>
      <c r="F369" s="1331" t="s">
        <v>194</v>
      </c>
      <c r="G369" s="159">
        <v>25</v>
      </c>
      <c r="H369" s="160">
        <v>0</v>
      </c>
      <c r="I369" s="161">
        <v>63</v>
      </c>
      <c r="J369" s="162">
        <v>1</v>
      </c>
      <c r="K369" s="159">
        <v>67</v>
      </c>
      <c r="L369" s="160">
        <v>0</v>
      </c>
      <c r="M369" s="161">
        <v>18</v>
      </c>
      <c r="N369" s="507">
        <v>0</v>
      </c>
    </row>
    <row r="370" spans="1:18" x14ac:dyDescent="0.25">
      <c r="A370" s="472"/>
      <c r="B370" s="472"/>
      <c r="C370" s="472"/>
      <c r="E370" s="1785"/>
      <c r="F370" s="1332" t="s">
        <v>195</v>
      </c>
      <c r="G370" s="1046">
        <v>20</v>
      </c>
      <c r="H370" s="1047">
        <v>1</v>
      </c>
      <c r="I370" s="1048">
        <v>81</v>
      </c>
      <c r="J370" s="1049">
        <v>3</v>
      </c>
      <c r="K370" s="1046">
        <v>46</v>
      </c>
      <c r="L370" s="1047">
        <v>0</v>
      </c>
      <c r="M370" s="1048">
        <v>15</v>
      </c>
      <c r="N370" s="1050">
        <v>0</v>
      </c>
    </row>
    <row r="371" spans="1:18" x14ac:dyDescent="0.25">
      <c r="A371" s="472"/>
      <c r="B371" s="472"/>
      <c r="C371" s="472"/>
      <c r="E371" s="1785"/>
      <c r="F371" s="1331" t="s">
        <v>196</v>
      </c>
      <c r="G371" s="159">
        <v>9</v>
      </c>
      <c r="H371" s="160">
        <v>0</v>
      </c>
      <c r="I371" s="161">
        <v>32</v>
      </c>
      <c r="J371" s="162">
        <v>0</v>
      </c>
      <c r="K371" s="159">
        <v>25</v>
      </c>
      <c r="L371" s="160">
        <v>0</v>
      </c>
      <c r="M371" s="161">
        <v>4</v>
      </c>
      <c r="N371" s="507">
        <v>0</v>
      </c>
    </row>
    <row r="372" spans="1:18" x14ac:dyDescent="0.25">
      <c r="A372" s="472"/>
      <c r="B372" s="472"/>
      <c r="C372" s="472"/>
      <c r="E372" s="1785"/>
      <c r="F372" s="1332" t="s">
        <v>197</v>
      </c>
      <c r="G372" s="1046">
        <v>27</v>
      </c>
      <c r="H372" s="1047">
        <v>37</v>
      </c>
      <c r="I372" s="1048">
        <v>32</v>
      </c>
      <c r="J372" s="1049">
        <v>53</v>
      </c>
      <c r="K372" s="1046">
        <v>45</v>
      </c>
      <c r="L372" s="1047">
        <v>38</v>
      </c>
      <c r="M372" s="1048">
        <v>64</v>
      </c>
      <c r="N372" s="1050">
        <v>25</v>
      </c>
    </row>
    <row r="373" spans="1:18" x14ac:dyDescent="0.25">
      <c r="A373" s="472"/>
      <c r="B373" s="472"/>
      <c r="C373" s="472"/>
      <c r="E373" s="1785"/>
      <c r="F373" s="1331" t="s">
        <v>198</v>
      </c>
      <c r="G373" s="159">
        <v>0</v>
      </c>
      <c r="H373" s="160">
        <v>0</v>
      </c>
      <c r="I373" s="161">
        <v>16</v>
      </c>
      <c r="J373" s="162">
        <v>0</v>
      </c>
      <c r="K373" s="159">
        <v>54</v>
      </c>
      <c r="L373" s="160">
        <v>2</v>
      </c>
      <c r="M373" s="161">
        <v>33</v>
      </c>
      <c r="N373" s="507">
        <v>0</v>
      </c>
    </row>
    <row r="374" spans="1:18" x14ac:dyDescent="0.25">
      <c r="A374" s="472"/>
      <c r="B374" s="472"/>
      <c r="C374" s="472"/>
      <c r="E374" s="1785"/>
      <c r="F374" s="1332" t="s">
        <v>199</v>
      </c>
      <c r="G374" s="1046">
        <v>3</v>
      </c>
      <c r="H374" s="1047">
        <v>0</v>
      </c>
      <c r="I374" s="1048">
        <v>16</v>
      </c>
      <c r="J374" s="1049">
        <v>0</v>
      </c>
      <c r="K374" s="1046">
        <v>34</v>
      </c>
      <c r="L374" s="1047">
        <v>0</v>
      </c>
      <c r="M374" s="1048">
        <v>23</v>
      </c>
      <c r="N374" s="1050">
        <v>0</v>
      </c>
    </row>
    <row r="375" spans="1:18" ht="15.75" thickBot="1" x14ac:dyDescent="0.3">
      <c r="A375" s="472"/>
      <c r="B375" s="472"/>
      <c r="C375" s="472"/>
      <c r="E375" s="1785"/>
      <c r="F375" s="781" t="s">
        <v>200</v>
      </c>
      <c r="G375" s="782">
        <v>1</v>
      </c>
      <c r="H375" s="783">
        <v>0</v>
      </c>
      <c r="I375" s="784">
        <v>8</v>
      </c>
      <c r="J375" s="785">
        <v>0</v>
      </c>
      <c r="K375" s="782">
        <v>24</v>
      </c>
      <c r="L375" s="783">
        <v>0</v>
      </c>
      <c r="M375" s="784">
        <v>8</v>
      </c>
      <c r="N375" s="786">
        <v>0</v>
      </c>
    </row>
    <row r="376" spans="1:18" ht="15.75" thickBot="1" x14ac:dyDescent="0.3">
      <c r="A376" s="472"/>
      <c r="B376" s="472"/>
      <c r="C376" s="472"/>
      <c r="E376" s="1785"/>
      <c r="F376" s="907" t="s">
        <v>7</v>
      </c>
      <c r="G376" s="908">
        <f t="shared" ref="G376:N376" si="27">SUM(G367:G375)</f>
        <v>1766</v>
      </c>
      <c r="H376" s="909">
        <f t="shared" si="27"/>
        <v>642</v>
      </c>
      <c r="I376" s="910">
        <f t="shared" si="27"/>
        <v>1148</v>
      </c>
      <c r="J376" s="911">
        <f t="shared" si="27"/>
        <v>418</v>
      </c>
      <c r="K376" s="908">
        <f t="shared" si="27"/>
        <v>603</v>
      </c>
      <c r="L376" s="909">
        <f t="shared" si="27"/>
        <v>111</v>
      </c>
      <c r="M376" s="910">
        <f t="shared" si="27"/>
        <v>247</v>
      </c>
      <c r="N376" s="909">
        <f t="shared" si="27"/>
        <v>35</v>
      </c>
    </row>
    <row r="377" spans="1:18" ht="21" customHeight="1" thickBot="1" x14ac:dyDescent="0.3">
      <c r="A377" s="472"/>
      <c r="B377" s="472"/>
      <c r="C377" s="472"/>
      <c r="E377" s="1786"/>
      <c r="F377" s="763" t="s">
        <v>201</v>
      </c>
      <c r="G377" s="1787">
        <f>G376+H376</f>
        <v>2408</v>
      </c>
      <c r="H377" s="1788"/>
      <c r="I377" s="1787">
        <f>I376+J376</f>
        <v>1566</v>
      </c>
      <c r="J377" s="1788"/>
      <c r="K377" s="1787">
        <f>K376+L376</f>
        <v>714</v>
      </c>
      <c r="L377" s="1788"/>
      <c r="M377" s="1787">
        <f>M376+N376</f>
        <v>282</v>
      </c>
      <c r="N377" s="1799"/>
      <c r="R377" s="76"/>
    </row>
    <row r="378" spans="1:18" ht="16.5" customHeight="1" thickTop="1" thickBot="1" x14ac:dyDescent="0.3">
      <c r="A378" s="472"/>
      <c r="B378" s="472"/>
      <c r="C378" s="472" t="s">
        <v>276</v>
      </c>
      <c r="E378" s="1771" t="s">
        <v>229</v>
      </c>
      <c r="F378" s="1801" t="s">
        <v>42</v>
      </c>
      <c r="G378" s="1803" t="s">
        <v>303</v>
      </c>
      <c r="H378" s="1804"/>
      <c r="I378" s="1797" t="s">
        <v>304</v>
      </c>
      <c r="J378" s="1805"/>
      <c r="K378" s="1803" t="s">
        <v>305</v>
      </c>
      <c r="L378" s="1804"/>
      <c r="M378" s="1797" t="s">
        <v>306</v>
      </c>
      <c r="N378" s="1798"/>
    </row>
    <row r="379" spans="1:18" ht="15.75" thickBot="1" x14ac:dyDescent="0.3">
      <c r="A379" s="472"/>
      <c r="B379" s="472"/>
      <c r="C379" s="472"/>
      <c r="E379" s="1772"/>
      <c r="F379" s="1802"/>
      <c r="G379" s="902" t="s">
        <v>190</v>
      </c>
      <c r="H379" s="903" t="s">
        <v>191</v>
      </c>
      <c r="I379" s="904" t="s">
        <v>190</v>
      </c>
      <c r="J379" s="905" t="s">
        <v>191</v>
      </c>
      <c r="K379" s="902" t="s">
        <v>190</v>
      </c>
      <c r="L379" s="903" t="s">
        <v>191</v>
      </c>
      <c r="M379" s="904" t="s">
        <v>190</v>
      </c>
      <c r="N379" s="906" t="s">
        <v>191</v>
      </c>
    </row>
    <row r="380" spans="1:18" x14ac:dyDescent="0.25">
      <c r="A380" s="472"/>
      <c r="B380" s="472"/>
      <c r="C380" s="472"/>
      <c r="E380" s="1785"/>
      <c r="F380" s="1334" t="s">
        <v>192</v>
      </c>
      <c r="G380" s="155">
        <v>418</v>
      </c>
      <c r="H380" s="156">
        <v>125</v>
      </c>
      <c r="I380" s="157">
        <v>307</v>
      </c>
      <c r="J380" s="158">
        <v>126</v>
      </c>
      <c r="K380" s="155">
        <v>149</v>
      </c>
      <c r="L380" s="156">
        <v>30</v>
      </c>
      <c r="M380" s="157">
        <v>41</v>
      </c>
      <c r="N380" s="506">
        <v>3</v>
      </c>
    </row>
    <row r="381" spans="1:18" x14ac:dyDescent="0.25">
      <c r="A381" s="472"/>
      <c r="B381" s="472"/>
      <c r="C381" s="472"/>
      <c r="E381" s="1785"/>
      <c r="F381" s="1332" t="s">
        <v>193</v>
      </c>
      <c r="G381" s="1046">
        <v>2207</v>
      </c>
      <c r="H381" s="1047">
        <v>934</v>
      </c>
      <c r="I381" s="1048">
        <v>731</v>
      </c>
      <c r="J381" s="1049">
        <v>437</v>
      </c>
      <c r="K381" s="1046">
        <v>276</v>
      </c>
      <c r="L381" s="1047">
        <v>96</v>
      </c>
      <c r="M381" s="1048">
        <v>92</v>
      </c>
      <c r="N381" s="1050">
        <v>7</v>
      </c>
    </row>
    <row r="382" spans="1:18" x14ac:dyDescent="0.25">
      <c r="A382" s="472"/>
      <c r="B382" s="472"/>
      <c r="C382" s="472"/>
      <c r="E382" s="1785"/>
      <c r="F382" s="1331" t="s">
        <v>194</v>
      </c>
      <c r="G382" s="159">
        <v>60</v>
      </c>
      <c r="H382" s="160">
        <v>1</v>
      </c>
      <c r="I382" s="161">
        <v>165</v>
      </c>
      <c r="J382" s="162">
        <v>4</v>
      </c>
      <c r="K382" s="159">
        <v>143</v>
      </c>
      <c r="L382" s="160">
        <v>1</v>
      </c>
      <c r="M382" s="161">
        <v>63</v>
      </c>
      <c r="N382" s="507">
        <v>0</v>
      </c>
    </row>
    <row r="383" spans="1:18" x14ac:dyDescent="0.25">
      <c r="A383" s="472"/>
      <c r="B383" s="472"/>
      <c r="C383" s="472"/>
      <c r="E383" s="1785"/>
      <c r="F383" s="1332" t="s">
        <v>195</v>
      </c>
      <c r="G383" s="1046">
        <v>22</v>
      </c>
      <c r="H383" s="1047">
        <v>0</v>
      </c>
      <c r="I383" s="1048">
        <v>123</v>
      </c>
      <c r="J383" s="1049">
        <v>0</v>
      </c>
      <c r="K383" s="1046">
        <v>90</v>
      </c>
      <c r="L383" s="1047">
        <v>2</v>
      </c>
      <c r="M383" s="1048">
        <v>31</v>
      </c>
      <c r="N383" s="1050">
        <v>0</v>
      </c>
    </row>
    <row r="384" spans="1:18" x14ac:dyDescent="0.25">
      <c r="A384" s="472"/>
      <c r="B384" s="472"/>
      <c r="C384" s="472"/>
      <c r="E384" s="1785"/>
      <c r="F384" s="1331" t="s">
        <v>196</v>
      </c>
      <c r="G384" s="159">
        <v>5</v>
      </c>
      <c r="H384" s="160">
        <v>0</v>
      </c>
      <c r="I384" s="161">
        <v>29</v>
      </c>
      <c r="J384" s="162">
        <v>0</v>
      </c>
      <c r="K384" s="159">
        <v>18</v>
      </c>
      <c r="L384" s="160">
        <v>0</v>
      </c>
      <c r="M384" s="161">
        <v>3</v>
      </c>
      <c r="N384" s="507">
        <v>0</v>
      </c>
    </row>
    <row r="385" spans="1:18" x14ac:dyDescent="0.25">
      <c r="A385" s="472"/>
      <c r="B385" s="472"/>
      <c r="C385" s="472"/>
      <c r="E385" s="1785"/>
      <c r="F385" s="1332" t="s">
        <v>197</v>
      </c>
      <c r="G385" s="1046">
        <v>16</v>
      </c>
      <c r="H385" s="1047">
        <v>39</v>
      </c>
      <c r="I385" s="1048">
        <v>30</v>
      </c>
      <c r="J385" s="1049">
        <v>61</v>
      </c>
      <c r="K385" s="1046">
        <v>42</v>
      </c>
      <c r="L385" s="1047">
        <v>71</v>
      </c>
      <c r="M385" s="1048">
        <v>70</v>
      </c>
      <c r="N385" s="1050">
        <v>31</v>
      </c>
    </row>
    <row r="386" spans="1:18" x14ac:dyDescent="0.25">
      <c r="A386" s="472"/>
      <c r="B386" s="472"/>
      <c r="C386" s="472"/>
      <c r="E386" s="1785"/>
      <c r="F386" s="1331" t="s">
        <v>198</v>
      </c>
      <c r="G386" s="159">
        <v>0</v>
      </c>
      <c r="H386" s="160">
        <v>0</v>
      </c>
      <c r="I386" s="161">
        <v>14</v>
      </c>
      <c r="J386" s="162">
        <v>0</v>
      </c>
      <c r="K386" s="159">
        <v>55</v>
      </c>
      <c r="L386" s="160">
        <v>1</v>
      </c>
      <c r="M386" s="161">
        <v>71</v>
      </c>
      <c r="N386" s="507">
        <v>1</v>
      </c>
    </row>
    <row r="387" spans="1:18" x14ac:dyDescent="0.25">
      <c r="A387" s="472"/>
      <c r="B387" s="472"/>
      <c r="C387" s="472"/>
      <c r="E387" s="1785"/>
      <c r="F387" s="1332" t="s">
        <v>199</v>
      </c>
      <c r="G387" s="1046">
        <v>2</v>
      </c>
      <c r="H387" s="1047">
        <v>0</v>
      </c>
      <c r="I387" s="1048">
        <v>9</v>
      </c>
      <c r="J387" s="1049">
        <v>0</v>
      </c>
      <c r="K387" s="1046">
        <v>26</v>
      </c>
      <c r="L387" s="1047">
        <v>0</v>
      </c>
      <c r="M387" s="1048">
        <v>40</v>
      </c>
      <c r="N387" s="1050">
        <v>0</v>
      </c>
    </row>
    <row r="388" spans="1:18" ht="15.75" thickBot="1" x14ac:dyDescent="0.3">
      <c r="A388" s="472"/>
      <c r="B388" s="472"/>
      <c r="C388" s="472"/>
      <c r="E388" s="1785"/>
      <c r="F388" s="781" t="s">
        <v>200</v>
      </c>
      <c r="G388" s="782">
        <v>1</v>
      </c>
      <c r="H388" s="783">
        <v>0</v>
      </c>
      <c r="I388" s="784">
        <v>2</v>
      </c>
      <c r="J388" s="785">
        <v>0</v>
      </c>
      <c r="K388" s="782">
        <v>6</v>
      </c>
      <c r="L388" s="783">
        <v>0</v>
      </c>
      <c r="M388" s="784">
        <v>2</v>
      </c>
      <c r="N388" s="786">
        <v>0</v>
      </c>
    </row>
    <row r="389" spans="1:18" ht="15.75" thickBot="1" x14ac:dyDescent="0.3">
      <c r="A389" s="472"/>
      <c r="B389" s="472"/>
      <c r="C389" s="472"/>
      <c r="E389" s="1785"/>
      <c r="F389" s="907" t="s">
        <v>7</v>
      </c>
      <c r="G389" s="908">
        <f t="shared" ref="G389:N389" si="28">SUM(G380:G388)</f>
        <v>2731</v>
      </c>
      <c r="H389" s="909">
        <f t="shared" si="28"/>
        <v>1099</v>
      </c>
      <c r="I389" s="910">
        <f t="shared" si="28"/>
        <v>1410</v>
      </c>
      <c r="J389" s="911">
        <f t="shared" si="28"/>
        <v>628</v>
      </c>
      <c r="K389" s="908">
        <f t="shared" si="28"/>
        <v>805</v>
      </c>
      <c r="L389" s="909">
        <f t="shared" si="28"/>
        <v>201</v>
      </c>
      <c r="M389" s="910">
        <f t="shared" si="28"/>
        <v>413</v>
      </c>
      <c r="N389" s="909">
        <f t="shared" si="28"/>
        <v>42</v>
      </c>
    </row>
    <row r="390" spans="1:18" ht="21" customHeight="1" thickBot="1" x14ac:dyDescent="0.3">
      <c r="A390" s="472"/>
      <c r="B390" s="472"/>
      <c r="C390" s="472"/>
      <c r="E390" s="1786"/>
      <c r="F390" s="763" t="s">
        <v>201</v>
      </c>
      <c r="G390" s="1787">
        <f>G389+H389</f>
        <v>3830</v>
      </c>
      <c r="H390" s="1788"/>
      <c r="I390" s="1787">
        <f>I389+J389</f>
        <v>2038</v>
      </c>
      <c r="J390" s="1788"/>
      <c r="K390" s="1787">
        <f>K389+L389</f>
        <v>1006</v>
      </c>
      <c r="L390" s="1788"/>
      <c r="M390" s="1787">
        <f>M389+N389</f>
        <v>455</v>
      </c>
      <c r="N390" s="1799"/>
      <c r="R390" s="76"/>
    </row>
    <row r="391" spans="1:18" ht="16.5" customHeight="1" thickTop="1" thickBot="1" x14ac:dyDescent="0.3">
      <c r="A391" s="472"/>
      <c r="B391" s="472"/>
      <c r="C391" s="472" t="s">
        <v>230</v>
      </c>
      <c r="E391" s="1771" t="s">
        <v>230</v>
      </c>
      <c r="F391" s="1801" t="s">
        <v>42</v>
      </c>
      <c r="G391" s="1803" t="s">
        <v>303</v>
      </c>
      <c r="H391" s="1804"/>
      <c r="I391" s="1797" t="s">
        <v>304</v>
      </c>
      <c r="J391" s="1805"/>
      <c r="K391" s="1803" t="s">
        <v>305</v>
      </c>
      <c r="L391" s="1804"/>
      <c r="M391" s="1797" t="s">
        <v>306</v>
      </c>
      <c r="N391" s="1798"/>
    </row>
    <row r="392" spans="1:18" ht="15.75" thickBot="1" x14ac:dyDescent="0.3">
      <c r="A392" s="472"/>
      <c r="B392" s="472"/>
      <c r="C392" s="472"/>
      <c r="E392" s="1772"/>
      <c r="F392" s="1802"/>
      <c r="G392" s="902" t="s">
        <v>190</v>
      </c>
      <c r="H392" s="903" t="s">
        <v>191</v>
      </c>
      <c r="I392" s="904" t="s">
        <v>190</v>
      </c>
      <c r="J392" s="905" t="s">
        <v>191</v>
      </c>
      <c r="K392" s="902" t="s">
        <v>190</v>
      </c>
      <c r="L392" s="903" t="s">
        <v>191</v>
      </c>
      <c r="M392" s="904" t="s">
        <v>190</v>
      </c>
      <c r="N392" s="906" t="s">
        <v>191</v>
      </c>
    </row>
    <row r="393" spans="1:18" x14ac:dyDescent="0.25">
      <c r="A393" s="472"/>
      <c r="B393" s="472"/>
      <c r="C393" s="472"/>
      <c r="E393" s="1785"/>
      <c r="F393" s="1334" t="s">
        <v>192</v>
      </c>
      <c r="G393" s="155">
        <v>139</v>
      </c>
      <c r="H393" s="156">
        <v>84</v>
      </c>
      <c r="I393" s="157">
        <v>224</v>
      </c>
      <c r="J393" s="158">
        <v>102</v>
      </c>
      <c r="K393" s="155">
        <v>107</v>
      </c>
      <c r="L393" s="156">
        <v>35</v>
      </c>
      <c r="M393" s="157">
        <v>57</v>
      </c>
      <c r="N393" s="506">
        <v>1</v>
      </c>
    </row>
    <row r="394" spans="1:18" x14ac:dyDescent="0.25">
      <c r="A394" s="472"/>
      <c r="B394" s="472"/>
      <c r="C394" s="472"/>
      <c r="E394" s="1785"/>
      <c r="F394" s="1332" t="s">
        <v>193</v>
      </c>
      <c r="G394" s="1046">
        <v>4189</v>
      </c>
      <c r="H394" s="1047">
        <v>1402</v>
      </c>
      <c r="I394" s="1048">
        <v>2419</v>
      </c>
      <c r="J394" s="1049">
        <v>859</v>
      </c>
      <c r="K394" s="1046">
        <v>789</v>
      </c>
      <c r="L394" s="1047">
        <v>167</v>
      </c>
      <c r="M394" s="1048">
        <v>165</v>
      </c>
      <c r="N394" s="1050">
        <v>21</v>
      </c>
    </row>
    <row r="395" spans="1:18" x14ac:dyDescent="0.25">
      <c r="A395" s="472"/>
      <c r="B395" s="472"/>
      <c r="C395" s="472"/>
      <c r="E395" s="1785"/>
      <c r="F395" s="1331" t="s">
        <v>194</v>
      </c>
      <c r="G395" s="159">
        <v>68</v>
      </c>
      <c r="H395" s="160">
        <v>0</v>
      </c>
      <c r="I395" s="161">
        <v>361</v>
      </c>
      <c r="J395" s="162">
        <v>12</v>
      </c>
      <c r="K395" s="159">
        <v>261</v>
      </c>
      <c r="L395" s="160">
        <v>1</v>
      </c>
      <c r="M395" s="161">
        <v>97</v>
      </c>
      <c r="N395" s="507">
        <v>0</v>
      </c>
    </row>
    <row r="396" spans="1:18" x14ac:dyDescent="0.25">
      <c r="A396" s="472"/>
      <c r="B396" s="472"/>
      <c r="C396" s="472"/>
      <c r="E396" s="1785"/>
      <c r="F396" s="1332" t="s">
        <v>195</v>
      </c>
      <c r="G396" s="1046">
        <v>49</v>
      </c>
      <c r="H396" s="1047">
        <v>0</v>
      </c>
      <c r="I396" s="1048">
        <v>160</v>
      </c>
      <c r="J396" s="1049">
        <v>8</v>
      </c>
      <c r="K396" s="1046">
        <v>220</v>
      </c>
      <c r="L396" s="1047">
        <v>0</v>
      </c>
      <c r="M396" s="1048">
        <v>35</v>
      </c>
      <c r="N396" s="1050">
        <v>0</v>
      </c>
    </row>
    <row r="397" spans="1:18" x14ac:dyDescent="0.25">
      <c r="A397" s="472"/>
      <c r="B397" s="472"/>
      <c r="C397" s="472"/>
      <c r="E397" s="1785"/>
      <c r="F397" s="1331" t="s">
        <v>196</v>
      </c>
      <c r="G397" s="159">
        <v>6</v>
      </c>
      <c r="H397" s="160">
        <v>0</v>
      </c>
      <c r="I397" s="161">
        <v>91</v>
      </c>
      <c r="J397" s="162">
        <v>0</v>
      </c>
      <c r="K397" s="159">
        <v>61</v>
      </c>
      <c r="L397" s="160">
        <v>0</v>
      </c>
      <c r="M397" s="161">
        <v>19</v>
      </c>
      <c r="N397" s="507">
        <v>0</v>
      </c>
    </row>
    <row r="398" spans="1:18" x14ac:dyDescent="0.25">
      <c r="A398" s="472"/>
      <c r="B398" s="472"/>
      <c r="C398" s="472"/>
      <c r="E398" s="1785"/>
      <c r="F398" s="1332" t="s">
        <v>197</v>
      </c>
      <c r="G398" s="1046">
        <v>55</v>
      </c>
      <c r="H398" s="1047">
        <v>38</v>
      </c>
      <c r="I398" s="1048">
        <v>178</v>
      </c>
      <c r="J398" s="1049">
        <v>127</v>
      </c>
      <c r="K398" s="1046">
        <v>187</v>
      </c>
      <c r="L398" s="1047">
        <v>135</v>
      </c>
      <c r="M398" s="1048">
        <v>177</v>
      </c>
      <c r="N398" s="1050">
        <v>36</v>
      </c>
    </row>
    <row r="399" spans="1:18" x14ac:dyDescent="0.25">
      <c r="A399" s="472"/>
      <c r="B399" s="472"/>
      <c r="C399" s="472"/>
      <c r="E399" s="1785"/>
      <c r="F399" s="1331" t="s">
        <v>198</v>
      </c>
      <c r="G399" s="159">
        <v>12</v>
      </c>
      <c r="H399" s="160">
        <v>0</v>
      </c>
      <c r="I399" s="161">
        <v>48</v>
      </c>
      <c r="J399" s="162">
        <v>0</v>
      </c>
      <c r="K399" s="159">
        <v>182</v>
      </c>
      <c r="L399" s="160">
        <v>9</v>
      </c>
      <c r="M399" s="161">
        <v>143</v>
      </c>
      <c r="N399" s="507">
        <v>0</v>
      </c>
    </row>
    <row r="400" spans="1:18" x14ac:dyDescent="0.25">
      <c r="A400" s="472"/>
      <c r="B400" s="472"/>
      <c r="C400" s="472"/>
      <c r="E400" s="1785"/>
      <c r="F400" s="1332" t="s">
        <v>199</v>
      </c>
      <c r="G400" s="1046">
        <v>3</v>
      </c>
      <c r="H400" s="1047">
        <v>0</v>
      </c>
      <c r="I400" s="1048">
        <v>68</v>
      </c>
      <c r="J400" s="1049">
        <v>0</v>
      </c>
      <c r="K400" s="1046">
        <v>93</v>
      </c>
      <c r="L400" s="1047">
        <v>0</v>
      </c>
      <c r="M400" s="1048">
        <v>71</v>
      </c>
      <c r="N400" s="1050">
        <v>0</v>
      </c>
    </row>
    <row r="401" spans="1:18" ht="15.75" thickBot="1" x14ac:dyDescent="0.3">
      <c r="A401" s="472"/>
      <c r="B401" s="472"/>
      <c r="C401" s="472"/>
      <c r="E401" s="1785"/>
      <c r="F401" s="781" t="s">
        <v>200</v>
      </c>
      <c r="G401" s="782">
        <v>9</v>
      </c>
      <c r="H401" s="783">
        <v>0</v>
      </c>
      <c r="I401" s="784">
        <v>35</v>
      </c>
      <c r="J401" s="785">
        <v>0</v>
      </c>
      <c r="K401" s="782">
        <v>25</v>
      </c>
      <c r="L401" s="783">
        <v>0</v>
      </c>
      <c r="M401" s="784">
        <v>10</v>
      </c>
      <c r="N401" s="786">
        <v>0</v>
      </c>
    </row>
    <row r="402" spans="1:18" ht="15.75" thickBot="1" x14ac:dyDescent="0.3">
      <c r="A402" s="472"/>
      <c r="B402" s="472"/>
      <c r="C402" s="472"/>
      <c r="E402" s="1785"/>
      <c r="F402" s="907" t="s">
        <v>7</v>
      </c>
      <c r="G402" s="908">
        <f t="shared" ref="G402:N402" si="29">SUM(G393:G401)</f>
        <v>4530</v>
      </c>
      <c r="H402" s="909">
        <f t="shared" si="29"/>
        <v>1524</v>
      </c>
      <c r="I402" s="910">
        <f t="shared" si="29"/>
        <v>3584</v>
      </c>
      <c r="J402" s="911">
        <f t="shared" si="29"/>
        <v>1108</v>
      </c>
      <c r="K402" s="908">
        <f t="shared" si="29"/>
        <v>1925</v>
      </c>
      <c r="L402" s="909">
        <f t="shared" si="29"/>
        <v>347</v>
      </c>
      <c r="M402" s="910">
        <f t="shared" si="29"/>
        <v>774</v>
      </c>
      <c r="N402" s="909">
        <f t="shared" si="29"/>
        <v>58</v>
      </c>
    </row>
    <row r="403" spans="1:18" ht="21" customHeight="1" thickBot="1" x14ac:dyDescent="0.3">
      <c r="A403" s="472"/>
      <c r="B403" s="472"/>
      <c r="C403" s="472"/>
      <c r="E403" s="1786"/>
      <c r="F403" s="763" t="s">
        <v>201</v>
      </c>
      <c r="G403" s="1787">
        <f>G402+H402</f>
        <v>6054</v>
      </c>
      <c r="H403" s="1788"/>
      <c r="I403" s="1787">
        <f>I402+J402</f>
        <v>4692</v>
      </c>
      <c r="J403" s="1788"/>
      <c r="K403" s="1787">
        <f>K402+L402</f>
        <v>2272</v>
      </c>
      <c r="L403" s="1788"/>
      <c r="M403" s="1787">
        <f>M402+N402</f>
        <v>832</v>
      </c>
      <c r="N403" s="1799"/>
      <c r="R403" s="76"/>
    </row>
    <row r="404" spans="1:18" ht="16.5" customHeight="1" thickTop="1" thickBot="1" x14ac:dyDescent="0.3">
      <c r="A404" s="472"/>
      <c r="B404" s="472"/>
      <c r="C404" s="472" t="s">
        <v>231</v>
      </c>
      <c r="E404" s="1771" t="s">
        <v>231</v>
      </c>
      <c r="F404" s="1801" t="s">
        <v>42</v>
      </c>
      <c r="G404" s="1803" t="s">
        <v>303</v>
      </c>
      <c r="H404" s="1804"/>
      <c r="I404" s="1797" t="s">
        <v>304</v>
      </c>
      <c r="J404" s="1805"/>
      <c r="K404" s="1803" t="s">
        <v>305</v>
      </c>
      <c r="L404" s="1804"/>
      <c r="M404" s="1797" t="s">
        <v>306</v>
      </c>
      <c r="N404" s="1798"/>
    </row>
    <row r="405" spans="1:18" ht="15.75" thickBot="1" x14ac:dyDescent="0.3">
      <c r="A405" s="472"/>
      <c r="B405" s="472"/>
      <c r="C405" s="472"/>
      <c r="E405" s="1772"/>
      <c r="F405" s="1802"/>
      <c r="G405" s="902" t="s">
        <v>190</v>
      </c>
      <c r="H405" s="903" t="s">
        <v>191</v>
      </c>
      <c r="I405" s="904" t="s">
        <v>190</v>
      </c>
      <c r="J405" s="905" t="s">
        <v>191</v>
      </c>
      <c r="K405" s="902" t="s">
        <v>190</v>
      </c>
      <c r="L405" s="903" t="s">
        <v>191</v>
      </c>
      <c r="M405" s="904" t="s">
        <v>190</v>
      </c>
      <c r="N405" s="906" t="s">
        <v>191</v>
      </c>
    </row>
    <row r="406" spans="1:18" x14ac:dyDescent="0.25">
      <c r="A406" s="472"/>
      <c r="B406" s="472"/>
      <c r="C406" s="472"/>
      <c r="E406" s="1785"/>
      <c r="F406" s="1334" t="s">
        <v>192</v>
      </c>
      <c r="G406" s="155">
        <v>29</v>
      </c>
      <c r="H406" s="156">
        <v>9</v>
      </c>
      <c r="I406" s="157">
        <v>31</v>
      </c>
      <c r="J406" s="158">
        <v>13</v>
      </c>
      <c r="K406" s="155">
        <v>30</v>
      </c>
      <c r="L406" s="156">
        <v>3</v>
      </c>
      <c r="M406" s="157">
        <v>9</v>
      </c>
      <c r="N406" s="506">
        <v>0</v>
      </c>
    </row>
    <row r="407" spans="1:18" x14ac:dyDescent="0.25">
      <c r="A407" s="472"/>
      <c r="B407" s="472"/>
      <c r="C407" s="472"/>
      <c r="E407" s="1785"/>
      <c r="F407" s="1332" t="s">
        <v>193</v>
      </c>
      <c r="G407" s="1046">
        <v>698</v>
      </c>
      <c r="H407" s="1047">
        <v>293</v>
      </c>
      <c r="I407" s="1048">
        <v>358</v>
      </c>
      <c r="J407" s="1049">
        <v>167</v>
      </c>
      <c r="K407" s="1046">
        <v>111</v>
      </c>
      <c r="L407" s="1047">
        <v>24</v>
      </c>
      <c r="M407" s="1048">
        <v>33</v>
      </c>
      <c r="N407" s="1050">
        <v>2</v>
      </c>
    </row>
    <row r="408" spans="1:18" x14ac:dyDescent="0.25">
      <c r="A408" s="472"/>
      <c r="B408" s="472"/>
      <c r="C408" s="472"/>
      <c r="E408" s="1785"/>
      <c r="F408" s="1331" t="s">
        <v>194</v>
      </c>
      <c r="G408" s="159">
        <v>13</v>
      </c>
      <c r="H408" s="160">
        <v>0</v>
      </c>
      <c r="I408" s="161">
        <v>31</v>
      </c>
      <c r="J408" s="162">
        <v>0</v>
      </c>
      <c r="K408" s="159">
        <v>28</v>
      </c>
      <c r="L408" s="160">
        <v>0</v>
      </c>
      <c r="M408" s="161">
        <v>10</v>
      </c>
      <c r="N408" s="507">
        <v>0</v>
      </c>
    </row>
    <row r="409" spans="1:18" x14ac:dyDescent="0.25">
      <c r="A409" s="472"/>
      <c r="B409" s="472"/>
      <c r="C409" s="472"/>
      <c r="E409" s="1785"/>
      <c r="F409" s="1332" t="s">
        <v>195</v>
      </c>
      <c r="G409" s="1046">
        <v>4</v>
      </c>
      <c r="H409" s="1047">
        <v>0</v>
      </c>
      <c r="I409" s="1048">
        <v>21</v>
      </c>
      <c r="J409" s="1049">
        <v>0</v>
      </c>
      <c r="K409" s="1046">
        <v>22</v>
      </c>
      <c r="L409" s="1047">
        <v>0</v>
      </c>
      <c r="M409" s="1048">
        <v>9</v>
      </c>
      <c r="N409" s="1050">
        <v>0</v>
      </c>
    </row>
    <row r="410" spans="1:18" x14ac:dyDescent="0.25">
      <c r="A410" s="472"/>
      <c r="B410" s="472"/>
      <c r="C410" s="472"/>
      <c r="E410" s="1785"/>
      <c r="F410" s="1331" t="s">
        <v>196</v>
      </c>
      <c r="G410" s="159">
        <v>1</v>
      </c>
      <c r="H410" s="160">
        <v>0</v>
      </c>
      <c r="I410" s="161">
        <v>1</v>
      </c>
      <c r="J410" s="162">
        <v>0</v>
      </c>
      <c r="K410" s="159">
        <v>4</v>
      </c>
      <c r="L410" s="160">
        <v>0</v>
      </c>
      <c r="M410" s="161">
        <v>0</v>
      </c>
      <c r="N410" s="507">
        <v>0</v>
      </c>
    </row>
    <row r="411" spans="1:18" x14ac:dyDescent="0.25">
      <c r="A411" s="472"/>
      <c r="B411" s="472"/>
      <c r="C411" s="472"/>
      <c r="E411" s="1785"/>
      <c r="F411" s="1332" t="s">
        <v>197</v>
      </c>
      <c r="G411" s="1046">
        <v>5</v>
      </c>
      <c r="H411" s="1047">
        <v>8</v>
      </c>
      <c r="I411" s="1048">
        <v>5</v>
      </c>
      <c r="J411" s="1049">
        <v>15</v>
      </c>
      <c r="K411" s="1046">
        <v>7</v>
      </c>
      <c r="L411" s="1047">
        <v>14</v>
      </c>
      <c r="M411" s="1048">
        <v>23</v>
      </c>
      <c r="N411" s="1050">
        <v>7</v>
      </c>
    </row>
    <row r="412" spans="1:18" x14ac:dyDescent="0.25">
      <c r="A412" s="472"/>
      <c r="B412" s="472"/>
      <c r="C412" s="472"/>
      <c r="E412" s="1785"/>
      <c r="F412" s="1331" t="s">
        <v>198</v>
      </c>
      <c r="G412" s="159">
        <v>2</v>
      </c>
      <c r="H412" s="160">
        <v>0</v>
      </c>
      <c r="I412" s="161">
        <v>5</v>
      </c>
      <c r="J412" s="162">
        <v>0</v>
      </c>
      <c r="K412" s="159">
        <v>12</v>
      </c>
      <c r="L412" s="160">
        <v>0</v>
      </c>
      <c r="M412" s="161">
        <v>5</v>
      </c>
      <c r="N412" s="507">
        <v>0</v>
      </c>
    </row>
    <row r="413" spans="1:18" x14ac:dyDescent="0.25">
      <c r="A413" s="472"/>
      <c r="B413" s="472"/>
      <c r="C413" s="472"/>
      <c r="E413" s="1785"/>
      <c r="F413" s="1332" t="s">
        <v>199</v>
      </c>
      <c r="G413" s="1046">
        <v>0</v>
      </c>
      <c r="H413" s="1047">
        <v>0</v>
      </c>
      <c r="I413" s="1048">
        <v>0</v>
      </c>
      <c r="J413" s="1049">
        <v>0</v>
      </c>
      <c r="K413" s="1046">
        <v>16</v>
      </c>
      <c r="L413" s="1047">
        <v>0</v>
      </c>
      <c r="M413" s="1048">
        <v>5</v>
      </c>
      <c r="N413" s="1050">
        <v>0</v>
      </c>
    </row>
    <row r="414" spans="1:18" ht="15.75" thickBot="1" x14ac:dyDescent="0.3">
      <c r="A414" s="472"/>
      <c r="B414" s="472"/>
      <c r="C414" s="472"/>
      <c r="E414" s="1785"/>
      <c r="F414" s="781" t="s">
        <v>200</v>
      </c>
      <c r="G414" s="782">
        <v>0</v>
      </c>
      <c r="H414" s="783">
        <v>0</v>
      </c>
      <c r="I414" s="784">
        <v>1</v>
      </c>
      <c r="J414" s="785">
        <v>0</v>
      </c>
      <c r="K414" s="782">
        <v>3</v>
      </c>
      <c r="L414" s="783">
        <v>0</v>
      </c>
      <c r="M414" s="784">
        <v>2</v>
      </c>
      <c r="N414" s="786">
        <v>0</v>
      </c>
    </row>
    <row r="415" spans="1:18" ht="15.75" thickBot="1" x14ac:dyDescent="0.3">
      <c r="A415" s="472"/>
      <c r="B415" s="472"/>
      <c r="C415" s="472"/>
      <c r="E415" s="1785"/>
      <c r="F415" s="907" t="s">
        <v>7</v>
      </c>
      <c r="G415" s="908">
        <f t="shared" ref="G415:N415" si="30">SUM(G406:G414)</f>
        <v>752</v>
      </c>
      <c r="H415" s="909">
        <f t="shared" si="30"/>
        <v>310</v>
      </c>
      <c r="I415" s="910">
        <f t="shared" si="30"/>
        <v>453</v>
      </c>
      <c r="J415" s="911">
        <f t="shared" si="30"/>
        <v>195</v>
      </c>
      <c r="K415" s="908">
        <f t="shared" si="30"/>
        <v>233</v>
      </c>
      <c r="L415" s="909">
        <f t="shared" si="30"/>
        <v>41</v>
      </c>
      <c r="M415" s="910">
        <f t="shared" si="30"/>
        <v>96</v>
      </c>
      <c r="N415" s="909">
        <f t="shared" si="30"/>
        <v>9</v>
      </c>
    </row>
    <row r="416" spans="1:18" ht="20.25" customHeight="1" thickBot="1" x14ac:dyDescent="0.3">
      <c r="A416" s="472"/>
      <c r="B416" s="472"/>
      <c r="C416" s="472"/>
      <c r="E416" s="1786"/>
      <c r="F416" s="763" t="s">
        <v>201</v>
      </c>
      <c r="G416" s="1787">
        <f>G415+H415</f>
        <v>1062</v>
      </c>
      <c r="H416" s="1788"/>
      <c r="I416" s="1787">
        <f>I415+J415</f>
        <v>648</v>
      </c>
      <c r="J416" s="1788"/>
      <c r="K416" s="1787">
        <f>K415+L415</f>
        <v>274</v>
      </c>
      <c r="L416" s="1788"/>
      <c r="M416" s="1787">
        <f>M415+N415</f>
        <v>105</v>
      </c>
      <c r="N416" s="1799"/>
      <c r="R416" s="76"/>
    </row>
    <row r="417" spans="1:18" ht="16.5" customHeight="1" thickTop="1" thickBot="1" x14ac:dyDescent="0.3">
      <c r="A417" s="472"/>
      <c r="B417" s="472"/>
      <c r="C417" s="472" t="s">
        <v>232</v>
      </c>
      <c r="E417" s="1771" t="s">
        <v>232</v>
      </c>
      <c r="F417" s="1801" t="s">
        <v>42</v>
      </c>
      <c r="G417" s="1803" t="s">
        <v>303</v>
      </c>
      <c r="H417" s="1804"/>
      <c r="I417" s="1797" t="s">
        <v>304</v>
      </c>
      <c r="J417" s="1805"/>
      <c r="K417" s="1803" t="s">
        <v>305</v>
      </c>
      <c r="L417" s="1804"/>
      <c r="M417" s="1797" t="s">
        <v>306</v>
      </c>
      <c r="N417" s="1798"/>
    </row>
    <row r="418" spans="1:18" ht="15.75" thickBot="1" x14ac:dyDescent="0.3">
      <c r="A418" s="472"/>
      <c r="B418" s="472"/>
      <c r="C418" s="472"/>
      <c r="E418" s="1772"/>
      <c r="F418" s="1802"/>
      <c r="G418" s="902" t="s">
        <v>190</v>
      </c>
      <c r="H418" s="903" t="s">
        <v>191</v>
      </c>
      <c r="I418" s="904" t="s">
        <v>190</v>
      </c>
      <c r="J418" s="905" t="s">
        <v>191</v>
      </c>
      <c r="K418" s="902" t="s">
        <v>190</v>
      </c>
      <c r="L418" s="903" t="s">
        <v>191</v>
      </c>
      <c r="M418" s="904" t="s">
        <v>190</v>
      </c>
      <c r="N418" s="906" t="s">
        <v>191</v>
      </c>
    </row>
    <row r="419" spans="1:18" x14ac:dyDescent="0.25">
      <c r="A419" s="472"/>
      <c r="B419" s="472"/>
      <c r="C419" s="472"/>
      <c r="E419" s="1785"/>
      <c r="F419" s="1334" t="s">
        <v>192</v>
      </c>
      <c r="G419" s="155">
        <v>125</v>
      </c>
      <c r="H419" s="156">
        <v>37</v>
      </c>
      <c r="I419" s="157">
        <v>133</v>
      </c>
      <c r="J419" s="158">
        <v>57</v>
      </c>
      <c r="K419" s="155">
        <v>81</v>
      </c>
      <c r="L419" s="156">
        <v>8</v>
      </c>
      <c r="M419" s="157">
        <v>21</v>
      </c>
      <c r="N419" s="506">
        <v>2</v>
      </c>
    </row>
    <row r="420" spans="1:18" x14ac:dyDescent="0.25">
      <c r="A420" s="472"/>
      <c r="B420" s="472"/>
      <c r="C420" s="472"/>
      <c r="E420" s="1785"/>
      <c r="F420" s="1332" t="s">
        <v>193</v>
      </c>
      <c r="G420" s="1046">
        <v>968</v>
      </c>
      <c r="H420" s="1047">
        <v>386</v>
      </c>
      <c r="I420" s="1048">
        <v>378</v>
      </c>
      <c r="J420" s="1049">
        <v>143</v>
      </c>
      <c r="K420" s="1046">
        <v>171</v>
      </c>
      <c r="L420" s="1047">
        <v>29</v>
      </c>
      <c r="M420" s="1048">
        <v>38</v>
      </c>
      <c r="N420" s="1050">
        <v>4</v>
      </c>
    </row>
    <row r="421" spans="1:18" x14ac:dyDescent="0.25">
      <c r="A421" s="472"/>
      <c r="B421" s="472"/>
      <c r="C421" s="472"/>
      <c r="E421" s="1785"/>
      <c r="F421" s="1331" t="s">
        <v>194</v>
      </c>
      <c r="G421" s="159">
        <v>36</v>
      </c>
      <c r="H421" s="160">
        <v>0</v>
      </c>
      <c r="I421" s="161">
        <v>74</v>
      </c>
      <c r="J421" s="162">
        <v>2</v>
      </c>
      <c r="K421" s="159">
        <v>78</v>
      </c>
      <c r="L421" s="160">
        <v>1</v>
      </c>
      <c r="M421" s="161">
        <v>25</v>
      </c>
      <c r="N421" s="507">
        <v>0</v>
      </c>
    </row>
    <row r="422" spans="1:18" x14ac:dyDescent="0.25">
      <c r="A422" s="472"/>
      <c r="B422" s="472"/>
      <c r="C422" s="472"/>
      <c r="E422" s="1785"/>
      <c r="F422" s="1332" t="s">
        <v>195</v>
      </c>
      <c r="G422" s="1046">
        <v>17</v>
      </c>
      <c r="H422" s="1047">
        <v>0</v>
      </c>
      <c r="I422" s="1048">
        <v>40</v>
      </c>
      <c r="J422" s="1049">
        <v>1</v>
      </c>
      <c r="K422" s="1046">
        <v>51</v>
      </c>
      <c r="L422" s="1047">
        <v>0</v>
      </c>
      <c r="M422" s="1048">
        <v>19</v>
      </c>
      <c r="N422" s="1050">
        <v>0</v>
      </c>
    </row>
    <row r="423" spans="1:18" x14ac:dyDescent="0.25">
      <c r="A423" s="472"/>
      <c r="B423" s="472"/>
      <c r="C423" s="472"/>
      <c r="E423" s="1785"/>
      <c r="F423" s="1331" t="s">
        <v>196</v>
      </c>
      <c r="G423" s="159">
        <v>2</v>
      </c>
      <c r="H423" s="160">
        <v>0</v>
      </c>
      <c r="I423" s="161">
        <v>8</v>
      </c>
      <c r="J423" s="162">
        <v>1</v>
      </c>
      <c r="K423" s="159">
        <v>7</v>
      </c>
      <c r="L423" s="160">
        <v>0</v>
      </c>
      <c r="M423" s="161">
        <v>2</v>
      </c>
      <c r="N423" s="507">
        <v>0</v>
      </c>
    </row>
    <row r="424" spans="1:18" x14ac:dyDescent="0.25">
      <c r="A424" s="472"/>
      <c r="B424" s="472"/>
      <c r="C424" s="472"/>
      <c r="E424" s="1785"/>
      <c r="F424" s="1332" t="s">
        <v>197</v>
      </c>
      <c r="G424" s="1046">
        <v>6</v>
      </c>
      <c r="H424" s="1047">
        <v>21</v>
      </c>
      <c r="I424" s="1048">
        <v>14</v>
      </c>
      <c r="J424" s="1049">
        <v>39</v>
      </c>
      <c r="K424" s="1046">
        <v>26</v>
      </c>
      <c r="L424" s="1047">
        <v>26</v>
      </c>
      <c r="M424" s="1048">
        <v>37</v>
      </c>
      <c r="N424" s="1050">
        <v>13</v>
      </c>
    </row>
    <row r="425" spans="1:18" x14ac:dyDescent="0.25">
      <c r="A425" s="472"/>
      <c r="B425" s="472"/>
      <c r="C425" s="472"/>
      <c r="E425" s="1785"/>
      <c r="F425" s="1331" t="s">
        <v>198</v>
      </c>
      <c r="G425" s="159">
        <v>1</v>
      </c>
      <c r="H425" s="160">
        <v>0</v>
      </c>
      <c r="I425" s="161">
        <v>9</v>
      </c>
      <c r="J425" s="162">
        <v>1</v>
      </c>
      <c r="K425" s="159">
        <v>15</v>
      </c>
      <c r="L425" s="160">
        <v>1</v>
      </c>
      <c r="M425" s="161">
        <v>31</v>
      </c>
      <c r="N425" s="507">
        <v>0</v>
      </c>
    </row>
    <row r="426" spans="1:18" x14ac:dyDescent="0.25">
      <c r="A426" s="472"/>
      <c r="B426" s="472"/>
      <c r="C426" s="472"/>
      <c r="E426" s="1785"/>
      <c r="F426" s="1332" t="s">
        <v>199</v>
      </c>
      <c r="G426" s="1046">
        <v>2</v>
      </c>
      <c r="H426" s="1047">
        <v>0</v>
      </c>
      <c r="I426" s="1048">
        <v>6</v>
      </c>
      <c r="J426" s="1049">
        <v>0</v>
      </c>
      <c r="K426" s="1046">
        <v>12</v>
      </c>
      <c r="L426" s="1047">
        <v>0</v>
      </c>
      <c r="M426" s="1048">
        <v>20</v>
      </c>
      <c r="N426" s="1050">
        <v>0</v>
      </c>
    </row>
    <row r="427" spans="1:18" ht="15.75" thickBot="1" x14ac:dyDescent="0.3">
      <c r="A427" s="472"/>
      <c r="B427" s="472"/>
      <c r="C427" s="472"/>
      <c r="E427" s="1785"/>
      <c r="F427" s="781" t="s">
        <v>200</v>
      </c>
      <c r="G427" s="782">
        <v>0</v>
      </c>
      <c r="H427" s="783">
        <v>0</v>
      </c>
      <c r="I427" s="784">
        <v>2</v>
      </c>
      <c r="J427" s="785">
        <v>0</v>
      </c>
      <c r="K427" s="782">
        <v>3</v>
      </c>
      <c r="L427" s="783">
        <v>0</v>
      </c>
      <c r="M427" s="784">
        <v>1</v>
      </c>
      <c r="N427" s="786">
        <v>0</v>
      </c>
    </row>
    <row r="428" spans="1:18" ht="16.5" customHeight="1" thickBot="1" x14ac:dyDescent="0.3">
      <c r="A428" s="472"/>
      <c r="B428" s="472"/>
      <c r="C428" s="472"/>
      <c r="E428" s="1785"/>
      <c r="F428" s="907" t="s">
        <v>7</v>
      </c>
      <c r="G428" s="908">
        <f t="shared" ref="G428:N428" si="31">SUM(G419:G427)</f>
        <v>1157</v>
      </c>
      <c r="H428" s="909">
        <f t="shared" si="31"/>
        <v>444</v>
      </c>
      <c r="I428" s="910">
        <f t="shared" si="31"/>
        <v>664</v>
      </c>
      <c r="J428" s="911">
        <f t="shared" si="31"/>
        <v>244</v>
      </c>
      <c r="K428" s="908">
        <f t="shared" si="31"/>
        <v>444</v>
      </c>
      <c r="L428" s="909">
        <f t="shared" si="31"/>
        <v>65</v>
      </c>
      <c r="M428" s="910">
        <f t="shared" si="31"/>
        <v>194</v>
      </c>
      <c r="N428" s="909">
        <f t="shared" si="31"/>
        <v>19</v>
      </c>
    </row>
    <row r="429" spans="1:18" ht="21" customHeight="1" thickBot="1" x14ac:dyDescent="0.3">
      <c r="A429" s="472"/>
      <c r="B429" s="472"/>
      <c r="C429" s="472"/>
      <c r="E429" s="1786"/>
      <c r="F429" s="763" t="s">
        <v>201</v>
      </c>
      <c r="G429" s="1787">
        <f>G428+H428</f>
        <v>1601</v>
      </c>
      <c r="H429" s="1788"/>
      <c r="I429" s="1787">
        <f>I428+J428</f>
        <v>908</v>
      </c>
      <c r="J429" s="1788"/>
      <c r="K429" s="1787">
        <f>K428+L428</f>
        <v>509</v>
      </c>
      <c r="L429" s="1788"/>
      <c r="M429" s="1787">
        <f>M428+N428</f>
        <v>213</v>
      </c>
      <c r="N429" s="1799"/>
      <c r="R429" s="76"/>
    </row>
    <row r="430" spans="1:18" ht="16.5" customHeight="1" thickTop="1" thickBot="1" x14ac:dyDescent="0.3">
      <c r="A430" s="472"/>
      <c r="B430" s="472"/>
      <c r="C430" s="472" t="s">
        <v>263</v>
      </c>
      <c r="E430" s="1771" t="s">
        <v>233</v>
      </c>
      <c r="F430" s="1801" t="s">
        <v>42</v>
      </c>
      <c r="G430" s="1803" t="s">
        <v>303</v>
      </c>
      <c r="H430" s="1804"/>
      <c r="I430" s="1797" t="s">
        <v>304</v>
      </c>
      <c r="J430" s="1805"/>
      <c r="K430" s="1803" t="s">
        <v>305</v>
      </c>
      <c r="L430" s="1804"/>
      <c r="M430" s="1797" t="s">
        <v>306</v>
      </c>
      <c r="N430" s="1798"/>
    </row>
    <row r="431" spans="1:18" ht="15.75" thickBot="1" x14ac:dyDescent="0.3">
      <c r="A431" s="472"/>
      <c r="B431" s="472"/>
      <c r="C431" s="472"/>
      <c r="E431" s="1772"/>
      <c r="F431" s="1802"/>
      <c r="G431" s="902" t="s">
        <v>190</v>
      </c>
      <c r="H431" s="903" t="s">
        <v>191</v>
      </c>
      <c r="I431" s="904" t="s">
        <v>190</v>
      </c>
      <c r="J431" s="905" t="s">
        <v>191</v>
      </c>
      <c r="K431" s="902" t="s">
        <v>190</v>
      </c>
      <c r="L431" s="903" t="s">
        <v>191</v>
      </c>
      <c r="M431" s="904" t="s">
        <v>190</v>
      </c>
      <c r="N431" s="906" t="s">
        <v>191</v>
      </c>
    </row>
    <row r="432" spans="1:18" x14ac:dyDescent="0.25">
      <c r="A432" s="472"/>
      <c r="B432" s="472"/>
      <c r="C432" s="472"/>
      <c r="E432" s="1785"/>
      <c r="F432" s="1334" t="s">
        <v>192</v>
      </c>
      <c r="G432" s="155">
        <v>174</v>
      </c>
      <c r="H432" s="156">
        <v>139</v>
      </c>
      <c r="I432" s="157">
        <v>201</v>
      </c>
      <c r="J432" s="158">
        <v>172</v>
      </c>
      <c r="K432" s="155">
        <v>106</v>
      </c>
      <c r="L432" s="156">
        <v>58</v>
      </c>
      <c r="M432" s="157">
        <v>36</v>
      </c>
      <c r="N432" s="506">
        <v>6</v>
      </c>
    </row>
    <row r="433" spans="1:18" x14ac:dyDescent="0.25">
      <c r="A433" s="472"/>
      <c r="B433" s="472"/>
      <c r="C433" s="472"/>
      <c r="E433" s="1785"/>
      <c r="F433" s="1332" t="s">
        <v>193</v>
      </c>
      <c r="G433" s="1046">
        <v>6046</v>
      </c>
      <c r="H433" s="1047">
        <v>3150</v>
      </c>
      <c r="I433" s="1048">
        <v>1851</v>
      </c>
      <c r="J433" s="1049">
        <v>1441</v>
      </c>
      <c r="K433" s="1046">
        <v>655</v>
      </c>
      <c r="L433" s="1047">
        <v>327</v>
      </c>
      <c r="M433" s="1048">
        <v>165</v>
      </c>
      <c r="N433" s="1050">
        <v>29</v>
      </c>
    </row>
    <row r="434" spans="1:18" x14ac:dyDescent="0.25">
      <c r="A434" s="472"/>
      <c r="B434" s="472"/>
      <c r="C434" s="472"/>
      <c r="E434" s="1785"/>
      <c r="F434" s="1331" t="s">
        <v>194</v>
      </c>
      <c r="G434" s="159">
        <v>159</v>
      </c>
      <c r="H434" s="160">
        <v>5</v>
      </c>
      <c r="I434" s="161">
        <v>612</v>
      </c>
      <c r="J434" s="162">
        <v>37</v>
      </c>
      <c r="K434" s="159">
        <v>394</v>
      </c>
      <c r="L434" s="160">
        <v>31</v>
      </c>
      <c r="M434" s="161">
        <v>144</v>
      </c>
      <c r="N434" s="507">
        <v>3</v>
      </c>
    </row>
    <row r="435" spans="1:18" x14ac:dyDescent="0.25">
      <c r="A435" s="472"/>
      <c r="B435" s="472"/>
      <c r="C435" s="472"/>
      <c r="E435" s="1785"/>
      <c r="F435" s="1332" t="s">
        <v>195</v>
      </c>
      <c r="G435" s="1046">
        <v>97</v>
      </c>
      <c r="H435" s="1047">
        <v>6</v>
      </c>
      <c r="I435" s="1048">
        <v>300</v>
      </c>
      <c r="J435" s="1049">
        <v>5</v>
      </c>
      <c r="K435" s="1046">
        <v>267</v>
      </c>
      <c r="L435" s="1047">
        <v>6</v>
      </c>
      <c r="M435" s="1048">
        <v>74</v>
      </c>
      <c r="N435" s="1050">
        <v>0</v>
      </c>
    </row>
    <row r="436" spans="1:18" x14ac:dyDescent="0.25">
      <c r="A436" s="472"/>
      <c r="B436" s="472"/>
      <c r="C436" s="472"/>
      <c r="E436" s="1785"/>
      <c r="F436" s="1331" t="s">
        <v>196</v>
      </c>
      <c r="G436" s="159">
        <v>39</v>
      </c>
      <c r="H436" s="160">
        <v>0</v>
      </c>
      <c r="I436" s="161">
        <v>133</v>
      </c>
      <c r="J436" s="162">
        <v>0</v>
      </c>
      <c r="K436" s="159">
        <v>77</v>
      </c>
      <c r="L436" s="160">
        <v>1</v>
      </c>
      <c r="M436" s="161">
        <v>13</v>
      </c>
      <c r="N436" s="507">
        <v>0</v>
      </c>
    </row>
    <row r="437" spans="1:18" x14ac:dyDescent="0.25">
      <c r="A437" s="472"/>
      <c r="B437" s="472"/>
      <c r="C437" s="472"/>
      <c r="E437" s="1785"/>
      <c r="F437" s="1332" t="s">
        <v>197</v>
      </c>
      <c r="G437" s="1046">
        <v>99</v>
      </c>
      <c r="H437" s="1047">
        <v>169</v>
      </c>
      <c r="I437" s="1048">
        <v>143</v>
      </c>
      <c r="J437" s="1049">
        <v>293</v>
      </c>
      <c r="K437" s="1046">
        <v>193</v>
      </c>
      <c r="L437" s="1047">
        <v>263</v>
      </c>
      <c r="M437" s="1048">
        <v>277</v>
      </c>
      <c r="N437" s="1050">
        <v>113</v>
      </c>
    </row>
    <row r="438" spans="1:18" x14ac:dyDescent="0.25">
      <c r="A438" s="472"/>
      <c r="B438" s="472"/>
      <c r="C438" s="472"/>
      <c r="E438" s="1785"/>
      <c r="F438" s="1331" t="s">
        <v>198</v>
      </c>
      <c r="G438" s="159">
        <v>10</v>
      </c>
      <c r="H438" s="160">
        <v>2</v>
      </c>
      <c r="I438" s="161">
        <v>91</v>
      </c>
      <c r="J438" s="162">
        <v>10</v>
      </c>
      <c r="K438" s="159">
        <v>224</v>
      </c>
      <c r="L438" s="160">
        <v>12</v>
      </c>
      <c r="M438" s="161">
        <v>219</v>
      </c>
      <c r="N438" s="507">
        <v>5</v>
      </c>
    </row>
    <row r="439" spans="1:18" x14ac:dyDescent="0.25">
      <c r="A439" s="472"/>
      <c r="B439" s="472"/>
      <c r="C439" s="472"/>
      <c r="E439" s="1785"/>
      <c r="F439" s="1332" t="s">
        <v>199</v>
      </c>
      <c r="G439" s="1046">
        <v>10</v>
      </c>
      <c r="H439" s="1047">
        <v>0</v>
      </c>
      <c r="I439" s="1048">
        <v>50</v>
      </c>
      <c r="J439" s="1049">
        <v>4</v>
      </c>
      <c r="K439" s="1046">
        <v>142</v>
      </c>
      <c r="L439" s="1047">
        <v>3</v>
      </c>
      <c r="M439" s="1048">
        <v>140</v>
      </c>
      <c r="N439" s="1050">
        <v>1</v>
      </c>
    </row>
    <row r="440" spans="1:18" ht="15.75" thickBot="1" x14ac:dyDescent="0.3">
      <c r="A440" s="472"/>
      <c r="B440" s="472"/>
      <c r="C440" s="472"/>
      <c r="E440" s="1785"/>
      <c r="F440" s="781" t="s">
        <v>200</v>
      </c>
      <c r="G440" s="782">
        <v>5</v>
      </c>
      <c r="H440" s="783">
        <v>0</v>
      </c>
      <c r="I440" s="784">
        <v>23</v>
      </c>
      <c r="J440" s="785">
        <v>1</v>
      </c>
      <c r="K440" s="782">
        <v>56</v>
      </c>
      <c r="L440" s="783">
        <v>0</v>
      </c>
      <c r="M440" s="784">
        <v>26</v>
      </c>
      <c r="N440" s="786">
        <v>1</v>
      </c>
    </row>
    <row r="441" spans="1:18" ht="15.75" thickBot="1" x14ac:dyDescent="0.3">
      <c r="A441" s="472"/>
      <c r="B441" s="472"/>
      <c r="C441" s="472"/>
      <c r="E441" s="1785"/>
      <c r="F441" s="907" t="s">
        <v>7</v>
      </c>
      <c r="G441" s="908">
        <f t="shared" ref="G441:N441" si="32">SUM(G432:G440)</f>
        <v>6639</v>
      </c>
      <c r="H441" s="909">
        <f t="shared" si="32"/>
        <v>3471</v>
      </c>
      <c r="I441" s="910">
        <f t="shared" si="32"/>
        <v>3404</v>
      </c>
      <c r="J441" s="911">
        <f t="shared" si="32"/>
        <v>1963</v>
      </c>
      <c r="K441" s="908">
        <f t="shared" si="32"/>
        <v>2114</v>
      </c>
      <c r="L441" s="909">
        <f t="shared" si="32"/>
        <v>701</v>
      </c>
      <c r="M441" s="910">
        <f t="shared" si="32"/>
        <v>1094</v>
      </c>
      <c r="N441" s="909">
        <f t="shared" si="32"/>
        <v>158</v>
      </c>
    </row>
    <row r="442" spans="1:18" ht="21" customHeight="1" thickBot="1" x14ac:dyDescent="0.3">
      <c r="A442" s="472"/>
      <c r="B442" s="472"/>
      <c r="C442" s="472"/>
      <c r="E442" s="1786"/>
      <c r="F442" s="763" t="s">
        <v>201</v>
      </c>
      <c r="G442" s="1787">
        <f>G441+H441</f>
        <v>10110</v>
      </c>
      <c r="H442" s="1788"/>
      <c r="I442" s="1787">
        <f>I441+J441</f>
        <v>5367</v>
      </c>
      <c r="J442" s="1788"/>
      <c r="K442" s="1787">
        <f>K441+L441</f>
        <v>2815</v>
      </c>
      <c r="L442" s="1788"/>
      <c r="M442" s="1787">
        <f>M441+N441</f>
        <v>1252</v>
      </c>
      <c r="N442" s="1799"/>
      <c r="R442" s="76"/>
    </row>
    <row r="443" spans="1:18" ht="16.5" customHeight="1" thickTop="1" thickBot="1" x14ac:dyDescent="0.3">
      <c r="A443" s="472"/>
      <c r="B443" s="472"/>
      <c r="C443" s="472" t="s">
        <v>234</v>
      </c>
      <c r="E443" s="1771" t="s">
        <v>234</v>
      </c>
      <c r="F443" s="1801" t="s">
        <v>42</v>
      </c>
      <c r="G443" s="1803" t="s">
        <v>303</v>
      </c>
      <c r="H443" s="1804"/>
      <c r="I443" s="1797" t="s">
        <v>304</v>
      </c>
      <c r="J443" s="1805"/>
      <c r="K443" s="1803" t="s">
        <v>305</v>
      </c>
      <c r="L443" s="1804"/>
      <c r="M443" s="1797" t="s">
        <v>306</v>
      </c>
      <c r="N443" s="1798"/>
    </row>
    <row r="444" spans="1:18" ht="15.75" thickBot="1" x14ac:dyDescent="0.3">
      <c r="A444" s="472"/>
      <c r="B444" s="472"/>
      <c r="C444" s="472"/>
      <c r="E444" s="1772"/>
      <c r="F444" s="1802"/>
      <c r="G444" s="902" t="s">
        <v>190</v>
      </c>
      <c r="H444" s="903" t="s">
        <v>191</v>
      </c>
      <c r="I444" s="904" t="s">
        <v>190</v>
      </c>
      <c r="J444" s="905" t="s">
        <v>191</v>
      </c>
      <c r="K444" s="902" t="s">
        <v>190</v>
      </c>
      <c r="L444" s="903" t="s">
        <v>191</v>
      </c>
      <c r="M444" s="904" t="s">
        <v>190</v>
      </c>
      <c r="N444" s="906" t="s">
        <v>191</v>
      </c>
    </row>
    <row r="445" spans="1:18" x14ac:dyDescent="0.25">
      <c r="A445" s="472"/>
      <c r="B445" s="472"/>
      <c r="C445" s="472"/>
      <c r="E445" s="1785"/>
      <c r="F445" s="1334" t="s">
        <v>192</v>
      </c>
      <c r="G445" s="155">
        <v>14</v>
      </c>
      <c r="H445" s="156">
        <v>14</v>
      </c>
      <c r="I445" s="157">
        <v>26</v>
      </c>
      <c r="J445" s="158">
        <v>13</v>
      </c>
      <c r="K445" s="155">
        <v>10</v>
      </c>
      <c r="L445" s="156">
        <v>3</v>
      </c>
      <c r="M445" s="157">
        <v>4</v>
      </c>
      <c r="N445" s="506">
        <v>0</v>
      </c>
    </row>
    <row r="446" spans="1:18" x14ac:dyDescent="0.25">
      <c r="A446" s="472"/>
      <c r="B446" s="472"/>
      <c r="C446" s="472"/>
      <c r="E446" s="1785"/>
      <c r="F446" s="1332" t="s">
        <v>193</v>
      </c>
      <c r="G446" s="1046">
        <v>445</v>
      </c>
      <c r="H446" s="1047">
        <v>162</v>
      </c>
      <c r="I446" s="1048">
        <v>210</v>
      </c>
      <c r="J446" s="1049">
        <v>93</v>
      </c>
      <c r="K446" s="1046">
        <v>54</v>
      </c>
      <c r="L446" s="1047">
        <v>13</v>
      </c>
      <c r="M446" s="1048">
        <v>14</v>
      </c>
      <c r="N446" s="1050">
        <v>0</v>
      </c>
    </row>
    <row r="447" spans="1:18" x14ac:dyDescent="0.25">
      <c r="A447" s="472"/>
      <c r="B447" s="472"/>
      <c r="C447" s="472"/>
      <c r="E447" s="1785"/>
      <c r="F447" s="1331" t="s">
        <v>194</v>
      </c>
      <c r="G447" s="159">
        <v>8</v>
      </c>
      <c r="H447" s="160">
        <v>0</v>
      </c>
      <c r="I447" s="161">
        <v>21</v>
      </c>
      <c r="J447" s="162">
        <v>0</v>
      </c>
      <c r="K447" s="159">
        <v>18</v>
      </c>
      <c r="L447" s="160">
        <v>0</v>
      </c>
      <c r="M447" s="161">
        <v>5</v>
      </c>
      <c r="N447" s="507">
        <v>0</v>
      </c>
    </row>
    <row r="448" spans="1:18" x14ac:dyDescent="0.25">
      <c r="A448" s="472"/>
      <c r="B448" s="472"/>
      <c r="C448" s="472"/>
      <c r="E448" s="1785"/>
      <c r="F448" s="1332" t="s">
        <v>195</v>
      </c>
      <c r="G448" s="1046">
        <v>1</v>
      </c>
      <c r="H448" s="1047">
        <v>0</v>
      </c>
      <c r="I448" s="1048">
        <v>10</v>
      </c>
      <c r="J448" s="1049">
        <v>0</v>
      </c>
      <c r="K448" s="1046">
        <v>7</v>
      </c>
      <c r="L448" s="1047">
        <v>0</v>
      </c>
      <c r="M448" s="1048">
        <v>1</v>
      </c>
      <c r="N448" s="1050">
        <v>0</v>
      </c>
    </row>
    <row r="449" spans="1:18" x14ac:dyDescent="0.25">
      <c r="A449" s="472"/>
      <c r="B449" s="472"/>
      <c r="C449" s="472"/>
      <c r="E449" s="1785"/>
      <c r="F449" s="1331" t="s">
        <v>196</v>
      </c>
      <c r="G449" s="159">
        <v>0</v>
      </c>
      <c r="H449" s="160">
        <v>0</v>
      </c>
      <c r="I449" s="161">
        <v>1</v>
      </c>
      <c r="J449" s="162">
        <v>0</v>
      </c>
      <c r="K449" s="159">
        <v>4</v>
      </c>
      <c r="L449" s="160">
        <v>0</v>
      </c>
      <c r="M449" s="161">
        <v>1</v>
      </c>
      <c r="N449" s="507">
        <v>0</v>
      </c>
    </row>
    <row r="450" spans="1:18" x14ac:dyDescent="0.25">
      <c r="A450" s="472"/>
      <c r="B450" s="472"/>
      <c r="C450" s="472"/>
      <c r="E450" s="1785"/>
      <c r="F450" s="1332" t="s">
        <v>197</v>
      </c>
      <c r="G450" s="1046">
        <v>2</v>
      </c>
      <c r="H450" s="1047">
        <v>2</v>
      </c>
      <c r="I450" s="1048">
        <v>6</v>
      </c>
      <c r="J450" s="1049">
        <v>16</v>
      </c>
      <c r="K450" s="1046">
        <v>8</v>
      </c>
      <c r="L450" s="1047">
        <v>10</v>
      </c>
      <c r="M450" s="1048">
        <v>11</v>
      </c>
      <c r="N450" s="1050">
        <v>5</v>
      </c>
    </row>
    <row r="451" spans="1:18" x14ac:dyDescent="0.25">
      <c r="A451" s="472"/>
      <c r="B451" s="472"/>
      <c r="C451" s="472"/>
      <c r="E451" s="1785"/>
      <c r="F451" s="1331" t="s">
        <v>198</v>
      </c>
      <c r="G451" s="159">
        <v>0</v>
      </c>
      <c r="H451" s="160">
        <v>0</v>
      </c>
      <c r="I451" s="161">
        <v>2</v>
      </c>
      <c r="J451" s="162">
        <v>0</v>
      </c>
      <c r="K451" s="159">
        <v>7</v>
      </c>
      <c r="L451" s="160">
        <v>1</v>
      </c>
      <c r="M451" s="161">
        <v>10</v>
      </c>
      <c r="N451" s="507">
        <v>0</v>
      </c>
    </row>
    <row r="452" spans="1:18" x14ac:dyDescent="0.25">
      <c r="A452" s="472"/>
      <c r="B452" s="472"/>
      <c r="C452" s="472"/>
      <c r="E452" s="1785"/>
      <c r="F452" s="1332" t="s">
        <v>199</v>
      </c>
      <c r="G452" s="1046">
        <v>0</v>
      </c>
      <c r="H452" s="1047">
        <v>0</v>
      </c>
      <c r="I452" s="1048">
        <v>3</v>
      </c>
      <c r="J452" s="1049">
        <v>0</v>
      </c>
      <c r="K452" s="1046">
        <v>10</v>
      </c>
      <c r="L452" s="1047">
        <v>1</v>
      </c>
      <c r="M452" s="1048">
        <v>6</v>
      </c>
      <c r="N452" s="1050">
        <v>0</v>
      </c>
    </row>
    <row r="453" spans="1:18" ht="15.75" thickBot="1" x14ac:dyDescent="0.3">
      <c r="A453" s="472"/>
      <c r="B453" s="472"/>
      <c r="C453" s="472"/>
      <c r="E453" s="1785"/>
      <c r="F453" s="781" t="s">
        <v>200</v>
      </c>
      <c r="G453" s="782">
        <v>0</v>
      </c>
      <c r="H453" s="783">
        <v>0</v>
      </c>
      <c r="I453" s="784">
        <v>3</v>
      </c>
      <c r="J453" s="785">
        <v>0</v>
      </c>
      <c r="K453" s="782">
        <v>1</v>
      </c>
      <c r="L453" s="783">
        <v>0</v>
      </c>
      <c r="M453" s="784">
        <v>1</v>
      </c>
      <c r="N453" s="786">
        <v>0</v>
      </c>
    </row>
    <row r="454" spans="1:18" ht="15.75" thickBot="1" x14ac:dyDescent="0.3">
      <c r="A454" s="472"/>
      <c r="B454" s="472"/>
      <c r="C454" s="472"/>
      <c r="E454" s="1785"/>
      <c r="F454" s="907" t="s">
        <v>7</v>
      </c>
      <c r="G454" s="908">
        <f t="shared" ref="G454:N454" si="33">SUM(G445:G453)</f>
        <v>470</v>
      </c>
      <c r="H454" s="909">
        <f t="shared" si="33"/>
        <v>178</v>
      </c>
      <c r="I454" s="910">
        <f t="shared" si="33"/>
        <v>282</v>
      </c>
      <c r="J454" s="911">
        <f t="shared" si="33"/>
        <v>122</v>
      </c>
      <c r="K454" s="908">
        <f t="shared" si="33"/>
        <v>119</v>
      </c>
      <c r="L454" s="909">
        <f t="shared" si="33"/>
        <v>28</v>
      </c>
      <c r="M454" s="910">
        <f t="shared" si="33"/>
        <v>53</v>
      </c>
      <c r="N454" s="909">
        <f t="shared" si="33"/>
        <v>5</v>
      </c>
    </row>
    <row r="455" spans="1:18" ht="21" customHeight="1" thickBot="1" x14ac:dyDescent="0.3">
      <c r="A455" s="472"/>
      <c r="B455" s="472"/>
      <c r="C455" s="472"/>
      <c r="E455" s="1786"/>
      <c r="F455" s="763" t="s">
        <v>201</v>
      </c>
      <c r="G455" s="1787">
        <f>G454+H454</f>
        <v>648</v>
      </c>
      <c r="H455" s="1788"/>
      <c r="I455" s="1787">
        <f>I454+J454</f>
        <v>404</v>
      </c>
      <c r="J455" s="1788"/>
      <c r="K455" s="1787">
        <f>K454+L454</f>
        <v>147</v>
      </c>
      <c r="L455" s="1788"/>
      <c r="M455" s="1787">
        <f>M454+N454</f>
        <v>58</v>
      </c>
      <c r="N455" s="1799"/>
      <c r="R455" s="76"/>
    </row>
    <row r="456" spans="1:18" ht="16.5" customHeight="1" thickTop="1" thickBot="1" x14ac:dyDescent="0.3">
      <c r="A456" s="472"/>
      <c r="B456" s="472"/>
      <c r="C456" s="472" t="s">
        <v>235</v>
      </c>
      <c r="E456" s="1771" t="s">
        <v>235</v>
      </c>
      <c r="F456" s="1801" t="s">
        <v>42</v>
      </c>
      <c r="G456" s="1803" t="s">
        <v>303</v>
      </c>
      <c r="H456" s="1804"/>
      <c r="I456" s="1797" t="s">
        <v>304</v>
      </c>
      <c r="J456" s="1805"/>
      <c r="K456" s="1803" t="s">
        <v>305</v>
      </c>
      <c r="L456" s="1804"/>
      <c r="M456" s="1797" t="s">
        <v>306</v>
      </c>
      <c r="N456" s="1798"/>
    </row>
    <row r="457" spans="1:18" ht="15.75" thickBot="1" x14ac:dyDescent="0.3">
      <c r="A457" s="472"/>
      <c r="B457" s="472"/>
      <c r="C457" s="472"/>
      <c r="E457" s="1772"/>
      <c r="F457" s="1802"/>
      <c r="G457" s="902" t="s">
        <v>190</v>
      </c>
      <c r="H457" s="903" t="s">
        <v>191</v>
      </c>
      <c r="I457" s="904" t="s">
        <v>190</v>
      </c>
      <c r="J457" s="905" t="s">
        <v>191</v>
      </c>
      <c r="K457" s="902" t="s">
        <v>190</v>
      </c>
      <c r="L457" s="903" t="s">
        <v>191</v>
      </c>
      <c r="M457" s="904" t="s">
        <v>190</v>
      </c>
      <c r="N457" s="906" t="s">
        <v>191</v>
      </c>
    </row>
    <row r="458" spans="1:18" x14ac:dyDescent="0.25">
      <c r="A458" s="472"/>
      <c r="B458" s="472"/>
      <c r="C458" s="472"/>
      <c r="E458" s="1785"/>
      <c r="F458" s="1334" t="s">
        <v>192</v>
      </c>
      <c r="G458" s="155">
        <v>132</v>
      </c>
      <c r="H458" s="156">
        <v>160</v>
      </c>
      <c r="I458" s="157">
        <v>129</v>
      </c>
      <c r="J458" s="158">
        <v>195</v>
      </c>
      <c r="K458" s="155">
        <v>69</v>
      </c>
      <c r="L458" s="156">
        <v>70</v>
      </c>
      <c r="M458" s="157">
        <v>16</v>
      </c>
      <c r="N458" s="506">
        <v>13</v>
      </c>
    </row>
    <row r="459" spans="1:18" x14ac:dyDescent="0.25">
      <c r="A459" s="472"/>
      <c r="B459" s="472"/>
      <c r="C459" s="472"/>
      <c r="E459" s="1785"/>
      <c r="F459" s="1332" t="s">
        <v>193</v>
      </c>
      <c r="G459" s="1046">
        <v>5922</v>
      </c>
      <c r="H459" s="1047">
        <v>3519</v>
      </c>
      <c r="I459" s="1048">
        <v>1817</v>
      </c>
      <c r="J459" s="1049">
        <v>1574</v>
      </c>
      <c r="K459" s="1046">
        <v>615</v>
      </c>
      <c r="L459" s="1047">
        <v>330</v>
      </c>
      <c r="M459" s="1048">
        <v>131</v>
      </c>
      <c r="N459" s="1050">
        <v>31</v>
      </c>
    </row>
    <row r="460" spans="1:18" x14ac:dyDescent="0.25">
      <c r="A460" s="472"/>
      <c r="B460" s="472"/>
      <c r="C460" s="472"/>
      <c r="E460" s="1785"/>
      <c r="F460" s="1331" t="s">
        <v>194</v>
      </c>
      <c r="G460" s="159">
        <v>165</v>
      </c>
      <c r="H460" s="160">
        <v>4</v>
      </c>
      <c r="I460" s="161">
        <v>387</v>
      </c>
      <c r="J460" s="162">
        <v>17</v>
      </c>
      <c r="K460" s="159">
        <v>328</v>
      </c>
      <c r="L460" s="160">
        <v>13</v>
      </c>
      <c r="M460" s="161">
        <v>95</v>
      </c>
      <c r="N460" s="507">
        <v>0</v>
      </c>
    </row>
    <row r="461" spans="1:18" x14ac:dyDescent="0.25">
      <c r="A461" s="472"/>
      <c r="B461" s="472"/>
      <c r="C461" s="472"/>
      <c r="E461" s="1785"/>
      <c r="F461" s="1332" t="s">
        <v>195</v>
      </c>
      <c r="G461" s="1046">
        <v>94</v>
      </c>
      <c r="H461" s="1047">
        <v>1</v>
      </c>
      <c r="I461" s="1048">
        <v>310</v>
      </c>
      <c r="J461" s="1049">
        <v>2</v>
      </c>
      <c r="K461" s="1046">
        <v>234</v>
      </c>
      <c r="L461" s="1047">
        <v>0</v>
      </c>
      <c r="M461" s="1048">
        <v>67</v>
      </c>
      <c r="N461" s="1050">
        <v>2</v>
      </c>
    </row>
    <row r="462" spans="1:18" x14ac:dyDescent="0.25">
      <c r="A462" s="472"/>
      <c r="B462" s="472"/>
      <c r="C462" s="472"/>
      <c r="E462" s="1785"/>
      <c r="F462" s="1331" t="s">
        <v>196</v>
      </c>
      <c r="G462" s="159">
        <v>55</v>
      </c>
      <c r="H462" s="160">
        <v>0</v>
      </c>
      <c r="I462" s="161">
        <v>187</v>
      </c>
      <c r="J462" s="162">
        <v>2</v>
      </c>
      <c r="K462" s="159">
        <v>128</v>
      </c>
      <c r="L462" s="160">
        <v>2</v>
      </c>
      <c r="M462" s="161">
        <v>22</v>
      </c>
      <c r="N462" s="507">
        <v>1</v>
      </c>
    </row>
    <row r="463" spans="1:18" x14ac:dyDescent="0.25">
      <c r="A463" s="472"/>
      <c r="B463" s="472"/>
      <c r="C463" s="472"/>
      <c r="E463" s="1785"/>
      <c r="F463" s="1332" t="s">
        <v>197</v>
      </c>
      <c r="G463" s="1046">
        <v>123</v>
      </c>
      <c r="H463" s="1047">
        <v>154</v>
      </c>
      <c r="I463" s="1048">
        <v>159</v>
      </c>
      <c r="J463" s="1049">
        <v>264</v>
      </c>
      <c r="K463" s="1046">
        <v>210</v>
      </c>
      <c r="L463" s="1047">
        <v>289</v>
      </c>
      <c r="M463" s="1048">
        <v>249</v>
      </c>
      <c r="N463" s="1050">
        <v>119</v>
      </c>
    </row>
    <row r="464" spans="1:18" x14ac:dyDescent="0.25">
      <c r="A464" s="472"/>
      <c r="B464" s="472"/>
      <c r="C464" s="472"/>
      <c r="E464" s="1785"/>
      <c r="F464" s="1331" t="s">
        <v>198</v>
      </c>
      <c r="G464" s="159">
        <v>12</v>
      </c>
      <c r="H464" s="160">
        <v>1</v>
      </c>
      <c r="I464" s="161">
        <v>64</v>
      </c>
      <c r="J464" s="162">
        <v>3</v>
      </c>
      <c r="K464" s="159">
        <v>220</v>
      </c>
      <c r="L464" s="160">
        <v>7</v>
      </c>
      <c r="M464" s="161">
        <v>246</v>
      </c>
      <c r="N464" s="507">
        <v>2</v>
      </c>
    </row>
    <row r="465" spans="1:18" x14ac:dyDescent="0.25">
      <c r="A465" s="472"/>
      <c r="B465" s="472"/>
      <c r="C465" s="472"/>
      <c r="E465" s="1785"/>
      <c r="F465" s="1332" t="s">
        <v>199</v>
      </c>
      <c r="G465" s="1046">
        <v>8</v>
      </c>
      <c r="H465" s="1047">
        <v>0</v>
      </c>
      <c r="I465" s="1048">
        <v>44</v>
      </c>
      <c r="J465" s="1049">
        <v>0</v>
      </c>
      <c r="K465" s="1046">
        <v>146</v>
      </c>
      <c r="L465" s="1047">
        <v>2</v>
      </c>
      <c r="M465" s="1048">
        <v>130</v>
      </c>
      <c r="N465" s="1050">
        <v>2</v>
      </c>
    </row>
    <row r="466" spans="1:18" ht="15.75" thickBot="1" x14ac:dyDescent="0.3">
      <c r="A466" s="472"/>
      <c r="B466" s="472"/>
      <c r="C466" s="472"/>
      <c r="E466" s="1785"/>
      <c r="F466" s="781" t="s">
        <v>200</v>
      </c>
      <c r="G466" s="782">
        <v>9</v>
      </c>
      <c r="H466" s="783">
        <v>0</v>
      </c>
      <c r="I466" s="784">
        <v>50</v>
      </c>
      <c r="J466" s="785">
        <v>0</v>
      </c>
      <c r="K466" s="782">
        <v>96</v>
      </c>
      <c r="L466" s="783">
        <v>1</v>
      </c>
      <c r="M466" s="784">
        <v>37</v>
      </c>
      <c r="N466" s="786">
        <v>0</v>
      </c>
    </row>
    <row r="467" spans="1:18" ht="15.75" thickBot="1" x14ac:dyDescent="0.3">
      <c r="A467" s="472"/>
      <c r="B467" s="472"/>
      <c r="C467" s="472"/>
      <c r="E467" s="1785"/>
      <c r="F467" s="907" t="s">
        <v>7</v>
      </c>
      <c r="G467" s="908">
        <f t="shared" ref="G467:N467" si="34">SUM(G458:G466)</f>
        <v>6520</v>
      </c>
      <c r="H467" s="909">
        <f t="shared" si="34"/>
        <v>3839</v>
      </c>
      <c r="I467" s="910">
        <f t="shared" si="34"/>
        <v>3147</v>
      </c>
      <c r="J467" s="911">
        <f t="shared" si="34"/>
        <v>2057</v>
      </c>
      <c r="K467" s="908">
        <f t="shared" si="34"/>
        <v>2046</v>
      </c>
      <c r="L467" s="909">
        <f t="shared" si="34"/>
        <v>714</v>
      </c>
      <c r="M467" s="910">
        <f t="shared" si="34"/>
        <v>993</v>
      </c>
      <c r="N467" s="909">
        <f t="shared" si="34"/>
        <v>170</v>
      </c>
    </row>
    <row r="468" spans="1:18" ht="21" customHeight="1" thickBot="1" x14ac:dyDescent="0.3">
      <c r="A468" s="472"/>
      <c r="B468" s="1328" t="s">
        <v>36</v>
      </c>
      <c r="C468" s="1328"/>
      <c r="D468" s="1326"/>
      <c r="E468" s="1786"/>
      <c r="F468" s="763" t="s">
        <v>201</v>
      </c>
      <c r="G468" s="1787">
        <f>G467+H467</f>
        <v>10359</v>
      </c>
      <c r="H468" s="1788"/>
      <c r="I468" s="1787">
        <f>I467+J467</f>
        <v>5204</v>
      </c>
      <c r="J468" s="1788"/>
      <c r="K468" s="1787">
        <f>K467+L467</f>
        <v>2760</v>
      </c>
      <c r="L468" s="1788"/>
      <c r="M468" s="1787">
        <f>M467+N467</f>
        <v>1163</v>
      </c>
      <c r="N468" s="1799"/>
      <c r="R468" s="76"/>
    </row>
    <row r="469" spans="1:18" ht="16.5" customHeight="1" thickTop="1" thickBot="1" x14ac:dyDescent="0.3">
      <c r="A469" s="472"/>
      <c r="B469" s="1328" t="s">
        <v>38</v>
      </c>
      <c r="C469" s="393"/>
      <c r="D469" s="1326"/>
      <c r="E469" s="1771" t="s">
        <v>236</v>
      </c>
      <c r="F469" s="1801" t="s">
        <v>42</v>
      </c>
      <c r="G469" s="1803" t="s">
        <v>303</v>
      </c>
      <c r="H469" s="1804"/>
      <c r="I469" s="1797" t="s">
        <v>304</v>
      </c>
      <c r="J469" s="1805"/>
      <c r="K469" s="1803" t="s">
        <v>305</v>
      </c>
      <c r="L469" s="1804"/>
      <c r="M469" s="1797" t="s">
        <v>306</v>
      </c>
      <c r="N469" s="1798"/>
    </row>
    <row r="470" spans="1:18" ht="15.75" thickBot="1" x14ac:dyDescent="0.3">
      <c r="A470" s="472"/>
      <c r="B470" s="1328" t="s">
        <v>81</v>
      </c>
      <c r="C470" s="1328"/>
      <c r="D470" s="1326"/>
      <c r="E470" s="1772"/>
      <c r="F470" s="1802"/>
      <c r="G470" s="902" t="s">
        <v>190</v>
      </c>
      <c r="H470" s="903" t="s">
        <v>191</v>
      </c>
      <c r="I470" s="904" t="s">
        <v>190</v>
      </c>
      <c r="J470" s="905" t="s">
        <v>191</v>
      </c>
      <c r="K470" s="902" t="s">
        <v>190</v>
      </c>
      <c r="L470" s="903" t="s">
        <v>191</v>
      </c>
      <c r="M470" s="904" t="s">
        <v>190</v>
      </c>
      <c r="N470" s="906" t="s">
        <v>191</v>
      </c>
    </row>
    <row r="471" spans="1:18" x14ac:dyDescent="0.25">
      <c r="A471" s="472"/>
      <c r="B471" s="472"/>
      <c r="C471" s="472"/>
      <c r="E471" s="1785"/>
      <c r="F471" s="1334" t="s">
        <v>192</v>
      </c>
      <c r="G471" s="155">
        <v>2</v>
      </c>
      <c r="H471" s="156">
        <v>3</v>
      </c>
      <c r="I471" s="157">
        <v>1</v>
      </c>
      <c r="J471" s="158">
        <v>1</v>
      </c>
      <c r="K471" s="155">
        <v>3</v>
      </c>
      <c r="L471" s="156">
        <v>0</v>
      </c>
      <c r="M471" s="157">
        <v>0</v>
      </c>
      <c r="N471" s="506">
        <v>0</v>
      </c>
    </row>
    <row r="472" spans="1:18" x14ac:dyDescent="0.25">
      <c r="A472" s="472"/>
      <c r="B472" s="472"/>
      <c r="C472" s="472"/>
      <c r="E472" s="1785"/>
      <c r="F472" s="1332" t="s">
        <v>193</v>
      </c>
      <c r="G472" s="1046">
        <v>82</v>
      </c>
      <c r="H472" s="1047">
        <v>44</v>
      </c>
      <c r="I472" s="1048">
        <v>39</v>
      </c>
      <c r="J472" s="1049">
        <v>29</v>
      </c>
      <c r="K472" s="1046">
        <v>9</v>
      </c>
      <c r="L472" s="1047">
        <v>7</v>
      </c>
      <c r="M472" s="1048">
        <v>2</v>
      </c>
      <c r="N472" s="1050">
        <v>1</v>
      </c>
    </row>
    <row r="473" spans="1:18" x14ac:dyDescent="0.25">
      <c r="A473" s="472"/>
      <c r="B473" s="472"/>
      <c r="C473" s="472"/>
      <c r="E473" s="1785"/>
      <c r="F473" s="1331" t="s">
        <v>194</v>
      </c>
      <c r="G473" s="159">
        <v>2</v>
      </c>
      <c r="H473" s="160">
        <v>0</v>
      </c>
      <c r="I473" s="161">
        <v>4</v>
      </c>
      <c r="J473" s="162">
        <v>0</v>
      </c>
      <c r="K473" s="159">
        <v>6</v>
      </c>
      <c r="L473" s="160">
        <v>0</v>
      </c>
      <c r="M473" s="161">
        <v>1</v>
      </c>
      <c r="N473" s="507">
        <v>0</v>
      </c>
    </row>
    <row r="474" spans="1:18" x14ac:dyDescent="0.25">
      <c r="A474" s="472"/>
      <c r="B474" s="472"/>
      <c r="C474" s="472"/>
      <c r="E474" s="1785"/>
      <c r="F474" s="1332" t="s">
        <v>195</v>
      </c>
      <c r="G474" s="1046">
        <v>4</v>
      </c>
      <c r="H474" s="1047">
        <v>0</v>
      </c>
      <c r="I474" s="1048">
        <v>7</v>
      </c>
      <c r="J474" s="1049">
        <v>0</v>
      </c>
      <c r="K474" s="1046">
        <v>1</v>
      </c>
      <c r="L474" s="1047">
        <v>0</v>
      </c>
      <c r="M474" s="1048">
        <v>3</v>
      </c>
      <c r="N474" s="1050">
        <v>0</v>
      </c>
    </row>
    <row r="475" spans="1:18" x14ac:dyDescent="0.25">
      <c r="A475" s="472"/>
      <c r="B475" s="472"/>
      <c r="C475" s="472"/>
      <c r="E475" s="1785"/>
      <c r="F475" s="1331" t="s">
        <v>196</v>
      </c>
      <c r="G475" s="159">
        <v>1</v>
      </c>
      <c r="H475" s="160">
        <v>0</v>
      </c>
      <c r="I475" s="161">
        <v>2</v>
      </c>
      <c r="J475" s="162">
        <v>0</v>
      </c>
      <c r="K475" s="159">
        <v>2</v>
      </c>
      <c r="L475" s="160">
        <v>0</v>
      </c>
      <c r="M475" s="161">
        <v>1</v>
      </c>
      <c r="N475" s="507">
        <v>0</v>
      </c>
    </row>
    <row r="476" spans="1:18" x14ac:dyDescent="0.25">
      <c r="A476" s="472"/>
      <c r="B476" s="472"/>
      <c r="C476" s="472"/>
      <c r="E476" s="1785"/>
      <c r="F476" s="1332" t="s">
        <v>197</v>
      </c>
      <c r="G476" s="1046">
        <v>5</v>
      </c>
      <c r="H476" s="1047">
        <v>3</v>
      </c>
      <c r="I476" s="1048">
        <v>6</v>
      </c>
      <c r="J476" s="1049">
        <v>4</v>
      </c>
      <c r="K476" s="1046">
        <v>3</v>
      </c>
      <c r="L476" s="1047">
        <v>6</v>
      </c>
      <c r="M476" s="1048">
        <v>3</v>
      </c>
      <c r="N476" s="1050">
        <v>1</v>
      </c>
    </row>
    <row r="477" spans="1:18" x14ac:dyDescent="0.25">
      <c r="A477" s="472"/>
      <c r="B477" s="472"/>
      <c r="C477" s="472"/>
      <c r="E477" s="1785"/>
      <c r="F477" s="1331" t="s">
        <v>198</v>
      </c>
      <c r="G477" s="159">
        <v>0</v>
      </c>
      <c r="H477" s="160">
        <v>0</v>
      </c>
      <c r="I477" s="161">
        <v>0</v>
      </c>
      <c r="J477" s="162">
        <v>0</v>
      </c>
      <c r="K477" s="159">
        <v>2</v>
      </c>
      <c r="L477" s="160">
        <v>0</v>
      </c>
      <c r="M477" s="161">
        <v>3</v>
      </c>
      <c r="N477" s="507">
        <v>0</v>
      </c>
    </row>
    <row r="478" spans="1:18" x14ac:dyDescent="0.25">
      <c r="A478" s="472"/>
      <c r="B478" s="472"/>
      <c r="C478" s="472"/>
      <c r="E478" s="1785"/>
      <c r="F478" s="1332" t="s">
        <v>199</v>
      </c>
      <c r="G478" s="1046">
        <v>1</v>
      </c>
      <c r="H478" s="1047">
        <v>0</v>
      </c>
      <c r="I478" s="1048">
        <v>2</v>
      </c>
      <c r="J478" s="1049">
        <v>0</v>
      </c>
      <c r="K478" s="1046">
        <v>2</v>
      </c>
      <c r="L478" s="1047">
        <v>0</v>
      </c>
      <c r="M478" s="1048">
        <v>3</v>
      </c>
      <c r="N478" s="1050">
        <v>0</v>
      </c>
    </row>
    <row r="479" spans="1:18" ht="15.75" thickBot="1" x14ac:dyDescent="0.3">
      <c r="A479" s="472"/>
      <c r="B479" s="472"/>
      <c r="C479" s="472"/>
      <c r="E479" s="1785"/>
      <c r="F479" s="781" t="s">
        <v>200</v>
      </c>
      <c r="G479" s="782">
        <v>0</v>
      </c>
      <c r="H479" s="783">
        <v>0</v>
      </c>
      <c r="I479" s="784">
        <v>0</v>
      </c>
      <c r="J479" s="785">
        <v>0</v>
      </c>
      <c r="K479" s="782">
        <v>0</v>
      </c>
      <c r="L479" s="783">
        <v>0</v>
      </c>
      <c r="M479" s="784">
        <v>0</v>
      </c>
      <c r="N479" s="786">
        <v>0</v>
      </c>
    </row>
    <row r="480" spans="1:18" ht="15.75" thickBot="1" x14ac:dyDescent="0.3">
      <c r="A480" s="472"/>
      <c r="B480" s="472"/>
      <c r="C480" s="472"/>
      <c r="E480" s="1785"/>
      <c r="F480" s="907" t="s">
        <v>7</v>
      </c>
      <c r="G480" s="908">
        <f t="shared" ref="G480:N480" si="35">SUM(G471:G479)</f>
        <v>97</v>
      </c>
      <c r="H480" s="909">
        <f t="shared" si="35"/>
        <v>50</v>
      </c>
      <c r="I480" s="910">
        <f t="shared" si="35"/>
        <v>61</v>
      </c>
      <c r="J480" s="911">
        <f t="shared" si="35"/>
        <v>34</v>
      </c>
      <c r="K480" s="908">
        <f t="shared" si="35"/>
        <v>28</v>
      </c>
      <c r="L480" s="909">
        <f t="shared" si="35"/>
        <v>13</v>
      </c>
      <c r="M480" s="910">
        <f t="shared" si="35"/>
        <v>16</v>
      </c>
      <c r="N480" s="909">
        <f t="shared" si="35"/>
        <v>2</v>
      </c>
    </row>
    <row r="481" spans="1:18" ht="21" customHeight="1" thickBot="1" x14ac:dyDescent="0.3">
      <c r="A481" s="472"/>
      <c r="B481" s="472"/>
      <c r="C481" s="472"/>
      <c r="E481" s="1786"/>
      <c r="F481" s="763" t="s">
        <v>201</v>
      </c>
      <c r="G481" s="1787">
        <f>G480+H480</f>
        <v>147</v>
      </c>
      <c r="H481" s="1788"/>
      <c r="I481" s="1787">
        <f>I480+J480</f>
        <v>95</v>
      </c>
      <c r="J481" s="1788"/>
      <c r="K481" s="1787">
        <f>K480+L480</f>
        <v>41</v>
      </c>
      <c r="L481" s="1788"/>
      <c r="M481" s="1787">
        <f>M480+N480</f>
        <v>18</v>
      </c>
      <c r="N481" s="1799"/>
      <c r="R481" s="76"/>
    </row>
    <row r="482" spans="1:18" ht="16.5" customHeight="1" thickTop="1" thickBot="1" x14ac:dyDescent="0.3">
      <c r="A482" s="472"/>
      <c r="B482" s="472"/>
      <c r="C482" s="472" t="s">
        <v>237</v>
      </c>
      <c r="E482" s="1771" t="s">
        <v>237</v>
      </c>
      <c r="F482" s="1801" t="s">
        <v>42</v>
      </c>
      <c r="G482" s="1803" t="s">
        <v>303</v>
      </c>
      <c r="H482" s="1804"/>
      <c r="I482" s="1797" t="s">
        <v>304</v>
      </c>
      <c r="J482" s="1805"/>
      <c r="K482" s="1803" t="s">
        <v>305</v>
      </c>
      <c r="L482" s="1804"/>
      <c r="M482" s="1797" t="s">
        <v>306</v>
      </c>
      <c r="N482" s="1798"/>
    </row>
    <row r="483" spans="1:18" ht="15.75" thickBot="1" x14ac:dyDescent="0.3">
      <c r="A483" s="472"/>
      <c r="B483" s="472"/>
      <c r="C483" s="472"/>
      <c r="E483" s="1772"/>
      <c r="F483" s="1802"/>
      <c r="G483" s="902" t="s">
        <v>190</v>
      </c>
      <c r="H483" s="903" t="s">
        <v>191</v>
      </c>
      <c r="I483" s="904" t="s">
        <v>190</v>
      </c>
      <c r="J483" s="905" t="s">
        <v>191</v>
      </c>
      <c r="K483" s="902" t="s">
        <v>190</v>
      </c>
      <c r="L483" s="903" t="s">
        <v>191</v>
      </c>
      <c r="M483" s="904" t="s">
        <v>190</v>
      </c>
      <c r="N483" s="906" t="s">
        <v>191</v>
      </c>
    </row>
    <row r="484" spans="1:18" x14ac:dyDescent="0.25">
      <c r="A484" s="472"/>
      <c r="B484" s="472"/>
      <c r="C484" s="472"/>
      <c r="E484" s="1785"/>
      <c r="F484" s="1334" t="s">
        <v>192</v>
      </c>
      <c r="G484" s="155">
        <v>3743</v>
      </c>
      <c r="H484" s="156">
        <v>2205</v>
      </c>
      <c r="I484" s="157">
        <v>2250</v>
      </c>
      <c r="J484" s="158">
        <v>1751</v>
      </c>
      <c r="K484" s="155">
        <v>766</v>
      </c>
      <c r="L484" s="156">
        <v>366</v>
      </c>
      <c r="M484" s="157">
        <v>160</v>
      </c>
      <c r="N484" s="506">
        <v>11</v>
      </c>
    </row>
    <row r="485" spans="1:18" x14ac:dyDescent="0.25">
      <c r="A485" s="472"/>
      <c r="B485" s="472"/>
      <c r="C485" s="472"/>
      <c r="E485" s="1785"/>
      <c r="F485" s="1332" t="s">
        <v>193</v>
      </c>
      <c r="G485" s="1046">
        <v>52550</v>
      </c>
      <c r="H485" s="1047">
        <v>20925</v>
      </c>
      <c r="I485" s="1048">
        <v>18982</v>
      </c>
      <c r="J485" s="1049">
        <v>8500</v>
      </c>
      <c r="K485" s="1046">
        <v>5656</v>
      </c>
      <c r="L485" s="1047">
        <v>1431</v>
      </c>
      <c r="M485" s="1048">
        <v>1089</v>
      </c>
      <c r="N485" s="1050">
        <v>110</v>
      </c>
    </row>
    <row r="486" spans="1:18" x14ac:dyDescent="0.25">
      <c r="A486" s="472"/>
      <c r="B486" s="472"/>
      <c r="C486" s="472"/>
      <c r="E486" s="1785"/>
      <c r="F486" s="1331" t="s">
        <v>194</v>
      </c>
      <c r="G486" s="159">
        <v>762</v>
      </c>
      <c r="H486" s="160">
        <v>20</v>
      </c>
      <c r="I486" s="161">
        <v>2596</v>
      </c>
      <c r="J486" s="162">
        <v>95</v>
      </c>
      <c r="K486" s="159">
        <v>2110</v>
      </c>
      <c r="L486" s="160">
        <v>57</v>
      </c>
      <c r="M486" s="161">
        <v>493</v>
      </c>
      <c r="N486" s="507">
        <v>8</v>
      </c>
    </row>
    <row r="487" spans="1:18" x14ac:dyDescent="0.25">
      <c r="A487" s="472"/>
      <c r="B487" s="472"/>
      <c r="C487" s="472"/>
      <c r="E487" s="1785"/>
      <c r="F487" s="1332" t="s">
        <v>195</v>
      </c>
      <c r="G487" s="1046">
        <v>1196</v>
      </c>
      <c r="H487" s="1047">
        <v>18</v>
      </c>
      <c r="I487" s="1048">
        <v>2875</v>
      </c>
      <c r="J487" s="1049">
        <v>73</v>
      </c>
      <c r="K487" s="1046">
        <v>2210</v>
      </c>
      <c r="L487" s="1047">
        <v>32</v>
      </c>
      <c r="M487" s="1048">
        <v>552</v>
      </c>
      <c r="N487" s="1050">
        <v>6</v>
      </c>
    </row>
    <row r="488" spans="1:18" x14ac:dyDescent="0.25">
      <c r="A488" s="472"/>
      <c r="B488" s="472"/>
      <c r="C488" s="472"/>
      <c r="E488" s="1785"/>
      <c r="F488" s="1331" t="s">
        <v>196</v>
      </c>
      <c r="G488" s="159">
        <v>350</v>
      </c>
      <c r="H488" s="160">
        <v>2</v>
      </c>
      <c r="I488" s="161">
        <v>1862</v>
      </c>
      <c r="J488" s="162">
        <v>15</v>
      </c>
      <c r="K488" s="159">
        <v>1141</v>
      </c>
      <c r="L488" s="160">
        <v>8</v>
      </c>
      <c r="M488" s="161">
        <v>212</v>
      </c>
      <c r="N488" s="507">
        <v>1</v>
      </c>
    </row>
    <row r="489" spans="1:18" x14ac:dyDescent="0.25">
      <c r="A489" s="472"/>
      <c r="B489" s="472"/>
      <c r="C489" s="472"/>
      <c r="E489" s="1785"/>
      <c r="F489" s="1332" t="s">
        <v>197</v>
      </c>
      <c r="G489" s="1046">
        <v>12563</v>
      </c>
      <c r="H489" s="1047">
        <v>16736</v>
      </c>
      <c r="I489" s="1048">
        <v>8461</v>
      </c>
      <c r="J489" s="1049">
        <v>13123</v>
      </c>
      <c r="K489" s="1046">
        <v>6476</v>
      </c>
      <c r="L489" s="1047">
        <v>7544</v>
      </c>
      <c r="M489" s="1048">
        <v>3507</v>
      </c>
      <c r="N489" s="1050">
        <v>1919</v>
      </c>
    </row>
    <row r="490" spans="1:18" x14ac:dyDescent="0.25">
      <c r="A490" s="472"/>
      <c r="B490" s="472"/>
      <c r="C490" s="472"/>
      <c r="E490" s="1785"/>
      <c r="F490" s="1331" t="s">
        <v>198</v>
      </c>
      <c r="G490" s="159">
        <v>177</v>
      </c>
      <c r="H490" s="160">
        <v>5</v>
      </c>
      <c r="I490" s="161">
        <v>917</v>
      </c>
      <c r="J490" s="162">
        <v>70</v>
      </c>
      <c r="K490" s="159">
        <v>1829</v>
      </c>
      <c r="L490" s="160">
        <v>93</v>
      </c>
      <c r="M490" s="161">
        <v>1258</v>
      </c>
      <c r="N490" s="507">
        <v>22</v>
      </c>
    </row>
    <row r="491" spans="1:18" x14ac:dyDescent="0.25">
      <c r="A491" s="472"/>
      <c r="B491" s="472"/>
      <c r="C491" s="472"/>
      <c r="E491" s="1785"/>
      <c r="F491" s="1332" t="s">
        <v>199</v>
      </c>
      <c r="G491" s="1046">
        <v>208</v>
      </c>
      <c r="H491" s="1047">
        <v>5</v>
      </c>
      <c r="I491" s="1048">
        <v>994</v>
      </c>
      <c r="J491" s="1049">
        <v>40</v>
      </c>
      <c r="K491" s="1046">
        <v>1986</v>
      </c>
      <c r="L491" s="1047">
        <v>46</v>
      </c>
      <c r="M491" s="1048">
        <v>1299</v>
      </c>
      <c r="N491" s="1050">
        <v>13</v>
      </c>
    </row>
    <row r="492" spans="1:18" ht="15.75" thickBot="1" x14ac:dyDescent="0.3">
      <c r="A492" s="472"/>
      <c r="B492" s="472"/>
      <c r="C492" s="472"/>
      <c r="E492" s="1785"/>
      <c r="F492" s="781" t="s">
        <v>200</v>
      </c>
      <c r="G492" s="782">
        <v>94</v>
      </c>
      <c r="H492" s="783">
        <v>0</v>
      </c>
      <c r="I492" s="784">
        <v>730</v>
      </c>
      <c r="J492" s="785">
        <v>7</v>
      </c>
      <c r="K492" s="782">
        <v>1300</v>
      </c>
      <c r="L492" s="783">
        <v>9</v>
      </c>
      <c r="M492" s="784">
        <v>607</v>
      </c>
      <c r="N492" s="786">
        <v>3</v>
      </c>
    </row>
    <row r="493" spans="1:18" ht="15.75" thickBot="1" x14ac:dyDescent="0.3">
      <c r="A493" s="472"/>
      <c r="B493" s="472"/>
      <c r="C493" s="472"/>
      <c r="E493" s="1785"/>
      <c r="F493" s="907" t="s">
        <v>7</v>
      </c>
      <c r="G493" s="908">
        <f t="shared" ref="G493:N493" si="36">SUM(G484:G492)</f>
        <v>71643</v>
      </c>
      <c r="H493" s="909">
        <f t="shared" si="36"/>
        <v>39916</v>
      </c>
      <c r="I493" s="910">
        <f t="shared" si="36"/>
        <v>39667</v>
      </c>
      <c r="J493" s="911">
        <f t="shared" si="36"/>
        <v>23674</v>
      </c>
      <c r="K493" s="908">
        <f t="shared" si="36"/>
        <v>23474</v>
      </c>
      <c r="L493" s="909">
        <f t="shared" si="36"/>
        <v>9586</v>
      </c>
      <c r="M493" s="910">
        <f t="shared" si="36"/>
        <v>9177</v>
      </c>
      <c r="N493" s="909">
        <f t="shared" si="36"/>
        <v>2093</v>
      </c>
      <c r="O493" s="76"/>
    </row>
    <row r="494" spans="1:18" ht="21" customHeight="1" thickBot="1" x14ac:dyDescent="0.3">
      <c r="A494" s="472"/>
      <c r="B494" s="472"/>
      <c r="C494" s="472"/>
      <c r="E494" s="1786"/>
      <c r="F494" s="763" t="s">
        <v>201</v>
      </c>
      <c r="G494" s="1787">
        <f>G493+H493</f>
        <v>111559</v>
      </c>
      <c r="H494" s="1788"/>
      <c r="I494" s="1787">
        <f>I493+J493</f>
        <v>63341</v>
      </c>
      <c r="J494" s="1788"/>
      <c r="K494" s="1787">
        <f>K493+L493</f>
        <v>33060</v>
      </c>
      <c r="L494" s="1788"/>
      <c r="M494" s="1787">
        <f>M493+N493</f>
        <v>11270</v>
      </c>
      <c r="N494" s="1799"/>
      <c r="R494" s="76"/>
    </row>
    <row r="495" spans="1:18" ht="16.5" customHeight="1" thickTop="1" thickBot="1" x14ac:dyDescent="0.3">
      <c r="A495" s="472"/>
      <c r="B495" s="472"/>
      <c r="C495" s="472" t="s">
        <v>238</v>
      </c>
      <c r="E495" s="1771" t="s">
        <v>238</v>
      </c>
      <c r="F495" s="1801" t="s">
        <v>42</v>
      </c>
      <c r="G495" s="1803" t="s">
        <v>303</v>
      </c>
      <c r="H495" s="1804"/>
      <c r="I495" s="1797" t="s">
        <v>304</v>
      </c>
      <c r="J495" s="1805"/>
      <c r="K495" s="1803" t="s">
        <v>305</v>
      </c>
      <c r="L495" s="1804"/>
      <c r="M495" s="1797" t="s">
        <v>306</v>
      </c>
      <c r="N495" s="1798"/>
    </row>
    <row r="496" spans="1:18" ht="15.75" thickBot="1" x14ac:dyDescent="0.3">
      <c r="A496" s="472"/>
      <c r="B496" s="472"/>
      <c r="C496" s="472"/>
      <c r="E496" s="1772"/>
      <c r="F496" s="1802"/>
      <c r="G496" s="902" t="s">
        <v>190</v>
      </c>
      <c r="H496" s="903" t="s">
        <v>191</v>
      </c>
      <c r="I496" s="904" t="s">
        <v>190</v>
      </c>
      <c r="J496" s="905" t="s">
        <v>191</v>
      </c>
      <c r="K496" s="902" t="s">
        <v>190</v>
      </c>
      <c r="L496" s="903" t="s">
        <v>191</v>
      </c>
      <c r="M496" s="904" t="s">
        <v>190</v>
      </c>
      <c r="N496" s="906" t="s">
        <v>191</v>
      </c>
    </row>
    <row r="497" spans="1:18" x14ac:dyDescent="0.25">
      <c r="A497" s="472"/>
      <c r="B497" s="472"/>
      <c r="C497" s="472"/>
      <c r="E497" s="1785"/>
      <c r="F497" s="1334" t="s">
        <v>192</v>
      </c>
      <c r="G497" s="155">
        <v>81</v>
      </c>
      <c r="H497" s="156">
        <v>34</v>
      </c>
      <c r="I497" s="157">
        <v>93</v>
      </c>
      <c r="J497" s="158">
        <v>59</v>
      </c>
      <c r="K497" s="155">
        <v>52</v>
      </c>
      <c r="L497" s="156">
        <v>21</v>
      </c>
      <c r="M497" s="157">
        <v>19</v>
      </c>
      <c r="N497" s="506">
        <v>4</v>
      </c>
    </row>
    <row r="498" spans="1:18" x14ac:dyDescent="0.25">
      <c r="A498" s="472"/>
      <c r="B498" s="472"/>
      <c r="C498" s="472"/>
      <c r="E498" s="1785"/>
      <c r="F498" s="1332" t="s">
        <v>193</v>
      </c>
      <c r="G498" s="1046">
        <v>2560</v>
      </c>
      <c r="H498" s="1047">
        <v>1305</v>
      </c>
      <c r="I498" s="1048">
        <v>905</v>
      </c>
      <c r="J498" s="1049">
        <v>617</v>
      </c>
      <c r="K498" s="1046">
        <v>363</v>
      </c>
      <c r="L498" s="1047">
        <v>183</v>
      </c>
      <c r="M498" s="1048">
        <v>109</v>
      </c>
      <c r="N498" s="1050">
        <v>19</v>
      </c>
    </row>
    <row r="499" spans="1:18" x14ac:dyDescent="0.25">
      <c r="A499" s="472"/>
      <c r="B499" s="472"/>
      <c r="C499" s="472"/>
      <c r="E499" s="1785"/>
      <c r="F499" s="1331" t="s">
        <v>194</v>
      </c>
      <c r="G499" s="159">
        <v>83</v>
      </c>
      <c r="H499" s="160">
        <v>2</v>
      </c>
      <c r="I499" s="161">
        <v>157</v>
      </c>
      <c r="J499" s="162">
        <v>3</v>
      </c>
      <c r="K499" s="159">
        <v>162</v>
      </c>
      <c r="L499" s="160">
        <v>4</v>
      </c>
      <c r="M499" s="161">
        <v>68</v>
      </c>
      <c r="N499" s="507">
        <v>1</v>
      </c>
    </row>
    <row r="500" spans="1:18" x14ac:dyDescent="0.25">
      <c r="A500" s="472"/>
      <c r="B500" s="472"/>
      <c r="C500" s="472"/>
      <c r="E500" s="1785"/>
      <c r="F500" s="1332" t="s">
        <v>195</v>
      </c>
      <c r="G500" s="1046">
        <v>30</v>
      </c>
      <c r="H500" s="1047">
        <v>0</v>
      </c>
      <c r="I500" s="1048">
        <v>154</v>
      </c>
      <c r="J500" s="1049">
        <v>0</v>
      </c>
      <c r="K500" s="1046">
        <v>117</v>
      </c>
      <c r="L500" s="1047">
        <v>3</v>
      </c>
      <c r="M500" s="1048">
        <v>32</v>
      </c>
      <c r="N500" s="1050">
        <v>1</v>
      </c>
    </row>
    <row r="501" spans="1:18" x14ac:dyDescent="0.25">
      <c r="A501" s="472"/>
      <c r="B501" s="472"/>
      <c r="C501" s="472"/>
      <c r="E501" s="1785"/>
      <c r="F501" s="1331" t="s">
        <v>196</v>
      </c>
      <c r="G501" s="159">
        <v>12</v>
      </c>
      <c r="H501" s="160">
        <v>0</v>
      </c>
      <c r="I501" s="161">
        <v>60</v>
      </c>
      <c r="J501" s="162">
        <v>0</v>
      </c>
      <c r="K501" s="159">
        <v>43</v>
      </c>
      <c r="L501" s="160">
        <v>0</v>
      </c>
      <c r="M501" s="161">
        <v>4</v>
      </c>
      <c r="N501" s="507">
        <v>0</v>
      </c>
    </row>
    <row r="502" spans="1:18" x14ac:dyDescent="0.25">
      <c r="A502" s="472"/>
      <c r="B502" s="472"/>
      <c r="C502" s="472"/>
      <c r="E502" s="1785"/>
      <c r="F502" s="1332" t="s">
        <v>197</v>
      </c>
      <c r="G502" s="1046">
        <v>50</v>
      </c>
      <c r="H502" s="1047">
        <v>44</v>
      </c>
      <c r="I502" s="1048">
        <v>80</v>
      </c>
      <c r="J502" s="1049">
        <v>92</v>
      </c>
      <c r="K502" s="1046">
        <v>83</v>
      </c>
      <c r="L502" s="1047">
        <v>112</v>
      </c>
      <c r="M502" s="1048">
        <v>118</v>
      </c>
      <c r="N502" s="1050">
        <v>56</v>
      </c>
    </row>
    <row r="503" spans="1:18" x14ac:dyDescent="0.25">
      <c r="A503" s="472"/>
      <c r="B503" s="472"/>
      <c r="C503" s="472"/>
      <c r="E503" s="1785"/>
      <c r="F503" s="1331" t="s">
        <v>198</v>
      </c>
      <c r="G503" s="159">
        <v>3</v>
      </c>
      <c r="H503" s="160">
        <v>0</v>
      </c>
      <c r="I503" s="161">
        <v>24</v>
      </c>
      <c r="J503" s="162">
        <v>0</v>
      </c>
      <c r="K503" s="159">
        <v>79</v>
      </c>
      <c r="L503" s="160">
        <v>2</v>
      </c>
      <c r="M503" s="161">
        <v>102</v>
      </c>
      <c r="N503" s="507">
        <v>0</v>
      </c>
    </row>
    <row r="504" spans="1:18" x14ac:dyDescent="0.25">
      <c r="A504" s="472"/>
      <c r="B504" s="472"/>
      <c r="C504" s="472"/>
      <c r="E504" s="1785"/>
      <c r="F504" s="1332" t="s">
        <v>199</v>
      </c>
      <c r="G504" s="1046">
        <v>0</v>
      </c>
      <c r="H504" s="1047">
        <v>0</v>
      </c>
      <c r="I504" s="1048">
        <v>11</v>
      </c>
      <c r="J504" s="1049">
        <v>0</v>
      </c>
      <c r="K504" s="1046">
        <v>48</v>
      </c>
      <c r="L504" s="1047">
        <v>1</v>
      </c>
      <c r="M504" s="1048">
        <v>55</v>
      </c>
      <c r="N504" s="1050">
        <v>0</v>
      </c>
    </row>
    <row r="505" spans="1:18" ht="15.75" thickBot="1" x14ac:dyDescent="0.3">
      <c r="A505" s="472"/>
      <c r="B505" s="472"/>
      <c r="C505" s="472"/>
      <c r="E505" s="1785"/>
      <c r="F505" s="781" t="s">
        <v>200</v>
      </c>
      <c r="G505" s="782">
        <v>1</v>
      </c>
      <c r="H505" s="783">
        <v>0</v>
      </c>
      <c r="I505" s="784">
        <v>12</v>
      </c>
      <c r="J505" s="785">
        <v>0</v>
      </c>
      <c r="K505" s="782">
        <v>33</v>
      </c>
      <c r="L505" s="783">
        <v>0</v>
      </c>
      <c r="M505" s="784">
        <v>20</v>
      </c>
      <c r="N505" s="786">
        <v>0</v>
      </c>
    </row>
    <row r="506" spans="1:18" ht="15.75" thickBot="1" x14ac:dyDescent="0.3">
      <c r="A506" s="472"/>
      <c r="B506" s="472"/>
      <c r="C506" s="472"/>
      <c r="E506" s="1785"/>
      <c r="F506" s="907" t="s">
        <v>7</v>
      </c>
      <c r="G506" s="908">
        <f t="shared" ref="G506:N506" si="37">SUM(G497:G505)</f>
        <v>2820</v>
      </c>
      <c r="H506" s="909">
        <f t="shared" si="37"/>
        <v>1385</v>
      </c>
      <c r="I506" s="910">
        <f t="shared" si="37"/>
        <v>1496</v>
      </c>
      <c r="J506" s="911">
        <f t="shared" si="37"/>
        <v>771</v>
      </c>
      <c r="K506" s="908">
        <f t="shared" si="37"/>
        <v>980</v>
      </c>
      <c r="L506" s="909">
        <f t="shared" si="37"/>
        <v>326</v>
      </c>
      <c r="M506" s="910">
        <f t="shared" si="37"/>
        <v>527</v>
      </c>
      <c r="N506" s="909">
        <f t="shared" si="37"/>
        <v>81</v>
      </c>
    </row>
    <row r="507" spans="1:18" ht="21" customHeight="1" thickBot="1" x14ac:dyDescent="0.3">
      <c r="A507" s="472"/>
      <c r="B507" s="472"/>
      <c r="C507" s="472"/>
      <c r="E507" s="1786"/>
      <c r="F507" s="763" t="s">
        <v>201</v>
      </c>
      <c r="G507" s="1787">
        <f>G506+H506</f>
        <v>4205</v>
      </c>
      <c r="H507" s="1788"/>
      <c r="I507" s="1787">
        <f>I506+J506</f>
        <v>2267</v>
      </c>
      <c r="J507" s="1788"/>
      <c r="K507" s="1787">
        <f>K506+L506</f>
        <v>1306</v>
      </c>
      <c r="L507" s="1788"/>
      <c r="M507" s="1787">
        <f>M506+N506</f>
        <v>608</v>
      </c>
      <c r="N507" s="1799"/>
      <c r="R507" s="76"/>
    </row>
    <row r="508" spans="1:18" ht="16.5" customHeight="1" thickTop="1" thickBot="1" x14ac:dyDescent="0.3">
      <c r="A508" s="472"/>
      <c r="B508" s="472"/>
      <c r="C508" s="472" t="s">
        <v>239</v>
      </c>
      <c r="E508" s="1771" t="s">
        <v>239</v>
      </c>
      <c r="F508" s="1801" t="s">
        <v>42</v>
      </c>
      <c r="G508" s="1803" t="s">
        <v>303</v>
      </c>
      <c r="H508" s="1804"/>
      <c r="I508" s="1797" t="s">
        <v>304</v>
      </c>
      <c r="J508" s="1805"/>
      <c r="K508" s="1803" t="s">
        <v>305</v>
      </c>
      <c r="L508" s="1804"/>
      <c r="M508" s="1797" t="s">
        <v>306</v>
      </c>
      <c r="N508" s="1798"/>
    </row>
    <row r="509" spans="1:18" ht="15.75" thickBot="1" x14ac:dyDescent="0.3">
      <c r="A509" s="472"/>
      <c r="B509" s="472"/>
      <c r="C509" s="472"/>
      <c r="E509" s="1772"/>
      <c r="F509" s="1802"/>
      <c r="G509" s="902" t="s">
        <v>190</v>
      </c>
      <c r="H509" s="903" t="s">
        <v>191</v>
      </c>
      <c r="I509" s="904" t="s">
        <v>190</v>
      </c>
      <c r="J509" s="905" t="s">
        <v>191</v>
      </c>
      <c r="K509" s="902" t="s">
        <v>190</v>
      </c>
      <c r="L509" s="903" t="s">
        <v>191</v>
      </c>
      <c r="M509" s="904" t="s">
        <v>190</v>
      </c>
      <c r="N509" s="906" t="s">
        <v>191</v>
      </c>
    </row>
    <row r="510" spans="1:18" x14ac:dyDescent="0.25">
      <c r="A510" s="472"/>
      <c r="B510" s="472"/>
      <c r="C510" s="472"/>
      <c r="E510" s="1785"/>
      <c r="F510" s="1334" t="s">
        <v>192</v>
      </c>
      <c r="G510" s="155">
        <v>15</v>
      </c>
      <c r="H510" s="156">
        <v>10</v>
      </c>
      <c r="I510" s="157">
        <v>20</v>
      </c>
      <c r="J510" s="158">
        <v>15</v>
      </c>
      <c r="K510" s="155">
        <v>5</v>
      </c>
      <c r="L510" s="156">
        <v>4</v>
      </c>
      <c r="M510" s="157">
        <v>4</v>
      </c>
      <c r="N510" s="506">
        <v>0</v>
      </c>
    </row>
    <row r="511" spans="1:18" x14ac:dyDescent="0.25">
      <c r="A511" s="472"/>
      <c r="B511" s="472"/>
      <c r="C511" s="472"/>
      <c r="E511" s="1785"/>
      <c r="F511" s="1332" t="s">
        <v>193</v>
      </c>
      <c r="G511" s="1046">
        <v>358</v>
      </c>
      <c r="H511" s="1047">
        <v>183</v>
      </c>
      <c r="I511" s="1048">
        <v>164</v>
      </c>
      <c r="J511" s="1049">
        <v>83</v>
      </c>
      <c r="K511" s="1046">
        <v>62</v>
      </c>
      <c r="L511" s="1047">
        <v>18</v>
      </c>
      <c r="M511" s="1048">
        <v>14</v>
      </c>
      <c r="N511" s="1050">
        <v>1</v>
      </c>
    </row>
    <row r="512" spans="1:18" x14ac:dyDescent="0.25">
      <c r="A512" s="472"/>
      <c r="B512" s="472"/>
      <c r="C512" s="472"/>
      <c r="E512" s="1785"/>
      <c r="F512" s="1331" t="s">
        <v>194</v>
      </c>
      <c r="G512" s="159">
        <v>4</v>
      </c>
      <c r="H512" s="160">
        <v>0</v>
      </c>
      <c r="I512" s="161">
        <v>18</v>
      </c>
      <c r="J512" s="162">
        <v>0</v>
      </c>
      <c r="K512" s="159">
        <v>16</v>
      </c>
      <c r="L512" s="160">
        <v>0</v>
      </c>
      <c r="M512" s="161">
        <v>7</v>
      </c>
      <c r="N512" s="507">
        <v>0</v>
      </c>
    </row>
    <row r="513" spans="1:18" x14ac:dyDescent="0.25">
      <c r="A513" s="472"/>
      <c r="B513" s="472"/>
      <c r="C513" s="472"/>
      <c r="E513" s="1785"/>
      <c r="F513" s="1332" t="s">
        <v>195</v>
      </c>
      <c r="G513" s="1046">
        <v>3</v>
      </c>
      <c r="H513" s="1047">
        <v>0</v>
      </c>
      <c r="I513" s="1048">
        <v>11</v>
      </c>
      <c r="J513" s="1049">
        <v>0</v>
      </c>
      <c r="K513" s="1046">
        <v>9</v>
      </c>
      <c r="L513" s="1047">
        <v>0</v>
      </c>
      <c r="M513" s="1048">
        <v>5</v>
      </c>
      <c r="N513" s="1050">
        <v>0</v>
      </c>
    </row>
    <row r="514" spans="1:18" x14ac:dyDescent="0.25">
      <c r="A514" s="472"/>
      <c r="B514" s="472"/>
      <c r="C514" s="472"/>
      <c r="E514" s="1785"/>
      <c r="F514" s="1331" t="s">
        <v>196</v>
      </c>
      <c r="G514" s="159">
        <v>2</v>
      </c>
      <c r="H514" s="160">
        <v>0</v>
      </c>
      <c r="I514" s="161">
        <v>6</v>
      </c>
      <c r="J514" s="162">
        <v>0</v>
      </c>
      <c r="K514" s="159">
        <v>6</v>
      </c>
      <c r="L514" s="160">
        <v>0</v>
      </c>
      <c r="M514" s="161">
        <v>0</v>
      </c>
      <c r="N514" s="507">
        <v>0</v>
      </c>
    </row>
    <row r="515" spans="1:18" x14ac:dyDescent="0.25">
      <c r="A515" s="472"/>
      <c r="B515" s="472"/>
      <c r="C515" s="472"/>
      <c r="E515" s="1785"/>
      <c r="F515" s="1332" t="s">
        <v>197</v>
      </c>
      <c r="G515" s="1046">
        <v>3</v>
      </c>
      <c r="H515" s="1047">
        <v>9</v>
      </c>
      <c r="I515" s="1048">
        <v>4</v>
      </c>
      <c r="J515" s="1049">
        <v>10</v>
      </c>
      <c r="K515" s="1046">
        <v>7</v>
      </c>
      <c r="L515" s="1047">
        <v>14</v>
      </c>
      <c r="M515" s="1048">
        <v>17</v>
      </c>
      <c r="N515" s="1050">
        <v>9</v>
      </c>
    </row>
    <row r="516" spans="1:18" x14ac:dyDescent="0.25">
      <c r="A516" s="472"/>
      <c r="B516" s="472"/>
      <c r="C516" s="472"/>
      <c r="E516" s="1785"/>
      <c r="F516" s="1331" t="s">
        <v>198</v>
      </c>
      <c r="G516" s="159">
        <v>0</v>
      </c>
      <c r="H516" s="160">
        <v>0</v>
      </c>
      <c r="I516" s="161">
        <v>3</v>
      </c>
      <c r="J516" s="162">
        <v>0</v>
      </c>
      <c r="K516" s="159">
        <v>7</v>
      </c>
      <c r="L516" s="160">
        <v>0</v>
      </c>
      <c r="M516" s="161">
        <v>15</v>
      </c>
      <c r="N516" s="507">
        <v>0</v>
      </c>
    </row>
    <row r="517" spans="1:18" x14ac:dyDescent="0.25">
      <c r="A517" s="472"/>
      <c r="B517" s="472"/>
      <c r="C517" s="472"/>
      <c r="E517" s="1785"/>
      <c r="F517" s="1332" t="s">
        <v>199</v>
      </c>
      <c r="G517" s="1046">
        <v>1</v>
      </c>
      <c r="H517" s="1047">
        <v>0</v>
      </c>
      <c r="I517" s="1048">
        <v>2</v>
      </c>
      <c r="J517" s="1049">
        <v>0</v>
      </c>
      <c r="K517" s="1046">
        <v>6</v>
      </c>
      <c r="L517" s="1047">
        <v>0</v>
      </c>
      <c r="M517" s="1048">
        <v>9</v>
      </c>
      <c r="N517" s="1050">
        <v>0</v>
      </c>
    </row>
    <row r="518" spans="1:18" ht="15.75" thickBot="1" x14ac:dyDescent="0.3">
      <c r="A518" s="472"/>
      <c r="B518" s="472"/>
      <c r="C518" s="472"/>
      <c r="E518" s="1785"/>
      <c r="F518" s="781" t="s">
        <v>200</v>
      </c>
      <c r="G518" s="782">
        <v>0</v>
      </c>
      <c r="H518" s="783">
        <v>0</v>
      </c>
      <c r="I518" s="784">
        <v>0</v>
      </c>
      <c r="J518" s="785">
        <v>0</v>
      </c>
      <c r="K518" s="782">
        <v>3</v>
      </c>
      <c r="L518" s="783">
        <v>0</v>
      </c>
      <c r="M518" s="784">
        <v>0</v>
      </c>
      <c r="N518" s="786">
        <v>0</v>
      </c>
    </row>
    <row r="519" spans="1:18" ht="15.75" thickBot="1" x14ac:dyDescent="0.3">
      <c r="A519" s="472"/>
      <c r="B519" s="472"/>
      <c r="C519" s="472"/>
      <c r="E519" s="1785"/>
      <c r="F519" s="907" t="s">
        <v>7</v>
      </c>
      <c r="G519" s="908">
        <f t="shared" ref="G519:N519" si="38">SUM(G510:G518)</f>
        <v>386</v>
      </c>
      <c r="H519" s="909">
        <f t="shared" si="38"/>
        <v>202</v>
      </c>
      <c r="I519" s="910">
        <f t="shared" si="38"/>
        <v>228</v>
      </c>
      <c r="J519" s="911">
        <f t="shared" si="38"/>
        <v>108</v>
      </c>
      <c r="K519" s="908">
        <f t="shared" si="38"/>
        <v>121</v>
      </c>
      <c r="L519" s="909">
        <f t="shared" si="38"/>
        <v>36</v>
      </c>
      <c r="M519" s="910">
        <f t="shared" si="38"/>
        <v>71</v>
      </c>
      <c r="N519" s="909">
        <f t="shared" si="38"/>
        <v>10</v>
      </c>
    </row>
    <row r="520" spans="1:18" ht="21" customHeight="1" thickBot="1" x14ac:dyDescent="0.3">
      <c r="A520" s="472"/>
      <c r="B520" s="472"/>
      <c r="C520" s="472"/>
      <c r="E520" s="1786"/>
      <c r="F520" s="763" t="s">
        <v>201</v>
      </c>
      <c r="G520" s="1787">
        <f>G519+H519</f>
        <v>588</v>
      </c>
      <c r="H520" s="1788"/>
      <c r="I520" s="1787">
        <f>I519+J519</f>
        <v>336</v>
      </c>
      <c r="J520" s="1788"/>
      <c r="K520" s="1787">
        <f>K519+L519</f>
        <v>157</v>
      </c>
      <c r="L520" s="1788"/>
      <c r="M520" s="1787">
        <f>M519+N519</f>
        <v>81</v>
      </c>
      <c r="N520" s="1799"/>
      <c r="R520" s="76"/>
    </row>
    <row r="521" spans="1:18" ht="16.5" customHeight="1" thickTop="1" thickBot="1" x14ac:dyDescent="0.3">
      <c r="A521" s="472"/>
      <c r="B521" s="472"/>
      <c r="C521" s="472" t="s">
        <v>240</v>
      </c>
      <c r="E521" s="1771" t="s">
        <v>240</v>
      </c>
      <c r="F521" s="1801" t="s">
        <v>42</v>
      </c>
      <c r="G521" s="1803" t="s">
        <v>303</v>
      </c>
      <c r="H521" s="1804"/>
      <c r="I521" s="1797" t="s">
        <v>304</v>
      </c>
      <c r="J521" s="1805"/>
      <c r="K521" s="1803" t="s">
        <v>305</v>
      </c>
      <c r="L521" s="1804"/>
      <c r="M521" s="1797" t="s">
        <v>306</v>
      </c>
      <c r="N521" s="1798"/>
    </row>
    <row r="522" spans="1:18" ht="15.75" thickBot="1" x14ac:dyDescent="0.3">
      <c r="A522" s="472"/>
      <c r="B522" s="472"/>
      <c r="C522" s="472"/>
      <c r="E522" s="1772"/>
      <c r="F522" s="1802"/>
      <c r="G522" s="902" t="s">
        <v>190</v>
      </c>
      <c r="H522" s="903" t="s">
        <v>191</v>
      </c>
      <c r="I522" s="904" t="s">
        <v>190</v>
      </c>
      <c r="J522" s="905" t="s">
        <v>191</v>
      </c>
      <c r="K522" s="902" t="s">
        <v>190</v>
      </c>
      <c r="L522" s="903" t="s">
        <v>191</v>
      </c>
      <c r="M522" s="904" t="s">
        <v>190</v>
      </c>
      <c r="N522" s="906" t="s">
        <v>191</v>
      </c>
    </row>
    <row r="523" spans="1:18" x14ac:dyDescent="0.25">
      <c r="A523" s="472"/>
      <c r="B523" s="472"/>
      <c r="C523" s="472"/>
      <c r="E523" s="1785"/>
      <c r="F523" s="1334" t="s">
        <v>192</v>
      </c>
      <c r="G523" s="155">
        <v>3</v>
      </c>
      <c r="H523" s="156">
        <v>0</v>
      </c>
      <c r="I523" s="157">
        <v>7</v>
      </c>
      <c r="J523" s="158">
        <v>1</v>
      </c>
      <c r="K523" s="155">
        <v>1</v>
      </c>
      <c r="L523" s="156">
        <v>2</v>
      </c>
      <c r="M523" s="157">
        <v>0</v>
      </c>
      <c r="N523" s="506">
        <v>0</v>
      </c>
    </row>
    <row r="524" spans="1:18" x14ac:dyDescent="0.25">
      <c r="A524" s="472"/>
      <c r="B524" s="472"/>
      <c r="C524" s="472"/>
      <c r="E524" s="1785"/>
      <c r="F524" s="1332" t="s">
        <v>193</v>
      </c>
      <c r="G524" s="1046">
        <v>192</v>
      </c>
      <c r="H524" s="1047">
        <v>71</v>
      </c>
      <c r="I524" s="1048">
        <v>110</v>
      </c>
      <c r="J524" s="1049">
        <v>44</v>
      </c>
      <c r="K524" s="1046">
        <v>42</v>
      </c>
      <c r="L524" s="1047">
        <v>7</v>
      </c>
      <c r="M524" s="1048">
        <v>5</v>
      </c>
      <c r="N524" s="1050">
        <v>0</v>
      </c>
    </row>
    <row r="525" spans="1:18" x14ac:dyDescent="0.25">
      <c r="A525" s="472"/>
      <c r="B525" s="472"/>
      <c r="C525" s="472"/>
      <c r="E525" s="1785"/>
      <c r="F525" s="1331" t="s">
        <v>194</v>
      </c>
      <c r="G525" s="159">
        <v>2</v>
      </c>
      <c r="H525" s="160">
        <v>0</v>
      </c>
      <c r="I525" s="161">
        <v>5</v>
      </c>
      <c r="J525" s="162">
        <v>0</v>
      </c>
      <c r="K525" s="159">
        <v>7</v>
      </c>
      <c r="L525" s="160">
        <v>0</v>
      </c>
      <c r="M525" s="161">
        <v>2</v>
      </c>
      <c r="N525" s="507">
        <v>0</v>
      </c>
    </row>
    <row r="526" spans="1:18" x14ac:dyDescent="0.25">
      <c r="A526" s="472"/>
      <c r="B526" s="472"/>
      <c r="C526" s="472"/>
      <c r="E526" s="1785"/>
      <c r="F526" s="1332" t="s">
        <v>195</v>
      </c>
      <c r="G526" s="1046">
        <v>4</v>
      </c>
      <c r="H526" s="1047">
        <v>0</v>
      </c>
      <c r="I526" s="1048">
        <v>9</v>
      </c>
      <c r="J526" s="1049">
        <v>0</v>
      </c>
      <c r="K526" s="1046">
        <v>5</v>
      </c>
      <c r="L526" s="1047">
        <v>0</v>
      </c>
      <c r="M526" s="1048">
        <v>2</v>
      </c>
      <c r="N526" s="1050">
        <v>0</v>
      </c>
    </row>
    <row r="527" spans="1:18" x14ac:dyDescent="0.25">
      <c r="A527" s="472"/>
      <c r="B527" s="472"/>
      <c r="C527" s="472"/>
      <c r="E527" s="1785"/>
      <c r="F527" s="1331" t="s">
        <v>196</v>
      </c>
      <c r="G527" s="159">
        <v>0</v>
      </c>
      <c r="H527" s="160">
        <v>0</v>
      </c>
      <c r="I527" s="161">
        <v>3</v>
      </c>
      <c r="J527" s="162">
        <v>0</v>
      </c>
      <c r="K527" s="159">
        <v>4</v>
      </c>
      <c r="L527" s="160">
        <v>0</v>
      </c>
      <c r="M527" s="161">
        <v>0</v>
      </c>
      <c r="N527" s="507">
        <v>0</v>
      </c>
    </row>
    <row r="528" spans="1:18" x14ac:dyDescent="0.25">
      <c r="A528" s="472"/>
      <c r="B528" s="472"/>
      <c r="C528" s="472"/>
      <c r="E528" s="1785"/>
      <c r="F528" s="1332" t="s">
        <v>197</v>
      </c>
      <c r="G528" s="1046">
        <v>3</v>
      </c>
      <c r="H528" s="1047">
        <v>2</v>
      </c>
      <c r="I528" s="1048">
        <v>6</v>
      </c>
      <c r="J528" s="1049">
        <v>8</v>
      </c>
      <c r="K528" s="1046">
        <v>6</v>
      </c>
      <c r="L528" s="1047">
        <v>11</v>
      </c>
      <c r="M528" s="1048">
        <v>9</v>
      </c>
      <c r="N528" s="1050">
        <v>4</v>
      </c>
    </row>
    <row r="529" spans="1:18" x14ac:dyDescent="0.25">
      <c r="A529" s="472"/>
      <c r="B529" s="472"/>
      <c r="C529" s="472"/>
      <c r="E529" s="1785"/>
      <c r="F529" s="1331" t="s">
        <v>198</v>
      </c>
      <c r="G529" s="159">
        <v>0</v>
      </c>
      <c r="H529" s="160">
        <v>0</v>
      </c>
      <c r="I529" s="161">
        <v>1</v>
      </c>
      <c r="J529" s="162">
        <v>0</v>
      </c>
      <c r="K529" s="159">
        <v>10</v>
      </c>
      <c r="L529" s="160">
        <v>0</v>
      </c>
      <c r="M529" s="161">
        <v>4</v>
      </c>
      <c r="N529" s="507">
        <v>0</v>
      </c>
    </row>
    <row r="530" spans="1:18" x14ac:dyDescent="0.25">
      <c r="A530" s="472"/>
      <c r="B530" s="472"/>
      <c r="C530" s="472"/>
      <c r="E530" s="1785"/>
      <c r="F530" s="1332" t="s">
        <v>199</v>
      </c>
      <c r="G530" s="1046">
        <v>0</v>
      </c>
      <c r="H530" s="1047">
        <v>0</v>
      </c>
      <c r="I530" s="1048">
        <v>2</v>
      </c>
      <c r="J530" s="1049">
        <v>0</v>
      </c>
      <c r="K530" s="1046">
        <v>2</v>
      </c>
      <c r="L530" s="1047">
        <v>0</v>
      </c>
      <c r="M530" s="1048">
        <v>3</v>
      </c>
      <c r="N530" s="1050">
        <v>0</v>
      </c>
    </row>
    <row r="531" spans="1:18" ht="15.75" thickBot="1" x14ac:dyDescent="0.3">
      <c r="A531" s="472"/>
      <c r="B531" s="472"/>
      <c r="C531" s="472"/>
      <c r="E531" s="1785"/>
      <c r="F531" s="781" t="s">
        <v>200</v>
      </c>
      <c r="G531" s="782">
        <v>1</v>
      </c>
      <c r="H531" s="783">
        <v>0</v>
      </c>
      <c r="I531" s="784">
        <v>3</v>
      </c>
      <c r="J531" s="785">
        <v>0</v>
      </c>
      <c r="K531" s="782">
        <v>3</v>
      </c>
      <c r="L531" s="783">
        <v>0</v>
      </c>
      <c r="M531" s="784">
        <v>1</v>
      </c>
      <c r="N531" s="786">
        <v>0</v>
      </c>
    </row>
    <row r="532" spans="1:18" ht="15.75" thickBot="1" x14ac:dyDescent="0.3">
      <c r="A532" s="472"/>
      <c r="B532" s="472"/>
      <c r="C532" s="472"/>
      <c r="E532" s="1785"/>
      <c r="F532" s="907" t="s">
        <v>7</v>
      </c>
      <c r="G532" s="908">
        <f t="shared" ref="G532:N532" si="39">SUM(G523:G531)</f>
        <v>205</v>
      </c>
      <c r="H532" s="909">
        <f t="shared" si="39"/>
        <v>73</v>
      </c>
      <c r="I532" s="910">
        <f t="shared" si="39"/>
        <v>146</v>
      </c>
      <c r="J532" s="911">
        <f t="shared" si="39"/>
        <v>53</v>
      </c>
      <c r="K532" s="908">
        <f t="shared" si="39"/>
        <v>80</v>
      </c>
      <c r="L532" s="909">
        <f t="shared" si="39"/>
        <v>20</v>
      </c>
      <c r="M532" s="910">
        <f t="shared" si="39"/>
        <v>26</v>
      </c>
      <c r="N532" s="909">
        <f t="shared" si="39"/>
        <v>4</v>
      </c>
    </row>
    <row r="533" spans="1:18" ht="21" customHeight="1" thickBot="1" x14ac:dyDescent="0.3">
      <c r="A533" s="472"/>
      <c r="B533" s="472"/>
      <c r="C533" s="472"/>
      <c r="E533" s="1786"/>
      <c r="F533" s="763" t="s">
        <v>201</v>
      </c>
      <c r="G533" s="1787">
        <f>G532+H532</f>
        <v>278</v>
      </c>
      <c r="H533" s="1788"/>
      <c r="I533" s="1787">
        <f>I532+J532</f>
        <v>199</v>
      </c>
      <c r="J533" s="1788"/>
      <c r="K533" s="1787">
        <f>K532+L532</f>
        <v>100</v>
      </c>
      <c r="L533" s="1788"/>
      <c r="M533" s="1787">
        <f>M532+N532</f>
        <v>30</v>
      </c>
      <c r="N533" s="1799"/>
      <c r="R533" s="76"/>
    </row>
    <row r="534" spans="1:18" ht="16.5" customHeight="1" thickTop="1" thickBot="1" x14ac:dyDescent="0.3">
      <c r="A534" s="472"/>
      <c r="B534" s="472"/>
      <c r="C534" s="472" t="s">
        <v>241</v>
      </c>
      <c r="E534" s="1771" t="s">
        <v>241</v>
      </c>
      <c r="F534" s="1801" t="s">
        <v>42</v>
      </c>
      <c r="G534" s="1803" t="s">
        <v>303</v>
      </c>
      <c r="H534" s="1804"/>
      <c r="I534" s="1797" t="s">
        <v>304</v>
      </c>
      <c r="J534" s="1805"/>
      <c r="K534" s="1803" t="s">
        <v>305</v>
      </c>
      <c r="L534" s="1804"/>
      <c r="M534" s="1797" t="s">
        <v>306</v>
      </c>
      <c r="N534" s="1798"/>
    </row>
    <row r="535" spans="1:18" ht="15.75" thickBot="1" x14ac:dyDescent="0.3">
      <c r="A535" s="472"/>
      <c r="B535" s="472"/>
      <c r="C535" s="472"/>
      <c r="E535" s="1772"/>
      <c r="F535" s="1802"/>
      <c r="G535" s="902" t="s">
        <v>190</v>
      </c>
      <c r="H535" s="903" t="s">
        <v>191</v>
      </c>
      <c r="I535" s="904" t="s">
        <v>190</v>
      </c>
      <c r="J535" s="905" t="s">
        <v>191</v>
      </c>
      <c r="K535" s="902" t="s">
        <v>190</v>
      </c>
      <c r="L535" s="903" t="s">
        <v>191</v>
      </c>
      <c r="M535" s="904" t="s">
        <v>190</v>
      </c>
      <c r="N535" s="906" t="s">
        <v>191</v>
      </c>
    </row>
    <row r="536" spans="1:18" x14ac:dyDescent="0.25">
      <c r="A536" s="472"/>
      <c r="B536" s="472"/>
      <c r="C536" s="472"/>
      <c r="E536" s="1785"/>
      <c r="F536" s="1334" t="s">
        <v>192</v>
      </c>
      <c r="G536" s="155">
        <v>691</v>
      </c>
      <c r="H536" s="156">
        <v>815</v>
      </c>
      <c r="I536" s="157">
        <v>485</v>
      </c>
      <c r="J536" s="158">
        <v>732</v>
      </c>
      <c r="K536" s="155">
        <v>201</v>
      </c>
      <c r="L536" s="156">
        <v>209</v>
      </c>
      <c r="M536" s="157">
        <v>69</v>
      </c>
      <c r="N536" s="506">
        <v>31</v>
      </c>
    </row>
    <row r="537" spans="1:18" x14ac:dyDescent="0.25">
      <c r="A537" s="472"/>
      <c r="B537" s="472"/>
      <c r="C537" s="472"/>
      <c r="E537" s="1785"/>
      <c r="F537" s="1332" t="s">
        <v>193</v>
      </c>
      <c r="G537" s="1046">
        <v>8513</v>
      </c>
      <c r="H537" s="1047">
        <v>5114</v>
      </c>
      <c r="I537" s="1048">
        <v>2458</v>
      </c>
      <c r="J537" s="1049">
        <v>1902</v>
      </c>
      <c r="K537" s="1046">
        <v>772</v>
      </c>
      <c r="L537" s="1047">
        <v>428</v>
      </c>
      <c r="M537" s="1048">
        <v>221</v>
      </c>
      <c r="N537" s="1050">
        <v>43</v>
      </c>
    </row>
    <row r="538" spans="1:18" x14ac:dyDescent="0.25">
      <c r="A538" s="472"/>
      <c r="B538" s="472"/>
      <c r="C538" s="472"/>
      <c r="E538" s="1785"/>
      <c r="F538" s="1331" t="s">
        <v>194</v>
      </c>
      <c r="G538" s="159">
        <v>282</v>
      </c>
      <c r="H538" s="160">
        <v>12</v>
      </c>
      <c r="I538" s="161">
        <v>799</v>
      </c>
      <c r="J538" s="162">
        <v>22</v>
      </c>
      <c r="K538" s="159">
        <v>553</v>
      </c>
      <c r="L538" s="160">
        <v>16</v>
      </c>
      <c r="M538" s="161">
        <v>213</v>
      </c>
      <c r="N538" s="507">
        <v>3</v>
      </c>
    </row>
    <row r="539" spans="1:18" x14ac:dyDescent="0.25">
      <c r="A539" s="472"/>
      <c r="B539" s="472"/>
      <c r="C539" s="472"/>
      <c r="E539" s="1785"/>
      <c r="F539" s="1332" t="s">
        <v>195</v>
      </c>
      <c r="G539" s="1046">
        <v>133</v>
      </c>
      <c r="H539" s="1047">
        <v>3</v>
      </c>
      <c r="I539" s="1048">
        <v>396</v>
      </c>
      <c r="J539" s="1049">
        <v>5</v>
      </c>
      <c r="K539" s="1046">
        <v>353</v>
      </c>
      <c r="L539" s="1047">
        <v>5</v>
      </c>
      <c r="M539" s="1048">
        <v>114</v>
      </c>
      <c r="N539" s="1050">
        <v>0</v>
      </c>
    </row>
    <row r="540" spans="1:18" x14ac:dyDescent="0.25">
      <c r="A540" s="472"/>
      <c r="B540" s="472"/>
      <c r="C540" s="472"/>
      <c r="E540" s="1785"/>
      <c r="F540" s="1331" t="s">
        <v>196</v>
      </c>
      <c r="G540" s="159">
        <v>56</v>
      </c>
      <c r="H540" s="160">
        <v>0</v>
      </c>
      <c r="I540" s="161">
        <v>209</v>
      </c>
      <c r="J540" s="162">
        <v>4</v>
      </c>
      <c r="K540" s="159">
        <v>128</v>
      </c>
      <c r="L540" s="160">
        <v>0</v>
      </c>
      <c r="M540" s="161">
        <v>20</v>
      </c>
      <c r="N540" s="507">
        <v>0</v>
      </c>
    </row>
    <row r="541" spans="1:18" x14ac:dyDescent="0.25">
      <c r="A541" s="472"/>
      <c r="B541" s="472"/>
      <c r="C541" s="472"/>
      <c r="E541" s="1785"/>
      <c r="F541" s="1332" t="s">
        <v>197</v>
      </c>
      <c r="G541" s="1046">
        <v>182</v>
      </c>
      <c r="H541" s="1047">
        <v>264</v>
      </c>
      <c r="I541" s="1048">
        <v>222</v>
      </c>
      <c r="J541" s="1049">
        <v>396</v>
      </c>
      <c r="K541" s="1046">
        <v>235</v>
      </c>
      <c r="L541" s="1047">
        <v>335</v>
      </c>
      <c r="M541" s="1048">
        <v>265</v>
      </c>
      <c r="N541" s="1050">
        <v>165</v>
      </c>
    </row>
    <row r="542" spans="1:18" x14ac:dyDescent="0.25">
      <c r="A542" s="472"/>
      <c r="B542" s="472"/>
      <c r="C542" s="472"/>
      <c r="E542" s="1785"/>
      <c r="F542" s="1331" t="s">
        <v>198</v>
      </c>
      <c r="G542" s="159">
        <v>13</v>
      </c>
      <c r="H542" s="160">
        <v>1</v>
      </c>
      <c r="I542" s="161">
        <v>72</v>
      </c>
      <c r="J542" s="162">
        <v>3</v>
      </c>
      <c r="K542" s="159">
        <v>247</v>
      </c>
      <c r="L542" s="160">
        <v>4</v>
      </c>
      <c r="M542" s="161">
        <v>306</v>
      </c>
      <c r="N542" s="507">
        <v>10</v>
      </c>
    </row>
    <row r="543" spans="1:18" x14ac:dyDescent="0.25">
      <c r="A543" s="472"/>
      <c r="B543" s="472"/>
      <c r="C543" s="472"/>
      <c r="E543" s="1785"/>
      <c r="F543" s="1332" t="s">
        <v>199</v>
      </c>
      <c r="G543" s="1046">
        <v>5</v>
      </c>
      <c r="H543" s="1047">
        <v>0</v>
      </c>
      <c r="I543" s="1048">
        <v>44</v>
      </c>
      <c r="J543" s="1049">
        <v>2</v>
      </c>
      <c r="K543" s="1046">
        <v>140</v>
      </c>
      <c r="L543" s="1047">
        <v>2</v>
      </c>
      <c r="M543" s="1048">
        <v>159</v>
      </c>
      <c r="N543" s="1050">
        <v>1</v>
      </c>
    </row>
    <row r="544" spans="1:18" ht="15.75" thickBot="1" x14ac:dyDescent="0.3">
      <c r="A544" s="472"/>
      <c r="B544" s="472"/>
      <c r="C544" s="472"/>
      <c r="E544" s="1785"/>
      <c r="F544" s="781" t="s">
        <v>200</v>
      </c>
      <c r="G544" s="782">
        <v>4</v>
      </c>
      <c r="H544" s="783">
        <v>0</v>
      </c>
      <c r="I544" s="784">
        <v>32</v>
      </c>
      <c r="J544" s="785">
        <v>0</v>
      </c>
      <c r="K544" s="782">
        <v>60</v>
      </c>
      <c r="L544" s="783">
        <v>0</v>
      </c>
      <c r="M544" s="784">
        <v>21</v>
      </c>
      <c r="N544" s="786">
        <v>0</v>
      </c>
    </row>
    <row r="545" spans="1:18" ht="15.75" thickBot="1" x14ac:dyDescent="0.3">
      <c r="A545" s="472"/>
      <c r="B545" s="472"/>
      <c r="C545" s="472"/>
      <c r="E545" s="1785"/>
      <c r="F545" s="907" t="s">
        <v>7</v>
      </c>
      <c r="G545" s="908">
        <f t="shared" ref="G545:N545" si="40">SUM(G536:G544)</f>
        <v>9879</v>
      </c>
      <c r="H545" s="909">
        <f t="shared" si="40"/>
        <v>6209</v>
      </c>
      <c r="I545" s="910">
        <f t="shared" si="40"/>
        <v>4717</v>
      </c>
      <c r="J545" s="911">
        <f t="shared" si="40"/>
        <v>3066</v>
      </c>
      <c r="K545" s="908">
        <f t="shared" si="40"/>
        <v>2689</v>
      </c>
      <c r="L545" s="909">
        <f t="shared" si="40"/>
        <v>999</v>
      </c>
      <c r="M545" s="910">
        <f t="shared" si="40"/>
        <v>1388</v>
      </c>
      <c r="N545" s="909">
        <f t="shared" si="40"/>
        <v>253</v>
      </c>
    </row>
    <row r="546" spans="1:18" ht="21" customHeight="1" thickBot="1" x14ac:dyDescent="0.3">
      <c r="A546" s="472"/>
      <c r="B546" s="472"/>
      <c r="C546" s="472"/>
      <c r="E546" s="1786"/>
      <c r="F546" s="763" t="s">
        <v>201</v>
      </c>
      <c r="G546" s="1787">
        <f>G545+H545</f>
        <v>16088</v>
      </c>
      <c r="H546" s="1788"/>
      <c r="I546" s="1787">
        <f>I545+J545</f>
        <v>7783</v>
      </c>
      <c r="J546" s="1788"/>
      <c r="K546" s="1787">
        <f>K545+L545</f>
        <v>3688</v>
      </c>
      <c r="L546" s="1788"/>
      <c r="M546" s="1787">
        <f>M545+N545</f>
        <v>1641</v>
      </c>
      <c r="N546" s="1799"/>
      <c r="R546" s="76"/>
    </row>
    <row r="547" spans="1:18" ht="16.5" customHeight="1" thickTop="1" thickBot="1" x14ac:dyDescent="0.3">
      <c r="A547" s="472"/>
      <c r="B547" s="472"/>
      <c r="C547" s="472" t="s">
        <v>242</v>
      </c>
      <c r="E547" s="1771" t="s">
        <v>242</v>
      </c>
      <c r="F547" s="1801" t="s">
        <v>42</v>
      </c>
      <c r="G547" s="1803" t="s">
        <v>303</v>
      </c>
      <c r="H547" s="1804"/>
      <c r="I547" s="1797" t="s">
        <v>304</v>
      </c>
      <c r="J547" s="1805"/>
      <c r="K547" s="1803" t="s">
        <v>305</v>
      </c>
      <c r="L547" s="1804"/>
      <c r="M547" s="1797" t="s">
        <v>306</v>
      </c>
      <c r="N547" s="1798"/>
    </row>
    <row r="548" spans="1:18" ht="15.75" thickBot="1" x14ac:dyDescent="0.3">
      <c r="A548" s="472"/>
      <c r="B548" s="472"/>
      <c r="C548" s="472"/>
      <c r="E548" s="1772"/>
      <c r="F548" s="1802"/>
      <c r="G548" s="902" t="s">
        <v>190</v>
      </c>
      <c r="H548" s="903" t="s">
        <v>191</v>
      </c>
      <c r="I548" s="904" t="s">
        <v>190</v>
      </c>
      <c r="J548" s="905" t="s">
        <v>191</v>
      </c>
      <c r="K548" s="902" t="s">
        <v>190</v>
      </c>
      <c r="L548" s="903" t="s">
        <v>191</v>
      </c>
      <c r="M548" s="904" t="s">
        <v>190</v>
      </c>
      <c r="N548" s="906" t="s">
        <v>191</v>
      </c>
    </row>
    <row r="549" spans="1:18" x14ac:dyDescent="0.25">
      <c r="A549" s="472"/>
      <c r="B549" s="472"/>
      <c r="C549" s="472"/>
      <c r="E549" s="1785"/>
      <c r="F549" s="1334" t="s">
        <v>192</v>
      </c>
      <c r="G549" s="155">
        <v>117</v>
      </c>
      <c r="H549" s="156">
        <v>53</v>
      </c>
      <c r="I549" s="157">
        <v>96</v>
      </c>
      <c r="J549" s="158">
        <v>61</v>
      </c>
      <c r="K549" s="155">
        <v>49</v>
      </c>
      <c r="L549" s="156">
        <v>14</v>
      </c>
      <c r="M549" s="157">
        <v>17</v>
      </c>
      <c r="N549" s="506">
        <v>2</v>
      </c>
    </row>
    <row r="550" spans="1:18" x14ac:dyDescent="0.25">
      <c r="A550" s="472"/>
      <c r="B550" s="472"/>
      <c r="C550" s="472"/>
      <c r="E550" s="1785"/>
      <c r="F550" s="1332" t="s">
        <v>193</v>
      </c>
      <c r="G550" s="1046">
        <v>889</v>
      </c>
      <c r="H550" s="1047">
        <v>500</v>
      </c>
      <c r="I550" s="1048">
        <v>302</v>
      </c>
      <c r="J550" s="1049">
        <v>199</v>
      </c>
      <c r="K550" s="1046">
        <v>146</v>
      </c>
      <c r="L550" s="1047">
        <v>45</v>
      </c>
      <c r="M550" s="1048">
        <v>36</v>
      </c>
      <c r="N550" s="1050">
        <v>0</v>
      </c>
    </row>
    <row r="551" spans="1:18" x14ac:dyDescent="0.25">
      <c r="A551" s="472"/>
      <c r="B551" s="472"/>
      <c r="C551" s="472"/>
      <c r="E551" s="1785"/>
      <c r="F551" s="1331" t="s">
        <v>194</v>
      </c>
      <c r="G551" s="159">
        <v>30</v>
      </c>
      <c r="H551" s="160">
        <v>0</v>
      </c>
      <c r="I551" s="161">
        <v>96</v>
      </c>
      <c r="J551" s="162">
        <v>1</v>
      </c>
      <c r="K551" s="159">
        <v>76</v>
      </c>
      <c r="L551" s="160">
        <v>3</v>
      </c>
      <c r="M551" s="161">
        <v>34</v>
      </c>
      <c r="N551" s="507">
        <v>0</v>
      </c>
    </row>
    <row r="552" spans="1:18" x14ac:dyDescent="0.25">
      <c r="A552" s="472"/>
      <c r="B552" s="472"/>
      <c r="C552" s="472"/>
      <c r="E552" s="1785"/>
      <c r="F552" s="1332" t="s">
        <v>195</v>
      </c>
      <c r="G552" s="1046">
        <v>12</v>
      </c>
      <c r="H552" s="1047">
        <v>0</v>
      </c>
      <c r="I552" s="1048">
        <v>52</v>
      </c>
      <c r="J552" s="1049">
        <v>0</v>
      </c>
      <c r="K552" s="1046">
        <v>31</v>
      </c>
      <c r="L552" s="1047">
        <v>1</v>
      </c>
      <c r="M552" s="1048">
        <v>13</v>
      </c>
      <c r="N552" s="1050">
        <v>0</v>
      </c>
    </row>
    <row r="553" spans="1:18" x14ac:dyDescent="0.25">
      <c r="A553" s="472"/>
      <c r="B553" s="472"/>
      <c r="C553" s="472"/>
      <c r="E553" s="1785"/>
      <c r="F553" s="1331" t="s">
        <v>196</v>
      </c>
      <c r="G553" s="159">
        <v>8</v>
      </c>
      <c r="H553" s="160">
        <v>0</v>
      </c>
      <c r="I553" s="161">
        <v>22</v>
      </c>
      <c r="J553" s="162">
        <v>1</v>
      </c>
      <c r="K553" s="159">
        <v>19</v>
      </c>
      <c r="L553" s="160">
        <v>0</v>
      </c>
      <c r="M553" s="161">
        <v>0</v>
      </c>
      <c r="N553" s="507">
        <v>0</v>
      </c>
    </row>
    <row r="554" spans="1:18" x14ac:dyDescent="0.25">
      <c r="A554" s="472"/>
      <c r="B554" s="472"/>
      <c r="C554" s="472"/>
      <c r="E554" s="1785"/>
      <c r="F554" s="1332" t="s">
        <v>197</v>
      </c>
      <c r="G554" s="1046">
        <v>11</v>
      </c>
      <c r="H554" s="1047">
        <v>12</v>
      </c>
      <c r="I554" s="1048">
        <v>15</v>
      </c>
      <c r="J554" s="1049">
        <v>30</v>
      </c>
      <c r="K554" s="1046">
        <v>27</v>
      </c>
      <c r="L554" s="1047">
        <v>35</v>
      </c>
      <c r="M554" s="1048">
        <v>23</v>
      </c>
      <c r="N554" s="1050">
        <v>10</v>
      </c>
    </row>
    <row r="555" spans="1:18" x14ac:dyDescent="0.25">
      <c r="A555" s="472"/>
      <c r="B555" s="472"/>
      <c r="C555" s="472"/>
      <c r="E555" s="1785"/>
      <c r="F555" s="1331" t="s">
        <v>198</v>
      </c>
      <c r="G555" s="159">
        <v>0</v>
      </c>
      <c r="H555" s="160">
        <v>0</v>
      </c>
      <c r="I555" s="161">
        <v>6</v>
      </c>
      <c r="J555" s="162">
        <v>0</v>
      </c>
      <c r="K555" s="159">
        <v>20</v>
      </c>
      <c r="L555" s="160">
        <v>1</v>
      </c>
      <c r="M555" s="161">
        <v>43</v>
      </c>
      <c r="N555" s="507">
        <v>0</v>
      </c>
    </row>
    <row r="556" spans="1:18" x14ac:dyDescent="0.25">
      <c r="A556" s="472"/>
      <c r="B556" s="472"/>
      <c r="C556" s="472"/>
      <c r="E556" s="1785"/>
      <c r="F556" s="1332" t="s">
        <v>199</v>
      </c>
      <c r="G556" s="1046">
        <v>0</v>
      </c>
      <c r="H556" s="1047">
        <v>0</v>
      </c>
      <c r="I556" s="1048">
        <v>6</v>
      </c>
      <c r="J556" s="1049">
        <v>0</v>
      </c>
      <c r="K556" s="1046">
        <v>15</v>
      </c>
      <c r="L556" s="1047">
        <v>0</v>
      </c>
      <c r="M556" s="1048">
        <v>17</v>
      </c>
      <c r="N556" s="1050">
        <v>0</v>
      </c>
    </row>
    <row r="557" spans="1:18" ht="15.75" thickBot="1" x14ac:dyDescent="0.3">
      <c r="A557" s="472"/>
      <c r="B557" s="472"/>
      <c r="C557" s="472"/>
      <c r="E557" s="1785"/>
      <c r="F557" s="781" t="s">
        <v>200</v>
      </c>
      <c r="G557" s="782">
        <v>0</v>
      </c>
      <c r="H557" s="783">
        <v>0</v>
      </c>
      <c r="I557" s="784">
        <v>1</v>
      </c>
      <c r="J557" s="785">
        <v>0</v>
      </c>
      <c r="K557" s="782">
        <v>7</v>
      </c>
      <c r="L557" s="783">
        <v>0</v>
      </c>
      <c r="M557" s="784">
        <v>1</v>
      </c>
      <c r="N557" s="786">
        <v>0</v>
      </c>
    </row>
    <row r="558" spans="1:18" ht="15.75" thickBot="1" x14ac:dyDescent="0.3">
      <c r="A558" s="472"/>
      <c r="B558" s="472"/>
      <c r="C558" s="472"/>
      <c r="E558" s="1785"/>
      <c r="F558" s="907" t="s">
        <v>7</v>
      </c>
      <c r="G558" s="908">
        <f t="shared" ref="G558:N558" si="41">SUM(G549:G557)</f>
        <v>1067</v>
      </c>
      <c r="H558" s="909">
        <f t="shared" si="41"/>
        <v>565</v>
      </c>
      <c r="I558" s="910">
        <f t="shared" si="41"/>
        <v>596</v>
      </c>
      <c r="J558" s="911">
        <f t="shared" si="41"/>
        <v>292</v>
      </c>
      <c r="K558" s="908">
        <f t="shared" si="41"/>
        <v>390</v>
      </c>
      <c r="L558" s="909">
        <f t="shared" si="41"/>
        <v>99</v>
      </c>
      <c r="M558" s="910">
        <f t="shared" si="41"/>
        <v>184</v>
      </c>
      <c r="N558" s="909">
        <f t="shared" si="41"/>
        <v>12</v>
      </c>
    </row>
    <row r="559" spans="1:18" ht="21" customHeight="1" thickBot="1" x14ac:dyDescent="0.3">
      <c r="A559" s="472"/>
      <c r="B559" s="472"/>
      <c r="C559" s="472"/>
      <c r="E559" s="1786"/>
      <c r="F559" s="763" t="s">
        <v>201</v>
      </c>
      <c r="G559" s="1787">
        <f>G558+H558</f>
        <v>1632</v>
      </c>
      <c r="H559" s="1788"/>
      <c r="I559" s="1787">
        <f>I558+J558</f>
        <v>888</v>
      </c>
      <c r="J559" s="1788"/>
      <c r="K559" s="1787">
        <f>K558+L558</f>
        <v>489</v>
      </c>
      <c r="L559" s="1788"/>
      <c r="M559" s="1787">
        <f>M558+N558</f>
        <v>196</v>
      </c>
      <c r="N559" s="1799"/>
      <c r="R559" s="76"/>
    </row>
    <row r="560" spans="1:18" ht="16.5" customHeight="1" thickTop="1" thickBot="1" x14ac:dyDescent="0.3">
      <c r="A560" s="472"/>
      <c r="B560" s="472"/>
      <c r="C560" s="472" t="s">
        <v>265</v>
      </c>
      <c r="E560" s="1771" t="s">
        <v>243</v>
      </c>
      <c r="F560" s="1801" t="s">
        <v>42</v>
      </c>
      <c r="G560" s="1803" t="s">
        <v>303</v>
      </c>
      <c r="H560" s="1804"/>
      <c r="I560" s="1797" t="s">
        <v>304</v>
      </c>
      <c r="J560" s="1805"/>
      <c r="K560" s="1803" t="s">
        <v>305</v>
      </c>
      <c r="L560" s="1804"/>
      <c r="M560" s="1797" t="s">
        <v>306</v>
      </c>
      <c r="N560" s="1798"/>
    </row>
    <row r="561" spans="1:18" ht="15.75" thickBot="1" x14ac:dyDescent="0.3">
      <c r="A561" s="472"/>
      <c r="B561" s="472"/>
      <c r="C561" s="472"/>
      <c r="E561" s="1772"/>
      <c r="F561" s="1802"/>
      <c r="G561" s="902" t="s">
        <v>190</v>
      </c>
      <c r="H561" s="903" t="s">
        <v>191</v>
      </c>
      <c r="I561" s="904" t="s">
        <v>190</v>
      </c>
      <c r="J561" s="905" t="s">
        <v>191</v>
      </c>
      <c r="K561" s="902" t="s">
        <v>190</v>
      </c>
      <c r="L561" s="903" t="s">
        <v>191</v>
      </c>
      <c r="M561" s="904" t="s">
        <v>190</v>
      </c>
      <c r="N561" s="906" t="s">
        <v>191</v>
      </c>
    </row>
    <row r="562" spans="1:18" x14ac:dyDescent="0.25">
      <c r="A562" s="472"/>
      <c r="B562" s="472"/>
      <c r="C562" s="472"/>
      <c r="E562" s="1785"/>
      <c r="F562" s="1334" t="s">
        <v>192</v>
      </c>
      <c r="G562" s="155">
        <v>38</v>
      </c>
      <c r="H562" s="156">
        <v>28</v>
      </c>
      <c r="I562" s="157">
        <v>42</v>
      </c>
      <c r="J562" s="158">
        <v>28</v>
      </c>
      <c r="K562" s="155">
        <v>27</v>
      </c>
      <c r="L562" s="156">
        <v>6</v>
      </c>
      <c r="M562" s="157">
        <v>16</v>
      </c>
      <c r="N562" s="506">
        <v>0</v>
      </c>
    </row>
    <row r="563" spans="1:18" x14ac:dyDescent="0.25">
      <c r="A563" s="472"/>
      <c r="B563" s="472"/>
      <c r="C563" s="472"/>
      <c r="E563" s="1785"/>
      <c r="F563" s="1332" t="s">
        <v>193</v>
      </c>
      <c r="G563" s="1046">
        <v>791</v>
      </c>
      <c r="H563" s="1047">
        <v>307</v>
      </c>
      <c r="I563" s="1048">
        <v>295</v>
      </c>
      <c r="J563" s="1049">
        <v>159</v>
      </c>
      <c r="K563" s="1046">
        <v>114</v>
      </c>
      <c r="L563" s="1047">
        <v>22</v>
      </c>
      <c r="M563" s="1048">
        <v>47</v>
      </c>
      <c r="N563" s="1050">
        <v>5</v>
      </c>
    </row>
    <row r="564" spans="1:18" x14ac:dyDescent="0.25">
      <c r="A564" s="472"/>
      <c r="B564" s="472"/>
      <c r="C564" s="472"/>
      <c r="E564" s="1785"/>
      <c r="F564" s="1331" t="s">
        <v>194</v>
      </c>
      <c r="G564" s="159">
        <v>18</v>
      </c>
      <c r="H564" s="160">
        <v>1</v>
      </c>
      <c r="I564" s="161">
        <v>37</v>
      </c>
      <c r="J564" s="162">
        <v>1</v>
      </c>
      <c r="K564" s="159">
        <v>41</v>
      </c>
      <c r="L564" s="160">
        <v>0</v>
      </c>
      <c r="M564" s="161">
        <v>21</v>
      </c>
      <c r="N564" s="507">
        <v>0</v>
      </c>
    </row>
    <row r="565" spans="1:18" x14ac:dyDescent="0.25">
      <c r="A565" s="472"/>
      <c r="B565" s="472"/>
      <c r="C565" s="472"/>
      <c r="E565" s="1785"/>
      <c r="F565" s="1332" t="s">
        <v>195</v>
      </c>
      <c r="G565" s="1046">
        <v>4</v>
      </c>
      <c r="H565" s="1047">
        <v>0</v>
      </c>
      <c r="I565" s="1048">
        <v>38</v>
      </c>
      <c r="J565" s="1049">
        <v>0</v>
      </c>
      <c r="K565" s="1046">
        <v>22</v>
      </c>
      <c r="L565" s="1047">
        <v>1</v>
      </c>
      <c r="M565" s="1048">
        <v>10</v>
      </c>
      <c r="N565" s="1050">
        <v>0</v>
      </c>
    </row>
    <row r="566" spans="1:18" x14ac:dyDescent="0.25">
      <c r="A566" s="472"/>
      <c r="B566" s="472"/>
      <c r="C566" s="472"/>
      <c r="E566" s="1785"/>
      <c r="F566" s="1331" t="s">
        <v>196</v>
      </c>
      <c r="G566" s="159">
        <v>5</v>
      </c>
      <c r="H566" s="160">
        <v>0</v>
      </c>
      <c r="I566" s="161">
        <v>12</v>
      </c>
      <c r="J566" s="162">
        <v>0</v>
      </c>
      <c r="K566" s="159">
        <v>5</v>
      </c>
      <c r="L566" s="160">
        <v>0</v>
      </c>
      <c r="M566" s="161">
        <v>3</v>
      </c>
      <c r="N566" s="507">
        <v>0</v>
      </c>
    </row>
    <row r="567" spans="1:18" x14ac:dyDescent="0.25">
      <c r="A567" s="472"/>
      <c r="B567" s="472"/>
      <c r="C567" s="472"/>
      <c r="E567" s="1785"/>
      <c r="F567" s="1332" t="s">
        <v>197</v>
      </c>
      <c r="G567" s="1046">
        <v>3</v>
      </c>
      <c r="H567" s="1047">
        <v>2</v>
      </c>
      <c r="I567" s="1048">
        <v>9</v>
      </c>
      <c r="J567" s="1049">
        <v>15</v>
      </c>
      <c r="K567" s="1046">
        <v>11</v>
      </c>
      <c r="L567" s="1047">
        <v>14</v>
      </c>
      <c r="M567" s="1048">
        <v>22</v>
      </c>
      <c r="N567" s="1050">
        <v>10</v>
      </c>
    </row>
    <row r="568" spans="1:18" x14ac:dyDescent="0.25">
      <c r="A568" s="472"/>
      <c r="B568" s="472"/>
      <c r="C568" s="472"/>
      <c r="E568" s="1785"/>
      <c r="F568" s="1331" t="s">
        <v>198</v>
      </c>
      <c r="G568" s="159">
        <v>0</v>
      </c>
      <c r="H568" s="160">
        <v>0</v>
      </c>
      <c r="I568" s="161">
        <v>3</v>
      </c>
      <c r="J568" s="162">
        <v>0</v>
      </c>
      <c r="K568" s="159">
        <v>17</v>
      </c>
      <c r="L568" s="160">
        <v>0</v>
      </c>
      <c r="M568" s="161">
        <v>17</v>
      </c>
      <c r="N568" s="507">
        <v>0</v>
      </c>
    </row>
    <row r="569" spans="1:18" x14ac:dyDescent="0.25">
      <c r="A569" s="472"/>
      <c r="B569" s="472"/>
      <c r="C569" s="472"/>
      <c r="E569" s="1785"/>
      <c r="F569" s="1332" t="s">
        <v>199</v>
      </c>
      <c r="G569" s="1046">
        <v>0</v>
      </c>
      <c r="H569" s="1047">
        <v>0</v>
      </c>
      <c r="I569" s="1048">
        <v>3</v>
      </c>
      <c r="J569" s="1049">
        <v>0</v>
      </c>
      <c r="K569" s="1046">
        <v>12</v>
      </c>
      <c r="L569" s="1047">
        <v>0</v>
      </c>
      <c r="M569" s="1048">
        <v>14</v>
      </c>
      <c r="N569" s="1050">
        <v>0</v>
      </c>
    </row>
    <row r="570" spans="1:18" ht="15.75" thickBot="1" x14ac:dyDescent="0.3">
      <c r="A570" s="472"/>
      <c r="B570" s="472"/>
      <c r="C570" s="472"/>
      <c r="E570" s="1785"/>
      <c r="F570" s="781" t="s">
        <v>200</v>
      </c>
      <c r="G570" s="782">
        <v>0</v>
      </c>
      <c r="H570" s="783">
        <v>0</v>
      </c>
      <c r="I570" s="784">
        <v>0</v>
      </c>
      <c r="J570" s="785">
        <v>0</v>
      </c>
      <c r="K570" s="782">
        <v>0</v>
      </c>
      <c r="L570" s="783">
        <v>0</v>
      </c>
      <c r="M570" s="784">
        <v>1</v>
      </c>
      <c r="N570" s="786">
        <v>0</v>
      </c>
    </row>
    <row r="571" spans="1:18" ht="15.75" thickBot="1" x14ac:dyDescent="0.3">
      <c r="A571" s="472"/>
      <c r="B571" s="472"/>
      <c r="C571" s="472"/>
      <c r="E571" s="1785"/>
      <c r="F571" s="907" t="s">
        <v>7</v>
      </c>
      <c r="G571" s="908">
        <f t="shared" ref="G571:N571" si="42">SUM(G562:G570)</f>
        <v>859</v>
      </c>
      <c r="H571" s="909">
        <f t="shared" si="42"/>
        <v>338</v>
      </c>
      <c r="I571" s="910">
        <f t="shared" si="42"/>
        <v>439</v>
      </c>
      <c r="J571" s="911">
        <f t="shared" si="42"/>
        <v>203</v>
      </c>
      <c r="K571" s="908">
        <f t="shared" si="42"/>
        <v>249</v>
      </c>
      <c r="L571" s="909">
        <f t="shared" si="42"/>
        <v>43</v>
      </c>
      <c r="M571" s="910">
        <f t="shared" si="42"/>
        <v>151</v>
      </c>
      <c r="N571" s="909">
        <f t="shared" si="42"/>
        <v>15</v>
      </c>
    </row>
    <row r="572" spans="1:18" ht="21" customHeight="1" thickBot="1" x14ac:dyDescent="0.3">
      <c r="A572" s="472"/>
      <c r="B572" s="472"/>
      <c r="C572" s="472"/>
      <c r="E572" s="1786"/>
      <c r="F572" s="763" t="s">
        <v>201</v>
      </c>
      <c r="G572" s="1787">
        <f>G571+H571</f>
        <v>1197</v>
      </c>
      <c r="H572" s="1788"/>
      <c r="I572" s="1787">
        <f>I571+J571</f>
        <v>642</v>
      </c>
      <c r="J572" s="1788"/>
      <c r="K572" s="1787">
        <f>K571+L571</f>
        <v>292</v>
      </c>
      <c r="L572" s="1788"/>
      <c r="M572" s="1787">
        <f>M571+N571</f>
        <v>166</v>
      </c>
      <c r="N572" s="1799"/>
      <c r="R572" s="76"/>
    </row>
    <row r="573" spans="1:18" ht="16.5" customHeight="1" thickTop="1" thickBot="1" x14ac:dyDescent="0.3">
      <c r="A573" s="472"/>
      <c r="B573" s="472"/>
      <c r="C573" s="472" t="s">
        <v>244</v>
      </c>
      <c r="E573" s="1771" t="s">
        <v>244</v>
      </c>
      <c r="F573" s="1801" t="s">
        <v>42</v>
      </c>
      <c r="G573" s="1803" t="s">
        <v>303</v>
      </c>
      <c r="H573" s="1804"/>
      <c r="I573" s="1797" t="s">
        <v>304</v>
      </c>
      <c r="J573" s="1805"/>
      <c r="K573" s="1803" t="s">
        <v>305</v>
      </c>
      <c r="L573" s="1804"/>
      <c r="M573" s="1797" t="s">
        <v>306</v>
      </c>
      <c r="N573" s="1798"/>
    </row>
    <row r="574" spans="1:18" ht="15.75" thickBot="1" x14ac:dyDescent="0.3">
      <c r="A574" s="472"/>
      <c r="B574" s="472"/>
      <c r="C574" s="472"/>
      <c r="E574" s="1772"/>
      <c r="F574" s="1802"/>
      <c r="G574" s="902" t="s">
        <v>190</v>
      </c>
      <c r="H574" s="903" t="s">
        <v>191</v>
      </c>
      <c r="I574" s="904" t="s">
        <v>190</v>
      </c>
      <c r="J574" s="905" t="s">
        <v>191</v>
      </c>
      <c r="K574" s="902" t="s">
        <v>190</v>
      </c>
      <c r="L574" s="903" t="s">
        <v>191</v>
      </c>
      <c r="M574" s="904" t="s">
        <v>190</v>
      </c>
      <c r="N574" s="906" t="s">
        <v>191</v>
      </c>
    </row>
    <row r="575" spans="1:18" x14ac:dyDescent="0.25">
      <c r="A575" s="472"/>
      <c r="B575" s="472"/>
      <c r="C575" s="472"/>
      <c r="E575" s="1785"/>
      <c r="F575" s="1334" t="s">
        <v>192</v>
      </c>
      <c r="G575" s="155">
        <v>85</v>
      </c>
      <c r="H575" s="156">
        <v>30</v>
      </c>
      <c r="I575" s="157">
        <v>68</v>
      </c>
      <c r="J575" s="158">
        <v>38</v>
      </c>
      <c r="K575" s="155">
        <v>43</v>
      </c>
      <c r="L575" s="156">
        <v>22</v>
      </c>
      <c r="M575" s="157">
        <v>12</v>
      </c>
      <c r="N575" s="506">
        <v>2</v>
      </c>
    </row>
    <row r="576" spans="1:18" x14ac:dyDescent="0.25">
      <c r="A576" s="472"/>
      <c r="B576" s="472"/>
      <c r="C576" s="472"/>
      <c r="E576" s="1785"/>
      <c r="F576" s="1332" t="s">
        <v>193</v>
      </c>
      <c r="G576" s="1046">
        <v>2007</v>
      </c>
      <c r="H576" s="1047">
        <v>703</v>
      </c>
      <c r="I576" s="1048">
        <v>823</v>
      </c>
      <c r="J576" s="1049">
        <v>371</v>
      </c>
      <c r="K576" s="1046">
        <v>292</v>
      </c>
      <c r="L576" s="1047">
        <v>69</v>
      </c>
      <c r="M576" s="1048">
        <v>52</v>
      </c>
      <c r="N576" s="1050">
        <v>7</v>
      </c>
    </row>
    <row r="577" spans="1:18" x14ac:dyDescent="0.25">
      <c r="A577" s="472"/>
      <c r="B577" s="472"/>
      <c r="C577" s="472"/>
      <c r="E577" s="1785"/>
      <c r="F577" s="1331" t="s">
        <v>194</v>
      </c>
      <c r="G577" s="159">
        <v>41</v>
      </c>
      <c r="H577" s="160">
        <v>1</v>
      </c>
      <c r="I577" s="161">
        <v>101</v>
      </c>
      <c r="J577" s="162">
        <v>1</v>
      </c>
      <c r="K577" s="159">
        <v>83</v>
      </c>
      <c r="L577" s="160">
        <v>3</v>
      </c>
      <c r="M577" s="161">
        <v>41</v>
      </c>
      <c r="N577" s="507">
        <v>0</v>
      </c>
    </row>
    <row r="578" spans="1:18" x14ac:dyDescent="0.25">
      <c r="A578" s="472"/>
      <c r="B578" s="472"/>
      <c r="C578" s="472"/>
      <c r="E578" s="1785"/>
      <c r="F578" s="1332" t="s">
        <v>195</v>
      </c>
      <c r="G578" s="1046">
        <v>24</v>
      </c>
      <c r="H578" s="1047">
        <v>0</v>
      </c>
      <c r="I578" s="1048">
        <v>78</v>
      </c>
      <c r="J578" s="1049">
        <v>1</v>
      </c>
      <c r="K578" s="1046">
        <v>60</v>
      </c>
      <c r="L578" s="1047">
        <v>0</v>
      </c>
      <c r="M578" s="1048">
        <v>20</v>
      </c>
      <c r="N578" s="1050">
        <v>0</v>
      </c>
    </row>
    <row r="579" spans="1:18" x14ac:dyDescent="0.25">
      <c r="A579" s="472"/>
      <c r="B579" s="1328" t="s">
        <v>36</v>
      </c>
      <c r="C579" s="1328"/>
      <c r="D579" s="1326"/>
      <c r="E579" s="1785"/>
      <c r="F579" s="1331" t="s">
        <v>196</v>
      </c>
      <c r="G579" s="159">
        <v>4</v>
      </c>
      <c r="H579" s="160">
        <v>0</v>
      </c>
      <c r="I579" s="161">
        <v>30</v>
      </c>
      <c r="J579" s="162">
        <v>0</v>
      </c>
      <c r="K579" s="159">
        <v>17</v>
      </c>
      <c r="L579" s="160">
        <v>0</v>
      </c>
      <c r="M579" s="161">
        <v>5</v>
      </c>
      <c r="N579" s="507">
        <v>0</v>
      </c>
    </row>
    <row r="580" spans="1:18" x14ac:dyDescent="0.25">
      <c r="A580" s="472"/>
      <c r="B580" s="1328" t="s">
        <v>38</v>
      </c>
      <c r="C580" s="393"/>
      <c r="D580" s="1326"/>
      <c r="E580" s="1785"/>
      <c r="F580" s="1332" t="s">
        <v>197</v>
      </c>
      <c r="G580" s="1046">
        <v>29</v>
      </c>
      <c r="H580" s="1047">
        <v>25</v>
      </c>
      <c r="I580" s="1048">
        <v>28</v>
      </c>
      <c r="J580" s="1049">
        <v>53</v>
      </c>
      <c r="K580" s="1046">
        <v>41</v>
      </c>
      <c r="L580" s="1047">
        <v>57</v>
      </c>
      <c r="M580" s="1048">
        <v>50</v>
      </c>
      <c r="N580" s="1050">
        <v>25</v>
      </c>
    </row>
    <row r="581" spans="1:18" x14ac:dyDescent="0.25">
      <c r="A581" s="472"/>
      <c r="B581" s="1328" t="s">
        <v>81</v>
      </c>
      <c r="C581" s="1328"/>
      <c r="D581" s="1326"/>
      <c r="E581" s="1785"/>
      <c r="F581" s="1331" t="s">
        <v>198</v>
      </c>
      <c r="G581" s="159">
        <v>3</v>
      </c>
      <c r="H581" s="160">
        <v>0</v>
      </c>
      <c r="I581" s="161">
        <v>26</v>
      </c>
      <c r="J581" s="162">
        <v>1</v>
      </c>
      <c r="K581" s="159">
        <v>38</v>
      </c>
      <c r="L581" s="160">
        <v>1</v>
      </c>
      <c r="M581" s="161">
        <v>47</v>
      </c>
      <c r="N581" s="507">
        <v>0</v>
      </c>
    </row>
    <row r="582" spans="1:18" x14ac:dyDescent="0.25">
      <c r="A582" s="472"/>
      <c r="B582" s="472"/>
      <c r="C582" s="472"/>
      <c r="E582" s="1785"/>
      <c r="F582" s="1332" t="s">
        <v>199</v>
      </c>
      <c r="G582" s="1046">
        <v>0</v>
      </c>
      <c r="H582" s="1047">
        <v>0</v>
      </c>
      <c r="I582" s="1048">
        <v>8</v>
      </c>
      <c r="J582" s="1049">
        <v>0</v>
      </c>
      <c r="K582" s="1046">
        <v>19</v>
      </c>
      <c r="L582" s="1047">
        <v>1</v>
      </c>
      <c r="M582" s="1048">
        <v>29</v>
      </c>
      <c r="N582" s="1050">
        <v>0</v>
      </c>
    </row>
    <row r="583" spans="1:18" ht="15.75" thickBot="1" x14ac:dyDescent="0.3">
      <c r="A583" s="472"/>
      <c r="B583" s="472"/>
      <c r="C583" s="472"/>
      <c r="E583" s="1785"/>
      <c r="F583" s="781" t="s">
        <v>200</v>
      </c>
      <c r="G583" s="782">
        <v>1</v>
      </c>
      <c r="H583" s="783">
        <v>0</v>
      </c>
      <c r="I583" s="784">
        <v>4</v>
      </c>
      <c r="J583" s="785">
        <v>0</v>
      </c>
      <c r="K583" s="782">
        <v>8</v>
      </c>
      <c r="L583" s="783">
        <v>0</v>
      </c>
      <c r="M583" s="784">
        <v>6</v>
      </c>
      <c r="N583" s="786">
        <v>0</v>
      </c>
    </row>
    <row r="584" spans="1:18" ht="15.75" thickBot="1" x14ac:dyDescent="0.3">
      <c r="A584" s="472"/>
      <c r="B584" s="472"/>
      <c r="C584" s="472"/>
      <c r="E584" s="1785"/>
      <c r="F584" s="907" t="s">
        <v>7</v>
      </c>
      <c r="G584" s="908">
        <f t="shared" ref="G584:N584" si="43">SUM(G575:G583)</f>
        <v>2194</v>
      </c>
      <c r="H584" s="909">
        <f t="shared" si="43"/>
        <v>759</v>
      </c>
      <c r="I584" s="910">
        <f t="shared" si="43"/>
        <v>1166</v>
      </c>
      <c r="J584" s="911">
        <f t="shared" si="43"/>
        <v>465</v>
      </c>
      <c r="K584" s="908">
        <f t="shared" si="43"/>
        <v>601</v>
      </c>
      <c r="L584" s="909">
        <f t="shared" si="43"/>
        <v>153</v>
      </c>
      <c r="M584" s="910">
        <f t="shared" si="43"/>
        <v>262</v>
      </c>
      <c r="N584" s="909">
        <f t="shared" si="43"/>
        <v>34</v>
      </c>
    </row>
    <row r="585" spans="1:18" ht="21" customHeight="1" thickBot="1" x14ac:dyDescent="0.3">
      <c r="A585" s="472"/>
      <c r="B585" s="472"/>
      <c r="C585" s="472"/>
      <c r="E585" s="1786"/>
      <c r="F585" s="763" t="s">
        <v>201</v>
      </c>
      <c r="G585" s="1787">
        <f>G584+H584</f>
        <v>2953</v>
      </c>
      <c r="H585" s="1788"/>
      <c r="I585" s="1787">
        <f>I584+J584</f>
        <v>1631</v>
      </c>
      <c r="J585" s="1788"/>
      <c r="K585" s="1787">
        <f>K584+L584</f>
        <v>754</v>
      </c>
      <c r="L585" s="1788"/>
      <c r="M585" s="1787">
        <f>M584+N584</f>
        <v>296</v>
      </c>
      <c r="N585" s="1799"/>
      <c r="R585" s="76"/>
    </row>
    <row r="586" spans="1:18" ht="16.5" customHeight="1" thickTop="1" thickBot="1" x14ac:dyDescent="0.3">
      <c r="A586" s="472"/>
      <c r="B586" s="472"/>
      <c r="C586" s="472" t="s">
        <v>245</v>
      </c>
      <c r="E586" s="1771" t="s">
        <v>245</v>
      </c>
      <c r="F586" s="1801" t="s">
        <v>42</v>
      </c>
      <c r="G586" s="1803" t="s">
        <v>303</v>
      </c>
      <c r="H586" s="1804"/>
      <c r="I586" s="1797" t="s">
        <v>304</v>
      </c>
      <c r="J586" s="1805"/>
      <c r="K586" s="1803" t="s">
        <v>305</v>
      </c>
      <c r="L586" s="1804"/>
      <c r="M586" s="1797" t="s">
        <v>306</v>
      </c>
      <c r="N586" s="1798"/>
    </row>
    <row r="587" spans="1:18" ht="15.75" thickBot="1" x14ac:dyDescent="0.3">
      <c r="A587" s="472"/>
      <c r="B587" s="472"/>
      <c r="C587" s="472"/>
      <c r="E587" s="1772"/>
      <c r="F587" s="1802"/>
      <c r="G587" s="902" t="s">
        <v>190</v>
      </c>
      <c r="H587" s="903" t="s">
        <v>191</v>
      </c>
      <c r="I587" s="904" t="s">
        <v>190</v>
      </c>
      <c r="J587" s="905" t="s">
        <v>191</v>
      </c>
      <c r="K587" s="902" t="s">
        <v>190</v>
      </c>
      <c r="L587" s="903" t="s">
        <v>191</v>
      </c>
      <c r="M587" s="904" t="s">
        <v>190</v>
      </c>
      <c r="N587" s="906" t="s">
        <v>191</v>
      </c>
    </row>
    <row r="588" spans="1:18" x14ac:dyDescent="0.25">
      <c r="A588" s="472"/>
      <c r="B588" s="472"/>
      <c r="C588" s="472"/>
      <c r="E588" s="1785"/>
      <c r="F588" s="1334" t="s">
        <v>192</v>
      </c>
      <c r="G588" s="155">
        <v>168</v>
      </c>
      <c r="H588" s="156">
        <v>69</v>
      </c>
      <c r="I588" s="157">
        <v>164</v>
      </c>
      <c r="J588" s="158">
        <v>103</v>
      </c>
      <c r="K588" s="155">
        <v>110</v>
      </c>
      <c r="L588" s="156">
        <v>40</v>
      </c>
      <c r="M588" s="157">
        <v>44</v>
      </c>
      <c r="N588" s="506">
        <v>5</v>
      </c>
    </row>
    <row r="589" spans="1:18" x14ac:dyDescent="0.25">
      <c r="A589" s="472"/>
      <c r="B589" s="472"/>
      <c r="C589" s="472"/>
      <c r="E589" s="1785"/>
      <c r="F589" s="1332" t="s">
        <v>193</v>
      </c>
      <c r="G589" s="1046">
        <v>3056</v>
      </c>
      <c r="H589" s="1047">
        <v>1290</v>
      </c>
      <c r="I589" s="1048">
        <v>1176</v>
      </c>
      <c r="J589" s="1049">
        <v>605</v>
      </c>
      <c r="K589" s="1046">
        <v>411</v>
      </c>
      <c r="L589" s="1047">
        <v>90</v>
      </c>
      <c r="M589" s="1048">
        <v>80</v>
      </c>
      <c r="N589" s="1050">
        <v>7</v>
      </c>
    </row>
    <row r="590" spans="1:18" x14ac:dyDescent="0.25">
      <c r="A590" s="472"/>
      <c r="B590" s="472"/>
      <c r="C590" s="472"/>
      <c r="E590" s="1785"/>
      <c r="F590" s="1331" t="s">
        <v>194</v>
      </c>
      <c r="G590" s="159">
        <v>61</v>
      </c>
      <c r="H590" s="160">
        <v>0</v>
      </c>
      <c r="I590" s="161">
        <v>127</v>
      </c>
      <c r="J590" s="162">
        <v>10</v>
      </c>
      <c r="K590" s="159">
        <v>130</v>
      </c>
      <c r="L590" s="160">
        <v>1</v>
      </c>
      <c r="M590" s="161">
        <v>37</v>
      </c>
      <c r="N590" s="507">
        <v>0</v>
      </c>
    </row>
    <row r="591" spans="1:18" x14ac:dyDescent="0.25">
      <c r="A591" s="472"/>
      <c r="B591" s="472"/>
      <c r="C591" s="472"/>
      <c r="E591" s="1785"/>
      <c r="F591" s="1332" t="s">
        <v>195</v>
      </c>
      <c r="G591" s="1046">
        <v>31</v>
      </c>
      <c r="H591" s="1047">
        <v>1</v>
      </c>
      <c r="I591" s="1048">
        <v>107</v>
      </c>
      <c r="J591" s="1049">
        <v>1</v>
      </c>
      <c r="K591" s="1046">
        <v>76</v>
      </c>
      <c r="L591" s="1047">
        <v>1</v>
      </c>
      <c r="M591" s="1048">
        <v>21</v>
      </c>
      <c r="N591" s="1050">
        <v>0</v>
      </c>
    </row>
    <row r="592" spans="1:18" x14ac:dyDescent="0.25">
      <c r="A592" s="472"/>
      <c r="B592" s="472"/>
      <c r="C592" s="472"/>
      <c r="E592" s="1785"/>
      <c r="F592" s="1331" t="s">
        <v>196</v>
      </c>
      <c r="G592" s="159">
        <v>13</v>
      </c>
      <c r="H592" s="160">
        <v>0</v>
      </c>
      <c r="I592" s="161">
        <v>27</v>
      </c>
      <c r="J592" s="162">
        <v>0</v>
      </c>
      <c r="K592" s="159">
        <v>13</v>
      </c>
      <c r="L592" s="160">
        <v>0</v>
      </c>
      <c r="M592" s="161">
        <v>2</v>
      </c>
      <c r="N592" s="507">
        <v>0</v>
      </c>
    </row>
    <row r="593" spans="1:18" x14ac:dyDescent="0.25">
      <c r="A593" s="472"/>
      <c r="B593" s="472"/>
      <c r="C593" s="472"/>
      <c r="E593" s="1785"/>
      <c r="F593" s="1332" t="s">
        <v>197</v>
      </c>
      <c r="G593" s="1046">
        <v>27</v>
      </c>
      <c r="H593" s="1047">
        <v>36</v>
      </c>
      <c r="I593" s="1048">
        <v>45</v>
      </c>
      <c r="J593" s="1049">
        <v>77</v>
      </c>
      <c r="K593" s="1046">
        <v>59</v>
      </c>
      <c r="L593" s="1047">
        <v>47</v>
      </c>
      <c r="M593" s="1048">
        <v>47</v>
      </c>
      <c r="N593" s="1050">
        <v>28</v>
      </c>
    </row>
    <row r="594" spans="1:18" x14ac:dyDescent="0.25">
      <c r="A594" s="472"/>
      <c r="B594" s="472"/>
      <c r="C594" s="472"/>
      <c r="E594" s="1785"/>
      <c r="F594" s="1331" t="s">
        <v>198</v>
      </c>
      <c r="G594" s="159">
        <v>0</v>
      </c>
      <c r="H594" s="160">
        <v>0</v>
      </c>
      <c r="I594" s="161">
        <v>17</v>
      </c>
      <c r="J594" s="162">
        <v>0</v>
      </c>
      <c r="K594" s="159">
        <v>56</v>
      </c>
      <c r="L594" s="160">
        <v>1</v>
      </c>
      <c r="M594" s="161">
        <v>65</v>
      </c>
      <c r="N594" s="507">
        <v>0</v>
      </c>
    </row>
    <row r="595" spans="1:18" x14ac:dyDescent="0.25">
      <c r="A595" s="472"/>
      <c r="B595" s="472"/>
      <c r="C595" s="472"/>
      <c r="E595" s="1785"/>
      <c r="F595" s="1332" t="s">
        <v>199</v>
      </c>
      <c r="G595" s="1046">
        <v>1</v>
      </c>
      <c r="H595" s="1047">
        <v>0</v>
      </c>
      <c r="I595" s="1048">
        <v>17</v>
      </c>
      <c r="J595" s="1049">
        <v>0</v>
      </c>
      <c r="K595" s="1046">
        <v>28</v>
      </c>
      <c r="L595" s="1047">
        <v>0</v>
      </c>
      <c r="M595" s="1048">
        <v>28</v>
      </c>
      <c r="N595" s="1050">
        <v>0</v>
      </c>
    </row>
    <row r="596" spans="1:18" ht="15.75" thickBot="1" x14ac:dyDescent="0.3">
      <c r="A596" s="472"/>
      <c r="B596" s="472"/>
      <c r="C596" s="472"/>
      <c r="E596" s="1785"/>
      <c r="F596" s="781" t="s">
        <v>200</v>
      </c>
      <c r="G596" s="782">
        <v>1</v>
      </c>
      <c r="H596" s="783">
        <v>0</v>
      </c>
      <c r="I596" s="784">
        <v>4</v>
      </c>
      <c r="J596" s="785">
        <v>0</v>
      </c>
      <c r="K596" s="782">
        <v>8</v>
      </c>
      <c r="L596" s="783">
        <v>0</v>
      </c>
      <c r="M596" s="784">
        <v>4</v>
      </c>
      <c r="N596" s="786">
        <v>0</v>
      </c>
    </row>
    <row r="597" spans="1:18" ht="15.75" thickBot="1" x14ac:dyDescent="0.3">
      <c r="A597" s="472"/>
      <c r="B597" s="472"/>
      <c r="C597" s="472"/>
      <c r="E597" s="1785"/>
      <c r="F597" s="907" t="s">
        <v>7</v>
      </c>
      <c r="G597" s="908">
        <f t="shared" ref="G597:N597" si="44">SUM(G588:G596)</f>
        <v>3358</v>
      </c>
      <c r="H597" s="909">
        <f t="shared" si="44"/>
        <v>1396</v>
      </c>
      <c r="I597" s="910">
        <f t="shared" si="44"/>
        <v>1684</v>
      </c>
      <c r="J597" s="911">
        <f t="shared" si="44"/>
        <v>796</v>
      </c>
      <c r="K597" s="908">
        <f t="shared" si="44"/>
        <v>891</v>
      </c>
      <c r="L597" s="909">
        <f t="shared" si="44"/>
        <v>180</v>
      </c>
      <c r="M597" s="910">
        <f t="shared" si="44"/>
        <v>328</v>
      </c>
      <c r="N597" s="909">
        <f t="shared" si="44"/>
        <v>40</v>
      </c>
      <c r="O597" s="76"/>
    </row>
    <row r="598" spans="1:18" ht="21" customHeight="1" thickBot="1" x14ac:dyDescent="0.3">
      <c r="A598" s="472"/>
      <c r="B598" s="472"/>
      <c r="C598" s="472"/>
      <c r="E598" s="1786"/>
      <c r="F598" s="763" t="s">
        <v>201</v>
      </c>
      <c r="G598" s="1787">
        <f>G597+H597</f>
        <v>4754</v>
      </c>
      <c r="H598" s="1788"/>
      <c r="I598" s="1787">
        <f>I597+J597</f>
        <v>2480</v>
      </c>
      <c r="J598" s="1788"/>
      <c r="K598" s="1787">
        <f>K597+L597</f>
        <v>1071</v>
      </c>
      <c r="L598" s="1788"/>
      <c r="M598" s="1787">
        <f>M597+N597</f>
        <v>368</v>
      </c>
      <c r="N598" s="1799"/>
      <c r="R598" s="76"/>
    </row>
    <row r="599" spans="1:18" ht="16.5" customHeight="1" thickTop="1" thickBot="1" x14ac:dyDescent="0.3">
      <c r="A599" s="472"/>
      <c r="B599" s="472"/>
      <c r="C599" s="472" t="s">
        <v>246</v>
      </c>
      <c r="E599" s="1771" t="s">
        <v>246</v>
      </c>
      <c r="F599" s="1801" t="s">
        <v>42</v>
      </c>
      <c r="G599" s="1803" t="s">
        <v>303</v>
      </c>
      <c r="H599" s="1804"/>
      <c r="I599" s="1797" t="s">
        <v>304</v>
      </c>
      <c r="J599" s="1805"/>
      <c r="K599" s="1803" t="s">
        <v>305</v>
      </c>
      <c r="L599" s="1804"/>
      <c r="M599" s="1797" t="s">
        <v>306</v>
      </c>
      <c r="N599" s="1798"/>
    </row>
    <row r="600" spans="1:18" ht="15.75" thickBot="1" x14ac:dyDescent="0.3">
      <c r="A600" s="472"/>
      <c r="B600" s="472"/>
      <c r="C600" s="472"/>
      <c r="E600" s="1772"/>
      <c r="F600" s="1802"/>
      <c r="G600" s="902" t="s">
        <v>190</v>
      </c>
      <c r="H600" s="903" t="s">
        <v>191</v>
      </c>
      <c r="I600" s="904" t="s">
        <v>190</v>
      </c>
      <c r="J600" s="905" t="s">
        <v>191</v>
      </c>
      <c r="K600" s="902" t="s">
        <v>190</v>
      </c>
      <c r="L600" s="903" t="s">
        <v>191</v>
      </c>
      <c r="M600" s="904" t="s">
        <v>190</v>
      </c>
      <c r="N600" s="906" t="s">
        <v>191</v>
      </c>
    </row>
    <row r="601" spans="1:18" x14ac:dyDescent="0.25">
      <c r="A601" s="472"/>
      <c r="B601" s="472"/>
      <c r="C601" s="472"/>
      <c r="E601" s="1785"/>
      <c r="F601" s="1334" t="s">
        <v>192</v>
      </c>
      <c r="G601" s="155">
        <v>75</v>
      </c>
      <c r="H601" s="156">
        <v>35</v>
      </c>
      <c r="I601" s="157">
        <v>78</v>
      </c>
      <c r="J601" s="158">
        <v>41</v>
      </c>
      <c r="K601" s="155">
        <v>48</v>
      </c>
      <c r="L601" s="156">
        <v>18</v>
      </c>
      <c r="M601" s="157">
        <v>19</v>
      </c>
      <c r="N601" s="506">
        <v>4</v>
      </c>
    </row>
    <row r="602" spans="1:18" x14ac:dyDescent="0.25">
      <c r="A602" s="472"/>
      <c r="B602" s="472"/>
      <c r="C602" s="472"/>
      <c r="E602" s="1785"/>
      <c r="F602" s="1332" t="s">
        <v>193</v>
      </c>
      <c r="G602" s="1046">
        <v>1362</v>
      </c>
      <c r="H602" s="1047">
        <v>476</v>
      </c>
      <c r="I602" s="1048">
        <v>592</v>
      </c>
      <c r="J602" s="1049">
        <v>216</v>
      </c>
      <c r="K602" s="1046">
        <v>212</v>
      </c>
      <c r="L602" s="1047">
        <v>52</v>
      </c>
      <c r="M602" s="1048">
        <v>32</v>
      </c>
      <c r="N602" s="1050">
        <v>3</v>
      </c>
    </row>
    <row r="603" spans="1:18" x14ac:dyDescent="0.25">
      <c r="A603" s="472"/>
      <c r="B603" s="472"/>
      <c r="C603" s="472"/>
      <c r="E603" s="1785"/>
      <c r="F603" s="1331" t="s">
        <v>194</v>
      </c>
      <c r="G603" s="159">
        <v>28</v>
      </c>
      <c r="H603" s="160">
        <v>1</v>
      </c>
      <c r="I603" s="161">
        <v>62</v>
      </c>
      <c r="J603" s="162">
        <v>0</v>
      </c>
      <c r="K603" s="159">
        <v>63</v>
      </c>
      <c r="L603" s="160">
        <v>0</v>
      </c>
      <c r="M603" s="161">
        <v>25</v>
      </c>
      <c r="N603" s="507">
        <v>0</v>
      </c>
    </row>
    <row r="604" spans="1:18" x14ac:dyDescent="0.25">
      <c r="A604" s="472"/>
      <c r="B604" s="472"/>
      <c r="C604" s="472"/>
      <c r="E604" s="1785"/>
      <c r="F604" s="1332" t="s">
        <v>195</v>
      </c>
      <c r="G604" s="1046">
        <v>12</v>
      </c>
      <c r="H604" s="1047">
        <v>0</v>
      </c>
      <c r="I604" s="1048">
        <v>46</v>
      </c>
      <c r="J604" s="1049">
        <v>0</v>
      </c>
      <c r="K604" s="1046">
        <v>46</v>
      </c>
      <c r="L604" s="1047">
        <v>0</v>
      </c>
      <c r="M604" s="1048">
        <v>14</v>
      </c>
      <c r="N604" s="1050">
        <v>0</v>
      </c>
    </row>
    <row r="605" spans="1:18" x14ac:dyDescent="0.25">
      <c r="A605" s="472"/>
      <c r="B605" s="472"/>
      <c r="C605" s="472"/>
      <c r="E605" s="1785"/>
      <c r="F605" s="1331" t="s">
        <v>196</v>
      </c>
      <c r="G605" s="159">
        <v>5</v>
      </c>
      <c r="H605" s="160">
        <v>0</v>
      </c>
      <c r="I605" s="161">
        <v>22</v>
      </c>
      <c r="J605" s="162">
        <v>0</v>
      </c>
      <c r="K605" s="159">
        <v>15</v>
      </c>
      <c r="L605" s="160">
        <v>0</v>
      </c>
      <c r="M605" s="161">
        <v>6</v>
      </c>
      <c r="N605" s="507">
        <v>0</v>
      </c>
    </row>
    <row r="606" spans="1:18" x14ac:dyDescent="0.25">
      <c r="A606" s="472"/>
      <c r="B606" s="472"/>
      <c r="C606" s="472"/>
      <c r="E606" s="1785"/>
      <c r="F606" s="1332" t="s">
        <v>197</v>
      </c>
      <c r="G606" s="1046">
        <v>17</v>
      </c>
      <c r="H606" s="1047">
        <v>10</v>
      </c>
      <c r="I606" s="1048">
        <v>16</v>
      </c>
      <c r="J606" s="1049">
        <v>17</v>
      </c>
      <c r="K606" s="1046">
        <v>21</v>
      </c>
      <c r="L606" s="1047">
        <v>15</v>
      </c>
      <c r="M606" s="1048">
        <v>30</v>
      </c>
      <c r="N606" s="1050">
        <v>10</v>
      </c>
    </row>
    <row r="607" spans="1:18" x14ac:dyDescent="0.25">
      <c r="A607" s="472"/>
      <c r="B607" s="472"/>
      <c r="C607" s="472"/>
      <c r="E607" s="1785"/>
      <c r="F607" s="1331" t="s">
        <v>198</v>
      </c>
      <c r="G607" s="159">
        <v>2</v>
      </c>
      <c r="H607" s="160">
        <v>0</v>
      </c>
      <c r="I607" s="161">
        <v>8</v>
      </c>
      <c r="J607" s="162">
        <v>0</v>
      </c>
      <c r="K607" s="159">
        <v>33</v>
      </c>
      <c r="L607" s="160">
        <v>2</v>
      </c>
      <c r="M607" s="161">
        <v>25</v>
      </c>
      <c r="N607" s="507">
        <v>0</v>
      </c>
    </row>
    <row r="608" spans="1:18" x14ac:dyDescent="0.25">
      <c r="A608" s="472"/>
      <c r="B608" s="472"/>
      <c r="C608" s="472"/>
      <c r="E608" s="1785"/>
      <c r="F608" s="1332" t="s">
        <v>199</v>
      </c>
      <c r="G608" s="1046">
        <v>2</v>
      </c>
      <c r="H608" s="1047">
        <v>0</v>
      </c>
      <c r="I608" s="1048">
        <v>7</v>
      </c>
      <c r="J608" s="1049">
        <v>0</v>
      </c>
      <c r="K608" s="1046">
        <v>12</v>
      </c>
      <c r="L608" s="1047">
        <v>0</v>
      </c>
      <c r="M608" s="1048">
        <v>13</v>
      </c>
      <c r="N608" s="1050">
        <v>0</v>
      </c>
    </row>
    <row r="609" spans="1:18" ht="15.75" thickBot="1" x14ac:dyDescent="0.3">
      <c r="A609" s="472"/>
      <c r="B609" s="472"/>
      <c r="C609" s="472"/>
      <c r="E609" s="1785"/>
      <c r="F609" s="781" t="s">
        <v>200</v>
      </c>
      <c r="G609" s="782">
        <v>0</v>
      </c>
      <c r="H609" s="783">
        <v>0</v>
      </c>
      <c r="I609" s="784">
        <v>2</v>
      </c>
      <c r="J609" s="785">
        <v>0</v>
      </c>
      <c r="K609" s="782">
        <v>4</v>
      </c>
      <c r="L609" s="783">
        <v>0</v>
      </c>
      <c r="M609" s="784">
        <v>3</v>
      </c>
      <c r="N609" s="786">
        <v>0</v>
      </c>
    </row>
    <row r="610" spans="1:18" ht="15.75" thickBot="1" x14ac:dyDescent="0.3">
      <c r="A610" s="472"/>
      <c r="B610" s="472"/>
      <c r="C610" s="472"/>
      <c r="E610" s="1785"/>
      <c r="F610" s="907" t="s">
        <v>7</v>
      </c>
      <c r="G610" s="908">
        <f t="shared" ref="G610:N610" si="45">SUM(G601:G609)</f>
        <v>1503</v>
      </c>
      <c r="H610" s="909">
        <f t="shared" si="45"/>
        <v>522</v>
      </c>
      <c r="I610" s="910">
        <f t="shared" si="45"/>
        <v>833</v>
      </c>
      <c r="J610" s="911">
        <f t="shared" si="45"/>
        <v>274</v>
      </c>
      <c r="K610" s="908">
        <f t="shared" si="45"/>
        <v>454</v>
      </c>
      <c r="L610" s="909">
        <f t="shared" si="45"/>
        <v>87</v>
      </c>
      <c r="M610" s="910">
        <f t="shared" si="45"/>
        <v>167</v>
      </c>
      <c r="N610" s="909">
        <f t="shared" si="45"/>
        <v>17</v>
      </c>
    </row>
    <row r="611" spans="1:18" ht="21" customHeight="1" thickBot="1" x14ac:dyDescent="0.3">
      <c r="A611" s="472"/>
      <c r="B611" s="472"/>
      <c r="C611" s="472"/>
      <c r="E611" s="1786"/>
      <c r="F611" s="763" t="s">
        <v>201</v>
      </c>
      <c r="G611" s="1787">
        <f>G610+H610</f>
        <v>2025</v>
      </c>
      <c r="H611" s="1788"/>
      <c r="I611" s="1787">
        <f>I610+J610</f>
        <v>1107</v>
      </c>
      <c r="J611" s="1788"/>
      <c r="K611" s="1787">
        <f>K610+L610</f>
        <v>541</v>
      </c>
      <c r="L611" s="1788"/>
      <c r="M611" s="1787">
        <f>M610+N610</f>
        <v>184</v>
      </c>
      <c r="N611" s="1799"/>
      <c r="R611" s="76"/>
    </row>
    <row r="612" spans="1:18" ht="16.5" customHeight="1" thickTop="1" thickBot="1" x14ac:dyDescent="0.3">
      <c r="A612" s="472"/>
      <c r="B612" s="472"/>
      <c r="C612" s="472" t="s">
        <v>247</v>
      </c>
      <c r="E612" s="1771" t="s">
        <v>247</v>
      </c>
      <c r="F612" s="1801" t="s">
        <v>42</v>
      </c>
      <c r="G612" s="1803" t="s">
        <v>303</v>
      </c>
      <c r="H612" s="1804"/>
      <c r="I612" s="1797" t="s">
        <v>304</v>
      </c>
      <c r="J612" s="1805"/>
      <c r="K612" s="1803" t="s">
        <v>305</v>
      </c>
      <c r="L612" s="1804"/>
      <c r="M612" s="1797" t="s">
        <v>306</v>
      </c>
      <c r="N612" s="1798"/>
    </row>
    <row r="613" spans="1:18" ht="15.75" thickBot="1" x14ac:dyDescent="0.3">
      <c r="A613" s="472"/>
      <c r="B613" s="472"/>
      <c r="C613" s="472"/>
      <c r="E613" s="1772"/>
      <c r="F613" s="1802"/>
      <c r="G613" s="902" t="s">
        <v>190</v>
      </c>
      <c r="H613" s="903" t="s">
        <v>191</v>
      </c>
      <c r="I613" s="904" t="s">
        <v>190</v>
      </c>
      <c r="J613" s="905" t="s">
        <v>191</v>
      </c>
      <c r="K613" s="902" t="s">
        <v>190</v>
      </c>
      <c r="L613" s="903" t="s">
        <v>191</v>
      </c>
      <c r="M613" s="904" t="s">
        <v>190</v>
      </c>
      <c r="N613" s="906" t="s">
        <v>191</v>
      </c>
    </row>
    <row r="614" spans="1:18" x14ac:dyDescent="0.25">
      <c r="A614" s="472"/>
      <c r="B614" s="472"/>
      <c r="C614" s="472"/>
      <c r="E614" s="1785"/>
      <c r="F614" s="1334" t="s">
        <v>192</v>
      </c>
      <c r="G614" s="155">
        <v>29</v>
      </c>
      <c r="H614" s="156">
        <v>13</v>
      </c>
      <c r="I614" s="157">
        <v>47</v>
      </c>
      <c r="J614" s="158">
        <v>8</v>
      </c>
      <c r="K614" s="155">
        <v>21</v>
      </c>
      <c r="L614" s="156">
        <v>3</v>
      </c>
      <c r="M614" s="157">
        <v>8</v>
      </c>
      <c r="N614" s="506">
        <v>0</v>
      </c>
    </row>
    <row r="615" spans="1:18" x14ac:dyDescent="0.25">
      <c r="A615" s="472"/>
      <c r="B615" s="472"/>
      <c r="C615" s="472"/>
      <c r="E615" s="1785"/>
      <c r="F615" s="1332" t="s">
        <v>193</v>
      </c>
      <c r="G615" s="1046">
        <v>508</v>
      </c>
      <c r="H615" s="1047">
        <v>246</v>
      </c>
      <c r="I615" s="1048">
        <v>203</v>
      </c>
      <c r="J615" s="1049">
        <v>135</v>
      </c>
      <c r="K615" s="1046">
        <v>56</v>
      </c>
      <c r="L615" s="1047">
        <v>28</v>
      </c>
      <c r="M615" s="1048">
        <v>30</v>
      </c>
      <c r="N615" s="1050">
        <v>1</v>
      </c>
    </row>
    <row r="616" spans="1:18" x14ac:dyDescent="0.25">
      <c r="A616" s="472"/>
      <c r="B616" s="472"/>
      <c r="C616" s="472"/>
      <c r="E616" s="1785"/>
      <c r="F616" s="1331" t="s">
        <v>194</v>
      </c>
      <c r="G616" s="159">
        <v>7</v>
      </c>
      <c r="H616" s="160">
        <v>1</v>
      </c>
      <c r="I616" s="161">
        <v>32</v>
      </c>
      <c r="J616" s="162">
        <v>0</v>
      </c>
      <c r="K616" s="159">
        <v>29</v>
      </c>
      <c r="L616" s="160">
        <v>0</v>
      </c>
      <c r="M616" s="161">
        <v>7</v>
      </c>
      <c r="N616" s="507">
        <v>0</v>
      </c>
    </row>
    <row r="617" spans="1:18" x14ac:dyDescent="0.25">
      <c r="A617" s="472"/>
      <c r="B617" s="472"/>
      <c r="C617" s="472"/>
      <c r="E617" s="1785"/>
      <c r="F617" s="1332" t="s">
        <v>195</v>
      </c>
      <c r="G617" s="1046">
        <v>5</v>
      </c>
      <c r="H617" s="1047">
        <v>0</v>
      </c>
      <c r="I617" s="1048">
        <v>20</v>
      </c>
      <c r="J617" s="1049">
        <v>0</v>
      </c>
      <c r="K617" s="1046">
        <v>16</v>
      </c>
      <c r="L617" s="1047">
        <v>0</v>
      </c>
      <c r="M617" s="1048">
        <v>6</v>
      </c>
      <c r="N617" s="1050">
        <v>0</v>
      </c>
    </row>
    <row r="618" spans="1:18" x14ac:dyDescent="0.25">
      <c r="A618" s="472"/>
      <c r="B618" s="472"/>
      <c r="C618" s="472"/>
      <c r="E618" s="1785"/>
      <c r="F618" s="1331" t="s">
        <v>196</v>
      </c>
      <c r="G618" s="159">
        <v>0</v>
      </c>
      <c r="H618" s="160">
        <v>0</v>
      </c>
      <c r="I618" s="161">
        <v>1</v>
      </c>
      <c r="J618" s="162">
        <v>0</v>
      </c>
      <c r="K618" s="159">
        <v>2</v>
      </c>
      <c r="L618" s="160">
        <v>0</v>
      </c>
      <c r="M618" s="161">
        <v>0</v>
      </c>
      <c r="N618" s="507">
        <v>0</v>
      </c>
    </row>
    <row r="619" spans="1:18" x14ac:dyDescent="0.25">
      <c r="A619" s="472"/>
      <c r="B619" s="472"/>
      <c r="C619" s="472"/>
      <c r="E619" s="1785"/>
      <c r="F619" s="1332" t="s">
        <v>197</v>
      </c>
      <c r="G619" s="1046">
        <v>2</v>
      </c>
      <c r="H619" s="1047">
        <v>2</v>
      </c>
      <c r="I619" s="1048">
        <v>2</v>
      </c>
      <c r="J619" s="1049">
        <v>18</v>
      </c>
      <c r="K619" s="1046">
        <v>3</v>
      </c>
      <c r="L619" s="1047">
        <v>8</v>
      </c>
      <c r="M619" s="1048">
        <v>10</v>
      </c>
      <c r="N619" s="1050">
        <v>2</v>
      </c>
    </row>
    <row r="620" spans="1:18" x14ac:dyDescent="0.25">
      <c r="A620" s="472"/>
      <c r="B620" s="472"/>
      <c r="C620" s="472"/>
      <c r="E620" s="1785"/>
      <c r="F620" s="1331" t="s">
        <v>198</v>
      </c>
      <c r="G620" s="159">
        <v>0</v>
      </c>
      <c r="H620" s="160">
        <v>0</v>
      </c>
      <c r="I620" s="161">
        <v>3</v>
      </c>
      <c r="J620" s="162">
        <v>1</v>
      </c>
      <c r="K620" s="159">
        <v>5</v>
      </c>
      <c r="L620" s="160">
        <v>0</v>
      </c>
      <c r="M620" s="161">
        <v>5</v>
      </c>
      <c r="N620" s="507">
        <v>0</v>
      </c>
    </row>
    <row r="621" spans="1:18" x14ac:dyDescent="0.25">
      <c r="A621" s="472"/>
      <c r="B621" s="472"/>
      <c r="C621" s="472"/>
      <c r="E621" s="1785"/>
      <c r="F621" s="1332" t="s">
        <v>199</v>
      </c>
      <c r="G621" s="1046">
        <v>0</v>
      </c>
      <c r="H621" s="1047">
        <v>0</v>
      </c>
      <c r="I621" s="1048">
        <v>0</v>
      </c>
      <c r="J621" s="1049">
        <v>0</v>
      </c>
      <c r="K621" s="1046">
        <v>4</v>
      </c>
      <c r="L621" s="1047">
        <v>1</v>
      </c>
      <c r="M621" s="1048">
        <v>6</v>
      </c>
      <c r="N621" s="1050">
        <v>0</v>
      </c>
    </row>
    <row r="622" spans="1:18" ht="15.75" thickBot="1" x14ac:dyDescent="0.3">
      <c r="A622" s="472"/>
      <c r="B622" s="472"/>
      <c r="C622" s="472"/>
      <c r="E622" s="1785"/>
      <c r="F622" s="781" t="s">
        <v>200</v>
      </c>
      <c r="G622" s="782">
        <v>0</v>
      </c>
      <c r="H622" s="783">
        <v>0</v>
      </c>
      <c r="I622" s="784">
        <v>0</v>
      </c>
      <c r="J622" s="785">
        <v>0</v>
      </c>
      <c r="K622" s="782">
        <v>3</v>
      </c>
      <c r="L622" s="783">
        <v>0</v>
      </c>
      <c r="M622" s="784">
        <v>0</v>
      </c>
      <c r="N622" s="786">
        <v>0</v>
      </c>
    </row>
    <row r="623" spans="1:18" ht="15.75" thickBot="1" x14ac:dyDescent="0.3">
      <c r="A623" s="472"/>
      <c r="B623" s="472"/>
      <c r="C623" s="472"/>
      <c r="E623" s="1785"/>
      <c r="F623" s="907" t="s">
        <v>7</v>
      </c>
      <c r="G623" s="908">
        <f t="shared" ref="G623:N623" si="46">SUM(G614:G622)</f>
        <v>551</v>
      </c>
      <c r="H623" s="909">
        <f t="shared" si="46"/>
        <v>262</v>
      </c>
      <c r="I623" s="910">
        <f t="shared" si="46"/>
        <v>308</v>
      </c>
      <c r="J623" s="911">
        <f t="shared" si="46"/>
        <v>162</v>
      </c>
      <c r="K623" s="908">
        <f t="shared" si="46"/>
        <v>139</v>
      </c>
      <c r="L623" s="909">
        <f t="shared" si="46"/>
        <v>40</v>
      </c>
      <c r="M623" s="910">
        <f t="shared" si="46"/>
        <v>72</v>
      </c>
      <c r="N623" s="909">
        <f t="shared" si="46"/>
        <v>3</v>
      </c>
    </row>
    <row r="624" spans="1:18" ht="21" customHeight="1" thickBot="1" x14ac:dyDescent="0.3">
      <c r="A624" s="472"/>
      <c r="B624" s="472"/>
      <c r="C624" s="472"/>
      <c r="E624" s="1786"/>
      <c r="F624" s="763" t="s">
        <v>201</v>
      </c>
      <c r="G624" s="1787">
        <f>G623+H623</f>
        <v>813</v>
      </c>
      <c r="H624" s="1788"/>
      <c r="I624" s="1787">
        <f>I623+J623</f>
        <v>470</v>
      </c>
      <c r="J624" s="1788"/>
      <c r="K624" s="1787">
        <f>K623+L623</f>
        <v>179</v>
      </c>
      <c r="L624" s="1788"/>
      <c r="M624" s="1787">
        <f>M623+N623</f>
        <v>75</v>
      </c>
      <c r="N624" s="1799"/>
      <c r="R624" s="76"/>
    </row>
    <row r="625" spans="1:18" ht="16.5" customHeight="1" thickTop="1" thickBot="1" x14ac:dyDescent="0.3">
      <c r="A625" s="472"/>
      <c r="B625" s="472"/>
      <c r="C625" s="472" t="s">
        <v>248</v>
      </c>
      <c r="E625" s="1771" t="s">
        <v>248</v>
      </c>
      <c r="F625" s="1801" t="s">
        <v>42</v>
      </c>
      <c r="G625" s="1803" t="s">
        <v>303</v>
      </c>
      <c r="H625" s="1804"/>
      <c r="I625" s="1797" t="s">
        <v>304</v>
      </c>
      <c r="J625" s="1805"/>
      <c r="K625" s="1803" t="s">
        <v>305</v>
      </c>
      <c r="L625" s="1804"/>
      <c r="M625" s="1797" t="s">
        <v>306</v>
      </c>
      <c r="N625" s="1798"/>
    </row>
    <row r="626" spans="1:18" ht="15.75" thickBot="1" x14ac:dyDescent="0.3">
      <c r="A626" s="472"/>
      <c r="B626" s="472"/>
      <c r="C626" s="472"/>
      <c r="E626" s="1772"/>
      <c r="F626" s="1802"/>
      <c r="G626" s="902" t="s">
        <v>190</v>
      </c>
      <c r="H626" s="903" t="s">
        <v>191</v>
      </c>
      <c r="I626" s="904" t="s">
        <v>190</v>
      </c>
      <c r="J626" s="905" t="s">
        <v>191</v>
      </c>
      <c r="K626" s="902" t="s">
        <v>190</v>
      </c>
      <c r="L626" s="903" t="s">
        <v>191</v>
      </c>
      <c r="M626" s="904" t="s">
        <v>190</v>
      </c>
      <c r="N626" s="906" t="s">
        <v>191</v>
      </c>
    </row>
    <row r="627" spans="1:18" x14ac:dyDescent="0.25">
      <c r="A627" s="472"/>
      <c r="B627" s="472"/>
      <c r="C627" s="472"/>
      <c r="E627" s="1785"/>
      <c r="F627" s="1334" t="s">
        <v>192</v>
      </c>
      <c r="G627" s="155">
        <v>46</v>
      </c>
      <c r="H627" s="156">
        <v>24</v>
      </c>
      <c r="I627" s="157">
        <v>46</v>
      </c>
      <c r="J627" s="158">
        <v>30</v>
      </c>
      <c r="K627" s="155">
        <v>27</v>
      </c>
      <c r="L627" s="156">
        <v>14</v>
      </c>
      <c r="M627" s="157">
        <v>20</v>
      </c>
      <c r="N627" s="506">
        <v>1</v>
      </c>
    </row>
    <row r="628" spans="1:18" x14ac:dyDescent="0.25">
      <c r="A628" s="472"/>
      <c r="B628" s="472"/>
      <c r="C628" s="472"/>
      <c r="E628" s="1785"/>
      <c r="F628" s="1332" t="s">
        <v>193</v>
      </c>
      <c r="G628" s="1046">
        <v>823</v>
      </c>
      <c r="H628" s="1047">
        <v>314</v>
      </c>
      <c r="I628" s="1048">
        <v>438</v>
      </c>
      <c r="J628" s="1049">
        <v>211</v>
      </c>
      <c r="K628" s="1046">
        <v>182</v>
      </c>
      <c r="L628" s="1047">
        <v>26</v>
      </c>
      <c r="M628" s="1048">
        <v>47</v>
      </c>
      <c r="N628" s="1050">
        <v>2</v>
      </c>
    </row>
    <row r="629" spans="1:18" x14ac:dyDescent="0.25">
      <c r="A629" s="472"/>
      <c r="B629" s="472"/>
      <c r="C629" s="472"/>
      <c r="E629" s="1785"/>
      <c r="F629" s="1331" t="s">
        <v>194</v>
      </c>
      <c r="G629" s="159">
        <v>13</v>
      </c>
      <c r="H629" s="160">
        <v>0</v>
      </c>
      <c r="I629" s="161">
        <v>34</v>
      </c>
      <c r="J629" s="162">
        <v>0</v>
      </c>
      <c r="K629" s="159">
        <v>45</v>
      </c>
      <c r="L629" s="160">
        <v>1</v>
      </c>
      <c r="M629" s="161">
        <v>5</v>
      </c>
      <c r="N629" s="507">
        <v>0</v>
      </c>
    </row>
    <row r="630" spans="1:18" x14ac:dyDescent="0.25">
      <c r="A630" s="472"/>
      <c r="B630" s="472"/>
      <c r="C630" s="472"/>
      <c r="E630" s="1785"/>
      <c r="F630" s="1332" t="s">
        <v>195</v>
      </c>
      <c r="G630" s="1046">
        <v>6</v>
      </c>
      <c r="H630" s="1047">
        <v>0</v>
      </c>
      <c r="I630" s="1048">
        <v>29</v>
      </c>
      <c r="J630" s="1049">
        <v>0</v>
      </c>
      <c r="K630" s="1046">
        <v>20</v>
      </c>
      <c r="L630" s="1047">
        <v>0</v>
      </c>
      <c r="M630" s="1048">
        <v>7</v>
      </c>
      <c r="N630" s="1050">
        <v>0</v>
      </c>
    </row>
    <row r="631" spans="1:18" x14ac:dyDescent="0.25">
      <c r="A631" s="472"/>
      <c r="B631" s="472"/>
      <c r="C631" s="472"/>
      <c r="E631" s="1785"/>
      <c r="F631" s="1331" t="s">
        <v>196</v>
      </c>
      <c r="G631" s="159">
        <v>5</v>
      </c>
      <c r="H631" s="160">
        <v>1</v>
      </c>
      <c r="I631" s="161">
        <v>14</v>
      </c>
      <c r="J631" s="162">
        <v>1</v>
      </c>
      <c r="K631" s="159">
        <v>6</v>
      </c>
      <c r="L631" s="160">
        <v>0</v>
      </c>
      <c r="M631" s="161">
        <v>1</v>
      </c>
      <c r="N631" s="507">
        <v>0</v>
      </c>
    </row>
    <row r="632" spans="1:18" x14ac:dyDescent="0.25">
      <c r="A632" s="472"/>
      <c r="B632" s="472"/>
      <c r="C632" s="472"/>
      <c r="E632" s="1785"/>
      <c r="F632" s="1332" t="s">
        <v>197</v>
      </c>
      <c r="G632" s="1046">
        <v>7</v>
      </c>
      <c r="H632" s="1047">
        <v>13</v>
      </c>
      <c r="I632" s="1048">
        <v>18</v>
      </c>
      <c r="J632" s="1049">
        <v>26</v>
      </c>
      <c r="K632" s="1046">
        <v>9</v>
      </c>
      <c r="L632" s="1047">
        <v>19</v>
      </c>
      <c r="M632" s="1048">
        <v>36</v>
      </c>
      <c r="N632" s="1050">
        <v>9</v>
      </c>
    </row>
    <row r="633" spans="1:18" x14ac:dyDescent="0.25">
      <c r="A633" s="472"/>
      <c r="B633" s="472"/>
      <c r="C633" s="472"/>
      <c r="E633" s="1785"/>
      <c r="F633" s="1331" t="s">
        <v>198</v>
      </c>
      <c r="G633" s="159">
        <v>2</v>
      </c>
      <c r="H633" s="160">
        <v>0</v>
      </c>
      <c r="I633" s="161">
        <v>5</v>
      </c>
      <c r="J633" s="162">
        <v>0</v>
      </c>
      <c r="K633" s="159">
        <v>17</v>
      </c>
      <c r="L633" s="160">
        <v>0</v>
      </c>
      <c r="M633" s="161">
        <v>25</v>
      </c>
      <c r="N633" s="507">
        <v>0</v>
      </c>
    </row>
    <row r="634" spans="1:18" x14ac:dyDescent="0.25">
      <c r="A634" s="472"/>
      <c r="B634" s="472"/>
      <c r="C634" s="472"/>
      <c r="E634" s="1785"/>
      <c r="F634" s="1332" t="s">
        <v>199</v>
      </c>
      <c r="G634" s="1046">
        <v>0</v>
      </c>
      <c r="H634" s="1047">
        <v>0</v>
      </c>
      <c r="I634" s="1048">
        <v>2</v>
      </c>
      <c r="J634" s="1049">
        <v>0</v>
      </c>
      <c r="K634" s="1046">
        <v>12</v>
      </c>
      <c r="L634" s="1047">
        <v>0</v>
      </c>
      <c r="M634" s="1048">
        <v>12</v>
      </c>
      <c r="N634" s="1050">
        <v>0</v>
      </c>
    </row>
    <row r="635" spans="1:18" ht="15.75" thickBot="1" x14ac:dyDescent="0.3">
      <c r="A635" s="472"/>
      <c r="B635" s="472"/>
      <c r="C635" s="472"/>
      <c r="E635" s="1785"/>
      <c r="F635" s="781" t="s">
        <v>200</v>
      </c>
      <c r="G635" s="782">
        <v>1</v>
      </c>
      <c r="H635" s="783">
        <v>0</v>
      </c>
      <c r="I635" s="784">
        <v>2</v>
      </c>
      <c r="J635" s="785">
        <v>0</v>
      </c>
      <c r="K635" s="782">
        <v>3</v>
      </c>
      <c r="L635" s="783">
        <v>0</v>
      </c>
      <c r="M635" s="784">
        <v>0</v>
      </c>
      <c r="N635" s="786">
        <v>0</v>
      </c>
    </row>
    <row r="636" spans="1:18" ht="15.75" thickBot="1" x14ac:dyDescent="0.3">
      <c r="A636" s="472"/>
      <c r="B636" s="472"/>
      <c r="C636" s="472"/>
      <c r="E636" s="1785"/>
      <c r="F636" s="907" t="s">
        <v>7</v>
      </c>
      <c r="G636" s="908">
        <f t="shared" ref="G636:N636" si="47">SUM(G627:G635)</f>
        <v>903</v>
      </c>
      <c r="H636" s="909">
        <f t="shared" si="47"/>
        <v>352</v>
      </c>
      <c r="I636" s="910">
        <f t="shared" si="47"/>
        <v>588</v>
      </c>
      <c r="J636" s="911">
        <f t="shared" si="47"/>
        <v>268</v>
      </c>
      <c r="K636" s="908">
        <f t="shared" si="47"/>
        <v>321</v>
      </c>
      <c r="L636" s="909">
        <f t="shared" si="47"/>
        <v>60</v>
      </c>
      <c r="M636" s="910">
        <f t="shared" si="47"/>
        <v>153</v>
      </c>
      <c r="N636" s="909">
        <f t="shared" si="47"/>
        <v>12</v>
      </c>
    </row>
    <row r="637" spans="1:18" ht="21" customHeight="1" thickBot="1" x14ac:dyDescent="0.3">
      <c r="A637" s="472"/>
      <c r="B637" s="472"/>
      <c r="C637" s="472"/>
      <c r="E637" s="1786"/>
      <c r="F637" s="763" t="s">
        <v>201</v>
      </c>
      <c r="G637" s="1787">
        <f>G636+H636</f>
        <v>1255</v>
      </c>
      <c r="H637" s="1788"/>
      <c r="I637" s="1787">
        <f>I636+J636</f>
        <v>856</v>
      </c>
      <c r="J637" s="1788"/>
      <c r="K637" s="1787">
        <f>K636+L636</f>
        <v>381</v>
      </c>
      <c r="L637" s="1788"/>
      <c r="M637" s="1787">
        <f>M636+N636</f>
        <v>165</v>
      </c>
      <c r="N637" s="1799"/>
      <c r="R637" s="76"/>
    </row>
    <row r="638" spans="1:18" ht="16.5" customHeight="1" thickTop="1" thickBot="1" x14ac:dyDescent="0.3">
      <c r="A638" s="472"/>
      <c r="B638" s="472"/>
      <c r="C638" s="472" t="s">
        <v>249</v>
      </c>
      <c r="E638" s="1771" t="s">
        <v>249</v>
      </c>
      <c r="F638" s="1801" t="s">
        <v>42</v>
      </c>
      <c r="G638" s="1803" t="s">
        <v>303</v>
      </c>
      <c r="H638" s="1804"/>
      <c r="I638" s="1797" t="s">
        <v>304</v>
      </c>
      <c r="J638" s="1805"/>
      <c r="K638" s="1803" t="s">
        <v>305</v>
      </c>
      <c r="L638" s="1804"/>
      <c r="M638" s="1797" t="s">
        <v>306</v>
      </c>
      <c r="N638" s="1798"/>
    </row>
    <row r="639" spans="1:18" ht="15.75" thickBot="1" x14ac:dyDescent="0.3">
      <c r="A639" s="472"/>
      <c r="B639" s="472"/>
      <c r="C639" s="472"/>
      <c r="E639" s="1772"/>
      <c r="F639" s="1802"/>
      <c r="G639" s="902" t="s">
        <v>190</v>
      </c>
      <c r="H639" s="903" t="s">
        <v>191</v>
      </c>
      <c r="I639" s="904" t="s">
        <v>190</v>
      </c>
      <c r="J639" s="905" t="s">
        <v>191</v>
      </c>
      <c r="K639" s="902" t="s">
        <v>190</v>
      </c>
      <c r="L639" s="903" t="s">
        <v>191</v>
      </c>
      <c r="M639" s="904" t="s">
        <v>190</v>
      </c>
      <c r="N639" s="906" t="s">
        <v>191</v>
      </c>
    </row>
    <row r="640" spans="1:18" x14ac:dyDescent="0.25">
      <c r="A640" s="472"/>
      <c r="B640" s="472"/>
      <c r="C640" s="472"/>
      <c r="E640" s="1785"/>
      <c r="F640" s="1334" t="s">
        <v>192</v>
      </c>
      <c r="G640" s="155">
        <v>72</v>
      </c>
      <c r="H640" s="156">
        <v>23</v>
      </c>
      <c r="I640" s="157">
        <v>125</v>
      </c>
      <c r="J640" s="158">
        <v>35</v>
      </c>
      <c r="K640" s="155">
        <v>89</v>
      </c>
      <c r="L640" s="156">
        <v>14</v>
      </c>
      <c r="M640" s="157">
        <v>30</v>
      </c>
      <c r="N640" s="506">
        <v>1</v>
      </c>
    </row>
    <row r="641" spans="1:18" x14ac:dyDescent="0.25">
      <c r="A641" s="472"/>
      <c r="B641" s="472"/>
      <c r="C641" s="472"/>
      <c r="E641" s="1785"/>
      <c r="F641" s="1332" t="s">
        <v>193</v>
      </c>
      <c r="G641" s="1046">
        <v>1464</v>
      </c>
      <c r="H641" s="1047">
        <v>592</v>
      </c>
      <c r="I641" s="1048">
        <v>650</v>
      </c>
      <c r="J641" s="1049">
        <v>304</v>
      </c>
      <c r="K641" s="1046">
        <v>240</v>
      </c>
      <c r="L641" s="1047">
        <v>62</v>
      </c>
      <c r="M641" s="1048">
        <v>106</v>
      </c>
      <c r="N641" s="1050">
        <v>10</v>
      </c>
    </row>
    <row r="642" spans="1:18" x14ac:dyDescent="0.25">
      <c r="A642" s="472"/>
      <c r="B642" s="472"/>
      <c r="C642" s="472"/>
      <c r="E642" s="1785"/>
      <c r="F642" s="1331" t="s">
        <v>194</v>
      </c>
      <c r="G642" s="159">
        <v>25</v>
      </c>
      <c r="H642" s="160">
        <v>0</v>
      </c>
      <c r="I642" s="161">
        <v>93</v>
      </c>
      <c r="J642" s="162">
        <v>3</v>
      </c>
      <c r="K642" s="159">
        <v>72</v>
      </c>
      <c r="L642" s="160">
        <v>0</v>
      </c>
      <c r="M642" s="161">
        <v>29</v>
      </c>
      <c r="N642" s="507">
        <v>0</v>
      </c>
    </row>
    <row r="643" spans="1:18" x14ac:dyDescent="0.25">
      <c r="A643" s="472"/>
      <c r="B643" s="472"/>
      <c r="C643" s="472"/>
      <c r="E643" s="1785"/>
      <c r="F643" s="1332" t="s">
        <v>195</v>
      </c>
      <c r="G643" s="1046">
        <v>8</v>
      </c>
      <c r="H643" s="1047">
        <v>0</v>
      </c>
      <c r="I643" s="1048">
        <v>52</v>
      </c>
      <c r="J643" s="1049">
        <v>1</v>
      </c>
      <c r="K643" s="1046">
        <v>58</v>
      </c>
      <c r="L643" s="1047">
        <v>0</v>
      </c>
      <c r="M643" s="1048">
        <v>26</v>
      </c>
      <c r="N643" s="1050">
        <v>0</v>
      </c>
    </row>
    <row r="644" spans="1:18" x14ac:dyDescent="0.25">
      <c r="A644" s="472"/>
      <c r="B644" s="472"/>
      <c r="C644" s="472"/>
      <c r="E644" s="1785"/>
      <c r="F644" s="1331" t="s">
        <v>196</v>
      </c>
      <c r="G644" s="159">
        <v>4</v>
      </c>
      <c r="H644" s="160">
        <v>0</v>
      </c>
      <c r="I644" s="161">
        <v>12</v>
      </c>
      <c r="J644" s="162">
        <v>0</v>
      </c>
      <c r="K644" s="159">
        <v>5</v>
      </c>
      <c r="L644" s="160">
        <v>0</v>
      </c>
      <c r="M644" s="161">
        <v>4</v>
      </c>
      <c r="N644" s="507">
        <v>0</v>
      </c>
    </row>
    <row r="645" spans="1:18" x14ac:dyDescent="0.25">
      <c r="A645" s="472"/>
      <c r="B645" s="472"/>
      <c r="C645" s="472"/>
      <c r="E645" s="1785"/>
      <c r="F645" s="1332" t="s">
        <v>197</v>
      </c>
      <c r="G645" s="1046">
        <v>6</v>
      </c>
      <c r="H645" s="1047">
        <v>6</v>
      </c>
      <c r="I645" s="1048">
        <v>25</v>
      </c>
      <c r="J645" s="1049">
        <v>34</v>
      </c>
      <c r="K645" s="1046">
        <v>21</v>
      </c>
      <c r="L645" s="1047">
        <v>30</v>
      </c>
      <c r="M645" s="1048">
        <v>37</v>
      </c>
      <c r="N645" s="1050">
        <v>8</v>
      </c>
    </row>
    <row r="646" spans="1:18" x14ac:dyDescent="0.25">
      <c r="A646" s="472"/>
      <c r="B646" s="472"/>
      <c r="C646" s="472"/>
      <c r="E646" s="1785"/>
      <c r="F646" s="1331" t="s">
        <v>198</v>
      </c>
      <c r="G646" s="159">
        <v>1</v>
      </c>
      <c r="H646" s="160">
        <v>0</v>
      </c>
      <c r="I646" s="161">
        <v>7</v>
      </c>
      <c r="J646" s="162">
        <v>0</v>
      </c>
      <c r="K646" s="159">
        <v>21</v>
      </c>
      <c r="L646" s="160">
        <v>0</v>
      </c>
      <c r="M646" s="161">
        <v>20</v>
      </c>
      <c r="N646" s="507">
        <v>0</v>
      </c>
    </row>
    <row r="647" spans="1:18" x14ac:dyDescent="0.25">
      <c r="A647" s="472"/>
      <c r="B647" s="472"/>
      <c r="C647" s="472"/>
      <c r="E647" s="1785"/>
      <c r="F647" s="1332" t="s">
        <v>199</v>
      </c>
      <c r="G647" s="1046">
        <v>0</v>
      </c>
      <c r="H647" s="1047">
        <v>0</v>
      </c>
      <c r="I647" s="1048">
        <v>2</v>
      </c>
      <c r="J647" s="1049">
        <v>0</v>
      </c>
      <c r="K647" s="1046">
        <v>17</v>
      </c>
      <c r="L647" s="1047">
        <v>0</v>
      </c>
      <c r="M647" s="1048">
        <v>25</v>
      </c>
      <c r="N647" s="1050">
        <v>0</v>
      </c>
    </row>
    <row r="648" spans="1:18" ht="15.75" thickBot="1" x14ac:dyDescent="0.3">
      <c r="A648" s="472"/>
      <c r="B648" s="472"/>
      <c r="C648" s="472"/>
      <c r="E648" s="1785"/>
      <c r="F648" s="781" t="s">
        <v>200</v>
      </c>
      <c r="G648" s="782">
        <v>0</v>
      </c>
      <c r="H648" s="783">
        <v>0</v>
      </c>
      <c r="I648" s="784">
        <v>3</v>
      </c>
      <c r="J648" s="785">
        <v>0</v>
      </c>
      <c r="K648" s="782">
        <v>5</v>
      </c>
      <c r="L648" s="783">
        <v>0</v>
      </c>
      <c r="M648" s="784">
        <v>2</v>
      </c>
      <c r="N648" s="786">
        <v>0</v>
      </c>
    </row>
    <row r="649" spans="1:18" ht="15.75" thickBot="1" x14ac:dyDescent="0.3">
      <c r="A649" s="472"/>
      <c r="B649" s="472"/>
      <c r="C649" s="472"/>
      <c r="E649" s="1785"/>
      <c r="F649" s="907" t="s">
        <v>7</v>
      </c>
      <c r="G649" s="908">
        <f t="shared" ref="G649:N649" si="48">SUM(G640:G648)</f>
        <v>1580</v>
      </c>
      <c r="H649" s="909">
        <f t="shared" si="48"/>
        <v>621</v>
      </c>
      <c r="I649" s="910">
        <f t="shared" si="48"/>
        <v>969</v>
      </c>
      <c r="J649" s="911">
        <f t="shared" si="48"/>
        <v>377</v>
      </c>
      <c r="K649" s="908">
        <f t="shared" si="48"/>
        <v>528</v>
      </c>
      <c r="L649" s="909">
        <f t="shared" si="48"/>
        <v>106</v>
      </c>
      <c r="M649" s="910">
        <f t="shared" si="48"/>
        <v>279</v>
      </c>
      <c r="N649" s="909">
        <f t="shared" si="48"/>
        <v>19</v>
      </c>
      <c r="O649" s="76"/>
    </row>
    <row r="650" spans="1:18" ht="21" customHeight="1" thickBot="1" x14ac:dyDescent="0.3">
      <c r="A650" s="472"/>
      <c r="B650" s="472"/>
      <c r="C650" s="472"/>
      <c r="E650" s="1786"/>
      <c r="F650" s="763" t="s">
        <v>201</v>
      </c>
      <c r="G650" s="1787">
        <f>G649+H649</f>
        <v>2201</v>
      </c>
      <c r="H650" s="1788"/>
      <c r="I650" s="1787">
        <f>I649+J649</f>
        <v>1346</v>
      </c>
      <c r="J650" s="1788"/>
      <c r="K650" s="1787">
        <f>K649+L649</f>
        <v>634</v>
      </c>
      <c r="L650" s="1788"/>
      <c r="M650" s="1787">
        <f>M649+N649</f>
        <v>298</v>
      </c>
      <c r="N650" s="1799"/>
      <c r="R650" s="76"/>
    </row>
    <row r="651" spans="1:18" ht="16.5" customHeight="1" thickTop="1" thickBot="1" x14ac:dyDescent="0.3">
      <c r="A651" s="472"/>
      <c r="B651" s="472"/>
      <c r="C651" s="472" t="s">
        <v>250</v>
      </c>
      <c r="E651" s="1771" t="s">
        <v>250</v>
      </c>
      <c r="F651" s="1801" t="s">
        <v>42</v>
      </c>
      <c r="G651" s="1803" t="s">
        <v>303</v>
      </c>
      <c r="H651" s="1804"/>
      <c r="I651" s="1797" t="s">
        <v>304</v>
      </c>
      <c r="J651" s="1805"/>
      <c r="K651" s="1803" t="s">
        <v>305</v>
      </c>
      <c r="L651" s="1804"/>
      <c r="M651" s="1797" t="s">
        <v>306</v>
      </c>
      <c r="N651" s="1798"/>
    </row>
    <row r="652" spans="1:18" ht="15.75" thickBot="1" x14ac:dyDescent="0.3">
      <c r="A652" s="472"/>
      <c r="B652" s="472"/>
      <c r="C652" s="472"/>
      <c r="E652" s="1772"/>
      <c r="F652" s="1802"/>
      <c r="G652" s="902" t="s">
        <v>190</v>
      </c>
      <c r="H652" s="903" t="s">
        <v>191</v>
      </c>
      <c r="I652" s="904" t="s">
        <v>190</v>
      </c>
      <c r="J652" s="905" t="s">
        <v>191</v>
      </c>
      <c r="K652" s="902" t="s">
        <v>190</v>
      </c>
      <c r="L652" s="903" t="s">
        <v>191</v>
      </c>
      <c r="M652" s="904" t="s">
        <v>190</v>
      </c>
      <c r="N652" s="906" t="s">
        <v>191</v>
      </c>
    </row>
    <row r="653" spans="1:18" x14ac:dyDescent="0.25">
      <c r="A653" s="472"/>
      <c r="B653" s="472"/>
      <c r="C653" s="472"/>
      <c r="E653" s="1785"/>
      <c r="F653" s="1334" t="s">
        <v>192</v>
      </c>
      <c r="G653" s="155">
        <v>33</v>
      </c>
      <c r="H653" s="156">
        <v>12</v>
      </c>
      <c r="I653" s="157">
        <v>45</v>
      </c>
      <c r="J653" s="158">
        <v>16</v>
      </c>
      <c r="K653" s="155">
        <v>39</v>
      </c>
      <c r="L653" s="156">
        <v>11</v>
      </c>
      <c r="M653" s="157">
        <v>10</v>
      </c>
      <c r="N653" s="506">
        <v>0</v>
      </c>
    </row>
    <row r="654" spans="1:18" x14ac:dyDescent="0.25">
      <c r="A654" s="472"/>
      <c r="B654" s="472"/>
      <c r="C654" s="472"/>
      <c r="E654" s="1785"/>
      <c r="F654" s="1332" t="s">
        <v>193</v>
      </c>
      <c r="G654" s="1046">
        <v>909</v>
      </c>
      <c r="H654" s="1047">
        <v>313</v>
      </c>
      <c r="I654" s="1048">
        <v>398</v>
      </c>
      <c r="J654" s="1049">
        <v>176</v>
      </c>
      <c r="K654" s="1046">
        <v>160</v>
      </c>
      <c r="L654" s="1047">
        <v>42</v>
      </c>
      <c r="M654" s="1048">
        <v>44</v>
      </c>
      <c r="N654" s="1050">
        <v>5</v>
      </c>
    </row>
    <row r="655" spans="1:18" x14ac:dyDescent="0.25">
      <c r="A655" s="472"/>
      <c r="B655" s="472"/>
      <c r="C655" s="472"/>
      <c r="E655" s="1785"/>
      <c r="F655" s="1331" t="s">
        <v>194</v>
      </c>
      <c r="G655" s="159">
        <v>9</v>
      </c>
      <c r="H655" s="160">
        <v>0</v>
      </c>
      <c r="I655" s="161">
        <v>32</v>
      </c>
      <c r="J655" s="162">
        <v>1</v>
      </c>
      <c r="K655" s="159">
        <v>36</v>
      </c>
      <c r="L655" s="160">
        <v>0</v>
      </c>
      <c r="M655" s="161">
        <v>14</v>
      </c>
      <c r="N655" s="507">
        <v>0</v>
      </c>
    </row>
    <row r="656" spans="1:18" x14ac:dyDescent="0.25">
      <c r="A656" s="472"/>
      <c r="B656" s="1328" t="s">
        <v>36</v>
      </c>
      <c r="C656" s="1328"/>
      <c r="D656" s="1326"/>
      <c r="E656" s="1785"/>
      <c r="F656" s="1332" t="s">
        <v>195</v>
      </c>
      <c r="G656" s="1046">
        <v>10</v>
      </c>
      <c r="H656" s="1047">
        <v>0</v>
      </c>
      <c r="I656" s="1048">
        <v>20</v>
      </c>
      <c r="J656" s="1049">
        <v>0</v>
      </c>
      <c r="K656" s="1046">
        <v>30</v>
      </c>
      <c r="L656" s="1047">
        <v>1</v>
      </c>
      <c r="M656" s="1048">
        <v>5</v>
      </c>
      <c r="N656" s="1050">
        <v>0</v>
      </c>
    </row>
    <row r="657" spans="1:18" x14ac:dyDescent="0.25">
      <c r="A657" s="472"/>
      <c r="B657" s="1328" t="s">
        <v>38</v>
      </c>
      <c r="C657" s="1328"/>
      <c r="D657" s="1326"/>
      <c r="E657" s="1785"/>
      <c r="F657" s="1331" t="s">
        <v>196</v>
      </c>
      <c r="G657" s="159">
        <v>1</v>
      </c>
      <c r="H657" s="160">
        <v>0</v>
      </c>
      <c r="I657" s="161">
        <v>8</v>
      </c>
      <c r="J657" s="162">
        <v>0</v>
      </c>
      <c r="K657" s="159">
        <v>7</v>
      </c>
      <c r="L657" s="160">
        <v>0</v>
      </c>
      <c r="M657" s="161">
        <v>0</v>
      </c>
      <c r="N657" s="507">
        <v>0</v>
      </c>
    </row>
    <row r="658" spans="1:18" x14ac:dyDescent="0.25">
      <c r="A658" s="472"/>
      <c r="B658" s="1328" t="s">
        <v>81</v>
      </c>
      <c r="C658" s="1328"/>
      <c r="D658" s="1326"/>
      <c r="E658" s="1785"/>
      <c r="F658" s="1332" t="s">
        <v>197</v>
      </c>
      <c r="G658" s="1046">
        <v>5</v>
      </c>
      <c r="H658" s="1047">
        <v>6</v>
      </c>
      <c r="I658" s="1048">
        <v>18</v>
      </c>
      <c r="J658" s="1049">
        <v>20</v>
      </c>
      <c r="K658" s="1046">
        <v>16</v>
      </c>
      <c r="L658" s="1047">
        <v>21</v>
      </c>
      <c r="M658" s="1048">
        <v>26</v>
      </c>
      <c r="N658" s="1050">
        <v>8</v>
      </c>
    </row>
    <row r="659" spans="1:18" x14ac:dyDescent="0.25">
      <c r="A659" s="472"/>
      <c r="B659" s="472"/>
      <c r="C659" s="472"/>
      <c r="E659" s="1785"/>
      <c r="F659" s="1331" t="s">
        <v>198</v>
      </c>
      <c r="G659" s="159">
        <v>0</v>
      </c>
      <c r="H659" s="160">
        <v>0</v>
      </c>
      <c r="I659" s="161">
        <v>6</v>
      </c>
      <c r="J659" s="162">
        <v>0</v>
      </c>
      <c r="K659" s="159">
        <v>19</v>
      </c>
      <c r="L659" s="160">
        <v>0</v>
      </c>
      <c r="M659" s="161">
        <v>19</v>
      </c>
      <c r="N659" s="507">
        <v>0</v>
      </c>
    </row>
    <row r="660" spans="1:18" x14ac:dyDescent="0.25">
      <c r="A660" s="472"/>
      <c r="B660" s="472"/>
      <c r="C660" s="472"/>
      <c r="E660" s="1785"/>
      <c r="F660" s="1332" t="s">
        <v>199</v>
      </c>
      <c r="G660" s="1046">
        <v>1</v>
      </c>
      <c r="H660" s="1047">
        <v>0</v>
      </c>
      <c r="I660" s="1048">
        <v>6</v>
      </c>
      <c r="J660" s="1049">
        <v>0</v>
      </c>
      <c r="K660" s="1046">
        <v>22</v>
      </c>
      <c r="L660" s="1047">
        <v>0</v>
      </c>
      <c r="M660" s="1048">
        <v>19</v>
      </c>
      <c r="N660" s="1050">
        <v>0</v>
      </c>
    </row>
    <row r="661" spans="1:18" ht="15.75" thickBot="1" x14ac:dyDescent="0.3">
      <c r="A661" s="472"/>
      <c r="B661" s="472"/>
      <c r="C661" s="472"/>
      <c r="E661" s="1785"/>
      <c r="F661" s="781" t="s">
        <v>200</v>
      </c>
      <c r="G661" s="782">
        <v>0</v>
      </c>
      <c r="H661" s="783">
        <v>0</v>
      </c>
      <c r="I661" s="784">
        <v>2</v>
      </c>
      <c r="J661" s="785">
        <v>0</v>
      </c>
      <c r="K661" s="782">
        <v>2</v>
      </c>
      <c r="L661" s="783">
        <v>0</v>
      </c>
      <c r="M661" s="784">
        <v>2</v>
      </c>
      <c r="N661" s="786">
        <v>0</v>
      </c>
    </row>
    <row r="662" spans="1:18" ht="15.75" thickBot="1" x14ac:dyDescent="0.3">
      <c r="A662" s="472"/>
      <c r="B662" s="472"/>
      <c r="C662" s="472"/>
      <c r="E662" s="1785"/>
      <c r="F662" s="907" t="s">
        <v>7</v>
      </c>
      <c r="G662" s="908">
        <f t="shared" ref="G662:N662" si="49">SUM(G653:G661)</f>
        <v>968</v>
      </c>
      <c r="H662" s="909">
        <f t="shared" si="49"/>
        <v>331</v>
      </c>
      <c r="I662" s="910">
        <f t="shared" si="49"/>
        <v>535</v>
      </c>
      <c r="J662" s="911">
        <f t="shared" si="49"/>
        <v>213</v>
      </c>
      <c r="K662" s="908">
        <f t="shared" si="49"/>
        <v>331</v>
      </c>
      <c r="L662" s="909">
        <f t="shared" si="49"/>
        <v>75</v>
      </c>
      <c r="M662" s="910">
        <f t="shared" si="49"/>
        <v>139</v>
      </c>
      <c r="N662" s="909">
        <f t="shared" si="49"/>
        <v>13</v>
      </c>
    </row>
    <row r="663" spans="1:18" ht="21" customHeight="1" thickBot="1" x14ac:dyDescent="0.3">
      <c r="A663" s="472"/>
      <c r="B663" s="472"/>
      <c r="C663" s="472"/>
      <c r="E663" s="1786"/>
      <c r="F663" s="763" t="s">
        <v>201</v>
      </c>
      <c r="G663" s="1787">
        <f>G662+H662</f>
        <v>1299</v>
      </c>
      <c r="H663" s="1788"/>
      <c r="I663" s="1787">
        <f>I662+J662</f>
        <v>748</v>
      </c>
      <c r="J663" s="1788"/>
      <c r="K663" s="1787">
        <f>K662+L662</f>
        <v>406</v>
      </c>
      <c r="L663" s="1788"/>
      <c r="M663" s="1787">
        <f>M662+N662</f>
        <v>152</v>
      </c>
      <c r="N663" s="1799"/>
      <c r="R663" s="76"/>
    </row>
    <row r="664" spans="1:18" ht="16.5" customHeight="1" thickTop="1" thickBot="1" x14ac:dyDescent="0.3">
      <c r="A664" s="472"/>
      <c r="B664" s="472"/>
      <c r="C664" s="472" t="s">
        <v>266</v>
      </c>
      <c r="E664" s="1771" t="s">
        <v>251</v>
      </c>
      <c r="F664" s="1801" t="s">
        <v>42</v>
      </c>
      <c r="G664" s="1803" t="s">
        <v>303</v>
      </c>
      <c r="H664" s="1804"/>
      <c r="I664" s="1797" t="s">
        <v>304</v>
      </c>
      <c r="J664" s="1805"/>
      <c r="K664" s="1803" t="s">
        <v>305</v>
      </c>
      <c r="L664" s="1804"/>
      <c r="M664" s="1797" t="s">
        <v>306</v>
      </c>
      <c r="N664" s="1798"/>
    </row>
    <row r="665" spans="1:18" ht="15.75" thickBot="1" x14ac:dyDescent="0.3">
      <c r="A665" s="472"/>
      <c r="B665" s="472"/>
      <c r="C665" s="472"/>
      <c r="E665" s="1772"/>
      <c r="F665" s="1802"/>
      <c r="G665" s="902" t="s">
        <v>190</v>
      </c>
      <c r="H665" s="903" t="s">
        <v>191</v>
      </c>
      <c r="I665" s="904" t="s">
        <v>190</v>
      </c>
      <c r="J665" s="905" t="s">
        <v>191</v>
      </c>
      <c r="K665" s="902" t="s">
        <v>190</v>
      </c>
      <c r="L665" s="903" t="s">
        <v>191</v>
      </c>
      <c r="M665" s="904" t="s">
        <v>190</v>
      </c>
      <c r="N665" s="906" t="s">
        <v>191</v>
      </c>
    </row>
    <row r="666" spans="1:18" x14ac:dyDescent="0.25">
      <c r="A666" s="472"/>
      <c r="B666" s="472"/>
      <c r="C666" s="472"/>
      <c r="E666" s="1785"/>
      <c r="F666" s="1334" t="s">
        <v>192</v>
      </c>
      <c r="G666" s="155">
        <v>62</v>
      </c>
      <c r="H666" s="156">
        <v>14</v>
      </c>
      <c r="I666" s="157">
        <v>72</v>
      </c>
      <c r="J666" s="158">
        <v>14</v>
      </c>
      <c r="K666" s="155">
        <v>37</v>
      </c>
      <c r="L666" s="156">
        <v>11</v>
      </c>
      <c r="M666" s="157">
        <v>10</v>
      </c>
      <c r="N666" s="506">
        <v>2</v>
      </c>
    </row>
    <row r="667" spans="1:18" x14ac:dyDescent="0.25">
      <c r="A667" s="472"/>
      <c r="B667" s="472"/>
      <c r="C667" s="472"/>
      <c r="E667" s="1785"/>
      <c r="F667" s="1332" t="s">
        <v>193</v>
      </c>
      <c r="G667" s="1046">
        <v>798</v>
      </c>
      <c r="H667" s="1047">
        <v>347</v>
      </c>
      <c r="I667" s="1048">
        <v>307</v>
      </c>
      <c r="J667" s="1049">
        <v>194</v>
      </c>
      <c r="K667" s="1046">
        <v>112</v>
      </c>
      <c r="L667" s="1047">
        <v>21</v>
      </c>
      <c r="M667" s="1048">
        <v>34</v>
      </c>
      <c r="N667" s="1050">
        <v>1</v>
      </c>
    </row>
    <row r="668" spans="1:18" x14ac:dyDescent="0.25">
      <c r="A668" s="472"/>
      <c r="B668" s="472"/>
      <c r="C668" s="472"/>
      <c r="E668" s="1785"/>
      <c r="F668" s="1331" t="s">
        <v>194</v>
      </c>
      <c r="G668" s="159">
        <v>7</v>
      </c>
      <c r="H668" s="160">
        <v>0</v>
      </c>
      <c r="I668" s="161">
        <v>65</v>
      </c>
      <c r="J668" s="162">
        <v>1</v>
      </c>
      <c r="K668" s="159">
        <v>62</v>
      </c>
      <c r="L668" s="160">
        <v>1</v>
      </c>
      <c r="M668" s="161">
        <v>13</v>
      </c>
      <c r="N668" s="507">
        <v>0</v>
      </c>
    </row>
    <row r="669" spans="1:18" x14ac:dyDescent="0.25">
      <c r="A669" s="472"/>
      <c r="B669" s="472"/>
      <c r="C669" s="472"/>
      <c r="E669" s="1785"/>
      <c r="F669" s="1332" t="s">
        <v>195</v>
      </c>
      <c r="G669" s="1046">
        <v>7</v>
      </c>
      <c r="H669" s="1047">
        <v>0</v>
      </c>
      <c r="I669" s="1048">
        <v>15</v>
      </c>
      <c r="J669" s="1049">
        <v>0</v>
      </c>
      <c r="K669" s="1046">
        <v>25</v>
      </c>
      <c r="L669" s="1047">
        <v>1</v>
      </c>
      <c r="M669" s="1048">
        <v>8</v>
      </c>
      <c r="N669" s="1050">
        <v>0</v>
      </c>
    </row>
    <row r="670" spans="1:18" x14ac:dyDescent="0.25">
      <c r="A670" s="472"/>
      <c r="B670" s="472"/>
      <c r="C670" s="472"/>
      <c r="E670" s="1785"/>
      <c r="F670" s="1331" t="s">
        <v>196</v>
      </c>
      <c r="G670" s="159">
        <v>2</v>
      </c>
      <c r="H670" s="160">
        <v>0</v>
      </c>
      <c r="I670" s="161">
        <v>1</v>
      </c>
      <c r="J670" s="162">
        <v>0</v>
      </c>
      <c r="K670" s="159">
        <v>3</v>
      </c>
      <c r="L670" s="160">
        <v>0</v>
      </c>
      <c r="M670" s="161">
        <v>0</v>
      </c>
      <c r="N670" s="507">
        <v>0</v>
      </c>
    </row>
    <row r="671" spans="1:18" x14ac:dyDescent="0.25">
      <c r="A671" s="472"/>
      <c r="B671" s="472"/>
      <c r="C671" s="472"/>
      <c r="E671" s="1785"/>
      <c r="F671" s="1332" t="s">
        <v>197</v>
      </c>
      <c r="G671" s="1046">
        <v>2</v>
      </c>
      <c r="H671" s="1047">
        <v>19</v>
      </c>
      <c r="I671" s="1048">
        <v>10</v>
      </c>
      <c r="J671" s="1049">
        <v>31</v>
      </c>
      <c r="K671" s="1046">
        <v>18</v>
      </c>
      <c r="L671" s="1047">
        <v>22</v>
      </c>
      <c r="M671" s="1048">
        <v>20</v>
      </c>
      <c r="N671" s="1050">
        <v>14</v>
      </c>
    </row>
    <row r="672" spans="1:18" x14ac:dyDescent="0.25">
      <c r="A672" s="472"/>
      <c r="B672" s="472"/>
      <c r="C672" s="472"/>
      <c r="E672" s="1785"/>
      <c r="F672" s="1331" t="s">
        <v>198</v>
      </c>
      <c r="G672" s="159">
        <v>1</v>
      </c>
      <c r="H672" s="160">
        <v>1</v>
      </c>
      <c r="I672" s="161">
        <v>7</v>
      </c>
      <c r="J672" s="162">
        <v>0</v>
      </c>
      <c r="K672" s="159">
        <v>15</v>
      </c>
      <c r="L672" s="160">
        <v>1</v>
      </c>
      <c r="M672" s="161">
        <v>13</v>
      </c>
      <c r="N672" s="507">
        <v>0</v>
      </c>
    </row>
    <row r="673" spans="1:18" x14ac:dyDescent="0.25">
      <c r="A673" s="472"/>
      <c r="B673" s="472"/>
      <c r="C673" s="472"/>
      <c r="E673" s="1785"/>
      <c r="F673" s="1332" t="s">
        <v>199</v>
      </c>
      <c r="G673" s="1046">
        <v>0</v>
      </c>
      <c r="H673" s="1047">
        <v>0</v>
      </c>
      <c r="I673" s="1048">
        <v>5</v>
      </c>
      <c r="J673" s="1049">
        <v>0</v>
      </c>
      <c r="K673" s="1046">
        <v>11</v>
      </c>
      <c r="L673" s="1047">
        <v>2</v>
      </c>
      <c r="M673" s="1048">
        <v>12</v>
      </c>
      <c r="N673" s="1050">
        <v>0</v>
      </c>
    </row>
    <row r="674" spans="1:18" ht="15.75" thickBot="1" x14ac:dyDescent="0.3">
      <c r="A674" s="472"/>
      <c r="B674" s="472"/>
      <c r="C674" s="472"/>
      <c r="E674" s="1785"/>
      <c r="F674" s="781" t="s">
        <v>200</v>
      </c>
      <c r="G674" s="782">
        <v>0</v>
      </c>
      <c r="H674" s="783">
        <v>0</v>
      </c>
      <c r="I674" s="784">
        <v>2</v>
      </c>
      <c r="J674" s="785">
        <v>0</v>
      </c>
      <c r="K674" s="782">
        <v>1</v>
      </c>
      <c r="L674" s="783">
        <v>0</v>
      </c>
      <c r="M674" s="784">
        <v>0</v>
      </c>
      <c r="N674" s="786">
        <v>0</v>
      </c>
    </row>
    <row r="675" spans="1:18" ht="15.75" thickBot="1" x14ac:dyDescent="0.3">
      <c r="A675" s="472"/>
      <c r="B675" s="472"/>
      <c r="C675" s="472"/>
      <c r="E675" s="1785"/>
      <c r="F675" s="907" t="s">
        <v>7</v>
      </c>
      <c r="G675" s="908">
        <f t="shared" ref="G675:N675" si="50">SUM(G666:G674)</f>
        <v>879</v>
      </c>
      <c r="H675" s="909">
        <f t="shared" si="50"/>
        <v>381</v>
      </c>
      <c r="I675" s="910">
        <f t="shared" si="50"/>
        <v>484</v>
      </c>
      <c r="J675" s="911">
        <f t="shared" si="50"/>
        <v>240</v>
      </c>
      <c r="K675" s="908">
        <f t="shared" si="50"/>
        <v>284</v>
      </c>
      <c r="L675" s="909">
        <f t="shared" si="50"/>
        <v>59</v>
      </c>
      <c r="M675" s="910">
        <f t="shared" si="50"/>
        <v>110</v>
      </c>
      <c r="N675" s="909">
        <f t="shared" si="50"/>
        <v>17</v>
      </c>
    </row>
    <row r="676" spans="1:18" ht="21" customHeight="1" thickBot="1" x14ac:dyDescent="0.3">
      <c r="A676" s="472"/>
      <c r="B676" s="472"/>
      <c r="C676" s="472"/>
      <c r="E676" s="1786"/>
      <c r="F676" s="763" t="s">
        <v>201</v>
      </c>
      <c r="G676" s="1787">
        <f>G675+H675</f>
        <v>1260</v>
      </c>
      <c r="H676" s="1788"/>
      <c r="I676" s="1787">
        <f>I675+J675</f>
        <v>724</v>
      </c>
      <c r="J676" s="1788"/>
      <c r="K676" s="1787">
        <f>K675+L675</f>
        <v>343</v>
      </c>
      <c r="L676" s="1788"/>
      <c r="M676" s="1787">
        <f>M675+N675</f>
        <v>127</v>
      </c>
      <c r="N676" s="1799"/>
      <c r="R676" s="76"/>
    </row>
    <row r="677" spans="1:18" ht="16.5" customHeight="1" thickTop="1" thickBot="1" x14ac:dyDescent="0.3">
      <c r="A677" s="472"/>
      <c r="B677" s="472"/>
      <c r="C677" s="472" t="s">
        <v>252</v>
      </c>
      <c r="E677" s="1771" t="s">
        <v>252</v>
      </c>
      <c r="F677" s="1801" t="s">
        <v>42</v>
      </c>
      <c r="G677" s="1803" t="s">
        <v>303</v>
      </c>
      <c r="H677" s="1804"/>
      <c r="I677" s="1797" t="s">
        <v>304</v>
      </c>
      <c r="J677" s="1805"/>
      <c r="K677" s="1803" t="s">
        <v>305</v>
      </c>
      <c r="L677" s="1804"/>
      <c r="M677" s="1797" t="s">
        <v>306</v>
      </c>
      <c r="N677" s="1798"/>
    </row>
    <row r="678" spans="1:18" ht="15.75" thickBot="1" x14ac:dyDescent="0.3">
      <c r="A678" s="472"/>
      <c r="B678" s="472"/>
      <c r="C678" s="472"/>
      <c r="E678" s="1772"/>
      <c r="F678" s="1802"/>
      <c r="G678" s="902" t="s">
        <v>190</v>
      </c>
      <c r="H678" s="903" t="s">
        <v>191</v>
      </c>
      <c r="I678" s="904" t="s">
        <v>190</v>
      </c>
      <c r="J678" s="905" t="s">
        <v>191</v>
      </c>
      <c r="K678" s="902" t="s">
        <v>190</v>
      </c>
      <c r="L678" s="903" t="s">
        <v>191</v>
      </c>
      <c r="M678" s="904" t="s">
        <v>190</v>
      </c>
      <c r="N678" s="906" t="s">
        <v>191</v>
      </c>
    </row>
    <row r="679" spans="1:18" x14ac:dyDescent="0.25">
      <c r="A679" s="472"/>
      <c r="B679" s="472"/>
      <c r="C679" s="472"/>
      <c r="E679" s="1785"/>
      <c r="F679" s="1334" t="s">
        <v>192</v>
      </c>
      <c r="G679" s="155">
        <v>359</v>
      </c>
      <c r="H679" s="156">
        <v>619</v>
      </c>
      <c r="I679" s="157">
        <v>254</v>
      </c>
      <c r="J679" s="158">
        <v>578</v>
      </c>
      <c r="K679" s="155">
        <v>132</v>
      </c>
      <c r="L679" s="156">
        <v>235</v>
      </c>
      <c r="M679" s="157">
        <v>38</v>
      </c>
      <c r="N679" s="506">
        <v>19</v>
      </c>
    </row>
    <row r="680" spans="1:18" x14ac:dyDescent="0.25">
      <c r="A680" s="472"/>
      <c r="B680" s="472"/>
      <c r="C680" s="472"/>
      <c r="E680" s="1785"/>
      <c r="F680" s="1332" t="s">
        <v>193</v>
      </c>
      <c r="G680" s="1046">
        <v>12659</v>
      </c>
      <c r="H680" s="1047">
        <v>7938</v>
      </c>
      <c r="I680" s="1048">
        <v>3929</v>
      </c>
      <c r="J680" s="1049">
        <v>3215</v>
      </c>
      <c r="K680" s="1046">
        <v>1102</v>
      </c>
      <c r="L680" s="1047">
        <v>701</v>
      </c>
      <c r="M680" s="1048">
        <v>226</v>
      </c>
      <c r="N680" s="1050">
        <v>51</v>
      </c>
    </row>
    <row r="681" spans="1:18" x14ac:dyDescent="0.25">
      <c r="A681" s="472"/>
      <c r="B681" s="472"/>
      <c r="C681" s="472"/>
      <c r="E681" s="1785"/>
      <c r="F681" s="1331" t="s">
        <v>194</v>
      </c>
      <c r="G681" s="159">
        <v>314</v>
      </c>
      <c r="H681" s="160">
        <v>4</v>
      </c>
      <c r="I681" s="161">
        <v>678</v>
      </c>
      <c r="J681" s="162">
        <v>24</v>
      </c>
      <c r="K681" s="159">
        <v>562</v>
      </c>
      <c r="L681" s="160">
        <v>14</v>
      </c>
      <c r="M681" s="161">
        <v>123</v>
      </c>
      <c r="N681" s="507">
        <v>1</v>
      </c>
    </row>
    <row r="682" spans="1:18" x14ac:dyDescent="0.25">
      <c r="A682" s="472"/>
      <c r="B682" s="472"/>
      <c r="C682" s="472"/>
      <c r="E682" s="1785"/>
      <c r="F682" s="1332" t="s">
        <v>195</v>
      </c>
      <c r="G682" s="1046">
        <v>231</v>
      </c>
      <c r="H682" s="1047">
        <v>5</v>
      </c>
      <c r="I682" s="1048">
        <v>548</v>
      </c>
      <c r="J682" s="1049">
        <v>13</v>
      </c>
      <c r="K682" s="1046">
        <v>352</v>
      </c>
      <c r="L682" s="1047">
        <v>9</v>
      </c>
      <c r="M682" s="1048">
        <v>87</v>
      </c>
      <c r="N682" s="1050">
        <v>3</v>
      </c>
    </row>
    <row r="683" spans="1:18" x14ac:dyDescent="0.25">
      <c r="A683" s="472"/>
      <c r="B683" s="472"/>
      <c r="C683" s="472"/>
      <c r="E683" s="1785"/>
      <c r="F683" s="1331" t="s">
        <v>196</v>
      </c>
      <c r="G683" s="159">
        <v>190</v>
      </c>
      <c r="H683" s="160">
        <v>1</v>
      </c>
      <c r="I683" s="161">
        <v>722</v>
      </c>
      <c r="J683" s="162">
        <v>5</v>
      </c>
      <c r="K683" s="159">
        <v>384</v>
      </c>
      <c r="L683" s="160">
        <v>2</v>
      </c>
      <c r="M683" s="161">
        <v>50</v>
      </c>
      <c r="N683" s="507">
        <v>1</v>
      </c>
    </row>
    <row r="684" spans="1:18" x14ac:dyDescent="0.25">
      <c r="A684" s="472"/>
      <c r="B684" s="472"/>
      <c r="C684" s="472"/>
      <c r="E684" s="1785"/>
      <c r="F684" s="1332" t="s">
        <v>197</v>
      </c>
      <c r="G684" s="1046">
        <v>555</v>
      </c>
      <c r="H684" s="1047">
        <v>808</v>
      </c>
      <c r="I684" s="1048">
        <v>630</v>
      </c>
      <c r="J684" s="1049">
        <v>1288</v>
      </c>
      <c r="K684" s="1046">
        <v>598</v>
      </c>
      <c r="L684" s="1047">
        <v>1036</v>
      </c>
      <c r="M684" s="1048">
        <v>472</v>
      </c>
      <c r="N684" s="1050">
        <v>380</v>
      </c>
    </row>
    <row r="685" spans="1:18" x14ac:dyDescent="0.25">
      <c r="A685" s="472"/>
      <c r="B685" s="472"/>
      <c r="C685" s="472"/>
      <c r="E685" s="1785"/>
      <c r="F685" s="1331" t="s">
        <v>198</v>
      </c>
      <c r="G685" s="159">
        <v>36</v>
      </c>
      <c r="H685" s="160">
        <v>1</v>
      </c>
      <c r="I685" s="161">
        <v>179</v>
      </c>
      <c r="J685" s="162">
        <v>7</v>
      </c>
      <c r="K685" s="159">
        <v>514</v>
      </c>
      <c r="L685" s="160">
        <v>28</v>
      </c>
      <c r="M685" s="161">
        <v>469</v>
      </c>
      <c r="N685" s="507">
        <v>9</v>
      </c>
    </row>
    <row r="686" spans="1:18" x14ac:dyDescent="0.25">
      <c r="A686" s="472"/>
      <c r="B686" s="472"/>
      <c r="C686" s="472"/>
      <c r="E686" s="1785"/>
      <c r="F686" s="1332" t="s">
        <v>199</v>
      </c>
      <c r="G686" s="1046">
        <v>17</v>
      </c>
      <c r="H686" s="1047">
        <v>0</v>
      </c>
      <c r="I686" s="1048">
        <v>126</v>
      </c>
      <c r="J686" s="1049">
        <v>3</v>
      </c>
      <c r="K686" s="1046">
        <v>244</v>
      </c>
      <c r="L686" s="1047">
        <v>4</v>
      </c>
      <c r="M686" s="1048">
        <v>251</v>
      </c>
      <c r="N686" s="1050">
        <v>0</v>
      </c>
    </row>
    <row r="687" spans="1:18" ht="15.75" thickBot="1" x14ac:dyDescent="0.3">
      <c r="A687" s="472"/>
      <c r="B687" s="472"/>
      <c r="C687" s="472"/>
      <c r="E687" s="1785"/>
      <c r="F687" s="781" t="s">
        <v>200</v>
      </c>
      <c r="G687" s="782">
        <v>42</v>
      </c>
      <c r="H687" s="783">
        <v>0</v>
      </c>
      <c r="I687" s="784">
        <v>259</v>
      </c>
      <c r="J687" s="785">
        <v>2</v>
      </c>
      <c r="K687" s="782">
        <v>382</v>
      </c>
      <c r="L687" s="783">
        <v>4</v>
      </c>
      <c r="M687" s="784">
        <v>134</v>
      </c>
      <c r="N687" s="786">
        <v>1</v>
      </c>
    </row>
    <row r="688" spans="1:18" ht="15.75" thickBot="1" x14ac:dyDescent="0.3">
      <c r="A688" s="472"/>
      <c r="B688" s="472"/>
      <c r="C688" s="472"/>
      <c r="E688" s="1785"/>
      <c r="F688" s="907" t="s">
        <v>7</v>
      </c>
      <c r="G688" s="908">
        <f t="shared" ref="G688:N688" si="51">SUM(G679:G687)</f>
        <v>14403</v>
      </c>
      <c r="H688" s="909">
        <f t="shared" si="51"/>
        <v>9376</v>
      </c>
      <c r="I688" s="910">
        <f t="shared" si="51"/>
        <v>7325</v>
      </c>
      <c r="J688" s="911">
        <f t="shared" si="51"/>
        <v>5135</v>
      </c>
      <c r="K688" s="908">
        <f t="shared" si="51"/>
        <v>4270</v>
      </c>
      <c r="L688" s="909">
        <f t="shared" si="51"/>
        <v>2033</v>
      </c>
      <c r="M688" s="910">
        <f t="shared" si="51"/>
        <v>1850</v>
      </c>
      <c r="N688" s="909">
        <f t="shared" si="51"/>
        <v>465</v>
      </c>
    </row>
    <row r="689" spans="1:14" ht="21" customHeight="1" thickBot="1" x14ac:dyDescent="0.3">
      <c r="A689" s="472"/>
      <c r="B689" s="472"/>
      <c r="C689" s="472"/>
      <c r="E689" s="1786"/>
      <c r="F689" s="763" t="s">
        <v>201</v>
      </c>
      <c r="G689" s="1787">
        <f>G688+H688</f>
        <v>23779</v>
      </c>
      <c r="H689" s="1788"/>
      <c r="I689" s="1787">
        <f>I688+J688</f>
        <v>12460</v>
      </c>
      <c r="J689" s="1788"/>
      <c r="K689" s="1787">
        <f>K688+L688</f>
        <v>6303</v>
      </c>
      <c r="L689" s="1788"/>
      <c r="M689" s="1787">
        <f>M688+N688</f>
        <v>2315</v>
      </c>
      <c r="N689" s="1799"/>
    </row>
    <row r="690" spans="1:14" ht="15" customHeight="1" thickTop="1" x14ac:dyDescent="0.25">
      <c r="A690" s="472"/>
      <c r="B690" s="679"/>
      <c r="C690" s="679"/>
      <c r="D690" s="494"/>
      <c r="E690" s="163"/>
      <c r="F690" s="1336"/>
      <c r="G690" s="134"/>
      <c r="H690" s="134"/>
      <c r="I690" s="134"/>
      <c r="J690" s="134"/>
      <c r="K690" s="134"/>
      <c r="L690" s="134"/>
      <c r="M690" s="134"/>
      <c r="N690" s="134"/>
    </row>
    <row r="691" spans="1:14" ht="11.25" customHeight="1" x14ac:dyDescent="0.25">
      <c r="A691" s="472"/>
      <c r="B691" s="679"/>
      <c r="C691" s="679"/>
      <c r="D691" s="494"/>
      <c r="E691" s="165"/>
      <c r="F691" s="401"/>
      <c r="G691" s="402"/>
      <c r="H691" s="402"/>
      <c r="I691" s="402"/>
      <c r="J691" s="402"/>
      <c r="K691" s="402"/>
      <c r="L691" s="402"/>
      <c r="M691" s="402"/>
      <c r="N691" s="402"/>
    </row>
    <row r="692" spans="1:14" ht="12.75" customHeight="1" thickBot="1" x14ac:dyDescent="0.3">
      <c r="A692" s="472"/>
      <c r="B692" s="679"/>
      <c r="C692" s="679"/>
      <c r="D692" s="494"/>
      <c r="E692" s="1335"/>
      <c r="F692" s="494"/>
      <c r="G692" s="494"/>
      <c r="H692" s="494"/>
      <c r="I692" s="494"/>
      <c r="J692" s="494"/>
      <c r="K692" s="494"/>
      <c r="L692" s="494"/>
      <c r="M692" s="494"/>
      <c r="N692" s="494"/>
    </row>
    <row r="693" spans="1:14" ht="16.5" customHeight="1" thickTop="1" thickBot="1" x14ac:dyDescent="0.3">
      <c r="A693" s="472"/>
      <c r="B693" s="472"/>
      <c r="C693" s="472" t="s">
        <v>201</v>
      </c>
      <c r="E693" s="1771" t="s">
        <v>201</v>
      </c>
      <c r="F693" s="1801" t="s">
        <v>42</v>
      </c>
      <c r="G693" s="1803" t="s">
        <v>303</v>
      </c>
      <c r="H693" s="1804"/>
      <c r="I693" s="1797" t="s">
        <v>304</v>
      </c>
      <c r="J693" s="1805"/>
      <c r="K693" s="1803" t="s">
        <v>305</v>
      </c>
      <c r="L693" s="1804"/>
      <c r="M693" s="1797" t="s">
        <v>306</v>
      </c>
      <c r="N693" s="1798"/>
    </row>
    <row r="694" spans="1:14" ht="15.75" thickBot="1" x14ac:dyDescent="0.3">
      <c r="A694" s="472"/>
      <c r="B694" s="472"/>
      <c r="C694" s="472"/>
      <c r="E694" s="1772"/>
      <c r="F694" s="1802"/>
      <c r="G694" s="902" t="s">
        <v>190</v>
      </c>
      <c r="H694" s="903" t="s">
        <v>191</v>
      </c>
      <c r="I694" s="904" t="s">
        <v>190</v>
      </c>
      <c r="J694" s="905" t="s">
        <v>191</v>
      </c>
      <c r="K694" s="902" t="s">
        <v>190</v>
      </c>
      <c r="L694" s="903" t="s">
        <v>191</v>
      </c>
      <c r="M694" s="904" t="s">
        <v>190</v>
      </c>
      <c r="N694" s="906" t="s">
        <v>191</v>
      </c>
    </row>
    <row r="695" spans="1:14" x14ac:dyDescent="0.25">
      <c r="A695" s="472"/>
      <c r="B695" s="472"/>
      <c r="C695" s="472"/>
      <c r="E695" s="1785"/>
      <c r="F695" s="1334" t="s">
        <v>192</v>
      </c>
      <c r="G695" s="155">
        <f t="shared" ref="G695:N703" si="52">G16+G29+G42+G55+G68+G81+G94+G107+G120+G133+G146+G159+G172+G185+G198+G211+G224+G237+G250+G263+G276+G289+G302+G315+G328+G341+G354+G367+G380+G393+G406+G419+G432+G445+G458+G471+G484+G497+G510+G523+G536+G549+G562+G575+G588+G601+G614+G627+G640+G653+G666+G679</f>
        <v>10101</v>
      </c>
      <c r="H695" s="156">
        <f t="shared" si="52"/>
        <v>7664</v>
      </c>
      <c r="I695" s="157">
        <f t="shared" si="52"/>
        <v>8391</v>
      </c>
      <c r="J695" s="158">
        <f t="shared" si="52"/>
        <v>7600</v>
      </c>
      <c r="K695" s="155">
        <f t="shared" si="52"/>
        <v>3881</v>
      </c>
      <c r="L695" s="156">
        <f t="shared" si="52"/>
        <v>2418</v>
      </c>
      <c r="M695" s="157">
        <f t="shared" si="52"/>
        <v>1292</v>
      </c>
      <c r="N695" s="506">
        <f t="shared" si="52"/>
        <v>271</v>
      </c>
    </row>
    <row r="696" spans="1:14" x14ac:dyDescent="0.25">
      <c r="A696" s="472"/>
      <c r="B696" s="472"/>
      <c r="C696" s="472"/>
      <c r="E696" s="1785"/>
      <c r="F696" s="1332" t="s">
        <v>193</v>
      </c>
      <c r="G696" s="1046">
        <f t="shared" si="52"/>
        <v>205740</v>
      </c>
      <c r="H696" s="1047">
        <f t="shared" si="52"/>
        <v>100218</v>
      </c>
      <c r="I696" s="1048">
        <f t="shared" si="52"/>
        <v>74952</v>
      </c>
      <c r="J696" s="1049">
        <f t="shared" si="52"/>
        <v>44601</v>
      </c>
      <c r="K696" s="1046">
        <f t="shared" si="52"/>
        <v>24382</v>
      </c>
      <c r="L696" s="1047">
        <f t="shared" si="52"/>
        <v>9078</v>
      </c>
      <c r="M696" s="1048">
        <f t="shared" si="52"/>
        <v>5634</v>
      </c>
      <c r="N696" s="1050">
        <f t="shared" si="52"/>
        <v>771</v>
      </c>
    </row>
    <row r="697" spans="1:14" x14ac:dyDescent="0.25">
      <c r="A697" s="472"/>
      <c r="B697" s="472"/>
      <c r="C697" s="472"/>
      <c r="E697" s="1785"/>
      <c r="F697" s="1331" t="s">
        <v>194</v>
      </c>
      <c r="G697" s="159">
        <f t="shared" si="52"/>
        <v>4611</v>
      </c>
      <c r="H697" s="160">
        <f t="shared" si="52"/>
        <v>104</v>
      </c>
      <c r="I697" s="161">
        <f t="shared" si="52"/>
        <v>13135</v>
      </c>
      <c r="J697" s="162">
        <f t="shared" si="52"/>
        <v>469</v>
      </c>
      <c r="K697" s="159">
        <f t="shared" si="52"/>
        <v>10480</v>
      </c>
      <c r="L697" s="160">
        <f t="shared" si="52"/>
        <v>289</v>
      </c>
      <c r="M697" s="161">
        <f t="shared" si="52"/>
        <v>3105</v>
      </c>
      <c r="N697" s="507">
        <f t="shared" si="52"/>
        <v>33</v>
      </c>
    </row>
    <row r="698" spans="1:14" x14ac:dyDescent="0.25">
      <c r="A698" s="472"/>
      <c r="B698" s="472"/>
      <c r="C698" s="472"/>
      <c r="E698" s="1785"/>
      <c r="F698" s="1332" t="s">
        <v>195</v>
      </c>
      <c r="G698" s="1046">
        <f t="shared" si="52"/>
        <v>3262</v>
      </c>
      <c r="H698" s="1047">
        <f t="shared" si="52"/>
        <v>61</v>
      </c>
      <c r="I698" s="1048">
        <f t="shared" si="52"/>
        <v>9755</v>
      </c>
      <c r="J698" s="1049">
        <f t="shared" si="52"/>
        <v>178</v>
      </c>
      <c r="K698" s="1046">
        <f t="shared" si="52"/>
        <v>7727</v>
      </c>
      <c r="L698" s="1047">
        <f t="shared" si="52"/>
        <v>112</v>
      </c>
      <c r="M698" s="1048">
        <f t="shared" si="52"/>
        <v>2218</v>
      </c>
      <c r="N698" s="1050">
        <f t="shared" si="52"/>
        <v>16</v>
      </c>
    </row>
    <row r="699" spans="1:14" x14ac:dyDescent="0.25">
      <c r="A699" s="472"/>
      <c r="B699" s="472"/>
      <c r="C699" s="472"/>
      <c r="E699" s="1785"/>
      <c r="F699" s="1331" t="s">
        <v>196</v>
      </c>
      <c r="G699" s="159">
        <f t="shared" si="52"/>
        <v>1332</v>
      </c>
      <c r="H699" s="160">
        <f t="shared" si="52"/>
        <v>7</v>
      </c>
      <c r="I699" s="161">
        <f t="shared" si="52"/>
        <v>5974</v>
      </c>
      <c r="J699" s="162">
        <f t="shared" si="52"/>
        <v>46</v>
      </c>
      <c r="K699" s="159">
        <f t="shared" si="52"/>
        <v>3758</v>
      </c>
      <c r="L699" s="160">
        <f t="shared" si="52"/>
        <v>28</v>
      </c>
      <c r="M699" s="161">
        <f t="shared" si="52"/>
        <v>638</v>
      </c>
      <c r="N699" s="507">
        <f t="shared" si="52"/>
        <v>3</v>
      </c>
    </row>
    <row r="700" spans="1:14" x14ac:dyDescent="0.25">
      <c r="A700" s="472"/>
      <c r="B700" s="472"/>
      <c r="C700" s="472"/>
      <c r="E700" s="1785"/>
      <c r="F700" s="1332" t="s">
        <v>197</v>
      </c>
      <c r="G700" s="1046">
        <f t="shared" si="52"/>
        <v>16140</v>
      </c>
      <c r="H700" s="1047">
        <f t="shared" si="52"/>
        <v>21851</v>
      </c>
      <c r="I700" s="1048">
        <f t="shared" si="52"/>
        <v>12935</v>
      </c>
      <c r="J700" s="1049">
        <f t="shared" si="52"/>
        <v>21084</v>
      </c>
      <c r="K700" s="1046">
        <f t="shared" si="52"/>
        <v>11419</v>
      </c>
      <c r="L700" s="1047">
        <f t="shared" si="52"/>
        <v>14661</v>
      </c>
      <c r="M700" s="1048">
        <f t="shared" si="52"/>
        <v>8878</v>
      </c>
      <c r="N700" s="1050">
        <f t="shared" si="52"/>
        <v>4692</v>
      </c>
    </row>
    <row r="701" spans="1:14" x14ac:dyDescent="0.25">
      <c r="A701" s="472"/>
      <c r="B701" s="472"/>
      <c r="C701" s="472"/>
      <c r="E701" s="1785"/>
      <c r="F701" s="1331" t="s">
        <v>198</v>
      </c>
      <c r="G701" s="159">
        <f t="shared" si="52"/>
        <v>425</v>
      </c>
      <c r="H701" s="160">
        <f t="shared" si="52"/>
        <v>14</v>
      </c>
      <c r="I701" s="161">
        <f t="shared" si="52"/>
        <v>2554</v>
      </c>
      <c r="J701" s="162">
        <f t="shared" si="52"/>
        <v>138</v>
      </c>
      <c r="K701" s="159">
        <f t="shared" si="52"/>
        <v>6505</v>
      </c>
      <c r="L701" s="160">
        <f t="shared" si="52"/>
        <v>261</v>
      </c>
      <c r="M701" s="161">
        <f t="shared" si="52"/>
        <v>6072</v>
      </c>
      <c r="N701" s="507">
        <f t="shared" si="52"/>
        <v>83</v>
      </c>
    </row>
    <row r="702" spans="1:14" x14ac:dyDescent="0.25">
      <c r="A702" s="472"/>
      <c r="B702" s="472"/>
      <c r="C702" s="472"/>
      <c r="E702" s="1785"/>
      <c r="F702" s="1332" t="s">
        <v>199</v>
      </c>
      <c r="G702" s="1046">
        <f t="shared" si="52"/>
        <v>353</v>
      </c>
      <c r="H702" s="1047">
        <f t="shared" si="52"/>
        <v>8</v>
      </c>
      <c r="I702" s="1048">
        <f t="shared" si="52"/>
        <v>2144</v>
      </c>
      <c r="J702" s="1049">
        <f t="shared" si="52"/>
        <v>71</v>
      </c>
      <c r="K702" s="1046">
        <f t="shared" si="52"/>
        <v>4757</v>
      </c>
      <c r="L702" s="1047">
        <f t="shared" si="52"/>
        <v>93</v>
      </c>
      <c r="M702" s="1048">
        <f t="shared" si="52"/>
        <v>4076</v>
      </c>
      <c r="N702" s="1050">
        <f t="shared" si="52"/>
        <v>33</v>
      </c>
    </row>
    <row r="703" spans="1:14" ht="15.75" thickBot="1" x14ac:dyDescent="0.3">
      <c r="A703" s="472"/>
      <c r="B703" s="472"/>
      <c r="C703" s="472"/>
      <c r="E703" s="1785"/>
      <c r="F703" s="1333" t="s">
        <v>200</v>
      </c>
      <c r="G703" s="765">
        <f t="shared" si="52"/>
        <v>233</v>
      </c>
      <c r="H703" s="766">
        <f t="shared" si="52"/>
        <v>0</v>
      </c>
      <c r="I703" s="767">
        <f t="shared" si="52"/>
        <v>1782</v>
      </c>
      <c r="J703" s="768">
        <f t="shared" si="52"/>
        <v>13</v>
      </c>
      <c r="K703" s="765">
        <f t="shared" si="52"/>
        <v>3150</v>
      </c>
      <c r="L703" s="766">
        <f t="shared" si="52"/>
        <v>20</v>
      </c>
      <c r="M703" s="767">
        <f t="shared" si="52"/>
        <v>1337</v>
      </c>
      <c r="N703" s="769">
        <f t="shared" si="52"/>
        <v>6</v>
      </c>
    </row>
    <row r="704" spans="1:14" ht="22.5" customHeight="1" thickBot="1" x14ac:dyDescent="0.3">
      <c r="A704" s="472"/>
      <c r="B704" s="472"/>
      <c r="C704" s="472"/>
      <c r="E704" s="1785"/>
      <c r="F704" s="1327" t="s">
        <v>7</v>
      </c>
      <c r="G704" s="912">
        <f t="shared" ref="G704:N704" si="53">SUM(G695:G703)</f>
        <v>242197</v>
      </c>
      <c r="H704" s="913">
        <f t="shared" si="53"/>
        <v>129927</v>
      </c>
      <c r="I704" s="914">
        <f t="shared" si="53"/>
        <v>131622</v>
      </c>
      <c r="J704" s="915">
        <f t="shared" si="53"/>
        <v>74200</v>
      </c>
      <c r="K704" s="912">
        <f t="shared" si="53"/>
        <v>76059</v>
      </c>
      <c r="L704" s="913">
        <f t="shared" si="53"/>
        <v>26960</v>
      </c>
      <c r="M704" s="914">
        <f t="shared" si="53"/>
        <v>33250</v>
      </c>
      <c r="N704" s="916">
        <f t="shared" si="53"/>
        <v>5908</v>
      </c>
    </row>
    <row r="705" spans="1:22" ht="23.25" customHeight="1" thickBot="1" x14ac:dyDescent="0.3">
      <c r="A705" s="472"/>
      <c r="B705" s="472"/>
      <c r="C705" s="472"/>
      <c r="E705" s="1786"/>
      <c r="F705" s="763" t="s">
        <v>201</v>
      </c>
      <c r="G705" s="1787">
        <f>G704+H704</f>
        <v>372124</v>
      </c>
      <c r="H705" s="1788"/>
      <c r="I705" s="1787">
        <f>I704+J704</f>
        <v>205822</v>
      </c>
      <c r="J705" s="1788"/>
      <c r="K705" s="1787">
        <f>K704+L704</f>
        <v>103019</v>
      </c>
      <c r="L705" s="1788"/>
      <c r="M705" s="1787">
        <f>M704+N704</f>
        <v>39158</v>
      </c>
      <c r="N705" s="1799"/>
      <c r="Q705" s="396">
        <f>G705+I705+K705+M705</f>
        <v>720123</v>
      </c>
      <c r="R705" s="76"/>
      <c r="V705" s="76"/>
    </row>
    <row r="706" spans="1:22" ht="15.75" thickTop="1" x14ac:dyDescent="0.25">
      <c r="A706" s="472"/>
      <c r="B706" s="472"/>
      <c r="C706" s="472"/>
      <c r="E706" s="732" t="s">
        <v>520</v>
      </c>
      <c r="F706" s="1"/>
    </row>
    <row r="707" spans="1:22" x14ac:dyDescent="0.25">
      <c r="A707" s="472"/>
      <c r="B707" s="472"/>
      <c r="C707" s="472"/>
      <c r="E707" s="397"/>
      <c r="F707" s="1"/>
    </row>
    <row r="708" spans="1:22" ht="9.75" customHeight="1" x14ac:dyDescent="0.25">
      <c r="A708" s="472"/>
      <c r="B708" s="472"/>
      <c r="C708" s="472"/>
      <c r="E708" s="165"/>
      <c r="F708" s="166"/>
      <c r="G708" s="167"/>
      <c r="H708" s="167"/>
      <c r="I708" s="167"/>
      <c r="J708" s="167"/>
      <c r="K708" s="167"/>
      <c r="L708" s="167"/>
      <c r="M708" s="167"/>
      <c r="N708" s="167"/>
    </row>
    <row r="709" spans="1:22" ht="14.25" customHeight="1" thickBot="1" x14ac:dyDescent="0.3">
      <c r="A709" s="472"/>
      <c r="B709" s="472"/>
      <c r="C709" s="472"/>
    </row>
    <row r="710" spans="1:22" ht="16.5" customHeight="1" thickTop="1" thickBot="1" x14ac:dyDescent="0.3">
      <c r="A710" s="472"/>
      <c r="B710" s="472"/>
      <c r="C710" s="472"/>
      <c r="E710" s="1771" t="s">
        <v>253</v>
      </c>
      <c r="F710" s="1801" t="s">
        <v>42</v>
      </c>
      <c r="G710" s="1803" t="s">
        <v>303</v>
      </c>
      <c r="H710" s="1804"/>
      <c r="I710" s="1797" t="s">
        <v>304</v>
      </c>
      <c r="J710" s="1805"/>
      <c r="K710" s="1803" t="s">
        <v>305</v>
      </c>
      <c r="L710" s="1804"/>
      <c r="M710" s="1797" t="s">
        <v>306</v>
      </c>
      <c r="N710" s="1798"/>
    </row>
    <row r="711" spans="1:22" ht="15.75" thickBot="1" x14ac:dyDescent="0.3">
      <c r="A711" s="472"/>
      <c r="B711" s="472"/>
      <c r="C711" s="472"/>
      <c r="E711" s="1772"/>
      <c r="F711" s="1802"/>
      <c r="G711" s="902" t="s">
        <v>190</v>
      </c>
      <c r="H711" s="903" t="s">
        <v>191</v>
      </c>
      <c r="I711" s="904" t="s">
        <v>190</v>
      </c>
      <c r="J711" s="905" t="s">
        <v>191</v>
      </c>
      <c r="K711" s="902" t="s">
        <v>190</v>
      </c>
      <c r="L711" s="903" t="s">
        <v>191</v>
      </c>
      <c r="M711" s="904" t="s">
        <v>190</v>
      </c>
      <c r="N711" s="906" t="s">
        <v>191</v>
      </c>
    </row>
    <row r="712" spans="1:22" x14ac:dyDescent="0.25">
      <c r="A712" s="472"/>
      <c r="B712" s="472"/>
      <c r="C712" s="472"/>
      <c r="E712" s="1772"/>
      <c r="F712" s="1334" t="s">
        <v>192</v>
      </c>
      <c r="G712" s="168">
        <f t="shared" ref="G712:N720" si="54">G695/$Q$705</f>
        <v>1.4026770426718769E-2</v>
      </c>
      <c r="H712" s="169">
        <f t="shared" si="54"/>
        <v>1.0642626329113222E-2</v>
      </c>
      <c r="I712" s="170">
        <f t="shared" si="54"/>
        <v>1.1652176086585208E-2</v>
      </c>
      <c r="J712" s="169">
        <f t="shared" si="54"/>
        <v>1.0553752622815825E-2</v>
      </c>
      <c r="K712" s="170">
        <f t="shared" si="54"/>
        <v>5.389357095940555E-3</v>
      </c>
      <c r="L712" s="169">
        <f t="shared" si="54"/>
        <v>3.3577597160485083E-3</v>
      </c>
      <c r="M712" s="170">
        <f t="shared" si="54"/>
        <v>1.7941379458786902E-3</v>
      </c>
      <c r="N712" s="354">
        <f t="shared" si="54"/>
        <v>3.7632460010303794E-4</v>
      </c>
    </row>
    <row r="713" spans="1:22" x14ac:dyDescent="0.25">
      <c r="A713" s="472"/>
      <c r="B713" s="472"/>
      <c r="C713" s="472"/>
      <c r="E713" s="1772"/>
      <c r="F713" s="1332" t="s">
        <v>193</v>
      </c>
      <c r="G713" s="1051">
        <f t="shared" si="54"/>
        <v>0.28570119271291156</v>
      </c>
      <c r="H713" s="1052">
        <f t="shared" si="54"/>
        <v>0.1391678921517574</v>
      </c>
      <c r="I713" s="1053">
        <f t="shared" si="54"/>
        <v>0.10408221928753839</v>
      </c>
      <c r="J713" s="1052">
        <f t="shared" si="54"/>
        <v>6.1935252727659026E-2</v>
      </c>
      <c r="K713" s="1053">
        <f t="shared" si="54"/>
        <v>3.3858104795986242E-2</v>
      </c>
      <c r="L713" s="1052">
        <f t="shared" si="54"/>
        <v>1.2606179777621324E-2</v>
      </c>
      <c r="M713" s="1053">
        <f t="shared" si="54"/>
        <v>7.823663457492679E-3</v>
      </c>
      <c r="N713" s="1061">
        <f t="shared" si="54"/>
        <v>1.0706504305514474E-3</v>
      </c>
    </row>
    <row r="714" spans="1:22" x14ac:dyDescent="0.25">
      <c r="A714" s="472"/>
      <c r="B714" s="472"/>
      <c r="C714" s="472"/>
      <c r="E714" s="1772"/>
      <c r="F714" s="1331" t="s">
        <v>194</v>
      </c>
      <c r="G714" s="171">
        <f t="shared" si="54"/>
        <v>6.4030728083952328E-3</v>
      </c>
      <c r="H714" s="172">
        <f t="shared" si="54"/>
        <v>1.4441977273326918E-4</v>
      </c>
      <c r="I714" s="173">
        <f t="shared" si="54"/>
        <v>1.8239939565879718E-2</v>
      </c>
      <c r="J714" s="172">
        <f t="shared" si="54"/>
        <v>6.5127762896060812E-4</v>
      </c>
      <c r="K714" s="173">
        <f t="shared" si="54"/>
        <v>1.4553069406198663E-2</v>
      </c>
      <c r="L714" s="172">
        <f t="shared" si="54"/>
        <v>4.0132032999918069E-4</v>
      </c>
      <c r="M714" s="173">
        <f t="shared" si="54"/>
        <v>4.3117634070846227E-3</v>
      </c>
      <c r="N714" s="355">
        <f t="shared" si="54"/>
        <v>4.5825504809595027E-5</v>
      </c>
    </row>
    <row r="715" spans="1:22" x14ac:dyDescent="0.25">
      <c r="A715" s="472"/>
      <c r="B715" s="472"/>
      <c r="C715" s="472"/>
      <c r="E715" s="1772"/>
      <c r="F715" s="1332" t="s">
        <v>195</v>
      </c>
      <c r="G715" s="1051">
        <f t="shared" si="54"/>
        <v>4.5297817178454238E-3</v>
      </c>
      <c r="H715" s="1052">
        <f t="shared" si="54"/>
        <v>8.4707751314705966E-5</v>
      </c>
      <c r="I715" s="1053">
        <f t="shared" si="54"/>
        <v>1.3546296952048469E-2</v>
      </c>
      <c r="J715" s="1052">
        <f t="shared" si="54"/>
        <v>2.4717999563963377E-4</v>
      </c>
      <c r="K715" s="1053">
        <f t="shared" si="54"/>
        <v>1.073011138374972E-2</v>
      </c>
      <c r="L715" s="1052">
        <f t="shared" si="54"/>
        <v>1.5552898602044373E-4</v>
      </c>
      <c r="M715" s="1053">
        <f t="shared" si="54"/>
        <v>3.0800293838691446E-3</v>
      </c>
      <c r="N715" s="1061">
        <f t="shared" si="54"/>
        <v>2.2218426574349103E-5</v>
      </c>
    </row>
    <row r="716" spans="1:22" x14ac:dyDescent="0.25">
      <c r="A716" s="472"/>
      <c r="B716" s="472"/>
      <c r="C716" s="472"/>
      <c r="E716" s="1772"/>
      <c r="F716" s="1331" t="s">
        <v>196</v>
      </c>
      <c r="G716" s="171">
        <f t="shared" si="54"/>
        <v>1.8496840123145629E-3</v>
      </c>
      <c r="H716" s="172">
        <f t="shared" si="54"/>
        <v>9.7205616262777329E-6</v>
      </c>
      <c r="I716" s="173">
        <f t="shared" si="54"/>
        <v>8.295805022197596E-3</v>
      </c>
      <c r="J716" s="172">
        <f t="shared" si="54"/>
        <v>6.3877976401253671E-5</v>
      </c>
      <c r="K716" s="173">
        <f t="shared" si="54"/>
        <v>5.2185529416502461E-3</v>
      </c>
      <c r="L716" s="172">
        <f t="shared" si="54"/>
        <v>3.8882246505110931E-5</v>
      </c>
      <c r="M716" s="173">
        <f t="shared" si="54"/>
        <v>8.8595975965217056E-4</v>
      </c>
      <c r="N716" s="355">
        <f t="shared" si="54"/>
        <v>4.1659549826904572E-6</v>
      </c>
    </row>
    <row r="717" spans="1:22" x14ac:dyDescent="0.25">
      <c r="A717" s="472"/>
      <c r="B717" s="472"/>
      <c r="C717" s="472"/>
      <c r="E717" s="1772"/>
      <c r="F717" s="1332" t="s">
        <v>197</v>
      </c>
      <c r="G717" s="1051">
        <f t="shared" si="54"/>
        <v>2.2412837806874659E-2</v>
      </c>
      <c r="H717" s="1052">
        <f t="shared" si="54"/>
        <v>3.0343427442256394E-2</v>
      </c>
      <c r="I717" s="1053">
        <f t="shared" si="54"/>
        <v>1.7962209233700354E-2</v>
      </c>
      <c r="J717" s="1052">
        <f t="shared" si="54"/>
        <v>2.9278331618348533E-2</v>
      </c>
      <c r="K717" s="1053">
        <f t="shared" si="54"/>
        <v>1.5857013315780776E-2</v>
      </c>
      <c r="L717" s="1052">
        <f t="shared" si="54"/>
        <v>2.0359022000408265E-2</v>
      </c>
      <c r="M717" s="1053">
        <f t="shared" si="54"/>
        <v>1.2328449445441959E-2</v>
      </c>
      <c r="N717" s="1061">
        <f t="shared" si="54"/>
        <v>6.5155535929278747E-3</v>
      </c>
    </row>
    <row r="718" spans="1:22" x14ac:dyDescent="0.25">
      <c r="A718" s="472"/>
      <c r="B718" s="472"/>
      <c r="C718" s="472"/>
      <c r="E718" s="1772"/>
      <c r="F718" s="1331" t="s">
        <v>198</v>
      </c>
      <c r="G718" s="171">
        <f t="shared" si="54"/>
        <v>5.9017695588114809E-4</v>
      </c>
      <c r="H718" s="172">
        <f t="shared" si="54"/>
        <v>1.9441123252555466E-5</v>
      </c>
      <c r="I718" s="173">
        <f t="shared" si="54"/>
        <v>3.546616341930476E-3</v>
      </c>
      <c r="J718" s="172">
        <f t="shared" si="54"/>
        <v>1.9163392920376103E-4</v>
      </c>
      <c r="K718" s="173">
        <f t="shared" si="54"/>
        <v>9.0331790541338074E-3</v>
      </c>
      <c r="L718" s="172">
        <f t="shared" si="54"/>
        <v>3.6243808349406976E-4</v>
      </c>
      <c r="M718" s="173">
        <f t="shared" si="54"/>
        <v>8.4318928849654844E-3</v>
      </c>
      <c r="N718" s="355">
        <f t="shared" si="54"/>
        <v>1.1525808785443598E-4</v>
      </c>
    </row>
    <row r="719" spans="1:22" x14ac:dyDescent="0.25">
      <c r="A719" s="472"/>
      <c r="B719" s="472"/>
      <c r="C719" s="472"/>
      <c r="E719" s="1772"/>
      <c r="F719" s="1332" t="s">
        <v>199</v>
      </c>
      <c r="G719" s="1051">
        <f t="shared" si="54"/>
        <v>4.9019403629657708E-4</v>
      </c>
      <c r="H719" s="1052">
        <f t="shared" si="54"/>
        <v>1.1109213287174551E-5</v>
      </c>
      <c r="I719" s="1053">
        <f t="shared" si="54"/>
        <v>2.9772691609627798E-3</v>
      </c>
      <c r="J719" s="1052">
        <f t="shared" si="54"/>
        <v>9.8594267923674144E-5</v>
      </c>
      <c r="K719" s="1053">
        <f t="shared" si="54"/>
        <v>6.6058159508861677E-3</v>
      </c>
      <c r="L719" s="1052">
        <f t="shared" si="54"/>
        <v>1.2914460446340417E-4</v>
      </c>
      <c r="M719" s="1053">
        <f t="shared" si="54"/>
        <v>5.660144169815434E-3</v>
      </c>
      <c r="N719" s="1061">
        <f t="shared" si="54"/>
        <v>4.5825504809595027E-5</v>
      </c>
    </row>
    <row r="720" spans="1:22" ht="15.75" thickBot="1" x14ac:dyDescent="0.3">
      <c r="A720" s="472"/>
      <c r="B720" s="472"/>
      <c r="C720" s="472"/>
      <c r="E720" s="1772"/>
      <c r="F720" s="1333" t="s">
        <v>200</v>
      </c>
      <c r="G720" s="775">
        <f t="shared" si="54"/>
        <v>3.2355583698895883E-4</v>
      </c>
      <c r="H720" s="776">
        <f t="shared" si="54"/>
        <v>0</v>
      </c>
      <c r="I720" s="777">
        <f t="shared" si="54"/>
        <v>2.4745772597181315E-3</v>
      </c>
      <c r="J720" s="776">
        <f t="shared" si="54"/>
        <v>1.8052471591658647E-5</v>
      </c>
      <c r="K720" s="777">
        <f t="shared" si="54"/>
        <v>4.3742527318249803E-3</v>
      </c>
      <c r="L720" s="776">
        <f t="shared" si="54"/>
        <v>2.777303321793638E-5</v>
      </c>
      <c r="M720" s="777">
        <f t="shared" si="54"/>
        <v>1.8566272706190469E-3</v>
      </c>
      <c r="N720" s="780">
        <f t="shared" si="54"/>
        <v>8.3319099653809144E-6</v>
      </c>
    </row>
    <row r="721" spans="1:22" ht="21" customHeight="1" thickBot="1" x14ac:dyDescent="0.3">
      <c r="A721" s="472"/>
      <c r="B721" s="472"/>
      <c r="C721" s="472"/>
      <c r="E721" s="1772"/>
      <c r="F721" s="1327" t="s">
        <v>7</v>
      </c>
      <c r="G721" s="917">
        <f t="shared" ref="G721:N721" si="55">SUM(G712:G720)</f>
        <v>0.33632726631422688</v>
      </c>
      <c r="H721" s="918">
        <f t="shared" si="55"/>
        <v>0.18042334434534099</v>
      </c>
      <c r="I721" s="917">
        <f t="shared" si="55"/>
        <v>0.18277710891056115</v>
      </c>
      <c r="J721" s="919">
        <f t="shared" si="55"/>
        <v>0.10303795323854399</v>
      </c>
      <c r="K721" s="920">
        <f t="shared" si="55"/>
        <v>0.10561945667615115</v>
      </c>
      <c r="L721" s="918">
        <f t="shared" si="55"/>
        <v>3.7438048777778253E-2</v>
      </c>
      <c r="M721" s="917">
        <f t="shared" si="55"/>
        <v>4.6172667724819226E-2</v>
      </c>
      <c r="N721" s="921">
        <f t="shared" si="55"/>
        <v>8.2041540125784053E-3</v>
      </c>
    </row>
    <row r="722" spans="1:22" ht="23.25" customHeight="1" thickBot="1" x14ac:dyDescent="0.3">
      <c r="A722" s="472"/>
      <c r="B722" s="472"/>
      <c r="C722" s="472"/>
      <c r="E722" s="1773"/>
      <c r="F722" s="922" t="s">
        <v>201</v>
      </c>
      <c r="G722" s="1806">
        <f>G721+H721</f>
        <v>0.51675061065956784</v>
      </c>
      <c r="H722" s="1807"/>
      <c r="I722" s="1806">
        <f>I721+J721</f>
        <v>0.28581506214910513</v>
      </c>
      <c r="J722" s="1807"/>
      <c r="K722" s="1806">
        <f>K721+L721</f>
        <v>0.1430575054539294</v>
      </c>
      <c r="L722" s="1807"/>
      <c r="M722" s="1806">
        <f>M721+N721</f>
        <v>5.4376821737397635E-2</v>
      </c>
      <c r="N722" s="1808"/>
    </row>
    <row r="723" spans="1:22" ht="15.75" customHeight="1" thickTop="1" x14ac:dyDescent="0.25">
      <c r="A723" s="472"/>
      <c r="B723" s="680"/>
      <c r="C723" s="680"/>
      <c r="D723" s="45"/>
      <c r="E723" s="732" t="s">
        <v>520</v>
      </c>
      <c r="F723" s="1336"/>
      <c r="G723" s="174"/>
      <c r="H723" s="174"/>
      <c r="I723" s="174"/>
      <c r="J723" s="174"/>
      <c r="K723" s="174"/>
      <c r="L723" s="174"/>
      <c r="M723" s="174"/>
      <c r="N723" s="174"/>
    </row>
    <row r="724" spans="1:22" ht="11.25" customHeight="1" x14ac:dyDescent="0.25">
      <c r="A724" s="472"/>
      <c r="B724" s="680"/>
      <c r="C724" s="680"/>
      <c r="D724" s="45"/>
      <c r="E724" s="439"/>
      <c r="F724" s="1336"/>
      <c r="G724" s="174"/>
      <c r="H724" s="174"/>
      <c r="I724" s="174"/>
      <c r="J724" s="174"/>
      <c r="K724" s="174"/>
      <c r="L724" s="174"/>
      <c r="M724" s="174"/>
      <c r="N724" s="174"/>
      <c r="P724" s="398"/>
      <c r="Q724" s="398"/>
      <c r="R724" s="398"/>
    </row>
    <row r="725" spans="1:22" x14ac:dyDescent="0.25">
      <c r="A725" s="472"/>
      <c r="B725" s="472"/>
      <c r="C725" s="472"/>
      <c r="E725" s="439"/>
      <c r="O725" s="398" t="str">
        <f>G710</f>
        <v>18 À 29</v>
      </c>
      <c r="P725" s="398" t="str">
        <f>I710</f>
        <v>30 À 41</v>
      </c>
      <c r="Q725" s="398" t="str">
        <f>K710</f>
        <v>42 À 53</v>
      </c>
      <c r="R725" s="398" t="str">
        <f>M710</f>
        <v>54 OU MAIS</v>
      </c>
    </row>
    <row r="726" spans="1:22" x14ac:dyDescent="0.25">
      <c r="A726" s="472"/>
      <c r="B726" s="472"/>
      <c r="C726" s="472"/>
      <c r="E726" s="163"/>
      <c r="O726" s="400">
        <f>G722</f>
        <v>0.51675061065956784</v>
      </c>
      <c r="P726" s="400">
        <f>I722</f>
        <v>0.28581506214910513</v>
      </c>
      <c r="Q726" s="400">
        <f>K722</f>
        <v>0.1430575054539294</v>
      </c>
      <c r="R726" s="400">
        <f>M722</f>
        <v>5.4376821737397635E-2</v>
      </c>
    </row>
    <row r="727" spans="1:22" x14ac:dyDescent="0.25">
      <c r="A727" s="472"/>
      <c r="B727" s="472"/>
      <c r="C727" s="472"/>
    </row>
    <row r="728" spans="1:22" x14ac:dyDescent="0.25">
      <c r="A728" s="472"/>
      <c r="B728" s="472"/>
      <c r="C728" s="472"/>
    </row>
    <row r="729" spans="1:22" x14ac:dyDescent="0.25">
      <c r="A729" s="472"/>
      <c r="B729" s="472"/>
      <c r="C729" s="472"/>
    </row>
    <row r="730" spans="1:22" x14ac:dyDescent="0.25">
      <c r="A730" s="472"/>
      <c r="B730" s="472"/>
      <c r="C730" s="472"/>
    </row>
    <row r="731" spans="1:22" x14ac:dyDescent="0.25">
      <c r="A731" s="472"/>
      <c r="B731" s="472"/>
      <c r="C731" s="472"/>
      <c r="Q731" s="398"/>
      <c r="R731" s="398" t="str">
        <f>G710</f>
        <v>18 À 29</v>
      </c>
      <c r="S731" s="398" t="str">
        <f>I710</f>
        <v>30 À 41</v>
      </c>
      <c r="T731" s="398" t="str">
        <f>K710</f>
        <v>42 À 53</v>
      </c>
      <c r="U731" s="398" t="str">
        <f>M710</f>
        <v>54 OU MAIS</v>
      </c>
      <c r="V731" s="398"/>
    </row>
    <row r="732" spans="1:22" x14ac:dyDescent="0.25">
      <c r="A732" s="472"/>
      <c r="B732" s="472"/>
      <c r="C732" s="472"/>
    </row>
    <row r="733" spans="1:22" x14ac:dyDescent="0.25">
      <c r="A733" s="472"/>
      <c r="B733" s="472"/>
      <c r="C733" s="472"/>
    </row>
    <row r="734" spans="1:22" x14ac:dyDescent="0.25">
      <c r="A734" s="472"/>
      <c r="B734" s="472"/>
      <c r="C734" s="472"/>
    </row>
    <row r="735" spans="1:22" x14ac:dyDescent="0.25">
      <c r="A735" s="472"/>
      <c r="B735" s="472"/>
      <c r="C735" s="472"/>
    </row>
    <row r="736" spans="1:22" x14ac:dyDescent="0.25">
      <c r="A736" s="472"/>
      <c r="B736" s="472"/>
      <c r="C736" s="472"/>
    </row>
    <row r="737" spans="1:3" x14ac:dyDescent="0.25">
      <c r="A737" s="472"/>
      <c r="B737" s="472"/>
      <c r="C737" s="472"/>
    </row>
    <row r="738" spans="1:3" x14ac:dyDescent="0.25">
      <c r="A738" s="472"/>
      <c r="B738" s="472"/>
      <c r="C738" s="472"/>
    </row>
    <row r="739" spans="1:3" x14ac:dyDescent="0.25">
      <c r="A739" s="472"/>
      <c r="B739" s="472"/>
      <c r="C739" s="472"/>
    </row>
    <row r="740" spans="1:3" x14ac:dyDescent="0.25">
      <c r="A740" s="472"/>
      <c r="B740" s="472"/>
      <c r="C740" s="472"/>
    </row>
    <row r="741" spans="1:3" x14ac:dyDescent="0.25">
      <c r="A741" s="472"/>
      <c r="B741" s="472"/>
      <c r="C741" s="472"/>
    </row>
    <row r="742" spans="1:3" x14ac:dyDescent="0.25">
      <c r="A742" s="472"/>
      <c r="B742" s="472"/>
      <c r="C742" s="472"/>
    </row>
    <row r="743" spans="1:3" x14ac:dyDescent="0.25">
      <c r="A743" s="472"/>
      <c r="B743" s="472"/>
      <c r="C743" s="472"/>
    </row>
    <row r="744" spans="1:3" x14ac:dyDescent="0.25">
      <c r="A744" s="472"/>
      <c r="B744" s="472"/>
      <c r="C744" s="472"/>
    </row>
    <row r="745" spans="1:3" x14ac:dyDescent="0.25">
      <c r="A745" s="472"/>
      <c r="B745" s="472"/>
      <c r="C745" s="472"/>
    </row>
    <row r="746" spans="1:3" x14ac:dyDescent="0.25">
      <c r="A746" s="472"/>
      <c r="B746" s="472"/>
      <c r="C746" s="472"/>
    </row>
    <row r="747" spans="1:3" x14ac:dyDescent="0.25">
      <c r="A747" s="472"/>
      <c r="B747" s="472"/>
      <c r="C747" s="472"/>
    </row>
    <row r="748" spans="1:3" x14ac:dyDescent="0.25">
      <c r="A748" s="472"/>
      <c r="B748" s="472"/>
      <c r="C748" s="472"/>
    </row>
    <row r="749" spans="1:3" x14ac:dyDescent="0.25">
      <c r="A749" s="472"/>
      <c r="B749" s="472"/>
      <c r="C749" s="472"/>
    </row>
    <row r="750" spans="1:3" x14ac:dyDescent="0.25">
      <c r="A750" s="472"/>
      <c r="B750" s="472"/>
      <c r="C750" s="472"/>
    </row>
    <row r="751" spans="1:3" x14ac:dyDescent="0.25">
      <c r="A751" s="472"/>
      <c r="B751" s="472"/>
      <c r="C751" s="472"/>
    </row>
    <row r="752" spans="1:3" x14ac:dyDescent="0.25">
      <c r="A752" s="472"/>
      <c r="B752" s="472"/>
      <c r="C752" s="472"/>
    </row>
    <row r="753" spans="1:10" x14ac:dyDescent="0.25">
      <c r="A753" s="472"/>
      <c r="B753" s="472"/>
      <c r="C753" s="472"/>
    </row>
    <row r="754" spans="1:10" x14ac:dyDescent="0.25">
      <c r="A754" s="472"/>
      <c r="B754" s="472"/>
      <c r="C754" s="472"/>
    </row>
    <row r="755" spans="1:10" x14ac:dyDescent="0.25">
      <c r="A755" s="472"/>
      <c r="B755" s="472"/>
      <c r="C755" s="472"/>
    </row>
    <row r="756" spans="1:10" x14ac:dyDescent="0.25">
      <c r="A756" s="472"/>
      <c r="B756" s="472"/>
      <c r="C756" s="472"/>
    </row>
    <row r="759" spans="1:10" x14ac:dyDescent="0.25">
      <c r="G759" s="472"/>
      <c r="H759" s="472"/>
      <c r="I759" s="1328" t="s">
        <v>36</v>
      </c>
      <c r="J759" s="1328"/>
    </row>
    <row r="760" spans="1:10" x14ac:dyDescent="0.25">
      <c r="G760" s="472"/>
      <c r="H760" s="472"/>
      <c r="I760" s="1328" t="s">
        <v>38</v>
      </c>
      <c r="J760" s="1328"/>
    </row>
    <row r="761" spans="1:10" x14ac:dyDescent="0.25">
      <c r="G761" s="472"/>
      <c r="H761" s="472"/>
      <c r="I761" s="1328" t="s">
        <v>81</v>
      </c>
      <c r="J761" s="393"/>
    </row>
    <row r="762" spans="1:10" x14ac:dyDescent="0.25">
      <c r="G762" s="472"/>
      <c r="H762" s="472"/>
      <c r="I762" s="472"/>
      <c r="J762" s="472"/>
    </row>
    <row r="763" spans="1:10" x14ac:dyDescent="0.25">
      <c r="G763" s="472"/>
      <c r="H763" s="472"/>
      <c r="I763" s="472"/>
      <c r="J763" s="472"/>
    </row>
  </sheetData>
  <sheetProtection algorithmName="SHA-512" hashValue="m0u5hgtDA4D0O8qHuVkBRCGIbHOtnrNlP12SDheTB8u/hyOHd6HLyRkwsRHbbXLFuN4Gq/An5u569UOnkfSBMg==" saltValue="MV6p7N2RTz45KF8A94OzTQ==" spinCount="100000" sheet="1" objects="1" scenarios="1"/>
  <mergeCells count="546">
    <mergeCell ref="E4:P4"/>
    <mergeCell ref="E5:P5"/>
    <mergeCell ref="E6:P6"/>
    <mergeCell ref="E7:P7"/>
    <mergeCell ref="D9:P9"/>
    <mergeCell ref="E12:N12"/>
    <mergeCell ref="E14:E26"/>
    <mergeCell ref="F14:F15"/>
    <mergeCell ref="G14:H14"/>
    <mergeCell ref="I14:J14"/>
    <mergeCell ref="K14:L14"/>
    <mergeCell ref="M14:N14"/>
    <mergeCell ref="G26:H26"/>
    <mergeCell ref="I26:J26"/>
    <mergeCell ref="K26:L26"/>
    <mergeCell ref="M26:N26"/>
    <mergeCell ref="E27:E39"/>
    <mergeCell ref="F27:F28"/>
    <mergeCell ref="G27:H27"/>
    <mergeCell ref="I27:J27"/>
    <mergeCell ref="K27:L27"/>
    <mergeCell ref="M27:N27"/>
    <mergeCell ref="G39:H39"/>
    <mergeCell ref="I39:J39"/>
    <mergeCell ref="K39:L39"/>
    <mergeCell ref="M39:N39"/>
    <mergeCell ref="E40:E52"/>
    <mergeCell ref="F40:F41"/>
    <mergeCell ref="G40:H40"/>
    <mergeCell ref="I40:J40"/>
    <mergeCell ref="K40:L40"/>
    <mergeCell ref="M40:N40"/>
    <mergeCell ref="G52:H52"/>
    <mergeCell ref="I52:J52"/>
    <mergeCell ref="K52:L52"/>
    <mergeCell ref="M52:N52"/>
    <mergeCell ref="E53:E65"/>
    <mergeCell ref="F53:F54"/>
    <mergeCell ref="G53:H53"/>
    <mergeCell ref="I53:J53"/>
    <mergeCell ref="K53:L53"/>
    <mergeCell ref="M53:N53"/>
    <mergeCell ref="G65:H65"/>
    <mergeCell ref="I65:J65"/>
    <mergeCell ref="K65:L65"/>
    <mergeCell ref="M65:N65"/>
    <mergeCell ref="E66:E78"/>
    <mergeCell ref="F66:F67"/>
    <mergeCell ref="G66:H66"/>
    <mergeCell ref="I66:J66"/>
    <mergeCell ref="K66:L66"/>
    <mergeCell ref="M66:N66"/>
    <mergeCell ref="G78:H78"/>
    <mergeCell ref="I78:J78"/>
    <mergeCell ref="K78:L78"/>
    <mergeCell ref="M78:N78"/>
    <mergeCell ref="E79:E91"/>
    <mergeCell ref="F79:F80"/>
    <mergeCell ref="G79:H79"/>
    <mergeCell ref="I79:J79"/>
    <mergeCell ref="K79:L79"/>
    <mergeCell ref="M79:N79"/>
    <mergeCell ref="G91:H91"/>
    <mergeCell ref="I91:J91"/>
    <mergeCell ref="K91:L91"/>
    <mergeCell ref="M91:N91"/>
    <mergeCell ref="E92:E104"/>
    <mergeCell ref="F92:F93"/>
    <mergeCell ref="G92:H92"/>
    <mergeCell ref="I92:J92"/>
    <mergeCell ref="K92:L92"/>
    <mergeCell ref="M92:N92"/>
    <mergeCell ref="G104:H104"/>
    <mergeCell ref="I104:J104"/>
    <mergeCell ref="K104:L104"/>
    <mergeCell ref="M104:N104"/>
    <mergeCell ref="E105:E117"/>
    <mergeCell ref="F105:F106"/>
    <mergeCell ref="G105:H105"/>
    <mergeCell ref="I105:J105"/>
    <mergeCell ref="K105:L105"/>
    <mergeCell ref="M105:N105"/>
    <mergeCell ref="G117:H117"/>
    <mergeCell ref="I117:J117"/>
    <mergeCell ref="K117:L117"/>
    <mergeCell ref="M117:N117"/>
    <mergeCell ref="E118:E130"/>
    <mergeCell ref="F118:F119"/>
    <mergeCell ref="G118:H118"/>
    <mergeCell ref="I118:J118"/>
    <mergeCell ref="K118:L118"/>
    <mergeCell ref="M118:N118"/>
    <mergeCell ref="G130:H130"/>
    <mergeCell ref="I130:J130"/>
    <mergeCell ref="K130:L130"/>
    <mergeCell ref="M130:N130"/>
    <mergeCell ref="E131:E143"/>
    <mergeCell ref="F131:F132"/>
    <mergeCell ref="G131:H131"/>
    <mergeCell ref="I131:J131"/>
    <mergeCell ref="K131:L131"/>
    <mergeCell ref="M131:N131"/>
    <mergeCell ref="G143:H143"/>
    <mergeCell ref="I143:J143"/>
    <mergeCell ref="K143:L143"/>
    <mergeCell ref="M143:N143"/>
    <mergeCell ref="E144:E156"/>
    <mergeCell ref="F144:F145"/>
    <mergeCell ref="G144:H144"/>
    <mergeCell ref="I144:J144"/>
    <mergeCell ref="K144:L144"/>
    <mergeCell ref="M144:N144"/>
    <mergeCell ref="G156:H156"/>
    <mergeCell ref="I156:J156"/>
    <mergeCell ref="K156:L156"/>
    <mergeCell ref="M156:N156"/>
    <mergeCell ref="E157:E169"/>
    <mergeCell ref="F157:F158"/>
    <mergeCell ref="G157:H157"/>
    <mergeCell ref="I157:J157"/>
    <mergeCell ref="K157:L157"/>
    <mergeCell ref="M157:N157"/>
    <mergeCell ref="G169:H169"/>
    <mergeCell ref="I169:J169"/>
    <mergeCell ref="K169:L169"/>
    <mergeCell ref="M169:N169"/>
    <mergeCell ref="E170:E182"/>
    <mergeCell ref="F170:F171"/>
    <mergeCell ref="G170:H170"/>
    <mergeCell ref="I170:J170"/>
    <mergeCell ref="K170:L170"/>
    <mergeCell ref="M170:N170"/>
    <mergeCell ref="G182:H182"/>
    <mergeCell ref="I182:J182"/>
    <mergeCell ref="K182:L182"/>
    <mergeCell ref="M182:N182"/>
    <mergeCell ref="E183:E195"/>
    <mergeCell ref="F183:F184"/>
    <mergeCell ref="G183:H183"/>
    <mergeCell ref="I183:J183"/>
    <mergeCell ref="K183:L183"/>
    <mergeCell ref="M183:N183"/>
    <mergeCell ref="G195:H195"/>
    <mergeCell ref="I195:J195"/>
    <mergeCell ref="K195:L195"/>
    <mergeCell ref="M195:N195"/>
    <mergeCell ref="E196:E208"/>
    <mergeCell ref="F196:F197"/>
    <mergeCell ref="G196:H196"/>
    <mergeCell ref="I196:J196"/>
    <mergeCell ref="K196:L196"/>
    <mergeCell ref="M196:N196"/>
    <mergeCell ref="G208:H208"/>
    <mergeCell ref="I208:J208"/>
    <mergeCell ref="K208:L208"/>
    <mergeCell ref="M208:N208"/>
    <mergeCell ref="E209:E221"/>
    <mergeCell ref="F209:F210"/>
    <mergeCell ref="G209:H209"/>
    <mergeCell ref="I209:J209"/>
    <mergeCell ref="K209:L209"/>
    <mergeCell ref="M209:N209"/>
    <mergeCell ref="G221:H221"/>
    <mergeCell ref="I221:J221"/>
    <mergeCell ref="K221:L221"/>
    <mergeCell ref="M221:N221"/>
    <mergeCell ref="E222:E234"/>
    <mergeCell ref="F222:F223"/>
    <mergeCell ref="G222:H222"/>
    <mergeCell ref="I222:J222"/>
    <mergeCell ref="K222:L222"/>
    <mergeCell ref="M222:N222"/>
    <mergeCell ref="G234:H234"/>
    <mergeCell ref="I234:J234"/>
    <mergeCell ref="K234:L234"/>
    <mergeCell ref="M234:N234"/>
    <mergeCell ref="E235:E247"/>
    <mergeCell ref="F235:F236"/>
    <mergeCell ref="G235:H235"/>
    <mergeCell ref="I235:J235"/>
    <mergeCell ref="K235:L235"/>
    <mergeCell ref="M235:N235"/>
    <mergeCell ref="G247:H247"/>
    <mergeCell ref="I247:J247"/>
    <mergeCell ref="K247:L247"/>
    <mergeCell ref="M247:N247"/>
    <mergeCell ref="E248:E260"/>
    <mergeCell ref="F248:F249"/>
    <mergeCell ref="G248:H248"/>
    <mergeCell ref="I248:J248"/>
    <mergeCell ref="K248:L248"/>
    <mergeCell ref="M248:N248"/>
    <mergeCell ref="G260:H260"/>
    <mergeCell ref="I260:J260"/>
    <mergeCell ref="K260:L260"/>
    <mergeCell ref="M260:N260"/>
    <mergeCell ref="E261:E273"/>
    <mergeCell ref="F261:F262"/>
    <mergeCell ref="G261:H261"/>
    <mergeCell ref="I261:J261"/>
    <mergeCell ref="K261:L261"/>
    <mergeCell ref="M261:N261"/>
    <mergeCell ref="G273:H273"/>
    <mergeCell ref="I273:J273"/>
    <mergeCell ref="K273:L273"/>
    <mergeCell ref="M273:N273"/>
    <mergeCell ref="E274:E286"/>
    <mergeCell ref="F274:F275"/>
    <mergeCell ref="G274:H274"/>
    <mergeCell ref="I274:J274"/>
    <mergeCell ref="K274:L274"/>
    <mergeCell ref="M274:N274"/>
    <mergeCell ref="G286:H286"/>
    <mergeCell ref="I286:J286"/>
    <mergeCell ref="K286:L286"/>
    <mergeCell ref="M286:N286"/>
    <mergeCell ref="E287:E299"/>
    <mergeCell ref="F287:F288"/>
    <mergeCell ref="G287:H287"/>
    <mergeCell ref="I287:J287"/>
    <mergeCell ref="K287:L287"/>
    <mergeCell ref="M287:N287"/>
    <mergeCell ref="G299:H299"/>
    <mergeCell ref="I299:J299"/>
    <mergeCell ref="K299:L299"/>
    <mergeCell ref="M299:N299"/>
    <mergeCell ref="E300:E312"/>
    <mergeCell ref="F300:F301"/>
    <mergeCell ref="G300:H300"/>
    <mergeCell ref="I300:J300"/>
    <mergeCell ref="K300:L300"/>
    <mergeCell ref="M300:N300"/>
    <mergeCell ref="G312:H312"/>
    <mergeCell ref="I312:J312"/>
    <mergeCell ref="K312:L312"/>
    <mergeCell ref="M312:N312"/>
    <mergeCell ref="E313:E325"/>
    <mergeCell ref="F313:F314"/>
    <mergeCell ref="G313:H313"/>
    <mergeCell ref="I313:J313"/>
    <mergeCell ref="K313:L313"/>
    <mergeCell ref="M313:N313"/>
    <mergeCell ref="G325:H325"/>
    <mergeCell ref="I325:J325"/>
    <mergeCell ref="K325:L325"/>
    <mergeCell ref="M325:N325"/>
    <mergeCell ref="E326:E338"/>
    <mergeCell ref="F326:F327"/>
    <mergeCell ref="G326:H326"/>
    <mergeCell ref="I326:J326"/>
    <mergeCell ref="K326:L326"/>
    <mergeCell ref="M326:N326"/>
    <mergeCell ref="G338:H338"/>
    <mergeCell ref="I338:J338"/>
    <mergeCell ref="K338:L338"/>
    <mergeCell ref="M338:N338"/>
    <mergeCell ref="E339:E351"/>
    <mergeCell ref="F339:F340"/>
    <mergeCell ref="G339:H339"/>
    <mergeCell ref="I339:J339"/>
    <mergeCell ref="K339:L339"/>
    <mergeCell ref="M339:N339"/>
    <mergeCell ref="G351:H351"/>
    <mergeCell ref="I351:J351"/>
    <mergeCell ref="K351:L351"/>
    <mergeCell ref="M351:N351"/>
    <mergeCell ref="E352:E364"/>
    <mergeCell ref="F352:F353"/>
    <mergeCell ref="G352:H352"/>
    <mergeCell ref="I352:J352"/>
    <mergeCell ref="K352:L352"/>
    <mergeCell ref="M352:N352"/>
    <mergeCell ref="G364:H364"/>
    <mergeCell ref="I364:J364"/>
    <mergeCell ref="K364:L364"/>
    <mergeCell ref="M364:N364"/>
    <mergeCell ref="E365:E377"/>
    <mergeCell ref="F365:F366"/>
    <mergeCell ref="G365:H365"/>
    <mergeCell ref="I365:J365"/>
    <mergeCell ref="K365:L365"/>
    <mergeCell ref="M365:N365"/>
    <mergeCell ref="G377:H377"/>
    <mergeCell ref="I377:J377"/>
    <mergeCell ref="K377:L377"/>
    <mergeCell ref="M377:N377"/>
    <mergeCell ref="E378:E390"/>
    <mergeCell ref="F378:F379"/>
    <mergeCell ref="G378:H378"/>
    <mergeCell ref="I378:J378"/>
    <mergeCell ref="K378:L378"/>
    <mergeCell ref="M378:N378"/>
    <mergeCell ref="G390:H390"/>
    <mergeCell ref="I390:J390"/>
    <mergeCell ref="K390:L390"/>
    <mergeCell ref="M390:N390"/>
    <mergeCell ref="E391:E403"/>
    <mergeCell ref="F391:F392"/>
    <mergeCell ref="G391:H391"/>
    <mergeCell ref="I391:J391"/>
    <mergeCell ref="K391:L391"/>
    <mergeCell ref="M391:N391"/>
    <mergeCell ref="G403:H403"/>
    <mergeCell ref="I403:J403"/>
    <mergeCell ref="K403:L403"/>
    <mergeCell ref="M403:N403"/>
    <mergeCell ref="E404:E416"/>
    <mergeCell ref="F404:F405"/>
    <mergeCell ref="G404:H404"/>
    <mergeCell ref="I404:J404"/>
    <mergeCell ref="K404:L404"/>
    <mergeCell ref="M404:N404"/>
    <mergeCell ref="G416:H416"/>
    <mergeCell ref="I416:J416"/>
    <mergeCell ref="K416:L416"/>
    <mergeCell ref="M416:N416"/>
    <mergeCell ref="E417:E429"/>
    <mergeCell ref="F417:F418"/>
    <mergeCell ref="G417:H417"/>
    <mergeCell ref="I417:J417"/>
    <mergeCell ref="K417:L417"/>
    <mergeCell ref="M417:N417"/>
    <mergeCell ref="G429:H429"/>
    <mergeCell ref="I429:J429"/>
    <mergeCell ref="K429:L429"/>
    <mergeCell ref="M429:N429"/>
    <mergeCell ref="E430:E442"/>
    <mergeCell ref="F430:F431"/>
    <mergeCell ref="G430:H430"/>
    <mergeCell ref="I430:J430"/>
    <mergeCell ref="K430:L430"/>
    <mergeCell ref="M430:N430"/>
    <mergeCell ref="G442:H442"/>
    <mergeCell ref="I442:J442"/>
    <mergeCell ref="K442:L442"/>
    <mergeCell ref="M442:N442"/>
    <mergeCell ref="E443:E455"/>
    <mergeCell ref="F443:F444"/>
    <mergeCell ref="G443:H443"/>
    <mergeCell ref="I443:J443"/>
    <mergeCell ref="K443:L443"/>
    <mergeCell ref="M443:N443"/>
    <mergeCell ref="G455:H455"/>
    <mergeCell ref="I455:J455"/>
    <mergeCell ref="K455:L455"/>
    <mergeCell ref="M455:N455"/>
    <mergeCell ref="E456:E468"/>
    <mergeCell ref="F456:F457"/>
    <mergeCell ref="G456:H456"/>
    <mergeCell ref="I456:J456"/>
    <mergeCell ref="K456:L456"/>
    <mergeCell ref="M456:N456"/>
    <mergeCell ref="G468:H468"/>
    <mergeCell ref="I468:J468"/>
    <mergeCell ref="K468:L468"/>
    <mergeCell ref="M468:N468"/>
    <mergeCell ref="E469:E481"/>
    <mergeCell ref="F469:F470"/>
    <mergeCell ref="G469:H469"/>
    <mergeCell ref="I469:J469"/>
    <mergeCell ref="K469:L469"/>
    <mergeCell ref="M469:N469"/>
    <mergeCell ref="G481:H481"/>
    <mergeCell ref="I481:J481"/>
    <mergeCell ref="K481:L481"/>
    <mergeCell ref="M481:N481"/>
    <mergeCell ref="E482:E494"/>
    <mergeCell ref="F482:F483"/>
    <mergeCell ref="G482:H482"/>
    <mergeCell ref="I482:J482"/>
    <mergeCell ref="K482:L482"/>
    <mergeCell ref="M482:N482"/>
    <mergeCell ref="G494:H494"/>
    <mergeCell ref="I494:J494"/>
    <mergeCell ref="K494:L494"/>
    <mergeCell ref="M494:N494"/>
    <mergeCell ref="E495:E507"/>
    <mergeCell ref="F495:F496"/>
    <mergeCell ref="G495:H495"/>
    <mergeCell ref="I495:J495"/>
    <mergeCell ref="K495:L495"/>
    <mergeCell ref="M495:N495"/>
    <mergeCell ref="G507:H507"/>
    <mergeCell ref="I507:J507"/>
    <mergeCell ref="K507:L507"/>
    <mergeCell ref="M507:N507"/>
    <mergeCell ref="E508:E520"/>
    <mergeCell ref="F508:F509"/>
    <mergeCell ref="G508:H508"/>
    <mergeCell ref="I508:J508"/>
    <mergeCell ref="K508:L508"/>
    <mergeCell ref="M508:N508"/>
    <mergeCell ref="G520:H520"/>
    <mergeCell ref="I520:J520"/>
    <mergeCell ref="K520:L520"/>
    <mergeCell ref="M520:N520"/>
    <mergeCell ref="E521:E533"/>
    <mergeCell ref="F521:F522"/>
    <mergeCell ref="G521:H521"/>
    <mergeCell ref="I521:J521"/>
    <mergeCell ref="K521:L521"/>
    <mergeCell ref="M521:N521"/>
    <mergeCell ref="G533:H533"/>
    <mergeCell ref="I533:J533"/>
    <mergeCell ref="K533:L533"/>
    <mergeCell ref="M533:N533"/>
    <mergeCell ref="E534:E546"/>
    <mergeCell ref="F534:F535"/>
    <mergeCell ref="G534:H534"/>
    <mergeCell ref="I534:J534"/>
    <mergeCell ref="K534:L534"/>
    <mergeCell ref="M534:N534"/>
    <mergeCell ref="G546:H546"/>
    <mergeCell ref="I546:J546"/>
    <mergeCell ref="K546:L546"/>
    <mergeCell ref="M546:N546"/>
    <mergeCell ref="E547:E559"/>
    <mergeCell ref="F547:F548"/>
    <mergeCell ref="G547:H547"/>
    <mergeCell ref="I547:J547"/>
    <mergeCell ref="K547:L547"/>
    <mergeCell ref="M547:N547"/>
    <mergeCell ref="G559:H559"/>
    <mergeCell ref="I559:J559"/>
    <mergeCell ref="K559:L559"/>
    <mergeCell ref="M559:N559"/>
    <mergeCell ref="E560:E572"/>
    <mergeCell ref="F560:F561"/>
    <mergeCell ref="G560:H560"/>
    <mergeCell ref="I560:J560"/>
    <mergeCell ref="K560:L560"/>
    <mergeCell ref="M560:N560"/>
    <mergeCell ref="G572:H572"/>
    <mergeCell ref="I572:J572"/>
    <mergeCell ref="K572:L572"/>
    <mergeCell ref="M572:N572"/>
    <mergeCell ref="E573:E585"/>
    <mergeCell ref="F573:F574"/>
    <mergeCell ref="G573:H573"/>
    <mergeCell ref="I573:J573"/>
    <mergeCell ref="K573:L573"/>
    <mergeCell ref="M573:N573"/>
    <mergeCell ref="G585:H585"/>
    <mergeCell ref="I585:J585"/>
    <mergeCell ref="K585:L585"/>
    <mergeCell ref="M585:N585"/>
    <mergeCell ref="E586:E598"/>
    <mergeCell ref="F586:F587"/>
    <mergeCell ref="G586:H586"/>
    <mergeCell ref="I586:J586"/>
    <mergeCell ref="K586:L586"/>
    <mergeCell ref="M586:N586"/>
    <mergeCell ref="G598:H598"/>
    <mergeCell ref="I598:J598"/>
    <mergeCell ref="K598:L598"/>
    <mergeCell ref="M598:N598"/>
    <mergeCell ref="E599:E611"/>
    <mergeCell ref="F599:F600"/>
    <mergeCell ref="G599:H599"/>
    <mergeCell ref="I599:J599"/>
    <mergeCell ref="K599:L599"/>
    <mergeCell ref="M599:N599"/>
    <mergeCell ref="G611:H611"/>
    <mergeCell ref="I611:J611"/>
    <mergeCell ref="K611:L611"/>
    <mergeCell ref="M611:N611"/>
    <mergeCell ref="E612:E624"/>
    <mergeCell ref="F612:F613"/>
    <mergeCell ref="G612:H612"/>
    <mergeCell ref="I612:J612"/>
    <mergeCell ref="K612:L612"/>
    <mergeCell ref="M612:N612"/>
    <mergeCell ref="G624:H624"/>
    <mergeCell ref="I624:J624"/>
    <mergeCell ref="K624:L624"/>
    <mergeCell ref="M624:N624"/>
    <mergeCell ref="E625:E637"/>
    <mergeCell ref="F625:F626"/>
    <mergeCell ref="G625:H625"/>
    <mergeCell ref="I625:J625"/>
    <mergeCell ref="K625:L625"/>
    <mergeCell ref="M625:N625"/>
    <mergeCell ref="G637:H637"/>
    <mergeCell ref="I637:J637"/>
    <mergeCell ref="K637:L637"/>
    <mergeCell ref="M637:N637"/>
    <mergeCell ref="E638:E650"/>
    <mergeCell ref="F638:F639"/>
    <mergeCell ref="G638:H638"/>
    <mergeCell ref="I638:J638"/>
    <mergeCell ref="K638:L638"/>
    <mergeCell ref="M638:N638"/>
    <mergeCell ref="G650:H650"/>
    <mergeCell ref="I650:J650"/>
    <mergeCell ref="K650:L650"/>
    <mergeCell ref="M650:N650"/>
    <mergeCell ref="E651:E663"/>
    <mergeCell ref="F651:F652"/>
    <mergeCell ref="G651:H651"/>
    <mergeCell ref="I651:J651"/>
    <mergeCell ref="K651:L651"/>
    <mergeCell ref="M651:N651"/>
    <mergeCell ref="G663:H663"/>
    <mergeCell ref="I663:J663"/>
    <mergeCell ref="K663:L663"/>
    <mergeCell ref="M663:N663"/>
    <mergeCell ref="E664:E676"/>
    <mergeCell ref="F664:F665"/>
    <mergeCell ref="G664:H664"/>
    <mergeCell ref="I664:J664"/>
    <mergeCell ref="K664:L664"/>
    <mergeCell ref="M664:N664"/>
    <mergeCell ref="G676:H676"/>
    <mergeCell ref="I676:J676"/>
    <mergeCell ref="K676:L676"/>
    <mergeCell ref="M676:N676"/>
    <mergeCell ref="E677:E689"/>
    <mergeCell ref="F677:F678"/>
    <mergeCell ref="G677:H677"/>
    <mergeCell ref="I677:J677"/>
    <mergeCell ref="K677:L677"/>
    <mergeCell ref="M677:N677"/>
    <mergeCell ref="G689:H689"/>
    <mergeCell ref="I689:J689"/>
    <mergeCell ref="K689:L689"/>
    <mergeCell ref="M689:N689"/>
    <mergeCell ref="E693:E705"/>
    <mergeCell ref="F693:F694"/>
    <mergeCell ref="G693:H693"/>
    <mergeCell ref="I693:J693"/>
    <mergeCell ref="K693:L693"/>
    <mergeCell ref="M693:N693"/>
    <mergeCell ref="G705:H705"/>
    <mergeCell ref="I705:J705"/>
    <mergeCell ref="K705:L705"/>
    <mergeCell ref="M705:N705"/>
    <mergeCell ref="E710:E722"/>
    <mergeCell ref="F710:F711"/>
    <mergeCell ref="G710:H710"/>
    <mergeCell ref="I710:J710"/>
    <mergeCell ref="K710:L710"/>
    <mergeCell ref="M710:N710"/>
    <mergeCell ref="G722:H722"/>
    <mergeCell ref="I722:J722"/>
    <mergeCell ref="K722:L722"/>
    <mergeCell ref="M722:N722"/>
  </mergeCells>
  <hyperlinks>
    <hyperlink ref="B17" location="'SERVIÇOS DETRAN VEÍCULO'!A1" display="AVANÇAR &gt;&gt;" xr:uid="{00000000-0004-0000-1800-000000000000}"/>
    <hyperlink ref="B18" location="'HABILITAÇÃO '!A1" display="&lt;&lt; VOLTAR" xr:uid="{00000000-0004-0000-1800-000001000000}"/>
    <hyperlink ref="B16" location="'INÍCIO '!A1" display="INÍCIO" xr:uid="{00000000-0004-0000-1800-000002000000}"/>
    <hyperlink ref="B72" location="'SERVIÇOS DETRAN VEÍCULO'!A1" display="AVANÇAR &gt;&gt;" xr:uid="{00000000-0004-0000-1800-000003000000}"/>
    <hyperlink ref="B73" location="'HABILITAÇÃO '!A1" display="&lt;&lt; VOLTAR" xr:uid="{00000000-0004-0000-1800-000004000000}"/>
    <hyperlink ref="B71" location="'INÍCIO '!A1" display="INÍCIO" xr:uid="{00000000-0004-0000-1800-000005000000}"/>
    <hyperlink ref="B159" location="'SERVIÇOS DETRAN VEÍCULO'!A1" display="AVANÇAR &gt;&gt;" xr:uid="{00000000-0004-0000-1800-000006000000}"/>
    <hyperlink ref="B160" location="'HABILITAÇÃO '!A1" display="&lt;&lt; VOLTAR" xr:uid="{00000000-0004-0000-1800-000007000000}"/>
    <hyperlink ref="B158" location="'INÍCIO '!A1" display="INÍCIO" xr:uid="{00000000-0004-0000-1800-000008000000}"/>
    <hyperlink ref="B232" location="'SERVIÇOS DETRAN VEÍCULO'!A1" display="AVANÇAR &gt;&gt;" xr:uid="{00000000-0004-0000-1800-000009000000}"/>
    <hyperlink ref="B233" location="'HABILITAÇÃO '!A1" display="&lt;&lt; VOLTAR" xr:uid="{00000000-0004-0000-1800-00000A000000}"/>
    <hyperlink ref="B231" location="'INÍCIO '!A1" display="INÍCIO" xr:uid="{00000000-0004-0000-1800-00000B000000}"/>
    <hyperlink ref="B346" location="'SERVIÇOS DETRAN VEÍCULO'!A1" display="AVANÇAR &gt;&gt;" xr:uid="{00000000-0004-0000-1800-00000C000000}"/>
    <hyperlink ref="B347" location="'HABILITAÇÃO '!A1" display="&lt;&lt; VOLTAR" xr:uid="{00000000-0004-0000-1800-00000D000000}"/>
    <hyperlink ref="B345" location="'INÍCIO '!A1" display="INÍCIO" xr:uid="{00000000-0004-0000-1800-00000E000000}"/>
    <hyperlink ref="B469" location="'SERVIÇOS DETRAN VEÍCULO'!A1" display="AVANÇAR &gt;&gt;" xr:uid="{00000000-0004-0000-1800-00000F000000}"/>
    <hyperlink ref="B470" location="'HABILITAÇÃO '!A1" display="&lt;&lt; VOLTAR" xr:uid="{00000000-0004-0000-1800-000010000000}"/>
    <hyperlink ref="B468" location="'INÍCIO '!A1" display="INÍCIO" xr:uid="{00000000-0004-0000-1800-000011000000}"/>
    <hyperlink ref="B580" location="'SERVIÇOS DETRAN VEÍCULO'!A1" display="AVANÇAR &gt;&gt;" xr:uid="{00000000-0004-0000-1800-000012000000}"/>
    <hyperlink ref="B581" location="'HABILITAÇÃO '!A1" display="&lt;&lt; VOLTAR" xr:uid="{00000000-0004-0000-1800-000013000000}"/>
    <hyperlink ref="B579" location="'INÍCIO '!A1" display="INÍCIO" xr:uid="{00000000-0004-0000-1800-000014000000}"/>
    <hyperlink ref="B657" location="'SERVIÇOS DETRAN VEÍCULO'!A1" display="AVANÇAR &gt;&gt;" xr:uid="{00000000-0004-0000-1800-000015000000}"/>
    <hyperlink ref="B658" location="'HABILITAÇÃO '!A1" display="&lt;&lt; VOLTAR" xr:uid="{00000000-0004-0000-1800-000016000000}"/>
    <hyperlink ref="B656" location="'INÍCIO '!A1" display="INÍCIO" xr:uid="{00000000-0004-0000-1800-000017000000}"/>
    <hyperlink ref="I760" location="'SERVIÇOS DETRAN VEÍCULO'!A1" display="AVANÇAR &gt;&gt;" xr:uid="{00000000-0004-0000-1800-000018000000}"/>
    <hyperlink ref="I761" location="'HABILITAÇÃO '!A1" display="&lt;&lt; VOLTAR" xr:uid="{00000000-0004-0000-1800-000019000000}"/>
    <hyperlink ref="I759" location="'INÍCIO '!A1" display="INÍCIO" xr:uid="{00000000-0004-0000-1800-00001A000000}"/>
  </hyperlinks>
  <printOptions horizontalCentered="1"/>
  <pageMargins left="0.51181102362204722" right="0.51181102362204722" top="0.78740157480314965" bottom="0.78740157480314965" header="0.31496062992125984" footer="0.31496062992125984"/>
  <pageSetup paperSize="9" scale="89" orientation="portrait" r:id="rId1"/>
  <rowBreaks count="14" manualBreakCount="14">
    <brk id="52" min="2" max="15" man="1"/>
    <brk id="104" min="2" max="15" man="1"/>
    <brk id="156" min="2" max="15" man="1"/>
    <brk id="208" min="2" max="15" man="1"/>
    <brk id="260" min="2" max="15" man="1"/>
    <brk id="312" min="2" max="15" man="1"/>
    <brk id="364" min="2" max="15" man="1"/>
    <brk id="416" min="2" max="15" man="1"/>
    <brk id="468" min="2" max="15" man="1"/>
    <brk id="520" min="2" max="15" man="1"/>
    <brk id="572" min="2" max="15" man="1"/>
    <brk id="624" min="2" max="15" man="1"/>
    <brk id="676" min="2" max="15" man="1"/>
    <brk id="723" min="2" max="15" man="1"/>
  </row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2:L1823"/>
  <sheetViews>
    <sheetView showGridLines="0" showRowColHeaders="0" topLeftCell="A160" zoomScaleNormal="100" workbookViewId="0">
      <selection activeCell="B177" sqref="B177"/>
    </sheetView>
  </sheetViews>
  <sheetFormatPr baseColWidth="10" defaultColWidth="9.140625" defaultRowHeight="15" x14ac:dyDescent="0.25"/>
  <cols>
    <col min="1" max="1" width="37.42578125" style="439" customWidth="1"/>
    <col min="2" max="2" width="15.42578125" style="439" customWidth="1"/>
    <col min="3" max="3" width="0.85546875" style="439" customWidth="1"/>
    <col min="4" max="4" width="34.28515625" style="439" customWidth="1"/>
    <col min="5" max="5" width="66.7109375" style="439" customWidth="1"/>
    <col min="6" max="6" width="11.42578125" style="439" customWidth="1"/>
    <col min="7" max="7" width="9.7109375" style="439" customWidth="1"/>
    <col min="8" max="8" width="3.140625" style="439" customWidth="1"/>
    <col min="9" max="9" width="1.28515625" style="439" customWidth="1"/>
    <col min="10" max="16384" width="9.140625" style="439"/>
  </cols>
  <sheetData>
    <row r="2" spans="2:8" x14ac:dyDescent="0.25">
      <c r="E2" s="384"/>
      <c r="F2" s="384"/>
    </row>
    <row r="3" spans="2:8" ht="15.75" x14ac:dyDescent="0.25">
      <c r="E3" s="804"/>
      <c r="F3" s="804"/>
    </row>
    <row r="4" spans="2:8" ht="15.75" x14ac:dyDescent="0.25">
      <c r="E4" s="804"/>
      <c r="F4" s="804"/>
    </row>
    <row r="5" spans="2:8" ht="15" customHeight="1" x14ac:dyDescent="0.25">
      <c r="E5" s="804"/>
      <c r="F5" s="804"/>
    </row>
    <row r="6" spans="2:8" ht="15.75" customHeight="1" x14ac:dyDescent="0.25">
      <c r="D6" s="494"/>
      <c r="E6" s="804"/>
      <c r="F6" s="804"/>
    </row>
    <row r="7" spans="2:8" ht="15.75" x14ac:dyDescent="0.25">
      <c r="D7" s="807"/>
      <c r="E7" s="806"/>
      <c r="F7" s="807"/>
      <c r="G7" s="807"/>
      <c r="H7" s="494"/>
    </row>
    <row r="8" spans="2:8" ht="15.75" customHeight="1" x14ac:dyDescent="0.25">
      <c r="D8" s="638"/>
      <c r="E8" s="805"/>
      <c r="F8" s="805"/>
      <c r="G8" s="638"/>
      <c r="H8" s="494"/>
    </row>
    <row r="9" spans="2:8" ht="16.5" customHeight="1" x14ac:dyDescent="0.25">
      <c r="D9" s="638"/>
      <c r="E9" s="805"/>
      <c r="F9" s="805"/>
      <c r="G9" s="638"/>
    </row>
    <row r="10" spans="2:8" ht="15.75" x14ac:dyDescent="0.25">
      <c r="D10" s="637"/>
      <c r="E10" s="637"/>
      <c r="F10" s="637"/>
      <c r="G10" s="637"/>
    </row>
    <row r="11" spans="2:8" ht="33" customHeight="1" x14ac:dyDescent="0.25">
      <c r="D11" s="1815" t="s">
        <v>535</v>
      </c>
      <c r="E11" s="1815"/>
      <c r="F11" s="1815"/>
      <c r="G11" s="636"/>
    </row>
    <row r="12" spans="2:8" ht="15.75" customHeight="1" thickBot="1" x14ac:dyDescent="0.3">
      <c r="D12" s="808"/>
      <c r="E12" s="808"/>
      <c r="F12" s="808"/>
      <c r="G12" s="808"/>
    </row>
    <row r="13" spans="2:8" ht="26.25" customHeight="1" thickBot="1" x14ac:dyDescent="0.3">
      <c r="D13" s="895" t="s">
        <v>256</v>
      </c>
      <c r="E13" s="895" t="s">
        <v>502</v>
      </c>
      <c r="F13" s="896" t="s">
        <v>501</v>
      </c>
    </row>
    <row r="14" spans="2:8" ht="12.75" customHeight="1" x14ac:dyDescent="0.25">
      <c r="D14" s="1809" t="s">
        <v>257</v>
      </c>
      <c r="E14" s="787" t="s">
        <v>454</v>
      </c>
      <c r="F14" s="789">
        <v>429</v>
      </c>
    </row>
    <row r="15" spans="2:8" ht="15" customHeight="1" x14ac:dyDescent="0.25">
      <c r="B15" s="706" t="s">
        <v>36</v>
      </c>
      <c r="D15" s="1810"/>
      <c r="E15" s="1062" t="s">
        <v>455</v>
      </c>
      <c r="F15" s="1063">
        <v>10</v>
      </c>
    </row>
    <row r="16" spans="2:8" ht="15" customHeight="1" x14ac:dyDescent="0.25">
      <c r="B16" s="803" t="s">
        <v>38</v>
      </c>
      <c r="D16" s="1810"/>
      <c r="E16" s="788" t="s">
        <v>456</v>
      </c>
      <c r="F16" s="790">
        <v>5</v>
      </c>
    </row>
    <row r="17" spans="2:6" ht="15" customHeight="1" x14ac:dyDescent="0.25">
      <c r="B17" s="1426" t="s">
        <v>81</v>
      </c>
      <c r="D17" s="1810"/>
      <c r="E17" s="1062" t="s">
        <v>457</v>
      </c>
      <c r="F17" s="1063">
        <v>96</v>
      </c>
    </row>
    <row r="18" spans="2:6" ht="15" customHeight="1" x14ac:dyDescent="0.25">
      <c r="B18" s="472"/>
      <c r="D18" s="1810"/>
      <c r="E18" s="788" t="s">
        <v>458</v>
      </c>
      <c r="F18" s="790">
        <v>9</v>
      </c>
    </row>
    <row r="19" spans="2:6" ht="15" customHeight="1" x14ac:dyDescent="0.25">
      <c r="D19" s="1810"/>
      <c r="E19" s="1062" t="s">
        <v>459</v>
      </c>
      <c r="F19" s="1063">
        <v>12</v>
      </c>
    </row>
    <row r="20" spans="2:6" ht="15" customHeight="1" x14ac:dyDescent="0.25">
      <c r="D20" s="1810"/>
      <c r="E20" s="788" t="s">
        <v>460</v>
      </c>
      <c r="F20" s="790">
        <v>43</v>
      </c>
    </row>
    <row r="21" spans="2:6" ht="15" customHeight="1" x14ac:dyDescent="0.25">
      <c r="D21" s="1810"/>
      <c r="E21" s="1062" t="s">
        <v>461</v>
      </c>
      <c r="F21" s="1063">
        <v>519</v>
      </c>
    </row>
    <row r="22" spans="2:6" ht="15" customHeight="1" x14ac:dyDescent="0.25">
      <c r="D22" s="1810"/>
      <c r="E22" s="788" t="s">
        <v>462</v>
      </c>
      <c r="F22" s="790">
        <v>45</v>
      </c>
    </row>
    <row r="23" spans="2:6" ht="15" customHeight="1" x14ac:dyDescent="0.25">
      <c r="D23" s="1810"/>
      <c r="E23" s="1062" t="s">
        <v>463</v>
      </c>
      <c r="F23" s="1063">
        <v>32</v>
      </c>
    </row>
    <row r="24" spans="2:6" ht="15" customHeight="1" x14ac:dyDescent="0.25">
      <c r="D24" s="1810"/>
      <c r="E24" s="788" t="s">
        <v>464</v>
      </c>
      <c r="F24" s="790">
        <v>3</v>
      </c>
    </row>
    <row r="25" spans="2:6" ht="15" customHeight="1" x14ac:dyDescent="0.25">
      <c r="D25" s="1810"/>
      <c r="E25" s="1062" t="s">
        <v>465</v>
      </c>
      <c r="F25" s="1063">
        <v>3</v>
      </c>
    </row>
    <row r="26" spans="2:6" ht="15" customHeight="1" x14ac:dyDescent="0.25">
      <c r="D26" s="1810"/>
      <c r="E26" s="788" t="s">
        <v>466</v>
      </c>
      <c r="F26" s="790">
        <v>11</v>
      </c>
    </row>
    <row r="27" spans="2:6" ht="15" customHeight="1" x14ac:dyDescent="0.25">
      <c r="D27" s="1810"/>
      <c r="E27" s="1062" t="s">
        <v>467</v>
      </c>
      <c r="F27" s="1063">
        <v>70</v>
      </c>
    </row>
    <row r="28" spans="2:6" ht="15" customHeight="1" x14ac:dyDescent="0.25">
      <c r="D28" s="1810"/>
      <c r="E28" s="788" t="s">
        <v>468</v>
      </c>
      <c r="F28" s="790">
        <v>10</v>
      </c>
    </row>
    <row r="29" spans="2:6" ht="15" customHeight="1" x14ac:dyDescent="0.25">
      <c r="D29" s="1810"/>
      <c r="E29" s="1062" t="s">
        <v>469</v>
      </c>
      <c r="F29" s="1063">
        <v>5</v>
      </c>
    </row>
    <row r="30" spans="2:6" ht="15" customHeight="1" x14ac:dyDescent="0.25">
      <c r="D30" s="1810"/>
      <c r="E30" s="788" t="s">
        <v>470</v>
      </c>
      <c r="F30" s="790">
        <v>130</v>
      </c>
    </row>
    <row r="31" spans="2:6" ht="15" customHeight="1" x14ac:dyDescent="0.25">
      <c r="D31" s="1810"/>
      <c r="E31" s="1062" t="s">
        <v>471</v>
      </c>
      <c r="F31" s="1063">
        <v>6</v>
      </c>
    </row>
    <row r="32" spans="2:6" ht="15" customHeight="1" x14ac:dyDescent="0.25">
      <c r="D32" s="1810"/>
      <c r="E32" s="788" t="s">
        <v>472</v>
      </c>
      <c r="F32" s="790">
        <v>134</v>
      </c>
    </row>
    <row r="33" spans="4:6" ht="15" customHeight="1" x14ac:dyDescent="0.25">
      <c r="D33" s="1810"/>
      <c r="E33" s="1062" t="s">
        <v>473</v>
      </c>
      <c r="F33" s="1063">
        <v>447</v>
      </c>
    </row>
    <row r="34" spans="4:6" ht="15" customHeight="1" x14ac:dyDescent="0.25">
      <c r="D34" s="1810"/>
      <c r="E34" s="788" t="s">
        <v>474</v>
      </c>
      <c r="F34" s="790">
        <v>8</v>
      </c>
    </row>
    <row r="35" spans="4:6" ht="15" customHeight="1" x14ac:dyDescent="0.25">
      <c r="D35" s="1810"/>
      <c r="E35" s="1062" t="s">
        <v>475</v>
      </c>
      <c r="F35" s="1063">
        <v>3</v>
      </c>
    </row>
    <row r="36" spans="4:6" ht="15" customHeight="1" x14ac:dyDescent="0.25">
      <c r="D36" s="1810"/>
      <c r="E36" s="788" t="s">
        <v>524</v>
      </c>
      <c r="F36" s="790">
        <v>87</v>
      </c>
    </row>
    <row r="37" spans="4:6" ht="15" customHeight="1" x14ac:dyDescent="0.25">
      <c r="D37" s="1810"/>
      <c r="E37" s="1062" t="s">
        <v>476</v>
      </c>
      <c r="F37" s="1063">
        <v>402</v>
      </c>
    </row>
    <row r="38" spans="4:6" ht="15" customHeight="1" x14ac:dyDescent="0.25">
      <c r="D38" s="1810"/>
      <c r="E38" s="788" t="s">
        <v>525</v>
      </c>
      <c r="F38" s="790">
        <v>69</v>
      </c>
    </row>
    <row r="39" spans="4:6" ht="15" customHeight="1" x14ac:dyDescent="0.25">
      <c r="D39" s="1810"/>
      <c r="E39" s="1062" t="s">
        <v>485</v>
      </c>
      <c r="F39" s="1063">
        <v>1</v>
      </c>
    </row>
    <row r="40" spans="4:6" ht="15" customHeight="1" x14ac:dyDescent="0.25">
      <c r="D40" s="1810"/>
      <c r="E40" s="788" t="s">
        <v>477</v>
      </c>
      <c r="F40" s="790">
        <v>7748</v>
      </c>
    </row>
    <row r="41" spans="4:6" ht="15" customHeight="1" x14ac:dyDescent="0.25">
      <c r="D41" s="1810"/>
      <c r="E41" s="1062" t="s">
        <v>478</v>
      </c>
      <c r="F41" s="1063">
        <v>2</v>
      </c>
    </row>
    <row r="42" spans="4:6" ht="15" customHeight="1" x14ac:dyDescent="0.25">
      <c r="D42" s="1810"/>
      <c r="E42" s="788" t="s">
        <v>479</v>
      </c>
      <c r="F42" s="790">
        <v>29</v>
      </c>
    </row>
    <row r="43" spans="4:6" ht="15" customHeight="1" x14ac:dyDescent="0.25">
      <c r="D43" s="1810"/>
      <c r="E43" s="1062" t="s">
        <v>480</v>
      </c>
      <c r="F43" s="1063">
        <v>538</v>
      </c>
    </row>
    <row r="44" spans="4:6" ht="15" customHeight="1" x14ac:dyDescent="0.25">
      <c r="D44" s="1810"/>
      <c r="E44" s="788" t="s">
        <v>481</v>
      </c>
      <c r="F44" s="790">
        <v>116</v>
      </c>
    </row>
    <row r="45" spans="4:6" ht="15.75" customHeight="1" x14ac:dyDescent="0.25">
      <c r="D45" s="1810"/>
      <c r="E45" s="1062" t="s">
        <v>482</v>
      </c>
      <c r="F45" s="1063">
        <v>626</v>
      </c>
    </row>
    <row r="46" spans="4:6" ht="15.75" customHeight="1" x14ac:dyDescent="0.25">
      <c r="D46" s="1810"/>
      <c r="E46" s="788" t="s">
        <v>483</v>
      </c>
      <c r="F46" s="790">
        <v>1606</v>
      </c>
    </row>
    <row r="47" spans="4:6" ht="15.75" customHeight="1" x14ac:dyDescent="0.25">
      <c r="D47" s="1810"/>
      <c r="E47" s="1062" t="s">
        <v>484</v>
      </c>
      <c r="F47" s="1063">
        <v>12</v>
      </c>
    </row>
    <row r="48" spans="4:6" ht="15" customHeight="1" thickBot="1" x14ac:dyDescent="0.3">
      <c r="D48" s="1810"/>
      <c r="E48" s="809" t="s">
        <v>490</v>
      </c>
      <c r="F48" s="791">
        <v>1</v>
      </c>
    </row>
    <row r="49" spans="2:7" ht="15" customHeight="1" thickBot="1" x14ac:dyDescent="0.3">
      <c r="D49" s="1811"/>
      <c r="E49" s="897" t="s">
        <v>361</v>
      </c>
      <c r="F49" s="899">
        <v>13267</v>
      </c>
    </row>
    <row r="50" spans="2:7" ht="15" customHeight="1" x14ac:dyDescent="0.25">
      <c r="B50" s="1426" t="s">
        <v>36</v>
      </c>
      <c r="D50" s="1812" t="s">
        <v>519</v>
      </c>
      <c r="E50" s="787" t="s">
        <v>454</v>
      </c>
      <c r="F50" s="789">
        <v>176</v>
      </c>
      <c r="G50" s="635"/>
    </row>
    <row r="51" spans="2:7" ht="15" customHeight="1" x14ac:dyDescent="0.25">
      <c r="B51" s="1426" t="s">
        <v>38</v>
      </c>
      <c r="D51" s="1813"/>
      <c r="E51" s="1062" t="s">
        <v>455</v>
      </c>
      <c r="F51" s="1063">
        <v>5</v>
      </c>
    </row>
    <row r="52" spans="2:7" ht="15" customHeight="1" x14ac:dyDescent="0.25">
      <c r="B52" s="1426" t="s">
        <v>81</v>
      </c>
      <c r="D52" s="1813"/>
      <c r="E52" s="788" t="s">
        <v>457</v>
      </c>
      <c r="F52" s="790">
        <v>25</v>
      </c>
    </row>
    <row r="53" spans="2:7" ht="15" customHeight="1" x14ac:dyDescent="0.25">
      <c r="D53" s="1813"/>
      <c r="E53" s="1062" t="s">
        <v>460</v>
      </c>
      <c r="F53" s="1063">
        <v>10</v>
      </c>
    </row>
    <row r="54" spans="2:7" ht="15" customHeight="1" x14ac:dyDescent="0.25">
      <c r="D54" s="1813"/>
      <c r="E54" s="788" t="s">
        <v>461</v>
      </c>
      <c r="F54" s="790">
        <v>189</v>
      </c>
    </row>
    <row r="55" spans="2:7" ht="15" customHeight="1" x14ac:dyDescent="0.25">
      <c r="D55" s="1813"/>
      <c r="E55" s="1062" t="s">
        <v>462</v>
      </c>
      <c r="F55" s="1063">
        <v>6</v>
      </c>
    </row>
    <row r="56" spans="2:7" ht="15" customHeight="1" x14ac:dyDescent="0.25">
      <c r="D56" s="1813"/>
      <c r="E56" s="788" t="s">
        <v>463</v>
      </c>
      <c r="F56" s="790">
        <v>1</v>
      </c>
    </row>
    <row r="57" spans="2:7" ht="15" customHeight="1" x14ac:dyDescent="0.25">
      <c r="D57" s="1813"/>
      <c r="E57" s="1062" t="s">
        <v>466</v>
      </c>
      <c r="F57" s="1063">
        <v>1</v>
      </c>
    </row>
    <row r="58" spans="2:7" ht="15" customHeight="1" x14ac:dyDescent="0.25">
      <c r="D58" s="1813"/>
      <c r="E58" s="788" t="s">
        <v>467</v>
      </c>
      <c r="F58" s="790">
        <v>12</v>
      </c>
    </row>
    <row r="59" spans="2:7" ht="15" customHeight="1" x14ac:dyDescent="0.25">
      <c r="D59" s="1813"/>
      <c r="E59" s="1062" t="s">
        <v>468</v>
      </c>
      <c r="F59" s="1063">
        <v>12</v>
      </c>
    </row>
    <row r="60" spans="2:7" ht="15" customHeight="1" x14ac:dyDescent="0.25">
      <c r="D60" s="1813"/>
      <c r="E60" s="788" t="s">
        <v>469</v>
      </c>
      <c r="F60" s="790">
        <v>4</v>
      </c>
    </row>
    <row r="61" spans="2:7" ht="15" customHeight="1" x14ac:dyDescent="0.25">
      <c r="D61" s="1813"/>
      <c r="E61" s="1062" t="s">
        <v>470</v>
      </c>
      <c r="F61" s="1063">
        <v>114</v>
      </c>
    </row>
    <row r="62" spans="2:7" ht="15" customHeight="1" x14ac:dyDescent="0.25">
      <c r="D62" s="1813"/>
      <c r="E62" s="788" t="s">
        <v>471</v>
      </c>
      <c r="F62" s="790">
        <v>1</v>
      </c>
    </row>
    <row r="63" spans="2:7" ht="15" customHeight="1" x14ac:dyDescent="0.25">
      <c r="D63" s="1813"/>
      <c r="E63" s="1062" t="s">
        <v>472</v>
      </c>
      <c r="F63" s="1063">
        <v>40</v>
      </c>
    </row>
    <row r="64" spans="2:7" ht="15" customHeight="1" x14ac:dyDescent="0.25">
      <c r="D64" s="1813"/>
      <c r="E64" s="788" t="s">
        <v>473</v>
      </c>
      <c r="F64" s="790">
        <v>168</v>
      </c>
    </row>
    <row r="65" spans="4:6" ht="15.75" customHeight="1" x14ac:dyDescent="0.25">
      <c r="D65" s="1813"/>
      <c r="E65" s="1062" t="s">
        <v>474</v>
      </c>
      <c r="F65" s="1063">
        <v>4</v>
      </c>
    </row>
    <row r="66" spans="4:6" ht="15" customHeight="1" x14ac:dyDescent="0.25">
      <c r="D66" s="1813"/>
      <c r="E66" s="788" t="s">
        <v>475</v>
      </c>
      <c r="F66" s="790">
        <v>2</v>
      </c>
    </row>
    <row r="67" spans="4:6" ht="15" customHeight="1" x14ac:dyDescent="0.25">
      <c r="D67" s="1813"/>
      <c r="E67" s="1062" t="s">
        <v>524</v>
      </c>
      <c r="F67" s="1063">
        <v>11</v>
      </c>
    </row>
    <row r="68" spans="4:6" ht="15" customHeight="1" x14ac:dyDescent="0.25">
      <c r="D68" s="1813"/>
      <c r="E68" s="788" t="s">
        <v>476</v>
      </c>
      <c r="F68" s="790">
        <v>146</v>
      </c>
    </row>
    <row r="69" spans="4:6" ht="15" customHeight="1" x14ac:dyDescent="0.25">
      <c r="D69" s="1813"/>
      <c r="E69" s="1062" t="s">
        <v>525</v>
      </c>
      <c r="F69" s="1063">
        <v>20</v>
      </c>
    </row>
    <row r="70" spans="4:6" ht="15" customHeight="1" x14ac:dyDescent="0.25">
      <c r="D70" s="1813"/>
      <c r="E70" s="788" t="s">
        <v>477</v>
      </c>
      <c r="F70" s="790">
        <v>2965</v>
      </c>
    </row>
    <row r="71" spans="4:6" ht="15" customHeight="1" x14ac:dyDescent="0.25">
      <c r="D71" s="1813"/>
      <c r="E71" s="1062" t="s">
        <v>479</v>
      </c>
      <c r="F71" s="1063">
        <v>15</v>
      </c>
    </row>
    <row r="72" spans="4:6" ht="15" customHeight="1" x14ac:dyDescent="0.25">
      <c r="D72" s="1813"/>
      <c r="E72" s="788" t="s">
        <v>480</v>
      </c>
      <c r="F72" s="790">
        <v>238</v>
      </c>
    </row>
    <row r="73" spans="4:6" ht="15" customHeight="1" x14ac:dyDescent="0.25">
      <c r="D73" s="1813"/>
      <c r="E73" s="1062" t="s">
        <v>481</v>
      </c>
      <c r="F73" s="1063">
        <v>28</v>
      </c>
    </row>
    <row r="74" spans="4:6" ht="15" customHeight="1" x14ac:dyDescent="0.25">
      <c r="D74" s="1813"/>
      <c r="E74" s="788" t="s">
        <v>486</v>
      </c>
      <c r="F74" s="790">
        <v>1</v>
      </c>
    </row>
    <row r="75" spans="4:6" ht="15" customHeight="1" x14ac:dyDescent="0.25">
      <c r="D75" s="1813"/>
      <c r="E75" s="1062" t="s">
        <v>482</v>
      </c>
      <c r="F75" s="1063">
        <v>173</v>
      </c>
    </row>
    <row r="76" spans="4:6" ht="15" customHeight="1" x14ac:dyDescent="0.25">
      <c r="D76" s="1813"/>
      <c r="E76" s="788" t="s">
        <v>483</v>
      </c>
      <c r="F76" s="790">
        <v>545</v>
      </c>
    </row>
    <row r="77" spans="4:6" ht="15" customHeight="1" x14ac:dyDescent="0.25">
      <c r="D77" s="1813"/>
      <c r="E77" s="1062" t="s">
        <v>484</v>
      </c>
      <c r="F77" s="1063">
        <v>4</v>
      </c>
    </row>
    <row r="78" spans="4:6" ht="15" customHeight="1" thickBot="1" x14ac:dyDescent="0.3">
      <c r="D78" s="1813"/>
      <c r="E78" s="1064" t="s">
        <v>361</v>
      </c>
      <c r="F78" s="1065">
        <v>4916</v>
      </c>
    </row>
    <row r="79" spans="4:6" ht="15" customHeight="1" x14ac:dyDescent="0.25">
      <c r="D79" s="1812" t="s">
        <v>258</v>
      </c>
      <c r="E79" s="788" t="s">
        <v>454</v>
      </c>
      <c r="F79" s="790">
        <v>214</v>
      </c>
    </row>
    <row r="80" spans="4:6" ht="15" customHeight="1" x14ac:dyDescent="0.25">
      <c r="D80" s="1813"/>
      <c r="E80" s="1062" t="s">
        <v>526</v>
      </c>
      <c r="F80" s="1063">
        <v>3</v>
      </c>
    </row>
    <row r="81" spans="2:6" ht="15" customHeight="1" x14ac:dyDescent="0.25">
      <c r="D81" s="1813"/>
      <c r="E81" s="788" t="s">
        <v>455</v>
      </c>
      <c r="F81" s="790">
        <v>6</v>
      </c>
    </row>
    <row r="82" spans="2:6" ht="15" customHeight="1" x14ac:dyDescent="0.25">
      <c r="D82" s="1813"/>
      <c r="E82" s="1062" t="s">
        <v>456</v>
      </c>
      <c r="F82" s="1063">
        <v>17</v>
      </c>
    </row>
    <row r="83" spans="2:6" ht="15" customHeight="1" x14ac:dyDescent="0.25">
      <c r="D83" s="1813"/>
      <c r="E83" s="788" t="s">
        <v>457</v>
      </c>
      <c r="F83" s="790">
        <v>33</v>
      </c>
    </row>
    <row r="84" spans="2:6" ht="15" customHeight="1" x14ac:dyDescent="0.25">
      <c r="D84" s="1813"/>
      <c r="E84" s="1062" t="s">
        <v>458</v>
      </c>
      <c r="F84" s="1063">
        <v>25</v>
      </c>
    </row>
    <row r="85" spans="2:6" ht="15" customHeight="1" x14ac:dyDescent="0.25">
      <c r="D85" s="1813"/>
      <c r="E85" s="788" t="s">
        <v>459</v>
      </c>
      <c r="F85" s="790">
        <v>6</v>
      </c>
    </row>
    <row r="86" spans="2:6" ht="15" customHeight="1" x14ac:dyDescent="0.25">
      <c r="D86" s="1813"/>
      <c r="E86" s="1062" t="s">
        <v>460</v>
      </c>
      <c r="F86" s="1063">
        <v>24</v>
      </c>
    </row>
    <row r="87" spans="2:6" ht="15" customHeight="1" x14ac:dyDescent="0.25">
      <c r="D87" s="1813"/>
      <c r="E87" s="788" t="s">
        <v>461</v>
      </c>
      <c r="F87" s="790">
        <v>302</v>
      </c>
    </row>
    <row r="88" spans="2:6" ht="14.25" customHeight="1" x14ac:dyDescent="0.25">
      <c r="B88" s="1426" t="s">
        <v>36</v>
      </c>
      <c r="D88" s="1813"/>
      <c r="E88" s="1062" t="s">
        <v>462</v>
      </c>
      <c r="F88" s="1063">
        <v>21</v>
      </c>
    </row>
    <row r="89" spans="2:6" ht="15" customHeight="1" x14ac:dyDescent="0.25">
      <c r="B89" s="1426" t="s">
        <v>38</v>
      </c>
      <c r="D89" s="1813"/>
      <c r="E89" s="788" t="s">
        <v>463</v>
      </c>
      <c r="F89" s="790">
        <v>1</v>
      </c>
    </row>
    <row r="90" spans="2:6" ht="15" customHeight="1" x14ac:dyDescent="0.25">
      <c r="B90" s="1426" t="s">
        <v>81</v>
      </c>
      <c r="D90" s="1813"/>
      <c r="E90" s="1062" t="s">
        <v>464</v>
      </c>
      <c r="F90" s="1063">
        <v>5</v>
      </c>
    </row>
    <row r="91" spans="2:6" ht="15" customHeight="1" x14ac:dyDescent="0.25">
      <c r="D91" s="1813"/>
      <c r="E91" s="788" t="s">
        <v>466</v>
      </c>
      <c r="F91" s="790">
        <v>6</v>
      </c>
    </row>
    <row r="92" spans="2:6" ht="15" customHeight="1" x14ac:dyDescent="0.25">
      <c r="D92" s="1813"/>
      <c r="E92" s="1062" t="s">
        <v>467</v>
      </c>
      <c r="F92" s="1063">
        <v>29</v>
      </c>
    </row>
    <row r="93" spans="2:6" ht="15" customHeight="1" x14ac:dyDescent="0.25">
      <c r="D93" s="1813"/>
      <c r="E93" s="788" t="s">
        <v>468</v>
      </c>
      <c r="F93" s="790">
        <v>22</v>
      </c>
    </row>
    <row r="94" spans="2:6" ht="15" customHeight="1" x14ac:dyDescent="0.25">
      <c r="D94" s="1813"/>
      <c r="E94" s="1062" t="s">
        <v>469</v>
      </c>
      <c r="F94" s="1063">
        <v>6</v>
      </c>
    </row>
    <row r="95" spans="2:6" ht="15" customHeight="1" x14ac:dyDescent="0.25">
      <c r="D95" s="1813"/>
      <c r="E95" s="788" t="s">
        <v>487</v>
      </c>
      <c r="F95" s="790">
        <v>1</v>
      </c>
    </row>
    <row r="96" spans="2:6" ht="15" customHeight="1" x14ac:dyDescent="0.25">
      <c r="D96" s="1813"/>
      <c r="E96" s="1062" t="s">
        <v>470</v>
      </c>
      <c r="F96" s="1063">
        <v>62</v>
      </c>
    </row>
    <row r="97" spans="4:6" ht="15" customHeight="1" x14ac:dyDescent="0.25">
      <c r="D97" s="1813"/>
      <c r="E97" s="788" t="s">
        <v>471</v>
      </c>
      <c r="F97" s="790">
        <v>81</v>
      </c>
    </row>
    <row r="98" spans="4:6" ht="15" customHeight="1" x14ac:dyDescent="0.25">
      <c r="D98" s="1813"/>
      <c r="E98" s="1062" t="s">
        <v>472</v>
      </c>
      <c r="F98" s="1063">
        <v>71</v>
      </c>
    </row>
    <row r="99" spans="4:6" ht="15" customHeight="1" x14ac:dyDescent="0.25">
      <c r="D99" s="1813"/>
      <c r="E99" s="788" t="s">
        <v>473</v>
      </c>
      <c r="F99" s="790">
        <v>292</v>
      </c>
    </row>
    <row r="100" spans="4:6" ht="15" customHeight="1" x14ac:dyDescent="0.25">
      <c r="D100" s="1813"/>
      <c r="E100" s="1062" t="s">
        <v>474</v>
      </c>
      <c r="F100" s="1063">
        <v>3</v>
      </c>
    </row>
    <row r="101" spans="4:6" ht="15" customHeight="1" x14ac:dyDescent="0.25">
      <c r="D101" s="1813"/>
      <c r="E101" s="788" t="s">
        <v>475</v>
      </c>
      <c r="F101" s="790">
        <v>9</v>
      </c>
    </row>
    <row r="102" spans="4:6" ht="15" customHeight="1" x14ac:dyDescent="0.25">
      <c r="D102" s="1813"/>
      <c r="E102" s="1062" t="s">
        <v>524</v>
      </c>
      <c r="F102" s="1063">
        <v>23</v>
      </c>
    </row>
    <row r="103" spans="4:6" ht="15" customHeight="1" x14ac:dyDescent="0.25">
      <c r="D103" s="1813"/>
      <c r="E103" s="788" t="s">
        <v>476</v>
      </c>
      <c r="F103" s="790">
        <v>204</v>
      </c>
    </row>
    <row r="104" spans="4:6" ht="15" customHeight="1" x14ac:dyDescent="0.25">
      <c r="D104" s="1813"/>
      <c r="E104" s="1062" t="s">
        <v>525</v>
      </c>
      <c r="F104" s="1063">
        <v>19</v>
      </c>
    </row>
    <row r="105" spans="4:6" ht="15.75" customHeight="1" x14ac:dyDescent="0.25">
      <c r="D105" s="1813"/>
      <c r="E105" s="788" t="s">
        <v>477</v>
      </c>
      <c r="F105" s="790">
        <v>4079</v>
      </c>
    </row>
    <row r="106" spans="4:6" ht="15.75" customHeight="1" x14ac:dyDescent="0.25">
      <c r="D106" s="1813"/>
      <c r="E106" s="1062" t="s">
        <v>479</v>
      </c>
      <c r="F106" s="1063">
        <v>29</v>
      </c>
    </row>
    <row r="107" spans="4:6" ht="15.75" customHeight="1" x14ac:dyDescent="0.25">
      <c r="D107" s="1813"/>
      <c r="E107" s="788" t="s">
        <v>480</v>
      </c>
      <c r="F107" s="790">
        <v>395</v>
      </c>
    </row>
    <row r="108" spans="4:6" ht="15" customHeight="1" x14ac:dyDescent="0.25">
      <c r="D108" s="1813"/>
      <c r="E108" s="1062" t="s">
        <v>481</v>
      </c>
      <c r="F108" s="1063">
        <v>102</v>
      </c>
    </row>
    <row r="109" spans="4:6" ht="15" customHeight="1" x14ac:dyDescent="0.25">
      <c r="D109" s="1813"/>
      <c r="E109" s="788" t="s">
        <v>486</v>
      </c>
      <c r="F109" s="790">
        <v>6</v>
      </c>
    </row>
    <row r="110" spans="4:6" ht="15" customHeight="1" x14ac:dyDescent="0.25">
      <c r="D110" s="1813"/>
      <c r="E110" s="1062" t="s">
        <v>482</v>
      </c>
      <c r="F110" s="1063">
        <v>230</v>
      </c>
    </row>
    <row r="111" spans="4:6" ht="15" customHeight="1" x14ac:dyDescent="0.25">
      <c r="D111" s="1813"/>
      <c r="E111" s="788" t="s">
        <v>483</v>
      </c>
      <c r="F111" s="790">
        <v>1008</v>
      </c>
    </row>
    <row r="112" spans="4:6" ht="15" customHeight="1" thickBot="1" x14ac:dyDescent="0.3">
      <c r="D112" s="1813"/>
      <c r="E112" s="1062" t="s">
        <v>484</v>
      </c>
      <c r="F112" s="1066">
        <v>7</v>
      </c>
    </row>
    <row r="113" spans="4:6" ht="15" customHeight="1" thickBot="1" x14ac:dyDescent="0.3">
      <c r="D113" s="1813"/>
      <c r="E113" s="897" t="s">
        <v>361</v>
      </c>
      <c r="F113" s="898">
        <v>7341</v>
      </c>
    </row>
    <row r="114" spans="4:6" ht="15" customHeight="1" x14ac:dyDescent="0.25">
      <c r="D114" s="1812" t="s">
        <v>259</v>
      </c>
      <c r="E114" s="788" t="s">
        <v>454</v>
      </c>
      <c r="F114" s="790">
        <v>143</v>
      </c>
    </row>
    <row r="115" spans="4:6" ht="15" customHeight="1" x14ac:dyDescent="0.25">
      <c r="D115" s="1813"/>
      <c r="E115" s="1062" t="s">
        <v>526</v>
      </c>
      <c r="F115" s="1063">
        <v>3</v>
      </c>
    </row>
    <row r="116" spans="4:6" ht="15" customHeight="1" x14ac:dyDescent="0.25">
      <c r="D116" s="1813"/>
      <c r="E116" s="788" t="s">
        <v>455</v>
      </c>
      <c r="F116" s="790">
        <v>3</v>
      </c>
    </row>
    <row r="117" spans="4:6" ht="15" customHeight="1" x14ac:dyDescent="0.25">
      <c r="D117" s="1813"/>
      <c r="E117" s="1062" t="s">
        <v>457</v>
      </c>
      <c r="F117" s="1063">
        <v>42</v>
      </c>
    </row>
    <row r="118" spans="4:6" ht="15" customHeight="1" x14ac:dyDescent="0.25">
      <c r="D118" s="1813"/>
      <c r="E118" s="788" t="s">
        <v>458</v>
      </c>
      <c r="F118" s="790">
        <v>3</v>
      </c>
    </row>
    <row r="119" spans="4:6" ht="15" customHeight="1" x14ac:dyDescent="0.25">
      <c r="D119" s="1813"/>
      <c r="E119" s="1062" t="s">
        <v>459</v>
      </c>
      <c r="F119" s="1063">
        <v>12</v>
      </c>
    </row>
    <row r="120" spans="4:6" ht="15" customHeight="1" x14ac:dyDescent="0.25">
      <c r="D120" s="1813"/>
      <c r="E120" s="788" t="s">
        <v>460</v>
      </c>
      <c r="F120" s="790">
        <v>48</v>
      </c>
    </row>
    <row r="121" spans="4:6" ht="15" customHeight="1" x14ac:dyDescent="0.25">
      <c r="D121" s="1813"/>
      <c r="E121" s="1062" t="s">
        <v>461</v>
      </c>
      <c r="F121" s="1063">
        <v>175</v>
      </c>
    </row>
    <row r="122" spans="4:6" ht="15" customHeight="1" x14ac:dyDescent="0.25">
      <c r="D122" s="1813"/>
      <c r="E122" s="788" t="s">
        <v>462</v>
      </c>
      <c r="F122" s="790">
        <v>12</v>
      </c>
    </row>
    <row r="123" spans="4:6" ht="15" customHeight="1" x14ac:dyDescent="0.25">
      <c r="D123" s="1813"/>
      <c r="E123" s="1062" t="s">
        <v>463</v>
      </c>
      <c r="F123" s="1063">
        <v>9</v>
      </c>
    </row>
    <row r="124" spans="4:6" ht="15" customHeight="1" x14ac:dyDescent="0.25">
      <c r="D124" s="1813"/>
      <c r="E124" s="788" t="s">
        <v>464</v>
      </c>
      <c r="F124" s="790">
        <v>4</v>
      </c>
    </row>
    <row r="125" spans="4:6" ht="15" customHeight="1" x14ac:dyDescent="0.25">
      <c r="D125" s="1813"/>
      <c r="E125" s="1062" t="s">
        <v>465</v>
      </c>
      <c r="F125" s="1063">
        <v>1</v>
      </c>
    </row>
    <row r="126" spans="4:6" ht="15" customHeight="1" x14ac:dyDescent="0.25">
      <c r="D126" s="1813"/>
      <c r="E126" s="788" t="s">
        <v>466</v>
      </c>
      <c r="F126" s="790">
        <v>3</v>
      </c>
    </row>
    <row r="127" spans="4:6" ht="15" customHeight="1" x14ac:dyDescent="0.25">
      <c r="D127" s="1813"/>
      <c r="E127" s="1062" t="s">
        <v>467</v>
      </c>
      <c r="F127" s="1063">
        <v>26</v>
      </c>
    </row>
    <row r="128" spans="4:6" ht="15" customHeight="1" x14ac:dyDescent="0.25">
      <c r="D128" s="1813"/>
      <c r="E128" s="788" t="s">
        <v>468</v>
      </c>
      <c r="F128" s="790">
        <v>13</v>
      </c>
    </row>
    <row r="129" spans="2:6" ht="15" customHeight="1" x14ac:dyDescent="0.25">
      <c r="B129" s="1426" t="s">
        <v>36</v>
      </c>
      <c r="D129" s="1813"/>
      <c r="E129" s="1062" t="s">
        <v>469</v>
      </c>
      <c r="F129" s="1063">
        <v>6</v>
      </c>
    </row>
    <row r="130" spans="2:6" ht="15" customHeight="1" x14ac:dyDescent="0.25">
      <c r="B130" s="1426" t="s">
        <v>38</v>
      </c>
      <c r="D130" s="1813"/>
      <c r="E130" s="788" t="s">
        <v>470</v>
      </c>
      <c r="F130" s="790">
        <v>103</v>
      </c>
    </row>
    <row r="131" spans="2:6" ht="15" customHeight="1" x14ac:dyDescent="0.25">
      <c r="B131" s="1426" t="s">
        <v>81</v>
      </c>
      <c r="D131" s="1813"/>
      <c r="E131" s="1062" t="s">
        <v>471</v>
      </c>
      <c r="F131" s="1063">
        <v>11</v>
      </c>
    </row>
    <row r="132" spans="2:6" ht="15" customHeight="1" x14ac:dyDescent="0.25">
      <c r="D132" s="1813"/>
      <c r="E132" s="788" t="s">
        <v>472</v>
      </c>
      <c r="F132" s="790">
        <v>70</v>
      </c>
    </row>
    <row r="133" spans="2:6" ht="15" customHeight="1" x14ac:dyDescent="0.25">
      <c r="D133" s="1813"/>
      <c r="E133" s="1062" t="s">
        <v>473</v>
      </c>
      <c r="F133" s="1063">
        <v>241</v>
      </c>
    </row>
    <row r="134" spans="2:6" ht="15.75" customHeight="1" x14ac:dyDescent="0.25">
      <c r="D134" s="1813"/>
      <c r="E134" s="788" t="s">
        <v>524</v>
      </c>
      <c r="F134" s="790">
        <v>27</v>
      </c>
    </row>
    <row r="135" spans="2:6" ht="15.75" customHeight="1" x14ac:dyDescent="0.25">
      <c r="D135" s="1813"/>
      <c r="E135" s="1062" t="s">
        <v>476</v>
      </c>
      <c r="F135" s="1063">
        <v>147</v>
      </c>
    </row>
    <row r="136" spans="2:6" ht="15" customHeight="1" x14ac:dyDescent="0.25">
      <c r="D136" s="1813"/>
      <c r="E136" s="788" t="s">
        <v>525</v>
      </c>
      <c r="F136" s="790">
        <v>23</v>
      </c>
    </row>
    <row r="137" spans="2:6" ht="15" customHeight="1" x14ac:dyDescent="0.25">
      <c r="D137" s="1813"/>
      <c r="E137" s="1062" t="s">
        <v>485</v>
      </c>
      <c r="F137" s="1063">
        <v>1</v>
      </c>
    </row>
    <row r="138" spans="2:6" ht="15" customHeight="1" x14ac:dyDescent="0.25">
      <c r="D138" s="1813"/>
      <c r="E138" s="788" t="s">
        <v>477</v>
      </c>
      <c r="F138" s="790">
        <v>4302</v>
      </c>
    </row>
    <row r="139" spans="2:6" ht="15" customHeight="1" x14ac:dyDescent="0.25">
      <c r="D139" s="1813"/>
      <c r="E139" s="1062" t="s">
        <v>479</v>
      </c>
      <c r="F139" s="1063">
        <v>13</v>
      </c>
    </row>
    <row r="140" spans="2:6" ht="15" customHeight="1" x14ac:dyDescent="0.25">
      <c r="D140" s="1813"/>
      <c r="E140" s="788" t="s">
        <v>480</v>
      </c>
      <c r="F140" s="790">
        <v>300</v>
      </c>
    </row>
    <row r="141" spans="2:6" ht="15" customHeight="1" x14ac:dyDescent="0.25">
      <c r="D141" s="1813"/>
      <c r="E141" s="1062" t="s">
        <v>481</v>
      </c>
      <c r="F141" s="1063">
        <v>42</v>
      </c>
    </row>
    <row r="142" spans="2:6" ht="15" customHeight="1" x14ac:dyDescent="0.25">
      <c r="D142" s="1813"/>
      <c r="E142" s="788" t="s">
        <v>482</v>
      </c>
      <c r="F142" s="790">
        <v>188</v>
      </c>
    </row>
    <row r="143" spans="2:6" ht="15" customHeight="1" x14ac:dyDescent="0.25">
      <c r="D143" s="1813"/>
      <c r="E143" s="1062" t="s">
        <v>483</v>
      </c>
      <c r="F143" s="1063">
        <v>807</v>
      </c>
    </row>
    <row r="144" spans="2:6" ht="15" customHeight="1" thickBot="1" x14ac:dyDescent="0.3">
      <c r="D144" s="1813"/>
      <c r="E144" s="788" t="s">
        <v>484</v>
      </c>
      <c r="F144" s="792">
        <v>10</v>
      </c>
    </row>
    <row r="145" spans="4:6" ht="15" customHeight="1" thickBot="1" x14ac:dyDescent="0.3">
      <c r="D145" s="1814"/>
      <c r="E145" s="897" t="s">
        <v>361</v>
      </c>
      <c r="F145" s="898">
        <v>6788</v>
      </c>
    </row>
    <row r="146" spans="4:6" ht="15" customHeight="1" x14ac:dyDescent="0.25">
      <c r="D146" s="1809" t="s">
        <v>205</v>
      </c>
      <c r="E146" s="788" t="s">
        <v>454</v>
      </c>
      <c r="F146" s="790">
        <v>2752</v>
      </c>
    </row>
    <row r="147" spans="4:6" ht="15" customHeight="1" x14ac:dyDescent="0.25">
      <c r="D147" s="1810"/>
      <c r="E147" s="1062" t="s">
        <v>526</v>
      </c>
      <c r="F147" s="1063">
        <v>404</v>
      </c>
    </row>
    <row r="148" spans="4:6" ht="15" customHeight="1" x14ac:dyDescent="0.25">
      <c r="D148" s="1810"/>
      <c r="E148" s="788" t="s">
        <v>455</v>
      </c>
      <c r="F148" s="790">
        <v>59</v>
      </c>
    </row>
    <row r="149" spans="4:6" ht="15" customHeight="1" x14ac:dyDescent="0.25">
      <c r="D149" s="1810"/>
      <c r="E149" s="1062" t="s">
        <v>456</v>
      </c>
      <c r="F149" s="1063">
        <v>98</v>
      </c>
    </row>
    <row r="150" spans="4:6" ht="15" customHeight="1" x14ac:dyDescent="0.25">
      <c r="D150" s="1810"/>
      <c r="E150" s="788" t="s">
        <v>457</v>
      </c>
      <c r="F150" s="790">
        <v>492</v>
      </c>
    </row>
    <row r="151" spans="4:6" ht="15" customHeight="1" x14ac:dyDescent="0.25">
      <c r="D151" s="1810"/>
      <c r="E151" s="1062" t="s">
        <v>458</v>
      </c>
      <c r="F151" s="1063">
        <v>109</v>
      </c>
    </row>
    <row r="152" spans="4:6" ht="15" customHeight="1" x14ac:dyDescent="0.25">
      <c r="D152" s="1810"/>
      <c r="E152" s="788" t="s">
        <v>459</v>
      </c>
      <c r="F152" s="790">
        <v>11</v>
      </c>
    </row>
    <row r="153" spans="4:6" ht="15" customHeight="1" x14ac:dyDescent="0.25">
      <c r="D153" s="1810"/>
      <c r="E153" s="1062" t="s">
        <v>460</v>
      </c>
      <c r="F153" s="1063">
        <v>297</v>
      </c>
    </row>
    <row r="154" spans="4:6" ht="15" customHeight="1" x14ac:dyDescent="0.25">
      <c r="D154" s="1810"/>
      <c r="E154" s="788" t="s">
        <v>461</v>
      </c>
      <c r="F154" s="790">
        <v>3827</v>
      </c>
    </row>
    <row r="155" spans="4:6" ht="15" customHeight="1" x14ac:dyDescent="0.25">
      <c r="D155" s="1810"/>
      <c r="E155" s="1062" t="s">
        <v>488</v>
      </c>
      <c r="F155" s="1063">
        <v>2</v>
      </c>
    </row>
    <row r="156" spans="4:6" ht="15" customHeight="1" x14ac:dyDescent="0.25">
      <c r="D156" s="1810"/>
      <c r="E156" s="788" t="s">
        <v>462</v>
      </c>
      <c r="F156" s="790">
        <v>222</v>
      </c>
    </row>
    <row r="157" spans="4:6" ht="15" customHeight="1" x14ac:dyDescent="0.25">
      <c r="D157" s="1810"/>
      <c r="E157" s="1062" t="s">
        <v>491</v>
      </c>
      <c r="F157" s="1063">
        <v>1</v>
      </c>
    </row>
    <row r="158" spans="4:6" ht="15" customHeight="1" x14ac:dyDescent="0.25">
      <c r="D158" s="1810"/>
      <c r="E158" s="788" t="s">
        <v>463</v>
      </c>
      <c r="F158" s="790">
        <v>147</v>
      </c>
    </row>
    <row r="159" spans="4:6" ht="15" customHeight="1" x14ac:dyDescent="0.25">
      <c r="D159" s="1810"/>
      <c r="E159" s="1062" t="s">
        <v>464</v>
      </c>
      <c r="F159" s="1063">
        <v>608</v>
      </c>
    </row>
    <row r="160" spans="4:6" ht="15" customHeight="1" x14ac:dyDescent="0.25">
      <c r="D160" s="1810"/>
      <c r="E160" s="788" t="s">
        <v>465</v>
      </c>
      <c r="F160" s="790">
        <v>31</v>
      </c>
    </row>
    <row r="161" spans="4:6" ht="15" customHeight="1" x14ac:dyDescent="0.25">
      <c r="D161" s="1810"/>
      <c r="E161" s="1062" t="s">
        <v>466</v>
      </c>
      <c r="F161" s="1063">
        <v>50</v>
      </c>
    </row>
    <row r="162" spans="4:6" ht="15" customHeight="1" x14ac:dyDescent="0.25">
      <c r="D162" s="1810"/>
      <c r="E162" s="788" t="s">
        <v>467</v>
      </c>
      <c r="F162" s="790">
        <v>519</v>
      </c>
    </row>
    <row r="163" spans="4:6" ht="15" customHeight="1" x14ac:dyDescent="0.25">
      <c r="D163" s="1810"/>
      <c r="E163" s="1062" t="s">
        <v>468</v>
      </c>
      <c r="F163" s="1063">
        <v>38</v>
      </c>
    </row>
    <row r="164" spans="4:6" ht="15" customHeight="1" x14ac:dyDescent="0.25">
      <c r="D164" s="1810"/>
      <c r="E164" s="788" t="s">
        <v>469</v>
      </c>
      <c r="F164" s="790">
        <v>127</v>
      </c>
    </row>
    <row r="165" spans="4:6" ht="15" customHeight="1" x14ac:dyDescent="0.25">
      <c r="D165" s="1810"/>
      <c r="E165" s="1062" t="s">
        <v>470</v>
      </c>
      <c r="F165" s="1063">
        <v>881</v>
      </c>
    </row>
    <row r="166" spans="4:6" ht="15" customHeight="1" x14ac:dyDescent="0.25">
      <c r="D166" s="1810"/>
      <c r="E166" s="788" t="s">
        <v>471</v>
      </c>
      <c r="F166" s="790">
        <v>86</v>
      </c>
    </row>
    <row r="167" spans="4:6" ht="15" customHeight="1" x14ac:dyDescent="0.25">
      <c r="D167" s="1810"/>
      <c r="E167" s="1062" t="s">
        <v>472</v>
      </c>
      <c r="F167" s="1063">
        <v>586</v>
      </c>
    </row>
    <row r="168" spans="4:6" ht="15.75" customHeight="1" x14ac:dyDescent="0.25">
      <c r="D168" s="1810"/>
      <c r="E168" s="788" t="s">
        <v>473</v>
      </c>
      <c r="F168" s="790">
        <v>3155</v>
      </c>
    </row>
    <row r="169" spans="4:6" ht="15" customHeight="1" x14ac:dyDescent="0.25">
      <c r="D169" s="1810"/>
      <c r="E169" s="1062" t="s">
        <v>474</v>
      </c>
      <c r="F169" s="1063">
        <v>8</v>
      </c>
    </row>
    <row r="170" spans="4:6" ht="15" customHeight="1" x14ac:dyDescent="0.25">
      <c r="D170" s="1810"/>
      <c r="E170" s="788" t="s">
        <v>475</v>
      </c>
      <c r="F170" s="790">
        <v>15</v>
      </c>
    </row>
    <row r="171" spans="4:6" ht="15" customHeight="1" x14ac:dyDescent="0.25">
      <c r="D171" s="1810"/>
      <c r="E171" s="1062" t="s">
        <v>524</v>
      </c>
      <c r="F171" s="1063">
        <v>200</v>
      </c>
    </row>
    <row r="172" spans="4:6" ht="15" customHeight="1" x14ac:dyDescent="0.25">
      <c r="D172" s="1810"/>
      <c r="E172" s="788" t="s">
        <v>476</v>
      </c>
      <c r="F172" s="790">
        <v>2697</v>
      </c>
    </row>
    <row r="173" spans="4:6" ht="15" customHeight="1" x14ac:dyDescent="0.25">
      <c r="D173" s="1810"/>
      <c r="E173" s="1062" t="s">
        <v>525</v>
      </c>
      <c r="F173" s="1063">
        <v>56</v>
      </c>
    </row>
    <row r="174" spans="4:6" ht="15" customHeight="1" x14ac:dyDescent="0.25">
      <c r="D174" s="1810"/>
      <c r="E174" s="788" t="s">
        <v>485</v>
      </c>
      <c r="F174" s="790">
        <v>1271</v>
      </c>
    </row>
    <row r="175" spans="4:6" ht="15" customHeight="1" x14ac:dyDescent="0.25">
      <c r="D175" s="1810"/>
      <c r="E175" s="1062" t="s">
        <v>477</v>
      </c>
      <c r="F175" s="1063">
        <v>32203</v>
      </c>
    </row>
    <row r="176" spans="4:6" ht="15" customHeight="1" x14ac:dyDescent="0.25">
      <c r="D176" s="1810"/>
      <c r="E176" s="788" t="s">
        <v>479</v>
      </c>
      <c r="F176" s="790">
        <v>214</v>
      </c>
    </row>
    <row r="177" spans="2:12" ht="15" customHeight="1" x14ac:dyDescent="0.25">
      <c r="B177" s="1426" t="s">
        <v>36</v>
      </c>
      <c r="D177" s="1810"/>
      <c r="E177" s="1062" t="s">
        <v>480</v>
      </c>
      <c r="F177" s="1063">
        <v>2314</v>
      </c>
    </row>
    <row r="178" spans="2:12" ht="15" customHeight="1" x14ac:dyDescent="0.25">
      <c r="B178" s="1426" t="s">
        <v>38</v>
      </c>
      <c r="D178" s="1810"/>
      <c r="E178" s="788" t="s">
        <v>481</v>
      </c>
      <c r="F178" s="790">
        <v>905</v>
      </c>
    </row>
    <row r="179" spans="2:12" ht="15" customHeight="1" x14ac:dyDescent="0.25">
      <c r="B179" s="1426" t="s">
        <v>81</v>
      </c>
      <c r="D179" s="1810"/>
      <c r="E179" s="1062" t="s">
        <v>486</v>
      </c>
      <c r="F179" s="1063">
        <v>11</v>
      </c>
    </row>
    <row r="180" spans="2:12" ht="15" customHeight="1" x14ac:dyDescent="0.25">
      <c r="D180" s="1810"/>
      <c r="E180" s="788" t="s">
        <v>482</v>
      </c>
      <c r="F180" s="790">
        <v>1648</v>
      </c>
    </row>
    <row r="181" spans="2:12" ht="15" customHeight="1" x14ac:dyDescent="0.25">
      <c r="D181" s="1810"/>
      <c r="E181" s="1062" t="s">
        <v>483</v>
      </c>
      <c r="F181" s="1063">
        <v>8769</v>
      </c>
    </row>
    <row r="182" spans="2:12" ht="15" customHeight="1" thickBot="1" x14ac:dyDescent="0.3">
      <c r="D182" s="1810"/>
      <c r="E182" s="788" t="s">
        <v>484</v>
      </c>
      <c r="F182" s="792">
        <v>66</v>
      </c>
    </row>
    <row r="183" spans="2:12" ht="15" customHeight="1" thickBot="1" x14ac:dyDescent="0.3">
      <c r="D183" s="1811"/>
      <c r="E183" s="897" t="s">
        <v>361</v>
      </c>
      <c r="F183" s="898">
        <v>64879</v>
      </c>
    </row>
    <row r="184" spans="2:12" ht="15" customHeight="1" x14ac:dyDescent="0.25">
      <c r="D184" s="1810" t="s">
        <v>206</v>
      </c>
      <c r="E184" s="788" t="s">
        <v>454</v>
      </c>
      <c r="F184" s="790">
        <v>854</v>
      </c>
    </row>
    <row r="185" spans="2:12" ht="15" customHeight="1" x14ac:dyDescent="0.25">
      <c r="D185" s="1810"/>
      <c r="E185" s="1062" t="s">
        <v>526</v>
      </c>
      <c r="F185" s="1063">
        <v>7</v>
      </c>
    </row>
    <row r="186" spans="2:12" ht="15" customHeight="1" x14ac:dyDescent="0.25">
      <c r="D186" s="1810"/>
      <c r="E186" s="788" t="s">
        <v>455</v>
      </c>
      <c r="F186" s="790">
        <v>4</v>
      </c>
    </row>
    <row r="187" spans="2:12" ht="15" customHeight="1" x14ac:dyDescent="0.25">
      <c r="D187" s="1810"/>
      <c r="E187" s="1062" t="s">
        <v>456</v>
      </c>
      <c r="F187" s="1063">
        <v>5</v>
      </c>
      <c r="L187" s="835"/>
    </row>
    <row r="188" spans="2:12" ht="15" customHeight="1" x14ac:dyDescent="0.25">
      <c r="D188" s="1810"/>
      <c r="E188" s="788" t="s">
        <v>457</v>
      </c>
      <c r="F188" s="790">
        <v>155</v>
      </c>
    </row>
    <row r="189" spans="2:12" ht="15" customHeight="1" x14ac:dyDescent="0.25">
      <c r="D189" s="1810"/>
      <c r="E189" s="1062" t="s">
        <v>458</v>
      </c>
      <c r="F189" s="1063">
        <v>7</v>
      </c>
    </row>
    <row r="190" spans="2:12" ht="15" customHeight="1" x14ac:dyDescent="0.25">
      <c r="D190" s="1810"/>
      <c r="E190" s="788" t="s">
        <v>459</v>
      </c>
      <c r="F190" s="790">
        <v>36</v>
      </c>
    </row>
    <row r="191" spans="2:12" ht="15" customHeight="1" x14ac:dyDescent="0.25">
      <c r="D191" s="1810"/>
      <c r="E191" s="1062" t="s">
        <v>460</v>
      </c>
      <c r="F191" s="1063">
        <v>57</v>
      </c>
    </row>
    <row r="192" spans="2:12" ht="15" customHeight="1" x14ac:dyDescent="0.25">
      <c r="D192" s="1810"/>
      <c r="E192" s="788" t="s">
        <v>461</v>
      </c>
      <c r="F192" s="790">
        <v>939</v>
      </c>
    </row>
    <row r="193" spans="4:6" ht="15" customHeight="1" x14ac:dyDescent="0.25">
      <c r="D193" s="1810"/>
      <c r="E193" s="1062" t="s">
        <v>462</v>
      </c>
      <c r="F193" s="1063">
        <v>16</v>
      </c>
    </row>
    <row r="194" spans="4:6" ht="15" customHeight="1" x14ac:dyDescent="0.25">
      <c r="D194" s="1810"/>
      <c r="E194" s="788" t="s">
        <v>463</v>
      </c>
      <c r="F194" s="790">
        <v>6</v>
      </c>
    </row>
    <row r="195" spans="4:6" ht="15" customHeight="1" x14ac:dyDescent="0.25">
      <c r="D195" s="1810"/>
      <c r="E195" s="1062" t="s">
        <v>464</v>
      </c>
      <c r="F195" s="1063">
        <v>6</v>
      </c>
    </row>
    <row r="196" spans="4:6" ht="15" customHeight="1" x14ac:dyDescent="0.25">
      <c r="D196" s="1810"/>
      <c r="E196" s="788" t="s">
        <v>465</v>
      </c>
      <c r="F196" s="790">
        <v>6</v>
      </c>
    </row>
    <row r="197" spans="4:6" ht="15" customHeight="1" x14ac:dyDescent="0.25">
      <c r="D197" s="1810"/>
      <c r="E197" s="1062" t="s">
        <v>466</v>
      </c>
      <c r="F197" s="1063">
        <v>9</v>
      </c>
    </row>
    <row r="198" spans="4:6" ht="15" customHeight="1" x14ac:dyDescent="0.25">
      <c r="D198" s="1810"/>
      <c r="E198" s="788" t="s">
        <v>467</v>
      </c>
      <c r="F198" s="790">
        <v>47</v>
      </c>
    </row>
    <row r="199" spans="4:6" ht="15" customHeight="1" x14ac:dyDescent="0.25">
      <c r="D199" s="1810"/>
      <c r="E199" s="1062" t="s">
        <v>468</v>
      </c>
      <c r="F199" s="1063">
        <v>75</v>
      </c>
    </row>
    <row r="200" spans="4:6" ht="15" customHeight="1" x14ac:dyDescent="0.25">
      <c r="D200" s="1810"/>
      <c r="E200" s="788" t="s">
        <v>469</v>
      </c>
      <c r="F200" s="790">
        <v>12</v>
      </c>
    </row>
    <row r="201" spans="4:6" ht="15" customHeight="1" x14ac:dyDescent="0.25">
      <c r="D201" s="1810"/>
      <c r="E201" s="1062" t="s">
        <v>470</v>
      </c>
      <c r="F201" s="1063">
        <v>258</v>
      </c>
    </row>
    <row r="202" spans="4:6" ht="15" customHeight="1" x14ac:dyDescent="0.25">
      <c r="D202" s="1810"/>
      <c r="E202" s="788" t="s">
        <v>471</v>
      </c>
      <c r="F202" s="790">
        <v>62</v>
      </c>
    </row>
    <row r="203" spans="4:6" ht="15" customHeight="1" x14ac:dyDescent="0.25">
      <c r="D203" s="1810"/>
      <c r="E203" s="1062" t="s">
        <v>472</v>
      </c>
      <c r="F203" s="1063">
        <v>240</v>
      </c>
    </row>
    <row r="204" spans="4:6" ht="15" customHeight="1" x14ac:dyDescent="0.25">
      <c r="D204" s="1810"/>
      <c r="E204" s="788" t="s">
        <v>473</v>
      </c>
      <c r="F204" s="790">
        <v>828</v>
      </c>
    </row>
    <row r="205" spans="4:6" ht="15" customHeight="1" x14ac:dyDescent="0.25">
      <c r="D205" s="1810"/>
      <c r="E205" s="1062" t="s">
        <v>474</v>
      </c>
      <c r="F205" s="1063">
        <v>18</v>
      </c>
    </row>
    <row r="206" spans="4:6" ht="15" customHeight="1" x14ac:dyDescent="0.25">
      <c r="D206" s="1810"/>
      <c r="E206" s="788" t="s">
        <v>475</v>
      </c>
      <c r="F206" s="790">
        <v>5</v>
      </c>
    </row>
    <row r="207" spans="4:6" ht="15" customHeight="1" x14ac:dyDescent="0.25">
      <c r="D207" s="1810"/>
      <c r="E207" s="1062" t="s">
        <v>524</v>
      </c>
      <c r="F207" s="1063">
        <v>42</v>
      </c>
    </row>
    <row r="208" spans="4:6" ht="15" customHeight="1" x14ac:dyDescent="0.25">
      <c r="D208" s="1810"/>
      <c r="E208" s="788" t="s">
        <v>476</v>
      </c>
      <c r="F208" s="790">
        <v>797</v>
      </c>
    </row>
    <row r="209" spans="2:6" ht="15" customHeight="1" x14ac:dyDescent="0.25">
      <c r="D209" s="1810"/>
      <c r="E209" s="1062" t="s">
        <v>525</v>
      </c>
      <c r="F209" s="1063">
        <v>5</v>
      </c>
    </row>
    <row r="210" spans="2:6" ht="15" customHeight="1" x14ac:dyDescent="0.25">
      <c r="B210" s="1426" t="s">
        <v>36</v>
      </c>
      <c r="D210" s="1810"/>
      <c r="E210" s="788" t="s">
        <v>477</v>
      </c>
      <c r="F210" s="790">
        <v>10808</v>
      </c>
    </row>
    <row r="211" spans="2:6" ht="15" customHeight="1" x14ac:dyDescent="0.25">
      <c r="B211" s="1426" t="s">
        <v>38</v>
      </c>
      <c r="D211" s="1810"/>
      <c r="E211" s="1062" t="s">
        <v>479</v>
      </c>
      <c r="F211" s="1063">
        <v>65</v>
      </c>
    </row>
    <row r="212" spans="2:6" ht="15" customHeight="1" x14ac:dyDescent="0.25">
      <c r="B212" s="1426" t="s">
        <v>81</v>
      </c>
      <c r="D212" s="1810"/>
      <c r="E212" s="788" t="s">
        <v>480</v>
      </c>
      <c r="F212" s="790">
        <v>993</v>
      </c>
    </row>
    <row r="213" spans="2:6" ht="15" customHeight="1" x14ac:dyDescent="0.25">
      <c r="D213" s="1810"/>
      <c r="E213" s="1062" t="s">
        <v>481</v>
      </c>
      <c r="F213" s="1063">
        <v>181</v>
      </c>
    </row>
    <row r="214" spans="2:6" ht="15" customHeight="1" x14ac:dyDescent="0.25">
      <c r="D214" s="1810"/>
      <c r="E214" s="788" t="s">
        <v>486</v>
      </c>
      <c r="F214" s="790">
        <v>3</v>
      </c>
    </row>
    <row r="215" spans="2:6" ht="15" customHeight="1" x14ac:dyDescent="0.25">
      <c r="D215" s="1810"/>
      <c r="E215" s="1062" t="s">
        <v>482</v>
      </c>
      <c r="F215" s="1063">
        <v>679</v>
      </c>
    </row>
    <row r="216" spans="2:6" ht="15" customHeight="1" x14ac:dyDescent="0.25">
      <c r="D216" s="1810"/>
      <c r="E216" s="788" t="s">
        <v>483</v>
      </c>
      <c r="F216" s="790">
        <v>2933</v>
      </c>
    </row>
    <row r="217" spans="2:6" ht="15" customHeight="1" thickBot="1" x14ac:dyDescent="0.3">
      <c r="D217" s="1810"/>
      <c r="E217" s="1062" t="s">
        <v>484</v>
      </c>
      <c r="F217" s="1066">
        <v>16</v>
      </c>
    </row>
    <row r="218" spans="2:6" ht="15" customHeight="1" thickBot="1" x14ac:dyDescent="0.3">
      <c r="D218" s="1810"/>
      <c r="E218" s="897" t="s">
        <v>361</v>
      </c>
      <c r="F218" s="898">
        <v>20174</v>
      </c>
    </row>
    <row r="219" spans="2:6" ht="15" customHeight="1" x14ac:dyDescent="0.25">
      <c r="D219" s="1809" t="s">
        <v>207</v>
      </c>
      <c r="E219" s="788" t="s">
        <v>454</v>
      </c>
      <c r="F219" s="790">
        <v>92</v>
      </c>
    </row>
    <row r="220" spans="2:6" ht="15" customHeight="1" x14ac:dyDescent="0.25">
      <c r="D220" s="1810"/>
      <c r="E220" s="1062" t="s">
        <v>455</v>
      </c>
      <c r="F220" s="1063">
        <v>2</v>
      </c>
    </row>
    <row r="221" spans="2:6" ht="15" customHeight="1" x14ac:dyDescent="0.25">
      <c r="D221" s="1810"/>
      <c r="E221" s="788" t="s">
        <v>456</v>
      </c>
      <c r="F221" s="790">
        <v>2</v>
      </c>
    </row>
    <row r="222" spans="2:6" ht="15" customHeight="1" x14ac:dyDescent="0.25">
      <c r="D222" s="1810"/>
      <c r="E222" s="1062" t="s">
        <v>457</v>
      </c>
      <c r="F222" s="1063">
        <v>25</v>
      </c>
    </row>
    <row r="223" spans="2:6" ht="15" customHeight="1" x14ac:dyDescent="0.25">
      <c r="D223" s="1810"/>
      <c r="E223" s="788" t="s">
        <v>458</v>
      </c>
      <c r="F223" s="790">
        <v>1</v>
      </c>
    </row>
    <row r="224" spans="2:6" ht="15" customHeight="1" x14ac:dyDescent="0.25">
      <c r="D224" s="1810"/>
      <c r="E224" s="1062" t="s">
        <v>459</v>
      </c>
      <c r="F224" s="1063">
        <v>2</v>
      </c>
    </row>
    <row r="225" spans="4:6" ht="15" customHeight="1" x14ac:dyDescent="0.25">
      <c r="D225" s="1810"/>
      <c r="E225" s="788" t="s">
        <v>460</v>
      </c>
      <c r="F225" s="790">
        <v>9</v>
      </c>
    </row>
    <row r="226" spans="4:6" ht="15" customHeight="1" x14ac:dyDescent="0.25">
      <c r="D226" s="1810"/>
      <c r="E226" s="1062" t="s">
        <v>461</v>
      </c>
      <c r="F226" s="1063">
        <v>93</v>
      </c>
    </row>
    <row r="227" spans="4:6" ht="15" customHeight="1" x14ac:dyDescent="0.25">
      <c r="D227" s="1810"/>
      <c r="E227" s="788" t="s">
        <v>462</v>
      </c>
      <c r="F227" s="790">
        <v>6</v>
      </c>
    </row>
    <row r="228" spans="4:6" ht="15.75" customHeight="1" x14ac:dyDescent="0.25">
      <c r="D228" s="1810"/>
      <c r="E228" s="1062" t="s">
        <v>463</v>
      </c>
      <c r="F228" s="1063">
        <v>8</v>
      </c>
    </row>
    <row r="229" spans="4:6" ht="15.75" customHeight="1" x14ac:dyDescent="0.25">
      <c r="D229" s="1810"/>
      <c r="E229" s="788" t="s">
        <v>464</v>
      </c>
      <c r="F229" s="790">
        <v>1</v>
      </c>
    </row>
    <row r="230" spans="4:6" ht="15" customHeight="1" x14ac:dyDescent="0.25">
      <c r="D230" s="1810"/>
      <c r="E230" s="1062" t="s">
        <v>466</v>
      </c>
      <c r="F230" s="1063">
        <v>2</v>
      </c>
    </row>
    <row r="231" spans="4:6" ht="15" customHeight="1" x14ac:dyDescent="0.25">
      <c r="D231" s="1810"/>
      <c r="E231" s="788" t="s">
        <v>467</v>
      </c>
      <c r="F231" s="790">
        <v>10</v>
      </c>
    </row>
    <row r="232" spans="4:6" ht="15" customHeight="1" x14ac:dyDescent="0.25">
      <c r="D232" s="1810"/>
      <c r="E232" s="1062" t="s">
        <v>468</v>
      </c>
      <c r="F232" s="1063">
        <v>6</v>
      </c>
    </row>
    <row r="233" spans="4:6" ht="15" customHeight="1" x14ac:dyDescent="0.25">
      <c r="D233" s="1810"/>
      <c r="E233" s="788" t="s">
        <v>470</v>
      </c>
      <c r="F233" s="790">
        <v>38</v>
      </c>
    </row>
    <row r="234" spans="4:6" ht="15" customHeight="1" x14ac:dyDescent="0.25">
      <c r="D234" s="1810"/>
      <c r="E234" s="1062" t="s">
        <v>471</v>
      </c>
      <c r="F234" s="1063">
        <v>2</v>
      </c>
    </row>
    <row r="235" spans="4:6" ht="15" customHeight="1" x14ac:dyDescent="0.25">
      <c r="D235" s="1810"/>
      <c r="E235" s="788" t="s">
        <v>472</v>
      </c>
      <c r="F235" s="790">
        <v>40</v>
      </c>
    </row>
    <row r="236" spans="4:6" ht="15" customHeight="1" x14ac:dyDescent="0.25">
      <c r="D236" s="1810"/>
      <c r="E236" s="1062" t="s">
        <v>473</v>
      </c>
      <c r="F236" s="1063">
        <v>106</v>
      </c>
    </row>
    <row r="237" spans="4:6" ht="15" customHeight="1" x14ac:dyDescent="0.25">
      <c r="D237" s="1810"/>
      <c r="E237" s="788" t="s">
        <v>475</v>
      </c>
      <c r="F237" s="790">
        <v>4</v>
      </c>
    </row>
    <row r="238" spans="4:6" ht="15" customHeight="1" x14ac:dyDescent="0.25">
      <c r="D238" s="1810"/>
      <c r="E238" s="1062" t="s">
        <v>524</v>
      </c>
      <c r="F238" s="1063">
        <v>14</v>
      </c>
    </row>
    <row r="239" spans="4:6" ht="15" customHeight="1" x14ac:dyDescent="0.25">
      <c r="D239" s="1810"/>
      <c r="E239" s="788" t="s">
        <v>476</v>
      </c>
      <c r="F239" s="790">
        <v>74</v>
      </c>
    </row>
    <row r="240" spans="4:6" ht="15" customHeight="1" x14ac:dyDescent="0.25">
      <c r="D240" s="1810"/>
      <c r="E240" s="1062" t="s">
        <v>525</v>
      </c>
      <c r="F240" s="1063">
        <v>16</v>
      </c>
    </row>
    <row r="241" spans="2:6" ht="15" customHeight="1" x14ac:dyDescent="0.25">
      <c r="D241" s="1810"/>
      <c r="E241" s="788" t="s">
        <v>477</v>
      </c>
      <c r="F241" s="790">
        <v>2097</v>
      </c>
    </row>
    <row r="242" spans="2:6" ht="15" customHeight="1" x14ac:dyDescent="0.25">
      <c r="D242" s="1810"/>
      <c r="E242" s="1062" t="s">
        <v>479</v>
      </c>
      <c r="F242" s="1063">
        <v>15</v>
      </c>
    </row>
    <row r="243" spans="2:6" ht="15" customHeight="1" x14ac:dyDescent="0.25">
      <c r="D243" s="1810"/>
      <c r="E243" s="788" t="s">
        <v>480</v>
      </c>
      <c r="F243" s="790">
        <v>177</v>
      </c>
    </row>
    <row r="244" spans="2:6" ht="15" customHeight="1" x14ac:dyDescent="0.25">
      <c r="D244" s="1810"/>
      <c r="E244" s="1062" t="s">
        <v>481</v>
      </c>
      <c r="F244" s="1063">
        <v>34</v>
      </c>
    </row>
    <row r="245" spans="2:6" ht="15" customHeight="1" x14ac:dyDescent="0.25">
      <c r="D245" s="1810"/>
      <c r="E245" s="788" t="s">
        <v>486</v>
      </c>
      <c r="F245" s="790">
        <v>1</v>
      </c>
    </row>
    <row r="246" spans="2:6" ht="15" customHeight="1" x14ac:dyDescent="0.25">
      <c r="D246" s="1810"/>
      <c r="E246" s="788" t="s">
        <v>482</v>
      </c>
      <c r="F246" s="790">
        <v>72</v>
      </c>
    </row>
    <row r="247" spans="2:6" ht="15" customHeight="1" x14ac:dyDescent="0.25">
      <c r="D247" s="1810"/>
      <c r="E247" s="1062" t="s">
        <v>483</v>
      </c>
      <c r="F247" s="1063">
        <v>404</v>
      </c>
    </row>
    <row r="248" spans="2:6" ht="15" customHeight="1" thickBot="1" x14ac:dyDescent="0.3">
      <c r="D248" s="1810"/>
      <c r="E248" s="788" t="s">
        <v>484</v>
      </c>
      <c r="F248" s="790">
        <v>3</v>
      </c>
    </row>
    <row r="249" spans="2:6" ht="15" customHeight="1" thickBot="1" x14ac:dyDescent="0.3">
      <c r="D249" s="1811"/>
      <c r="E249" s="897" t="s">
        <v>361</v>
      </c>
      <c r="F249" s="898">
        <v>3356</v>
      </c>
    </row>
    <row r="250" spans="2:6" ht="15" customHeight="1" x14ac:dyDescent="0.25">
      <c r="D250" s="1809" t="s">
        <v>208</v>
      </c>
      <c r="E250" s="788" t="s">
        <v>454</v>
      </c>
      <c r="F250" s="790">
        <v>19</v>
      </c>
    </row>
    <row r="251" spans="2:6" ht="15" customHeight="1" x14ac:dyDescent="0.25">
      <c r="D251" s="1810"/>
      <c r="E251" s="1062" t="s">
        <v>455</v>
      </c>
      <c r="F251" s="1063">
        <v>1</v>
      </c>
    </row>
    <row r="252" spans="2:6" ht="15.75" customHeight="1" x14ac:dyDescent="0.25">
      <c r="D252" s="1810"/>
      <c r="E252" s="788" t="s">
        <v>456</v>
      </c>
      <c r="F252" s="790">
        <v>3</v>
      </c>
    </row>
    <row r="253" spans="2:6" ht="15.75" customHeight="1" x14ac:dyDescent="0.25">
      <c r="D253" s="1810"/>
      <c r="E253" s="1062" t="s">
        <v>457</v>
      </c>
      <c r="F253" s="1063">
        <v>13</v>
      </c>
    </row>
    <row r="254" spans="2:6" ht="15" customHeight="1" x14ac:dyDescent="0.25">
      <c r="D254" s="1810"/>
      <c r="E254" s="788" t="s">
        <v>458</v>
      </c>
      <c r="F254" s="790">
        <v>1</v>
      </c>
    </row>
    <row r="255" spans="2:6" ht="15" customHeight="1" x14ac:dyDescent="0.25">
      <c r="B255" s="1426" t="s">
        <v>36</v>
      </c>
      <c r="D255" s="1810"/>
      <c r="E255" s="1062" t="s">
        <v>460</v>
      </c>
      <c r="F255" s="1063">
        <v>4</v>
      </c>
    </row>
    <row r="256" spans="2:6" ht="15" customHeight="1" x14ac:dyDescent="0.25">
      <c r="B256" s="1426" t="s">
        <v>38</v>
      </c>
      <c r="D256" s="1810"/>
      <c r="E256" s="788" t="s">
        <v>461</v>
      </c>
      <c r="F256" s="790">
        <v>31</v>
      </c>
    </row>
    <row r="257" spans="2:6" ht="15" customHeight="1" x14ac:dyDescent="0.25">
      <c r="B257" s="1426" t="s">
        <v>81</v>
      </c>
      <c r="D257" s="1810"/>
      <c r="E257" s="1062" t="s">
        <v>462</v>
      </c>
      <c r="F257" s="1063">
        <v>5</v>
      </c>
    </row>
    <row r="258" spans="2:6" ht="15" customHeight="1" x14ac:dyDescent="0.25">
      <c r="D258" s="1810"/>
      <c r="E258" s="788" t="s">
        <v>464</v>
      </c>
      <c r="F258" s="790">
        <v>8</v>
      </c>
    </row>
    <row r="259" spans="2:6" ht="15" customHeight="1" x14ac:dyDescent="0.25">
      <c r="D259" s="1810"/>
      <c r="E259" s="1062" t="s">
        <v>465</v>
      </c>
      <c r="F259" s="1063">
        <v>1</v>
      </c>
    </row>
    <row r="260" spans="2:6" ht="15" customHeight="1" x14ac:dyDescent="0.25">
      <c r="D260" s="1810"/>
      <c r="E260" s="788" t="s">
        <v>466</v>
      </c>
      <c r="F260" s="790">
        <v>1</v>
      </c>
    </row>
    <row r="261" spans="2:6" ht="15" customHeight="1" x14ac:dyDescent="0.25">
      <c r="D261" s="1810"/>
      <c r="E261" s="1062" t="s">
        <v>467</v>
      </c>
      <c r="F261" s="1063">
        <v>2</v>
      </c>
    </row>
    <row r="262" spans="2:6" ht="15" customHeight="1" x14ac:dyDescent="0.25">
      <c r="D262" s="1810"/>
      <c r="E262" s="788" t="s">
        <v>468</v>
      </c>
      <c r="F262" s="790">
        <v>10</v>
      </c>
    </row>
    <row r="263" spans="2:6" ht="15" customHeight="1" x14ac:dyDescent="0.25">
      <c r="D263" s="1810"/>
      <c r="E263" s="1062" t="s">
        <v>469</v>
      </c>
      <c r="F263" s="1063">
        <v>1</v>
      </c>
    </row>
    <row r="264" spans="2:6" ht="15" customHeight="1" x14ac:dyDescent="0.25">
      <c r="D264" s="1810"/>
      <c r="E264" s="788" t="s">
        <v>470</v>
      </c>
      <c r="F264" s="790">
        <v>29</v>
      </c>
    </row>
    <row r="265" spans="2:6" ht="15" customHeight="1" x14ac:dyDescent="0.25">
      <c r="D265" s="1810"/>
      <c r="E265" s="1062" t="s">
        <v>471</v>
      </c>
      <c r="F265" s="1063">
        <v>6</v>
      </c>
    </row>
    <row r="266" spans="2:6" ht="15" customHeight="1" x14ac:dyDescent="0.25">
      <c r="D266" s="1810"/>
      <c r="E266" s="788" t="s">
        <v>472</v>
      </c>
      <c r="F266" s="790">
        <v>23</v>
      </c>
    </row>
    <row r="267" spans="2:6" ht="15" customHeight="1" x14ac:dyDescent="0.25">
      <c r="D267" s="1810"/>
      <c r="E267" s="1062" t="s">
        <v>473</v>
      </c>
      <c r="F267" s="1063">
        <v>78</v>
      </c>
    </row>
    <row r="268" spans="2:6" ht="15" customHeight="1" x14ac:dyDescent="0.25">
      <c r="D268" s="1810"/>
      <c r="E268" s="788" t="s">
        <v>474</v>
      </c>
      <c r="F268" s="790">
        <v>1</v>
      </c>
    </row>
    <row r="269" spans="2:6" ht="15" customHeight="1" x14ac:dyDescent="0.25">
      <c r="D269" s="1810"/>
      <c r="E269" s="1062" t="s">
        <v>524</v>
      </c>
      <c r="F269" s="1063">
        <v>2</v>
      </c>
    </row>
    <row r="270" spans="2:6" ht="15" customHeight="1" x14ac:dyDescent="0.25">
      <c r="D270" s="1810"/>
      <c r="E270" s="788" t="s">
        <v>476</v>
      </c>
      <c r="F270" s="790">
        <v>14</v>
      </c>
    </row>
    <row r="271" spans="2:6" ht="15" customHeight="1" x14ac:dyDescent="0.25">
      <c r="D271" s="1810"/>
      <c r="E271" s="1062" t="s">
        <v>525</v>
      </c>
      <c r="F271" s="1063">
        <v>15</v>
      </c>
    </row>
    <row r="272" spans="2:6" ht="15" customHeight="1" x14ac:dyDescent="0.25">
      <c r="D272" s="1810"/>
      <c r="E272" s="788" t="s">
        <v>477</v>
      </c>
      <c r="F272" s="790">
        <v>1474</v>
      </c>
    </row>
    <row r="273" spans="4:6" ht="15" customHeight="1" x14ac:dyDescent="0.25">
      <c r="D273" s="1810"/>
      <c r="E273" s="1062" t="s">
        <v>479</v>
      </c>
      <c r="F273" s="1063">
        <v>7</v>
      </c>
    </row>
    <row r="274" spans="4:6" ht="15" customHeight="1" x14ac:dyDescent="0.25">
      <c r="D274" s="1810"/>
      <c r="E274" s="788" t="s">
        <v>480</v>
      </c>
      <c r="F274" s="790">
        <v>111</v>
      </c>
    </row>
    <row r="275" spans="4:6" ht="15" customHeight="1" x14ac:dyDescent="0.25">
      <c r="D275" s="1810"/>
      <c r="E275" s="1062" t="s">
        <v>481</v>
      </c>
      <c r="F275" s="1063">
        <v>10</v>
      </c>
    </row>
    <row r="276" spans="4:6" ht="15" customHeight="1" x14ac:dyDescent="0.25">
      <c r="D276" s="1810"/>
      <c r="E276" s="788" t="s">
        <v>482</v>
      </c>
      <c r="F276" s="790">
        <v>58</v>
      </c>
    </row>
    <row r="277" spans="4:6" ht="15" customHeight="1" x14ac:dyDescent="0.25">
      <c r="D277" s="1810"/>
      <c r="E277" s="788" t="s">
        <v>483</v>
      </c>
      <c r="F277" s="790">
        <v>217</v>
      </c>
    </row>
    <row r="278" spans="4:6" ht="15" customHeight="1" thickBot="1" x14ac:dyDescent="0.3">
      <c r="D278" s="1810"/>
      <c r="E278" s="1062" t="s">
        <v>484</v>
      </c>
      <c r="F278" s="1063">
        <v>1</v>
      </c>
    </row>
    <row r="279" spans="4:6" ht="15" customHeight="1" thickBot="1" x14ac:dyDescent="0.3">
      <c r="D279" s="1811"/>
      <c r="E279" s="897" t="s">
        <v>361</v>
      </c>
      <c r="F279" s="898">
        <v>2146</v>
      </c>
    </row>
    <row r="280" spans="4:6" ht="15" customHeight="1" x14ac:dyDescent="0.25">
      <c r="D280" s="1809" t="s">
        <v>209</v>
      </c>
      <c r="E280" s="788" t="s">
        <v>454</v>
      </c>
      <c r="F280" s="790">
        <v>2273</v>
      </c>
    </row>
    <row r="281" spans="4:6" ht="15" customHeight="1" x14ac:dyDescent="0.25">
      <c r="D281" s="1810"/>
      <c r="E281" s="1062" t="s">
        <v>526</v>
      </c>
      <c r="F281" s="1063">
        <v>1</v>
      </c>
    </row>
    <row r="282" spans="4:6" ht="15" customHeight="1" x14ac:dyDescent="0.25">
      <c r="D282" s="1810"/>
      <c r="E282" s="788" t="s">
        <v>455</v>
      </c>
      <c r="F282" s="790">
        <v>25</v>
      </c>
    </row>
    <row r="283" spans="4:6" ht="15" customHeight="1" x14ac:dyDescent="0.25">
      <c r="D283" s="1810"/>
      <c r="E283" s="1062" t="s">
        <v>456</v>
      </c>
      <c r="F283" s="1063">
        <v>28</v>
      </c>
    </row>
    <row r="284" spans="4:6" ht="15.75" customHeight="1" x14ac:dyDescent="0.25">
      <c r="D284" s="1810"/>
      <c r="E284" s="788" t="s">
        <v>457</v>
      </c>
      <c r="F284" s="790">
        <v>432</v>
      </c>
    </row>
    <row r="285" spans="4:6" ht="15" customHeight="1" x14ac:dyDescent="0.25">
      <c r="D285" s="1810"/>
      <c r="E285" s="1062" t="s">
        <v>458</v>
      </c>
      <c r="F285" s="1063">
        <v>84</v>
      </c>
    </row>
    <row r="286" spans="4:6" ht="15" customHeight="1" x14ac:dyDescent="0.25">
      <c r="D286" s="1810"/>
      <c r="E286" s="788" t="s">
        <v>459</v>
      </c>
      <c r="F286" s="790">
        <v>33</v>
      </c>
    </row>
    <row r="287" spans="4:6" ht="15" customHeight="1" x14ac:dyDescent="0.25">
      <c r="D287" s="1810"/>
      <c r="E287" s="1062" t="s">
        <v>460</v>
      </c>
      <c r="F287" s="1063">
        <v>356</v>
      </c>
    </row>
    <row r="288" spans="4:6" ht="15" customHeight="1" x14ac:dyDescent="0.25">
      <c r="D288" s="1810"/>
      <c r="E288" s="788" t="s">
        <v>461</v>
      </c>
      <c r="F288" s="790">
        <v>2667</v>
      </c>
    </row>
    <row r="289" spans="2:6" ht="15" customHeight="1" x14ac:dyDescent="0.25">
      <c r="D289" s="1810"/>
      <c r="E289" s="1062" t="s">
        <v>462</v>
      </c>
      <c r="F289" s="1063">
        <v>273</v>
      </c>
    </row>
    <row r="290" spans="2:6" ht="15.75" customHeight="1" x14ac:dyDescent="0.25">
      <c r="D290" s="1810"/>
      <c r="E290" s="788" t="s">
        <v>463</v>
      </c>
      <c r="F290" s="790">
        <v>49</v>
      </c>
    </row>
    <row r="291" spans="2:6" ht="15" customHeight="1" x14ac:dyDescent="0.25">
      <c r="D291" s="1810"/>
      <c r="E291" s="1062" t="s">
        <v>464</v>
      </c>
      <c r="F291" s="1063">
        <v>1271</v>
      </c>
    </row>
    <row r="292" spans="2:6" ht="15" customHeight="1" x14ac:dyDescent="0.25">
      <c r="D292" s="1810"/>
      <c r="E292" s="788" t="s">
        <v>465</v>
      </c>
      <c r="F292" s="790">
        <v>24</v>
      </c>
    </row>
    <row r="293" spans="2:6" ht="15" customHeight="1" x14ac:dyDescent="0.25">
      <c r="D293" s="1810"/>
      <c r="E293" s="1062" t="s">
        <v>466</v>
      </c>
      <c r="F293" s="1063">
        <v>31</v>
      </c>
    </row>
    <row r="294" spans="2:6" ht="15" customHeight="1" x14ac:dyDescent="0.25">
      <c r="D294" s="1810"/>
      <c r="E294" s="788" t="s">
        <v>467</v>
      </c>
      <c r="F294" s="790">
        <v>609</v>
      </c>
    </row>
    <row r="295" spans="2:6" ht="15" customHeight="1" x14ac:dyDescent="0.25">
      <c r="D295" s="1810"/>
      <c r="E295" s="1062" t="s">
        <v>468</v>
      </c>
      <c r="F295" s="1063">
        <v>47</v>
      </c>
    </row>
    <row r="296" spans="2:6" ht="15" customHeight="1" x14ac:dyDescent="0.25">
      <c r="D296" s="1810"/>
      <c r="E296" s="788" t="s">
        <v>469</v>
      </c>
      <c r="F296" s="790">
        <v>131</v>
      </c>
    </row>
    <row r="297" spans="2:6" ht="15" customHeight="1" x14ac:dyDescent="0.25">
      <c r="D297" s="1810"/>
      <c r="E297" s="1062" t="s">
        <v>470</v>
      </c>
      <c r="F297" s="1063">
        <v>1103</v>
      </c>
    </row>
    <row r="298" spans="2:6" ht="15" customHeight="1" x14ac:dyDescent="0.25">
      <c r="D298" s="1810"/>
      <c r="E298" s="788" t="s">
        <v>471</v>
      </c>
      <c r="F298" s="790">
        <v>149</v>
      </c>
    </row>
    <row r="299" spans="2:6" ht="15" customHeight="1" x14ac:dyDescent="0.25">
      <c r="B299" s="1426" t="s">
        <v>36</v>
      </c>
      <c r="D299" s="1810"/>
      <c r="E299" s="1062" t="s">
        <v>472</v>
      </c>
      <c r="F299" s="1063">
        <v>499</v>
      </c>
    </row>
    <row r="300" spans="2:6" ht="15" customHeight="1" x14ac:dyDescent="0.25">
      <c r="B300" s="1426" t="s">
        <v>38</v>
      </c>
      <c r="D300" s="1810"/>
      <c r="E300" s="788" t="s">
        <v>473</v>
      </c>
      <c r="F300" s="790">
        <v>2574</v>
      </c>
    </row>
    <row r="301" spans="2:6" ht="15" customHeight="1" x14ac:dyDescent="0.25">
      <c r="B301" s="1426" t="s">
        <v>81</v>
      </c>
      <c r="D301" s="1810"/>
      <c r="E301" s="1062" t="s">
        <v>474</v>
      </c>
      <c r="F301" s="1063">
        <v>136</v>
      </c>
    </row>
    <row r="302" spans="2:6" ht="15" customHeight="1" x14ac:dyDescent="0.25">
      <c r="D302" s="1810"/>
      <c r="E302" s="788" t="s">
        <v>475</v>
      </c>
      <c r="F302" s="790">
        <v>23</v>
      </c>
    </row>
    <row r="303" spans="2:6" ht="15" customHeight="1" x14ac:dyDescent="0.25">
      <c r="D303" s="1810"/>
      <c r="E303" s="1062" t="s">
        <v>524</v>
      </c>
      <c r="F303" s="1063">
        <v>554</v>
      </c>
    </row>
    <row r="304" spans="2:6" ht="15" customHeight="1" x14ac:dyDescent="0.25">
      <c r="D304" s="1810"/>
      <c r="E304" s="788" t="s">
        <v>476</v>
      </c>
      <c r="F304" s="790">
        <v>2149</v>
      </c>
    </row>
    <row r="305" spans="4:6" ht="15" customHeight="1" x14ac:dyDescent="0.25">
      <c r="D305" s="1810"/>
      <c r="E305" s="1062" t="s">
        <v>525</v>
      </c>
      <c r="F305" s="1063">
        <v>73</v>
      </c>
    </row>
    <row r="306" spans="4:6" ht="15" customHeight="1" x14ac:dyDescent="0.25">
      <c r="D306" s="1810"/>
      <c r="E306" s="788" t="s">
        <v>485</v>
      </c>
      <c r="F306" s="790">
        <v>1108</v>
      </c>
    </row>
    <row r="307" spans="4:6" ht="15" customHeight="1" x14ac:dyDescent="0.25">
      <c r="D307" s="1810"/>
      <c r="E307" s="788" t="s">
        <v>477</v>
      </c>
      <c r="F307" s="790">
        <v>33521</v>
      </c>
    </row>
    <row r="308" spans="4:6" ht="15" customHeight="1" x14ac:dyDescent="0.25">
      <c r="D308" s="1810"/>
      <c r="E308" s="1062" t="s">
        <v>478</v>
      </c>
      <c r="F308" s="1063">
        <v>1</v>
      </c>
    </row>
    <row r="309" spans="4:6" ht="15" customHeight="1" x14ac:dyDescent="0.25">
      <c r="D309" s="1810"/>
      <c r="E309" s="788" t="s">
        <v>479</v>
      </c>
      <c r="F309" s="790">
        <v>225</v>
      </c>
    </row>
    <row r="310" spans="4:6" ht="15" customHeight="1" x14ac:dyDescent="0.25">
      <c r="D310" s="1810"/>
      <c r="E310" s="1062" t="s">
        <v>480</v>
      </c>
      <c r="F310" s="1063">
        <v>2488</v>
      </c>
    </row>
    <row r="311" spans="4:6" ht="15" customHeight="1" x14ac:dyDescent="0.25">
      <c r="D311" s="1810"/>
      <c r="E311" s="788" t="s">
        <v>481</v>
      </c>
      <c r="F311" s="790">
        <v>685</v>
      </c>
    </row>
    <row r="312" spans="4:6" ht="15" customHeight="1" x14ac:dyDescent="0.25">
      <c r="D312" s="1810"/>
      <c r="E312" s="1062" t="s">
        <v>486</v>
      </c>
      <c r="F312" s="1063">
        <v>8</v>
      </c>
    </row>
    <row r="313" spans="4:6" ht="15" customHeight="1" x14ac:dyDescent="0.25">
      <c r="D313" s="1810"/>
      <c r="E313" s="788" t="s">
        <v>482</v>
      </c>
      <c r="F313" s="790">
        <v>1632</v>
      </c>
    </row>
    <row r="314" spans="4:6" ht="15.75" customHeight="1" x14ac:dyDescent="0.25">
      <c r="D314" s="1810"/>
      <c r="E314" s="1062" t="s">
        <v>483</v>
      </c>
      <c r="F314" s="1063">
        <v>8239</v>
      </c>
    </row>
    <row r="315" spans="4:6" ht="15.75" customHeight="1" x14ac:dyDescent="0.25">
      <c r="D315" s="1810"/>
      <c r="E315" s="788" t="s">
        <v>484</v>
      </c>
      <c r="F315" s="790">
        <v>61</v>
      </c>
    </row>
    <row r="316" spans="4:6" ht="15" customHeight="1" thickBot="1" x14ac:dyDescent="0.3">
      <c r="D316" s="1810"/>
      <c r="E316" s="1062" t="s">
        <v>490</v>
      </c>
      <c r="F316" s="1063">
        <v>2</v>
      </c>
    </row>
    <row r="317" spans="4:6" ht="15" customHeight="1" thickBot="1" x14ac:dyDescent="0.3">
      <c r="D317" s="1811"/>
      <c r="E317" s="897" t="s">
        <v>361</v>
      </c>
      <c r="F317" s="898">
        <v>63564</v>
      </c>
    </row>
    <row r="318" spans="4:6" ht="15" customHeight="1" x14ac:dyDescent="0.25">
      <c r="D318" s="1809" t="s">
        <v>210</v>
      </c>
      <c r="E318" s="788" t="s">
        <v>454</v>
      </c>
      <c r="F318" s="790">
        <v>64</v>
      </c>
    </row>
    <row r="319" spans="4:6" ht="15" customHeight="1" x14ac:dyDescent="0.25">
      <c r="D319" s="1810"/>
      <c r="E319" s="1062" t="s">
        <v>526</v>
      </c>
      <c r="F319" s="1063">
        <v>2</v>
      </c>
    </row>
    <row r="320" spans="4:6" ht="15" customHeight="1" x14ac:dyDescent="0.25">
      <c r="D320" s="1810"/>
      <c r="E320" s="788" t="s">
        <v>455</v>
      </c>
      <c r="F320" s="790">
        <v>2</v>
      </c>
    </row>
    <row r="321" spans="4:6" ht="15" customHeight="1" x14ac:dyDescent="0.25">
      <c r="D321" s="1810"/>
      <c r="E321" s="1062" t="s">
        <v>457</v>
      </c>
      <c r="F321" s="1063">
        <v>16</v>
      </c>
    </row>
    <row r="322" spans="4:6" ht="15" customHeight="1" x14ac:dyDescent="0.25">
      <c r="D322" s="1810"/>
      <c r="E322" s="788" t="s">
        <v>459</v>
      </c>
      <c r="F322" s="790">
        <v>1</v>
      </c>
    </row>
    <row r="323" spans="4:6" ht="15" customHeight="1" x14ac:dyDescent="0.25">
      <c r="D323" s="1810"/>
      <c r="E323" s="1062" t="s">
        <v>460</v>
      </c>
      <c r="F323" s="1063">
        <v>2</v>
      </c>
    </row>
    <row r="324" spans="4:6" ht="15" customHeight="1" x14ac:dyDescent="0.25">
      <c r="D324" s="1810"/>
      <c r="E324" s="788" t="s">
        <v>461</v>
      </c>
      <c r="F324" s="790">
        <v>59</v>
      </c>
    </row>
    <row r="325" spans="4:6" ht="15" customHeight="1" x14ac:dyDescent="0.25">
      <c r="D325" s="1810"/>
      <c r="E325" s="1062" t="s">
        <v>464</v>
      </c>
      <c r="F325" s="1063">
        <v>14</v>
      </c>
    </row>
    <row r="326" spans="4:6" ht="15" customHeight="1" x14ac:dyDescent="0.25">
      <c r="D326" s="1810"/>
      <c r="E326" s="788" t="s">
        <v>466</v>
      </c>
      <c r="F326" s="790">
        <v>3</v>
      </c>
    </row>
    <row r="327" spans="4:6" ht="15" customHeight="1" x14ac:dyDescent="0.25">
      <c r="D327" s="1810"/>
      <c r="E327" s="1062" t="s">
        <v>467</v>
      </c>
      <c r="F327" s="1063">
        <v>7</v>
      </c>
    </row>
    <row r="328" spans="4:6" ht="15" customHeight="1" x14ac:dyDescent="0.25">
      <c r="D328" s="1810"/>
      <c r="E328" s="788" t="s">
        <v>468</v>
      </c>
      <c r="F328" s="790">
        <v>5</v>
      </c>
    </row>
    <row r="329" spans="4:6" ht="15" customHeight="1" x14ac:dyDescent="0.25">
      <c r="D329" s="1810"/>
      <c r="E329" s="1062" t="s">
        <v>470</v>
      </c>
      <c r="F329" s="1063">
        <v>36</v>
      </c>
    </row>
    <row r="330" spans="4:6" ht="15" customHeight="1" x14ac:dyDescent="0.25">
      <c r="D330" s="1810"/>
      <c r="E330" s="788" t="s">
        <v>472</v>
      </c>
      <c r="F330" s="790">
        <v>14</v>
      </c>
    </row>
    <row r="331" spans="4:6" ht="15" customHeight="1" x14ac:dyDescent="0.25">
      <c r="D331" s="1810"/>
      <c r="E331" s="1062" t="s">
        <v>473</v>
      </c>
      <c r="F331" s="1063">
        <v>110</v>
      </c>
    </row>
    <row r="332" spans="4:6" ht="15" customHeight="1" x14ac:dyDescent="0.25">
      <c r="D332" s="1810"/>
      <c r="E332" s="788" t="s">
        <v>475</v>
      </c>
      <c r="F332" s="790">
        <v>1</v>
      </c>
    </row>
    <row r="333" spans="4:6" ht="15" customHeight="1" x14ac:dyDescent="0.25">
      <c r="D333" s="1810"/>
      <c r="E333" s="1062" t="s">
        <v>524</v>
      </c>
      <c r="F333" s="1063">
        <v>7</v>
      </c>
    </row>
    <row r="334" spans="4:6" ht="15" customHeight="1" x14ac:dyDescent="0.25">
      <c r="D334" s="1810"/>
      <c r="E334" s="788" t="s">
        <v>476</v>
      </c>
      <c r="F334" s="790">
        <v>56</v>
      </c>
    </row>
    <row r="335" spans="4:6" ht="15" customHeight="1" x14ac:dyDescent="0.25">
      <c r="D335" s="1810"/>
      <c r="E335" s="1062" t="s">
        <v>525</v>
      </c>
      <c r="F335" s="1063">
        <v>36</v>
      </c>
    </row>
    <row r="336" spans="4:6" ht="15" customHeight="1" x14ac:dyDescent="0.25">
      <c r="D336" s="1810"/>
      <c r="E336" s="788" t="s">
        <v>477</v>
      </c>
      <c r="F336" s="790">
        <v>1373</v>
      </c>
    </row>
    <row r="337" spans="4:6" ht="15" customHeight="1" x14ac:dyDescent="0.25">
      <c r="D337" s="1810"/>
      <c r="E337" s="1062" t="s">
        <v>479</v>
      </c>
      <c r="F337" s="1063">
        <v>7</v>
      </c>
    </row>
    <row r="338" spans="4:6" ht="15" customHeight="1" x14ac:dyDescent="0.25">
      <c r="D338" s="1810"/>
      <c r="E338" s="788" t="s">
        <v>480</v>
      </c>
      <c r="F338" s="790">
        <v>124</v>
      </c>
    </row>
    <row r="339" spans="4:6" ht="15" customHeight="1" x14ac:dyDescent="0.25">
      <c r="D339" s="1810"/>
      <c r="E339" s="1062" t="s">
        <v>481</v>
      </c>
      <c r="F339" s="1063">
        <v>12</v>
      </c>
    </row>
    <row r="340" spans="4:6" ht="15" customHeight="1" x14ac:dyDescent="0.25">
      <c r="D340" s="1810"/>
      <c r="E340" s="788" t="s">
        <v>482</v>
      </c>
      <c r="F340" s="790">
        <v>111</v>
      </c>
    </row>
    <row r="341" spans="4:6" ht="15" customHeight="1" x14ac:dyDescent="0.25">
      <c r="D341" s="1810"/>
      <c r="E341" s="1062" t="s">
        <v>483</v>
      </c>
      <c r="F341" s="1063">
        <v>296</v>
      </c>
    </row>
    <row r="342" spans="4:6" ht="15" customHeight="1" thickBot="1" x14ac:dyDescent="0.3">
      <c r="D342" s="1810"/>
      <c r="E342" s="788" t="s">
        <v>484</v>
      </c>
      <c r="F342" s="790">
        <v>2</v>
      </c>
    </row>
    <row r="343" spans="4:6" ht="15" customHeight="1" thickBot="1" x14ac:dyDescent="0.3">
      <c r="D343" s="1811"/>
      <c r="E343" s="897" t="s">
        <v>361</v>
      </c>
      <c r="F343" s="898">
        <v>2360</v>
      </c>
    </row>
    <row r="344" spans="4:6" ht="15" customHeight="1" x14ac:dyDescent="0.25">
      <c r="D344" s="1810" t="s">
        <v>211</v>
      </c>
      <c r="E344" s="788" t="s">
        <v>454</v>
      </c>
      <c r="F344" s="790">
        <v>103</v>
      </c>
    </row>
    <row r="345" spans="4:6" ht="15" customHeight="1" x14ac:dyDescent="0.25">
      <c r="D345" s="1810"/>
      <c r="E345" s="1062" t="s">
        <v>526</v>
      </c>
      <c r="F345" s="1063">
        <v>26</v>
      </c>
    </row>
    <row r="346" spans="4:6" ht="15.75" customHeight="1" x14ac:dyDescent="0.25">
      <c r="D346" s="1810"/>
      <c r="E346" s="788" t="s">
        <v>455</v>
      </c>
      <c r="F346" s="790">
        <v>5</v>
      </c>
    </row>
    <row r="347" spans="4:6" ht="15" customHeight="1" x14ac:dyDescent="0.25">
      <c r="D347" s="1810"/>
      <c r="E347" s="1062" t="s">
        <v>456</v>
      </c>
      <c r="F347" s="1063">
        <v>11</v>
      </c>
    </row>
    <row r="348" spans="4:6" ht="15.75" customHeight="1" x14ac:dyDescent="0.25">
      <c r="D348" s="1810"/>
      <c r="E348" s="788" t="s">
        <v>457</v>
      </c>
      <c r="F348" s="790">
        <v>61</v>
      </c>
    </row>
    <row r="349" spans="4:6" ht="15" customHeight="1" x14ac:dyDescent="0.25">
      <c r="D349" s="1810"/>
      <c r="E349" s="1062" t="s">
        <v>458</v>
      </c>
      <c r="F349" s="1063">
        <v>21</v>
      </c>
    </row>
    <row r="350" spans="4:6" ht="15" customHeight="1" x14ac:dyDescent="0.25">
      <c r="D350" s="1810"/>
      <c r="E350" s="788" t="s">
        <v>459</v>
      </c>
      <c r="F350" s="790">
        <v>7</v>
      </c>
    </row>
    <row r="351" spans="4:6" ht="15" customHeight="1" x14ac:dyDescent="0.25">
      <c r="D351" s="1810"/>
      <c r="E351" s="1062" t="s">
        <v>460</v>
      </c>
      <c r="F351" s="1063">
        <v>11</v>
      </c>
    </row>
    <row r="352" spans="4:6" ht="15" customHeight="1" x14ac:dyDescent="0.25">
      <c r="D352" s="1810"/>
      <c r="E352" s="788" t="s">
        <v>461</v>
      </c>
      <c r="F352" s="790">
        <v>147</v>
      </c>
    </row>
    <row r="353" spans="2:6" ht="15" customHeight="1" x14ac:dyDescent="0.25">
      <c r="D353" s="1810"/>
      <c r="E353" s="1062" t="s">
        <v>462</v>
      </c>
      <c r="F353" s="1063">
        <v>23</v>
      </c>
    </row>
    <row r="354" spans="2:6" ht="15" customHeight="1" x14ac:dyDescent="0.25">
      <c r="D354" s="1810"/>
      <c r="E354" s="788" t="s">
        <v>463</v>
      </c>
      <c r="F354" s="790">
        <v>22</v>
      </c>
    </row>
    <row r="355" spans="2:6" ht="15" customHeight="1" x14ac:dyDescent="0.25">
      <c r="D355" s="1810"/>
      <c r="E355" s="1062" t="s">
        <v>464</v>
      </c>
      <c r="F355" s="1063">
        <v>8</v>
      </c>
    </row>
    <row r="356" spans="2:6" ht="15" customHeight="1" x14ac:dyDescent="0.25">
      <c r="D356" s="1810"/>
      <c r="E356" s="788" t="s">
        <v>465</v>
      </c>
      <c r="F356" s="790">
        <v>1</v>
      </c>
    </row>
    <row r="357" spans="2:6" ht="15" customHeight="1" x14ac:dyDescent="0.25">
      <c r="D357" s="1810"/>
      <c r="E357" s="1062" t="s">
        <v>466</v>
      </c>
      <c r="F357" s="1063">
        <v>8</v>
      </c>
    </row>
    <row r="358" spans="2:6" ht="15" customHeight="1" x14ac:dyDescent="0.25">
      <c r="B358" s="1426" t="s">
        <v>36</v>
      </c>
      <c r="D358" s="1810"/>
      <c r="E358" s="788" t="s">
        <v>467</v>
      </c>
      <c r="F358" s="790">
        <v>40</v>
      </c>
    </row>
    <row r="359" spans="2:6" ht="15" customHeight="1" x14ac:dyDescent="0.25">
      <c r="B359" s="1426" t="s">
        <v>38</v>
      </c>
      <c r="D359" s="1810"/>
      <c r="E359" s="1062" t="s">
        <v>468</v>
      </c>
      <c r="F359" s="1063">
        <v>4</v>
      </c>
    </row>
    <row r="360" spans="2:6" ht="15" customHeight="1" x14ac:dyDescent="0.25">
      <c r="B360" s="1426" t="s">
        <v>81</v>
      </c>
      <c r="D360" s="1810"/>
      <c r="E360" s="788" t="s">
        <v>469</v>
      </c>
      <c r="F360" s="790">
        <v>5</v>
      </c>
    </row>
    <row r="361" spans="2:6" ht="15" customHeight="1" x14ac:dyDescent="0.25">
      <c r="D361" s="1810"/>
      <c r="E361" s="1062" t="s">
        <v>470</v>
      </c>
      <c r="F361" s="1063">
        <v>227</v>
      </c>
    </row>
    <row r="362" spans="2:6" ht="15" customHeight="1" x14ac:dyDescent="0.25">
      <c r="D362" s="1810"/>
      <c r="E362" s="788" t="s">
        <v>471</v>
      </c>
      <c r="F362" s="790">
        <v>13</v>
      </c>
    </row>
    <row r="363" spans="2:6" ht="15" customHeight="1" x14ac:dyDescent="0.25">
      <c r="D363" s="1810"/>
      <c r="E363" s="1062" t="s">
        <v>472</v>
      </c>
      <c r="F363" s="1063">
        <v>79</v>
      </c>
    </row>
    <row r="364" spans="2:6" ht="15" customHeight="1" x14ac:dyDescent="0.25">
      <c r="D364" s="1810"/>
      <c r="E364" s="788" t="s">
        <v>473</v>
      </c>
      <c r="F364" s="790">
        <v>222</v>
      </c>
    </row>
    <row r="365" spans="2:6" ht="15" customHeight="1" x14ac:dyDescent="0.25">
      <c r="D365" s="1810"/>
      <c r="E365" s="1062" t="s">
        <v>474</v>
      </c>
      <c r="F365" s="1063">
        <v>5</v>
      </c>
    </row>
    <row r="366" spans="2:6" ht="15" customHeight="1" x14ac:dyDescent="0.25">
      <c r="D366" s="1810"/>
      <c r="E366" s="788" t="s">
        <v>475</v>
      </c>
      <c r="F366" s="790">
        <v>3</v>
      </c>
    </row>
    <row r="367" spans="2:6" ht="15" customHeight="1" x14ac:dyDescent="0.25">
      <c r="D367" s="1810"/>
      <c r="E367" s="1062" t="s">
        <v>524</v>
      </c>
      <c r="F367" s="1063">
        <v>42</v>
      </c>
    </row>
    <row r="368" spans="2:6" ht="15" customHeight="1" x14ac:dyDescent="0.25">
      <c r="D368" s="1810"/>
      <c r="E368" s="788" t="s">
        <v>476</v>
      </c>
      <c r="F368" s="790">
        <v>123</v>
      </c>
    </row>
    <row r="369" spans="4:6" ht="15" customHeight="1" x14ac:dyDescent="0.25">
      <c r="D369" s="1810"/>
      <c r="E369" s="1062" t="s">
        <v>525</v>
      </c>
      <c r="F369" s="1063">
        <v>12</v>
      </c>
    </row>
    <row r="370" spans="4:6" ht="15.75" customHeight="1" x14ac:dyDescent="0.25">
      <c r="D370" s="1810"/>
      <c r="E370" s="788" t="s">
        <v>477</v>
      </c>
      <c r="F370" s="790">
        <v>3746</v>
      </c>
    </row>
    <row r="371" spans="4:6" ht="15.75" customHeight="1" x14ac:dyDescent="0.25">
      <c r="D371" s="1810"/>
      <c r="E371" s="1062" t="s">
        <v>479</v>
      </c>
      <c r="F371" s="1063">
        <v>52</v>
      </c>
    </row>
    <row r="372" spans="4:6" ht="15" customHeight="1" x14ac:dyDescent="0.25">
      <c r="D372" s="1810"/>
      <c r="E372" s="788" t="s">
        <v>480</v>
      </c>
      <c r="F372" s="790">
        <v>419</v>
      </c>
    </row>
    <row r="373" spans="4:6" ht="15" customHeight="1" x14ac:dyDescent="0.25">
      <c r="D373" s="1810"/>
      <c r="E373" s="1062" t="s">
        <v>481</v>
      </c>
      <c r="F373" s="1063">
        <v>70</v>
      </c>
    </row>
    <row r="374" spans="4:6" ht="15" customHeight="1" x14ac:dyDescent="0.25">
      <c r="D374" s="1810"/>
      <c r="E374" s="788" t="s">
        <v>482</v>
      </c>
      <c r="F374" s="790">
        <v>211</v>
      </c>
    </row>
    <row r="375" spans="4:6" ht="15" customHeight="1" x14ac:dyDescent="0.25">
      <c r="D375" s="1810"/>
      <c r="E375" s="1062" t="s">
        <v>483</v>
      </c>
      <c r="F375" s="1063">
        <v>721</v>
      </c>
    </row>
    <row r="376" spans="4:6" ht="15" customHeight="1" thickBot="1" x14ac:dyDescent="0.3">
      <c r="D376" s="1810"/>
      <c r="E376" s="788" t="s">
        <v>484</v>
      </c>
      <c r="F376" s="790">
        <v>4</v>
      </c>
    </row>
    <row r="377" spans="4:6" ht="15" customHeight="1" thickBot="1" x14ac:dyDescent="0.3">
      <c r="D377" s="1810"/>
      <c r="E377" s="897" t="s">
        <v>361</v>
      </c>
      <c r="F377" s="898">
        <v>6452</v>
      </c>
    </row>
    <row r="378" spans="4:6" ht="15" customHeight="1" x14ac:dyDescent="0.25">
      <c r="D378" s="1809" t="s">
        <v>212</v>
      </c>
      <c r="E378" s="788" t="s">
        <v>454</v>
      </c>
      <c r="F378" s="790">
        <v>20</v>
      </c>
    </row>
    <row r="379" spans="4:6" ht="15" customHeight="1" x14ac:dyDescent="0.25">
      <c r="D379" s="1810"/>
      <c r="E379" s="1062" t="s">
        <v>455</v>
      </c>
      <c r="F379" s="1063">
        <v>1</v>
      </c>
    </row>
    <row r="380" spans="4:6" ht="15" customHeight="1" x14ac:dyDescent="0.25">
      <c r="D380" s="1810"/>
      <c r="E380" s="788" t="s">
        <v>457</v>
      </c>
      <c r="F380" s="790">
        <v>5</v>
      </c>
    </row>
    <row r="381" spans="4:6" ht="15" customHeight="1" x14ac:dyDescent="0.25">
      <c r="D381" s="1810"/>
      <c r="E381" s="1062" t="s">
        <v>459</v>
      </c>
      <c r="F381" s="1063">
        <v>1</v>
      </c>
    </row>
    <row r="382" spans="4:6" ht="15" customHeight="1" x14ac:dyDescent="0.25">
      <c r="D382" s="1810"/>
      <c r="E382" s="788" t="s">
        <v>460</v>
      </c>
      <c r="F382" s="790">
        <v>2</v>
      </c>
    </row>
    <row r="383" spans="4:6" ht="15" customHeight="1" x14ac:dyDescent="0.25">
      <c r="D383" s="1810"/>
      <c r="E383" s="1062" t="s">
        <v>461</v>
      </c>
      <c r="F383" s="1063">
        <v>28</v>
      </c>
    </row>
    <row r="384" spans="4:6" ht="15" customHeight="1" x14ac:dyDescent="0.25">
      <c r="D384" s="1810"/>
      <c r="E384" s="788" t="s">
        <v>462</v>
      </c>
      <c r="F384" s="790">
        <v>2</v>
      </c>
    </row>
    <row r="385" spans="4:6" ht="15" customHeight="1" x14ac:dyDescent="0.25">
      <c r="D385" s="1810"/>
      <c r="E385" s="1062" t="s">
        <v>463</v>
      </c>
      <c r="F385" s="1063">
        <v>1</v>
      </c>
    </row>
    <row r="386" spans="4:6" ht="15" customHeight="1" x14ac:dyDescent="0.25">
      <c r="D386" s="1810"/>
      <c r="E386" s="788" t="s">
        <v>466</v>
      </c>
      <c r="F386" s="790">
        <v>2</v>
      </c>
    </row>
    <row r="387" spans="4:6" ht="15" customHeight="1" x14ac:dyDescent="0.25">
      <c r="D387" s="1810"/>
      <c r="E387" s="1062" t="s">
        <v>467</v>
      </c>
      <c r="F387" s="1063">
        <v>4</v>
      </c>
    </row>
    <row r="388" spans="4:6" ht="15" customHeight="1" x14ac:dyDescent="0.25">
      <c r="D388" s="1810"/>
      <c r="E388" s="788" t="s">
        <v>468</v>
      </c>
      <c r="F388" s="790">
        <v>3</v>
      </c>
    </row>
    <row r="389" spans="4:6" ht="15" customHeight="1" x14ac:dyDescent="0.25">
      <c r="D389" s="1810"/>
      <c r="E389" s="1062" t="s">
        <v>469</v>
      </c>
      <c r="F389" s="1063">
        <v>1</v>
      </c>
    </row>
    <row r="390" spans="4:6" ht="15" customHeight="1" x14ac:dyDescent="0.25">
      <c r="D390" s="1810"/>
      <c r="E390" s="788" t="s">
        <v>470</v>
      </c>
      <c r="F390" s="790">
        <v>13</v>
      </c>
    </row>
    <row r="391" spans="4:6" ht="15" customHeight="1" x14ac:dyDescent="0.25">
      <c r="D391" s="1810"/>
      <c r="E391" s="1062" t="s">
        <v>471</v>
      </c>
      <c r="F391" s="1063">
        <v>2</v>
      </c>
    </row>
    <row r="392" spans="4:6" ht="15" customHeight="1" x14ac:dyDescent="0.25">
      <c r="D392" s="1810"/>
      <c r="E392" s="788" t="s">
        <v>472</v>
      </c>
      <c r="F392" s="790">
        <v>10</v>
      </c>
    </row>
    <row r="393" spans="4:6" ht="15" customHeight="1" x14ac:dyDescent="0.25">
      <c r="D393" s="1810"/>
      <c r="E393" s="1062" t="s">
        <v>473</v>
      </c>
      <c r="F393" s="1063">
        <v>35</v>
      </c>
    </row>
    <row r="394" spans="4:6" ht="15" customHeight="1" x14ac:dyDescent="0.25">
      <c r="D394" s="1810"/>
      <c r="E394" s="788" t="s">
        <v>476</v>
      </c>
      <c r="F394" s="790">
        <v>15</v>
      </c>
    </row>
    <row r="395" spans="4:6" ht="15" customHeight="1" x14ac:dyDescent="0.25">
      <c r="D395" s="1810"/>
      <c r="E395" s="1062" t="s">
        <v>525</v>
      </c>
      <c r="F395" s="1063">
        <v>11</v>
      </c>
    </row>
    <row r="396" spans="4:6" ht="15" customHeight="1" x14ac:dyDescent="0.25">
      <c r="D396" s="1810"/>
      <c r="E396" s="788" t="s">
        <v>485</v>
      </c>
      <c r="F396" s="790">
        <v>1</v>
      </c>
    </row>
    <row r="397" spans="4:6" ht="15" customHeight="1" x14ac:dyDescent="0.25">
      <c r="D397" s="1810"/>
      <c r="E397" s="1062" t="s">
        <v>477</v>
      </c>
      <c r="F397" s="1063">
        <v>710</v>
      </c>
    </row>
    <row r="398" spans="4:6" ht="15" customHeight="1" x14ac:dyDescent="0.25">
      <c r="D398" s="1810"/>
      <c r="E398" s="788" t="s">
        <v>479</v>
      </c>
      <c r="F398" s="790">
        <v>6</v>
      </c>
    </row>
    <row r="399" spans="4:6" ht="15" customHeight="1" x14ac:dyDescent="0.25">
      <c r="D399" s="1810"/>
      <c r="E399" s="1062" t="s">
        <v>480</v>
      </c>
      <c r="F399" s="1063">
        <v>72</v>
      </c>
    </row>
    <row r="400" spans="4:6" ht="15" customHeight="1" x14ac:dyDescent="0.25">
      <c r="D400" s="1810"/>
      <c r="E400" s="788" t="s">
        <v>481</v>
      </c>
      <c r="F400" s="790">
        <v>5</v>
      </c>
    </row>
    <row r="401" spans="2:6" ht="15" customHeight="1" x14ac:dyDescent="0.25">
      <c r="D401" s="1810"/>
      <c r="E401" s="1062" t="s">
        <v>482</v>
      </c>
      <c r="F401" s="1063">
        <v>24</v>
      </c>
    </row>
    <row r="402" spans="2:6" ht="15.75" customHeight="1" x14ac:dyDescent="0.25">
      <c r="D402" s="1810"/>
      <c r="E402" s="788" t="s">
        <v>483</v>
      </c>
      <c r="F402" s="790">
        <v>113</v>
      </c>
    </row>
    <row r="403" spans="2:6" ht="15.75" customHeight="1" thickBot="1" x14ac:dyDescent="0.3">
      <c r="D403" s="1810"/>
      <c r="E403" s="1062" t="s">
        <v>484</v>
      </c>
      <c r="F403" s="1063">
        <v>1</v>
      </c>
    </row>
    <row r="404" spans="2:6" ht="15" customHeight="1" thickBot="1" x14ac:dyDescent="0.3">
      <c r="D404" s="1810"/>
      <c r="E404" s="897" t="s">
        <v>361</v>
      </c>
      <c r="F404" s="898">
        <v>1088</v>
      </c>
    </row>
    <row r="405" spans="2:6" ht="15" customHeight="1" x14ac:dyDescent="0.25">
      <c r="D405" s="1809" t="s">
        <v>213</v>
      </c>
      <c r="E405" s="1062" t="s">
        <v>454</v>
      </c>
      <c r="F405" s="1063">
        <v>335</v>
      </c>
    </row>
    <row r="406" spans="2:6" ht="15" customHeight="1" x14ac:dyDescent="0.25">
      <c r="D406" s="1810"/>
      <c r="E406" s="788" t="s">
        <v>526</v>
      </c>
      <c r="F406" s="790">
        <v>1</v>
      </c>
    </row>
    <row r="407" spans="2:6" ht="15" customHeight="1" x14ac:dyDescent="0.25">
      <c r="D407" s="1810"/>
      <c r="E407" s="1062" t="s">
        <v>455</v>
      </c>
      <c r="F407" s="1063">
        <v>7</v>
      </c>
    </row>
    <row r="408" spans="2:6" ht="15" customHeight="1" x14ac:dyDescent="0.25">
      <c r="D408" s="1810"/>
      <c r="E408" s="788" t="s">
        <v>457</v>
      </c>
      <c r="F408" s="790">
        <v>80</v>
      </c>
    </row>
    <row r="409" spans="2:6" ht="15" customHeight="1" x14ac:dyDescent="0.25">
      <c r="D409" s="1810"/>
      <c r="E409" s="1062" t="s">
        <v>458</v>
      </c>
      <c r="F409" s="1063">
        <v>3</v>
      </c>
    </row>
    <row r="410" spans="2:6" ht="15" customHeight="1" x14ac:dyDescent="0.25">
      <c r="D410" s="1810"/>
      <c r="E410" s="788" t="s">
        <v>459</v>
      </c>
      <c r="F410" s="790">
        <v>6</v>
      </c>
    </row>
    <row r="411" spans="2:6" ht="15" customHeight="1" x14ac:dyDescent="0.25">
      <c r="D411" s="1810"/>
      <c r="E411" s="1062" t="s">
        <v>460</v>
      </c>
      <c r="F411" s="1063">
        <v>46</v>
      </c>
    </row>
    <row r="412" spans="2:6" ht="15" customHeight="1" x14ac:dyDescent="0.25">
      <c r="D412" s="1810"/>
      <c r="E412" s="788" t="s">
        <v>461</v>
      </c>
      <c r="F412" s="790">
        <v>357</v>
      </c>
    </row>
    <row r="413" spans="2:6" ht="15" customHeight="1" x14ac:dyDescent="0.25">
      <c r="D413" s="1810"/>
      <c r="E413" s="1062" t="s">
        <v>462</v>
      </c>
      <c r="F413" s="1063">
        <v>23</v>
      </c>
    </row>
    <row r="414" spans="2:6" ht="15" customHeight="1" x14ac:dyDescent="0.25">
      <c r="B414" s="1426" t="s">
        <v>36</v>
      </c>
      <c r="D414" s="1810"/>
      <c r="E414" s="788" t="s">
        <v>463</v>
      </c>
      <c r="F414" s="790">
        <v>9</v>
      </c>
    </row>
    <row r="415" spans="2:6" ht="15" customHeight="1" x14ac:dyDescent="0.25">
      <c r="B415" s="1426" t="s">
        <v>38</v>
      </c>
      <c r="D415" s="1810"/>
      <c r="E415" s="1062" t="s">
        <v>464</v>
      </c>
      <c r="F415" s="1063">
        <v>2</v>
      </c>
    </row>
    <row r="416" spans="2:6" ht="15" customHeight="1" x14ac:dyDescent="0.25">
      <c r="B416" s="1426" t="s">
        <v>81</v>
      </c>
      <c r="D416" s="1810"/>
      <c r="E416" s="788" t="s">
        <v>465</v>
      </c>
      <c r="F416" s="790">
        <v>7</v>
      </c>
    </row>
    <row r="417" spans="4:6" ht="15" customHeight="1" x14ac:dyDescent="0.25">
      <c r="D417" s="1810"/>
      <c r="E417" s="1062" t="s">
        <v>466</v>
      </c>
      <c r="F417" s="1063">
        <v>6</v>
      </c>
    </row>
    <row r="418" spans="4:6" ht="15" customHeight="1" x14ac:dyDescent="0.25">
      <c r="D418" s="1810"/>
      <c r="E418" s="788" t="s">
        <v>467</v>
      </c>
      <c r="F418" s="790">
        <v>91</v>
      </c>
    </row>
    <row r="419" spans="4:6" ht="15" customHeight="1" x14ac:dyDescent="0.25">
      <c r="D419" s="1810"/>
      <c r="E419" s="1062" t="s">
        <v>468</v>
      </c>
      <c r="F419" s="1063">
        <v>18</v>
      </c>
    </row>
    <row r="420" spans="4:6" ht="15" customHeight="1" x14ac:dyDescent="0.25">
      <c r="D420" s="1810"/>
      <c r="E420" s="788" t="s">
        <v>469</v>
      </c>
      <c r="F420" s="790">
        <v>7</v>
      </c>
    </row>
    <row r="421" spans="4:6" ht="15" customHeight="1" x14ac:dyDescent="0.25">
      <c r="D421" s="1810"/>
      <c r="E421" s="1062" t="s">
        <v>470</v>
      </c>
      <c r="F421" s="1063">
        <v>261</v>
      </c>
    </row>
    <row r="422" spans="4:6" ht="15" customHeight="1" x14ac:dyDescent="0.25">
      <c r="D422" s="1810"/>
      <c r="E422" s="788" t="s">
        <v>471</v>
      </c>
      <c r="F422" s="790">
        <v>14</v>
      </c>
    </row>
    <row r="423" spans="4:6" ht="15" customHeight="1" x14ac:dyDescent="0.25">
      <c r="D423" s="1810"/>
      <c r="E423" s="1062" t="s">
        <v>472</v>
      </c>
      <c r="F423" s="1063">
        <v>80</v>
      </c>
    </row>
    <row r="424" spans="4:6" ht="15" customHeight="1" x14ac:dyDescent="0.25">
      <c r="D424" s="1810"/>
      <c r="E424" s="788" t="s">
        <v>473</v>
      </c>
      <c r="F424" s="790">
        <v>364</v>
      </c>
    </row>
    <row r="425" spans="4:6" ht="15" customHeight="1" x14ac:dyDescent="0.25">
      <c r="D425" s="1810"/>
      <c r="E425" s="1062" t="s">
        <v>474</v>
      </c>
      <c r="F425" s="1063">
        <v>7</v>
      </c>
    </row>
    <row r="426" spans="4:6" ht="15" customHeight="1" x14ac:dyDescent="0.25">
      <c r="D426" s="1810"/>
      <c r="E426" s="788" t="s">
        <v>475</v>
      </c>
      <c r="F426" s="790">
        <v>1</v>
      </c>
    </row>
    <row r="427" spans="4:6" ht="15" customHeight="1" x14ac:dyDescent="0.25">
      <c r="D427" s="1810"/>
      <c r="E427" s="1062" t="s">
        <v>524</v>
      </c>
      <c r="F427" s="1063">
        <v>97</v>
      </c>
    </row>
    <row r="428" spans="4:6" ht="15" customHeight="1" x14ac:dyDescent="0.25">
      <c r="D428" s="1810"/>
      <c r="E428" s="788" t="s">
        <v>476</v>
      </c>
      <c r="F428" s="790">
        <v>307</v>
      </c>
    </row>
    <row r="429" spans="4:6" ht="15" customHeight="1" x14ac:dyDescent="0.25">
      <c r="D429" s="1810"/>
      <c r="E429" s="1062" t="s">
        <v>525</v>
      </c>
      <c r="F429" s="1063">
        <v>24</v>
      </c>
    </row>
    <row r="430" spans="4:6" ht="15" customHeight="1" x14ac:dyDescent="0.25">
      <c r="D430" s="1810"/>
      <c r="E430" s="788" t="s">
        <v>477</v>
      </c>
      <c r="F430" s="790">
        <v>6676</v>
      </c>
    </row>
    <row r="431" spans="4:6" ht="15" customHeight="1" x14ac:dyDescent="0.25">
      <c r="D431" s="1810"/>
      <c r="E431" s="1062" t="s">
        <v>479</v>
      </c>
      <c r="F431" s="1063">
        <v>35</v>
      </c>
    </row>
    <row r="432" spans="4:6" ht="15" customHeight="1" x14ac:dyDescent="0.25">
      <c r="D432" s="1810"/>
      <c r="E432" s="788" t="s">
        <v>480</v>
      </c>
      <c r="F432" s="790">
        <v>439</v>
      </c>
    </row>
    <row r="433" spans="4:6" ht="15.75" customHeight="1" x14ac:dyDescent="0.25">
      <c r="D433" s="1810"/>
      <c r="E433" s="1062" t="s">
        <v>481</v>
      </c>
      <c r="F433" s="1063">
        <v>135</v>
      </c>
    </row>
    <row r="434" spans="4:6" ht="15.75" customHeight="1" x14ac:dyDescent="0.25">
      <c r="D434" s="1810"/>
      <c r="E434" s="788" t="s">
        <v>486</v>
      </c>
      <c r="F434" s="790">
        <v>3</v>
      </c>
    </row>
    <row r="435" spans="4:6" ht="15" customHeight="1" x14ac:dyDescent="0.25">
      <c r="D435" s="1810"/>
      <c r="E435" s="1062" t="s">
        <v>482</v>
      </c>
      <c r="F435" s="1063">
        <v>288</v>
      </c>
    </row>
    <row r="436" spans="4:6" ht="15" customHeight="1" x14ac:dyDescent="0.25">
      <c r="D436" s="1810"/>
      <c r="E436" s="788" t="s">
        <v>483</v>
      </c>
      <c r="F436" s="790">
        <v>1359</v>
      </c>
    </row>
    <row r="437" spans="4:6" ht="15" customHeight="1" thickBot="1" x14ac:dyDescent="0.3">
      <c r="D437" s="1810"/>
      <c r="E437" s="1062" t="s">
        <v>484</v>
      </c>
      <c r="F437" s="1063">
        <v>5</v>
      </c>
    </row>
    <row r="438" spans="4:6" ht="15" customHeight="1" thickBot="1" x14ac:dyDescent="0.3">
      <c r="D438" s="1810"/>
      <c r="E438" s="897" t="s">
        <v>361</v>
      </c>
      <c r="F438" s="898">
        <v>11093</v>
      </c>
    </row>
    <row r="439" spans="4:6" ht="15" customHeight="1" x14ac:dyDescent="0.25">
      <c r="D439" s="1809" t="s">
        <v>214</v>
      </c>
      <c r="E439" s="1062" t="s">
        <v>454</v>
      </c>
      <c r="F439" s="1063">
        <v>114</v>
      </c>
    </row>
    <row r="440" spans="4:6" ht="15" customHeight="1" x14ac:dyDescent="0.25">
      <c r="D440" s="1810"/>
      <c r="E440" s="788" t="s">
        <v>455</v>
      </c>
      <c r="F440" s="790">
        <v>2</v>
      </c>
    </row>
    <row r="441" spans="4:6" ht="15" customHeight="1" x14ac:dyDescent="0.25">
      <c r="D441" s="1810"/>
      <c r="E441" s="1062" t="s">
        <v>457</v>
      </c>
      <c r="F441" s="1063">
        <v>21</v>
      </c>
    </row>
    <row r="442" spans="4:6" ht="15" customHeight="1" x14ac:dyDescent="0.25">
      <c r="D442" s="1810"/>
      <c r="E442" s="788" t="s">
        <v>459</v>
      </c>
      <c r="F442" s="790">
        <v>1</v>
      </c>
    </row>
    <row r="443" spans="4:6" ht="15" customHeight="1" x14ac:dyDescent="0.25">
      <c r="D443" s="1810"/>
      <c r="E443" s="1062" t="s">
        <v>460</v>
      </c>
      <c r="F443" s="1063">
        <v>9</v>
      </c>
    </row>
    <row r="444" spans="4:6" ht="15" customHeight="1" x14ac:dyDescent="0.25">
      <c r="D444" s="1810"/>
      <c r="E444" s="788" t="s">
        <v>461</v>
      </c>
      <c r="F444" s="790">
        <v>154</v>
      </c>
    </row>
    <row r="445" spans="4:6" ht="15" customHeight="1" x14ac:dyDescent="0.25">
      <c r="D445" s="1810"/>
      <c r="E445" s="1062" t="s">
        <v>462</v>
      </c>
      <c r="F445" s="1063">
        <v>6</v>
      </c>
    </row>
    <row r="446" spans="4:6" ht="15" customHeight="1" x14ac:dyDescent="0.25">
      <c r="D446" s="1810"/>
      <c r="E446" s="788" t="s">
        <v>463</v>
      </c>
      <c r="F446" s="790">
        <v>4</v>
      </c>
    </row>
    <row r="447" spans="4:6" ht="15" customHeight="1" x14ac:dyDescent="0.25">
      <c r="D447" s="1810"/>
      <c r="E447" s="1062" t="s">
        <v>464</v>
      </c>
      <c r="F447" s="1063">
        <v>4</v>
      </c>
    </row>
    <row r="448" spans="4:6" ht="15" customHeight="1" x14ac:dyDescent="0.25">
      <c r="D448" s="1810"/>
      <c r="E448" s="788" t="s">
        <v>465</v>
      </c>
      <c r="F448" s="790">
        <v>1</v>
      </c>
    </row>
    <row r="449" spans="4:6" ht="15" customHeight="1" x14ac:dyDescent="0.25">
      <c r="D449" s="1810"/>
      <c r="E449" s="1062" t="s">
        <v>466</v>
      </c>
      <c r="F449" s="1063">
        <v>1</v>
      </c>
    </row>
    <row r="450" spans="4:6" ht="15" customHeight="1" x14ac:dyDescent="0.25">
      <c r="D450" s="1810"/>
      <c r="E450" s="788" t="s">
        <v>467</v>
      </c>
      <c r="F450" s="790">
        <v>25</v>
      </c>
    </row>
    <row r="451" spans="4:6" ht="15" customHeight="1" x14ac:dyDescent="0.25">
      <c r="D451" s="1810"/>
      <c r="E451" s="1062" t="s">
        <v>468</v>
      </c>
      <c r="F451" s="1063">
        <v>2</v>
      </c>
    </row>
    <row r="452" spans="4:6" ht="15" customHeight="1" x14ac:dyDescent="0.25">
      <c r="D452" s="1810"/>
      <c r="E452" s="788" t="s">
        <v>469</v>
      </c>
      <c r="F452" s="790">
        <v>2</v>
      </c>
    </row>
    <row r="453" spans="4:6" ht="15" customHeight="1" x14ac:dyDescent="0.25">
      <c r="D453" s="1810"/>
      <c r="E453" s="1062" t="s">
        <v>470</v>
      </c>
      <c r="F453" s="1063">
        <v>67</v>
      </c>
    </row>
    <row r="454" spans="4:6" ht="15" customHeight="1" x14ac:dyDescent="0.25">
      <c r="D454" s="1810"/>
      <c r="E454" s="788" t="s">
        <v>471</v>
      </c>
      <c r="F454" s="790">
        <v>7</v>
      </c>
    </row>
    <row r="455" spans="4:6" ht="15" customHeight="1" x14ac:dyDescent="0.25">
      <c r="D455" s="1810"/>
      <c r="E455" s="1062" t="s">
        <v>472</v>
      </c>
      <c r="F455" s="1063">
        <v>30</v>
      </c>
    </row>
    <row r="456" spans="4:6" ht="15" customHeight="1" x14ac:dyDescent="0.25">
      <c r="D456" s="1810"/>
      <c r="E456" s="788" t="s">
        <v>473</v>
      </c>
      <c r="F456" s="790">
        <v>101</v>
      </c>
    </row>
    <row r="457" spans="4:6" ht="15" customHeight="1" x14ac:dyDescent="0.25">
      <c r="D457" s="1810"/>
      <c r="E457" s="1062" t="s">
        <v>475</v>
      </c>
      <c r="F457" s="1063">
        <v>7</v>
      </c>
    </row>
    <row r="458" spans="4:6" ht="15" customHeight="1" x14ac:dyDescent="0.25">
      <c r="D458" s="1810"/>
      <c r="E458" s="788" t="s">
        <v>524</v>
      </c>
      <c r="F458" s="790">
        <v>9</v>
      </c>
    </row>
    <row r="459" spans="4:6" ht="15" customHeight="1" x14ac:dyDescent="0.25">
      <c r="D459" s="1810"/>
      <c r="E459" s="1062" t="s">
        <v>476</v>
      </c>
      <c r="F459" s="1063">
        <v>114</v>
      </c>
    </row>
    <row r="460" spans="4:6" ht="15" customHeight="1" x14ac:dyDescent="0.25">
      <c r="D460" s="1810"/>
      <c r="E460" s="788" t="s">
        <v>525</v>
      </c>
      <c r="F460" s="790">
        <v>24</v>
      </c>
    </row>
    <row r="461" spans="4:6" ht="15" customHeight="1" x14ac:dyDescent="0.25">
      <c r="D461" s="1810"/>
      <c r="E461" s="1062" t="s">
        <v>477</v>
      </c>
      <c r="F461" s="1063">
        <v>1942</v>
      </c>
    </row>
    <row r="462" spans="4:6" ht="15.75" customHeight="1" x14ac:dyDescent="0.25">
      <c r="D462" s="1810"/>
      <c r="E462" s="788" t="s">
        <v>479</v>
      </c>
      <c r="F462" s="790">
        <v>12</v>
      </c>
    </row>
    <row r="463" spans="4:6" ht="15.75" customHeight="1" x14ac:dyDescent="0.25">
      <c r="D463" s="1810"/>
      <c r="E463" s="1062" t="s">
        <v>480</v>
      </c>
      <c r="F463" s="1063">
        <v>182</v>
      </c>
    </row>
    <row r="464" spans="4:6" ht="15" customHeight="1" x14ac:dyDescent="0.25">
      <c r="D464" s="1810"/>
      <c r="E464" s="788" t="s">
        <v>481</v>
      </c>
      <c r="F464" s="790">
        <v>41</v>
      </c>
    </row>
    <row r="465" spans="2:6" ht="15" customHeight="1" x14ac:dyDescent="0.25">
      <c r="D465" s="1810"/>
      <c r="E465" s="1062" t="s">
        <v>486</v>
      </c>
      <c r="F465" s="1063">
        <v>6</v>
      </c>
    </row>
    <row r="466" spans="2:6" ht="15" customHeight="1" x14ac:dyDescent="0.25">
      <c r="D466" s="1810"/>
      <c r="E466" s="788" t="s">
        <v>482</v>
      </c>
      <c r="F466" s="790">
        <v>109</v>
      </c>
    </row>
    <row r="467" spans="2:6" ht="15" customHeight="1" thickBot="1" x14ac:dyDescent="0.3">
      <c r="D467" s="1810"/>
      <c r="E467" s="1062" t="s">
        <v>483</v>
      </c>
      <c r="F467" s="1063">
        <v>388</v>
      </c>
    </row>
    <row r="468" spans="2:6" ht="15" customHeight="1" thickBot="1" x14ac:dyDescent="0.3">
      <c r="B468" s="1426" t="s">
        <v>36</v>
      </c>
      <c r="D468" s="1811"/>
      <c r="E468" s="897" t="s">
        <v>361</v>
      </c>
      <c r="F468" s="898">
        <v>3385</v>
      </c>
    </row>
    <row r="469" spans="2:6" ht="15" customHeight="1" x14ac:dyDescent="0.25">
      <c r="B469" s="1426" t="s">
        <v>38</v>
      </c>
      <c r="D469" s="1809" t="s">
        <v>260</v>
      </c>
      <c r="E469" s="1062" t="s">
        <v>454</v>
      </c>
      <c r="F469" s="1063">
        <v>332</v>
      </c>
    </row>
    <row r="470" spans="2:6" ht="15" customHeight="1" x14ac:dyDescent="0.25">
      <c r="B470" s="1426" t="s">
        <v>81</v>
      </c>
      <c r="D470" s="1810"/>
      <c r="E470" s="788" t="s">
        <v>455</v>
      </c>
      <c r="F470" s="790">
        <v>10</v>
      </c>
    </row>
    <row r="471" spans="2:6" ht="15" customHeight="1" x14ac:dyDescent="0.25">
      <c r="D471" s="1810"/>
      <c r="E471" s="1062" t="s">
        <v>457</v>
      </c>
      <c r="F471" s="1063">
        <v>92</v>
      </c>
    </row>
    <row r="472" spans="2:6" ht="15" customHeight="1" x14ac:dyDescent="0.25">
      <c r="D472" s="1810"/>
      <c r="E472" s="788" t="s">
        <v>459</v>
      </c>
      <c r="F472" s="790">
        <v>28</v>
      </c>
    </row>
    <row r="473" spans="2:6" ht="15" customHeight="1" x14ac:dyDescent="0.25">
      <c r="D473" s="1810"/>
      <c r="E473" s="1062" t="s">
        <v>460</v>
      </c>
      <c r="F473" s="1063">
        <v>46</v>
      </c>
    </row>
    <row r="474" spans="2:6" ht="15" customHeight="1" x14ac:dyDescent="0.25">
      <c r="D474" s="1810"/>
      <c r="E474" s="788" t="s">
        <v>461</v>
      </c>
      <c r="F474" s="790">
        <v>343</v>
      </c>
    </row>
    <row r="475" spans="2:6" ht="15" customHeight="1" x14ac:dyDescent="0.25">
      <c r="D475" s="1810"/>
      <c r="E475" s="1062" t="s">
        <v>462</v>
      </c>
      <c r="F475" s="1063">
        <v>27</v>
      </c>
    </row>
    <row r="476" spans="2:6" ht="15" customHeight="1" x14ac:dyDescent="0.25">
      <c r="D476" s="1810"/>
      <c r="E476" s="788" t="s">
        <v>463</v>
      </c>
      <c r="F476" s="790">
        <v>19</v>
      </c>
    </row>
    <row r="477" spans="2:6" ht="15" customHeight="1" x14ac:dyDescent="0.25">
      <c r="D477" s="1810"/>
      <c r="E477" s="1062" t="s">
        <v>464</v>
      </c>
      <c r="F477" s="1063">
        <v>4</v>
      </c>
    </row>
    <row r="478" spans="2:6" ht="15" customHeight="1" x14ac:dyDescent="0.25">
      <c r="D478" s="1810"/>
      <c r="E478" s="788" t="s">
        <v>465</v>
      </c>
      <c r="F478" s="790">
        <v>15</v>
      </c>
    </row>
    <row r="479" spans="2:6" ht="15" customHeight="1" x14ac:dyDescent="0.25">
      <c r="D479" s="1810"/>
      <c r="E479" s="1062" t="s">
        <v>466</v>
      </c>
      <c r="F479" s="1063">
        <v>4</v>
      </c>
    </row>
    <row r="480" spans="2:6" ht="15" customHeight="1" x14ac:dyDescent="0.25">
      <c r="D480" s="1810"/>
      <c r="E480" s="788" t="s">
        <v>467</v>
      </c>
      <c r="F480" s="790">
        <v>71</v>
      </c>
    </row>
    <row r="481" spans="4:6" ht="15" customHeight="1" x14ac:dyDescent="0.25">
      <c r="D481" s="1810"/>
      <c r="E481" s="1062" t="s">
        <v>468</v>
      </c>
      <c r="F481" s="1063">
        <v>6</v>
      </c>
    </row>
    <row r="482" spans="4:6" ht="15" customHeight="1" x14ac:dyDescent="0.25">
      <c r="D482" s="1810"/>
      <c r="E482" s="788" t="s">
        <v>469</v>
      </c>
      <c r="F482" s="790">
        <v>10</v>
      </c>
    </row>
    <row r="483" spans="4:6" ht="15" customHeight="1" x14ac:dyDescent="0.25">
      <c r="D483" s="1810"/>
      <c r="E483" s="1062" t="s">
        <v>470</v>
      </c>
      <c r="F483" s="1063">
        <v>218</v>
      </c>
    </row>
    <row r="484" spans="4:6" ht="15" customHeight="1" x14ac:dyDescent="0.25">
      <c r="D484" s="1810"/>
      <c r="E484" s="788" t="s">
        <v>471</v>
      </c>
      <c r="F484" s="790">
        <v>12</v>
      </c>
    </row>
    <row r="485" spans="4:6" ht="15" customHeight="1" x14ac:dyDescent="0.25">
      <c r="D485" s="1810"/>
      <c r="E485" s="1062" t="s">
        <v>472</v>
      </c>
      <c r="F485" s="1063">
        <v>135</v>
      </c>
    </row>
    <row r="486" spans="4:6" ht="15" customHeight="1" x14ac:dyDescent="0.25">
      <c r="D486" s="1810"/>
      <c r="E486" s="788" t="s">
        <v>473</v>
      </c>
      <c r="F486" s="790">
        <v>396</v>
      </c>
    </row>
    <row r="487" spans="4:6" ht="15.75" customHeight="1" x14ac:dyDescent="0.25">
      <c r="D487" s="1810"/>
      <c r="E487" s="1062" t="s">
        <v>474</v>
      </c>
      <c r="F487" s="1063">
        <v>2</v>
      </c>
    </row>
    <row r="488" spans="4:6" ht="15.75" customHeight="1" x14ac:dyDescent="0.25">
      <c r="D488" s="1810"/>
      <c r="E488" s="788" t="s">
        <v>475</v>
      </c>
      <c r="F488" s="790">
        <v>2</v>
      </c>
    </row>
    <row r="489" spans="4:6" ht="15" customHeight="1" x14ac:dyDescent="0.25">
      <c r="D489" s="1810"/>
      <c r="E489" s="1062" t="s">
        <v>524</v>
      </c>
      <c r="F489" s="1063">
        <v>62</v>
      </c>
    </row>
    <row r="490" spans="4:6" ht="15" customHeight="1" x14ac:dyDescent="0.25">
      <c r="D490" s="1810"/>
      <c r="E490" s="788" t="s">
        <v>476</v>
      </c>
      <c r="F490" s="790">
        <v>342</v>
      </c>
    </row>
    <row r="491" spans="4:6" ht="15" customHeight="1" x14ac:dyDescent="0.25">
      <c r="D491" s="1810"/>
      <c r="E491" s="1062" t="s">
        <v>525</v>
      </c>
      <c r="F491" s="1063">
        <v>36</v>
      </c>
    </row>
    <row r="492" spans="4:6" ht="15" customHeight="1" x14ac:dyDescent="0.25">
      <c r="D492" s="1810"/>
      <c r="E492" s="788" t="s">
        <v>477</v>
      </c>
      <c r="F492" s="790">
        <v>7544</v>
      </c>
    </row>
    <row r="493" spans="4:6" ht="15" customHeight="1" x14ac:dyDescent="0.25">
      <c r="D493" s="1810"/>
      <c r="E493" s="1062" t="s">
        <v>478</v>
      </c>
      <c r="F493" s="1063">
        <v>1</v>
      </c>
    </row>
    <row r="494" spans="4:6" ht="15" customHeight="1" x14ac:dyDescent="0.25">
      <c r="D494" s="1810"/>
      <c r="E494" s="788" t="s">
        <v>479</v>
      </c>
      <c r="F494" s="790">
        <v>25</v>
      </c>
    </row>
    <row r="495" spans="4:6" ht="15" customHeight="1" x14ac:dyDescent="0.25">
      <c r="D495" s="1810"/>
      <c r="E495" s="1062" t="s">
        <v>480</v>
      </c>
      <c r="F495" s="1063">
        <v>469</v>
      </c>
    </row>
    <row r="496" spans="4:6" ht="15" customHeight="1" x14ac:dyDescent="0.25">
      <c r="D496" s="1810"/>
      <c r="E496" s="788" t="s">
        <v>481</v>
      </c>
      <c r="F496" s="790">
        <v>111</v>
      </c>
    </row>
    <row r="497" spans="4:6" ht="15" customHeight="1" x14ac:dyDescent="0.25">
      <c r="D497" s="1810"/>
      <c r="E497" s="1062" t="s">
        <v>486</v>
      </c>
      <c r="F497" s="1063">
        <v>2</v>
      </c>
    </row>
    <row r="498" spans="4:6" ht="15" customHeight="1" x14ac:dyDescent="0.25">
      <c r="D498" s="1810"/>
      <c r="E498" s="788" t="s">
        <v>482</v>
      </c>
      <c r="F498" s="790">
        <v>270</v>
      </c>
    </row>
    <row r="499" spans="4:6" ht="15" customHeight="1" x14ac:dyDescent="0.25">
      <c r="D499" s="1810"/>
      <c r="E499" s="1062" t="s">
        <v>483</v>
      </c>
      <c r="F499" s="1063">
        <v>1506</v>
      </c>
    </row>
    <row r="500" spans="4:6" ht="15" customHeight="1" x14ac:dyDescent="0.25">
      <c r="D500" s="1810"/>
      <c r="E500" s="788" t="s">
        <v>484</v>
      </c>
      <c r="F500" s="790">
        <v>11</v>
      </c>
    </row>
    <row r="501" spans="4:6" ht="15" customHeight="1" thickBot="1" x14ac:dyDescent="0.3">
      <c r="D501" s="1810"/>
      <c r="E501" s="1062" t="s">
        <v>490</v>
      </c>
      <c r="F501" s="1063">
        <v>1</v>
      </c>
    </row>
    <row r="502" spans="4:6" ht="15" customHeight="1" thickBot="1" x14ac:dyDescent="0.3">
      <c r="D502" s="1810"/>
      <c r="E502" s="897" t="s">
        <v>361</v>
      </c>
      <c r="F502" s="898">
        <v>12152</v>
      </c>
    </row>
    <row r="503" spans="4:6" ht="15" customHeight="1" x14ac:dyDescent="0.25">
      <c r="D503" s="1809" t="s">
        <v>216</v>
      </c>
      <c r="E503" s="1062" t="s">
        <v>454</v>
      </c>
      <c r="F503" s="1063">
        <v>100</v>
      </c>
    </row>
    <row r="504" spans="4:6" ht="15" customHeight="1" x14ac:dyDescent="0.25">
      <c r="D504" s="1810"/>
      <c r="E504" s="788" t="s">
        <v>455</v>
      </c>
      <c r="F504" s="790">
        <v>1</v>
      </c>
    </row>
    <row r="505" spans="4:6" ht="15" customHeight="1" x14ac:dyDescent="0.25">
      <c r="D505" s="1810"/>
      <c r="E505" s="1062" t="s">
        <v>457</v>
      </c>
      <c r="F505" s="1063">
        <v>32</v>
      </c>
    </row>
    <row r="506" spans="4:6" ht="15" customHeight="1" x14ac:dyDescent="0.25">
      <c r="D506" s="1810"/>
      <c r="E506" s="788" t="s">
        <v>459</v>
      </c>
      <c r="F506" s="790">
        <v>3</v>
      </c>
    </row>
    <row r="507" spans="4:6" ht="15" customHeight="1" x14ac:dyDescent="0.25">
      <c r="D507" s="1810"/>
      <c r="E507" s="1062" t="s">
        <v>460</v>
      </c>
      <c r="F507" s="1063">
        <v>16</v>
      </c>
    </row>
    <row r="508" spans="4:6" ht="15" customHeight="1" x14ac:dyDescent="0.25">
      <c r="D508" s="1810"/>
      <c r="E508" s="788" t="s">
        <v>461</v>
      </c>
      <c r="F508" s="790">
        <v>107</v>
      </c>
    </row>
    <row r="509" spans="4:6" ht="15" customHeight="1" x14ac:dyDescent="0.25">
      <c r="D509" s="1810"/>
      <c r="E509" s="1062" t="s">
        <v>488</v>
      </c>
      <c r="F509" s="1063">
        <v>1</v>
      </c>
    </row>
    <row r="510" spans="4:6" ht="15" customHeight="1" x14ac:dyDescent="0.25">
      <c r="D510" s="1810"/>
      <c r="E510" s="788" t="s">
        <v>462</v>
      </c>
      <c r="F510" s="790">
        <v>6</v>
      </c>
    </row>
    <row r="511" spans="4:6" ht="15" customHeight="1" x14ac:dyDescent="0.25">
      <c r="D511" s="1810"/>
      <c r="E511" s="1062" t="s">
        <v>464</v>
      </c>
      <c r="F511" s="1063">
        <v>5</v>
      </c>
    </row>
    <row r="512" spans="4:6" ht="15" customHeight="1" x14ac:dyDescent="0.25">
      <c r="D512" s="1810"/>
      <c r="E512" s="788" t="s">
        <v>465</v>
      </c>
      <c r="F512" s="790">
        <v>2</v>
      </c>
    </row>
    <row r="513" spans="2:6" ht="15" customHeight="1" x14ac:dyDescent="0.25">
      <c r="D513" s="1810"/>
      <c r="E513" s="1062" t="s">
        <v>467</v>
      </c>
      <c r="F513" s="1063">
        <v>20</v>
      </c>
    </row>
    <row r="514" spans="2:6" ht="15" customHeight="1" x14ac:dyDescent="0.25">
      <c r="D514" s="1810"/>
      <c r="E514" s="788" t="s">
        <v>468</v>
      </c>
      <c r="F514" s="790">
        <v>17</v>
      </c>
    </row>
    <row r="515" spans="2:6" ht="15.75" customHeight="1" x14ac:dyDescent="0.25">
      <c r="D515" s="1810"/>
      <c r="E515" s="1062" t="s">
        <v>469</v>
      </c>
      <c r="F515" s="1063">
        <v>1</v>
      </c>
    </row>
    <row r="516" spans="2:6" ht="15.75" customHeight="1" x14ac:dyDescent="0.25">
      <c r="D516" s="1810"/>
      <c r="E516" s="788" t="s">
        <v>470</v>
      </c>
      <c r="F516" s="790">
        <v>33</v>
      </c>
    </row>
    <row r="517" spans="2:6" ht="15" customHeight="1" x14ac:dyDescent="0.25">
      <c r="D517" s="1810"/>
      <c r="E517" s="1062" t="s">
        <v>471</v>
      </c>
      <c r="F517" s="1063">
        <v>11</v>
      </c>
    </row>
    <row r="518" spans="2:6" ht="15" customHeight="1" x14ac:dyDescent="0.25">
      <c r="D518" s="1810"/>
      <c r="E518" s="788" t="s">
        <v>472</v>
      </c>
      <c r="F518" s="790">
        <v>40</v>
      </c>
    </row>
    <row r="519" spans="2:6" ht="15" customHeight="1" x14ac:dyDescent="0.25">
      <c r="D519" s="1810"/>
      <c r="E519" s="1062" t="s">
        <v>473</v>
      </c>
      <c r="F519" s="1063">
        <v>154</v>
      </c>
    </row>
    <row r="520" spans="2:6" ht="15" customHeight="1" x14ac:dyDescent="0.25">
      <c r="D520" s="1810"/>
      <c r="E520" s="788" t="s">
        <v>524</v>
      </c>
      <c r="F520" s="790">
        <v>20</v>
      </c>
    </row>
    <row r="521" spans="2:6" ht="15" customHeight="1" x14ac:dyDescent="0.25">
      <c r="D521" s="1810"/>
      <c r="E521" s="1062" t="s">
        <v>476</v>
      </c>
      <c r="F521" s="1063">
        <v>102</v>
      </c>
    </row>
    <row r="522" spans="2:6" ht="15" customHeight="1" x14ac:dyDescent="0.25">
      <c r="D522" s="1810"/>
      <c r="E522" s="788" t="s">
        <v>525</v>
      </c>
      <c r="F522" s="790">
        <v>10</v>
      </c>
    </row>
    <row r="523" spans="2:6" ht="15" customHeight="1" x14ac:dyDescent="0.25">
      <c r="D523" s="1810"/>
      <c r="E523" s="1062" t="s">
        <v>477</v>
      </c>
      <c r="F523" s="1063">
        <v>2180</v>
      </c>
    </row>
    <row r="524" spans="2:6" ht="15" customHeight="1" x14ac:dyDescent="0.25">
      <c r="D524" s="1810"/>
      <c r="E524" s="788" t="s">
        <v>479</v>
      </c>
      <c r="F524" s="790">
        <v>23</v>
      </c>
    </row>
    <row r="525" spans="2:6" ht="15" customHeight="1" x14ac:dyDescent="0.25">
      <c r="B525" s="1426" t="s">
        <v>36</v>
      </c>
      <c r="D525" s="1810"/>
      <c r="E525" s="1062" t="s">
        <v>480</v>
      </c>
      <c r="F525" s="1063">
        <v>224</v>
      </c>
    </row>
    <row r="526" spans="2:6" ht="15" customHeight="1" x14ac:dyDescent="0.25">
      <c r="B526" s="1426" t="s">
        <v>38</v>
      </c>
      <c r="D526" s="1810"/>
      <c r="E526" s="788" t="s">
        <v>481</v>
      </c>
      <c r="F526" s="790">
        <v>38</v>
      </c>
    </row>
    <row r="527" spans="2:6" ht="15" customHeight="1" x14ac:dyDescent="0.25">
      <c r="B527" s="1426" t="s">
        <v>81</v>
      </c>
      <c r="D527" s="1810"/>
      <c r="E527" s="1062" t="s">
        <v>482</v>
      </c>
      <c r="F527" s="1063">
        <v>162</v>
      </c>
    </row>
    <row r="528" spans="2:6" ht="15" customHeight="1" x14ac:dyDescent="0.25">
      <c r="D528" s="1810"/>
      <c r="E528" s="788" t="s">
        <v>483</v>
      </c>
      <c r="F528" s="790">
        <v>539</v>
      </c>
    </row>
    <row r="529" spans="4:6" ht="15" customHeight="1" thickBot="1" x14ac:dyDescent="0.3">
      <c r="D529" s="1810"/>
      <c r="E529" s="1062" t="s">
        <v>484</v>
      </c>
      <c r="F529" s="1063">
        <v>5</v>
      </c>
    </row>
    <row r="530" spans="4:6" ht="15" customHeight="1" thickBot="1" x14ac:dyDescent="0.3">
      <c r="D530" s="1811"/>
      <c r="E530" s="897" t="s">
        <v>361</v>
      </c>
      <c r="F530" s="898">
        <v>3852</v>
      </c>
    </row>
    <row r="531" spans="4:6" ht="15" customHeight="1" x14ac:dyDescent="0.25">
      <c r="D531" s="1809" t="s">
        <v>217</v>
      </c>
      <c r="E531" s="1062" t="s">
        <v>454</v>
      </c>
      <c r="F531" s="1063">
        <v>95</v>
      </c>
    </row>
    <row r="532" spans="4:6" ht="15" customHeight="1" x14ac:dyDescent="0.25">
      <c r="D532" s="1810"/>
      <c r="E532" s="788" t="s">
        <v>455</v>
      </c>
      <c r="F532" s="790">
        <v>4</v>
      </c>
    </row>
    <row r="533" spans="4:6" ht="15" customHeight="1" x14ac:dyDescent="0.25">
      <c r="D533" s="1810"/>
      <c r="E533" s="1062" t="s">
        <v>456</v>
      </c>
      <c r="F533" s="1063">
        <v>3</v>
      </c>
    </row>
    <row r="534" spans="4:6" ht="15" customHeight="1" x14ac:dyDescent="0.25">
      <c r="D534" s="1810"/>
      <c r="E534" s="788" t="s">
        <v>457</v>
      </c>
      <c r="F534" s="790">
        <v>59</v>
      </c>
    </row>
    <row r="535" spans="4:6" ht="15" customHeight="1" x14ac:dyDescent="0.25">
      <c r="D535" s="1810"/>
      <c r="E535" s="1062" t="s">
        <v>458</v>
      </c>
      <c r="F535" s="1063">
        <v>8</v>
      </c>
    </row>
    <row r="536" spans="4:6" ht="15" customHeight="1" x14ac:dyDescent="0.25">
      <c r="D536" s="1810"/>
      <c r="E536" s="788" t="s">
        <v>460</v>
      </c>
      <c r="F536" s="790">
        <v>3</v>
      </c>
    </row>
    <row r="537" spans="4:6" ht="15" customHeight="1" x14ac:dyDescent="0.25">
      <c r="D537" s="1810"/>
      <c r="E537" s="1062" t="s">
        <v>461</v>
      </c>
      <c r="F537" s="1063">
        <v>123</v>
      </c>
    </row>
    <row r="538" spans="4:6" ht="15" customHeight="1" x14ac:dyDescent="0.25">
      <c r="D538" s="1810"/>
      <c r="E538" s="788" t="s">
        <v>462</v>
      </c>
      <c r="F538" s="790">
        <v>2</v>
      </c>
    </row>
    <row r="539" spans="4:6" ht="15" customHeight="1" x14ac:dyDescent="0.25">
      <c r="D539" s="1810"/>
      <c r="E539" s="1062" t="s">
        <v>463</v>
      </c>
      <c r="F539" s="1063">
        <v>6</v>
      </c>
    </row>
    <row r="540" spans="4:6" ht="15" customHeight="1" x14ac:dyDescent="0.25">
      <c r="D540" s="1810"/>
      <c r="E540" s="788" t="s">
        <v>464</v>
      </c>
      <c r="F540" s="790">
        <v>1</v>
      </c>
    </row>
    <row r="541" spans="4:6" ht="15.75" customHeight="1" x14ac:dyDescent="0.25">
      <c r="D541" s="1810"/>
      <c r="E541" s="1062" t="s">
        <v>466</v>
      </c>
      <c r="F541" s="1063">
        <v>2</v>
      </c>
    </row>
    <row r="542" spans="4:6" ht="15.75" customHeight="1" x14ac:dyDescent="0.25">
      <c r="D542" s="1810"/>
      <c r="E542" s="788" t="s">
        <v>467</v>
      </c>
      <c r="F542" s="790">
        <v>8</v>
      </c>
    </row>
    <row r="543" spans="4:6" ht="15" customHeight="1" x14ac:dyDescent="0.25">
      <c r="D543" s="1810"/>
      <c r="E543" s="1062" t="s">
        <v>468</v>
      </c>
      <c r="F543" s="1063">
        <v>3</v>
      </c>
    </row>
    <row r="544" spans="4:6" ht="15" customHeight="1" x14ac:dyDescent="0.25">
      <c r="D544" s="1810"/>
      <c r="E544" s="788" t="s">
        <v>469</v>
      </c>
      <c r="F544" s="790">
        <v>2</v>
      </c>
    </row>
    <row r="545" spans="4:6" ht="15" customHeight="1" x14ac:dyDescent="0.25">
      <c r="D545" s="1810"/>
      <c r="E545" s="1062" t="s">
        <v>470</v>
      </c>
      <c r="F545" s="1063">
        <v>56</v>
      </c>
    </row>
    <row r="546" spans="4:6" ht="15" customHeight="1" x14ac:dyDescent="0.25">
      <c r="D546" s="1810"/>
      <c r="E546" s="788" t="s">
        <v>471</v>
      </c>
      <c r="F546" s="790">
        <v>4</v>
      </c>
    </row>
    <row r="547" spans="4:6" ht="15" customHeight="1" x14ac:dyDescent="0.25">
      <c r="D547" s="1810"/>
      <c r="E547" s="1062" t="s">
        <v>472</v>
      </c>
      <c r="F547" s="1063">
        <v>47</v>
      </c>
    </row>
    <row r="548" spans="4:6" ht="15" customHeight="1" x14ac:dyDescent="0.25">
      <c r="D548" s="1810"/>
      <c r="E548" s="788" t="s">
        <v>473</v>
      </c>
      <c r="F548" s="790">
        <v>147</v>
      </c>
    </row>
    <row r="549" spans="4:6" ht="15" customHeight="1" x14ac:dyDescent="0.25">
      <c r="D549" s="1810"/>
      <c r="E549" s="1062" t="s">
        <v>475</v>
      </c>
      <c r="F549" s="1063">
        <v>1</v>
      </c>
    </row>
    <row r="550" spans="4:6" ht="15" customHeight="1" x14ac:dyDescent="0.25">
      <c r="D550" s="1810"/>
      <c r="E550" s="788" t="s">
        <v>524</v>
      </c>
      <c r="F550" s="790">
        <v>6</v>
      </c>
    </row>
    <row r="551" spans="4:6" ht="15" customHeight="1" x14ac:dyDescent="0.25">
      <c r="D551" s="1810"/>
      <c r="E551" s="1062" t="s">
        <v>476</v>
      </c>
      <c r="F551" s="1063">
        <v>81</v>
      </c>
    </row>
    <row r="552" spans="4:6" ht="15" customHeight="1" x14ac:dyDescent="0.25">
      <c r="D552" s="1810"/>
      <c r="E552" s="788" t="s">
        <v>525</v>
      </c>
      <c r="F552" s="790">
        <v>18</v>
      </c>
    </row>
    <row r="553" spans="4:6" ht="15" customHeight="1" x14ac:dyDescent="0.25">
      <c r="D553" s="1810"/>
      <c r="E553" s="1062" t="s">
        <v>477</v>
      </c>
      <c r="F553" s="1063">
        <v>2306</v>
      </c>
    </row>
    <row r="554" spans="4:6" ht="15" customHeight="1" x14ac:dyDescent="0.25">
      <c r="D554" s="1810"/>
      <c r="E554" s="788" t="s">
        <v>479</v>
      </c>
      <c r="F554" s="790">
        <v>21</v>
      </c>
    </row>
    <row r="555" spans="4:6" ht="15" customHeight="1" x14ac:dyDescent="0.25">
      <c r="D555" s="1810"/>
      <c r="E555" s="1062" t="s">
        <v>480</v>
      </c>
      <c r="F555" s="1063">
        <v>231</v>
      </c>
    </row>
    <row r="556" spans="4:6" ht="15" customHeight="1" x14ac:dyDescent="0.25">
      <c r="D556" s="1810"/>
      <c r="E556" s="788" t="s">
        <v>481</v>
      </c>
      <c r="F556" s="790">
        <v>35</v>
      </c>
    </row>
    <row r="557" spans="4:6" ht="15" customHeight="1" x14ac:dyDescent="0.25">
      <c r="D557" s="1810"/>
      <c r="E557" s="1062" t="s">
        <v>482</v>
      </c>
      <c r="F557" s="1063">
        <v>132</v>
      </c>
    </row>
    <row r="558" spans="4:6" ht="15" customHeight="1" thickBot="1" x14ac:dyDescent="0.3">
      <c r="D558" s="1810"/>
      <c r="E558" s="788" t="s">
        <v>483</v>
      </c>
      <c r="F558" s="790">
        <v>566</v>
      </c>
    </row>
    <row r="559" spans="4:6" ht="15" customHeight="1" thickBot="1" x14ac:dyDescent="0.3">
      <c r="D559" s="1811"/>
      <c r="E559" s="897" t="s">
        <v>361</v>
      </c>
      <c r="F559" s="898">
        <v>3970</v>
      </c>
    </row>
    <row r="560" spans="4:6" ht="15" customHeight="1" x14ac:dyDescent="0.25">
      <c r="D560" s="1809" t="s">
        <v>218</v>
      </c>
      <c r="E560" s="788" t="s">
        <v>454</v>
      </c>
      <c r="F560" s="790">
        <v>225</v>
      </c>
    </row>
    <row r="561" spans="4:6" ht="15" customHeight="1" x14ac:dyDescent="0.25">
      <c r="D561" s="1810"/>
      <c r="E561" s="1062" t="s">
        <v>526</v>
      </c>
      <c r="F561" s="1063">
        <v>2</v>
      </c>
    </row>
    <row r="562" spans="4:6" ht="15" customHeight="1" x14ac:dyDescent="0.25">
      <c r="D562" s="1810"/>
      <c r="E562" s="788" t="s">
        <v>455</v>
      </c>
      <c r="F562" s="790">
        <v>1</v>
      </c>
    </row>
    <row r="563" spans="4:6" ht="15" customHeight="1" x14ac:dyDescent="0.25">
      <c r="D563" s="1810"/>
      <c r="E563" s="1062" t="s">
        <v>457</v>
      </c>
      <c r="F563" s="1063">
        <v>47</v>
      </c>
    </row>
    <row r="564" spans="4:6" ht="15" customHeight="1" x14ac:dyDescent="0.25">
      <c r="D564" s="1810"/>
      <c r="E564" s="788" t="s">
        <v>458</v>
      </c>
      <c r="F564" s="790">
        <v>2</v>
      </c>
    </row>
    <row r="565" spans="4:6" ht="15" customHeight="1" x14ac:dyDescent="0.25">
      <c r="D565" s="1810"/>
      <c r="E565" s="1062" t="s">
        <v>460</v>
      </c>
      <c r="F565" s="1063">
        <v>4</v>
      </c>
    </row>
    <row r="566" spans="4:6" ht="15" customHeight="1" x14ac:dyDescent="0.25">
      <c r="D566" s="1810"/>
      <c r="E566" s="788" t="s">
        <v>461</v>
      </c>
      <c r="F566" s="790">
        <v>280</v>
      </c>
    </row>
    <row r="567" spans="4:6" ht="15" customHeight="1" x14ac:dyDescent="0.25">
      <c r="D567" s="1810"/>
      <c r="E567" s="1062" t="s">
        <v>462</v>
      </c>
      <c r="F567" s="1063">
        <v>11</v>
      </c>
    </row>
    <row r="568" spans="4:6" ht="15" customHeight="1" x14ac:dyDescent="0.25">
      <c r="D568" s="1810"/>
      <c r="E568" s="788" t="s">
        <v>463</v>
      </c>
      <c r="F568" s="790">
        <v>14</v>
      </c>
    </row>
    <row r="569" spans="4:6" ht="15" customHeight="1" x14ac:dyDescent="0.25">
      <c r="D569" s="1810"/>
      <c r="E569" s="1062" t="s">
        <v>464</v>
      </c>
      <c r="F569" s="1063">
        <v>5</v>
      </c>
    </row>
    <row r="570" spans="4:6" ht="15" customHeight="1" x14ac:dyDescent="0.25">
      <c r="D570" s="1810"/>
      <c r="E570" s="788" t="s">
        <v>466</v>
      </c>
      <c r="F570" s="790">
        <v>9</v>
      </c>
    </row>
    <row r="571" spans="4:6" ht="15.75" customHeight="1" x14ac:dyDescent="0.25">
      <c r="D571" s="1810"/>
      <c r="E571" s="1062" t="s">
        <v>467</v>
      </c>
      <c r="F571" s="1063">
        <v>5</v>
      </c>
    </row>
    <row r="572" spans="4:6" ht="15.75" customHeight="1" x14ac:dyDescent="0.25">
      <c r="D572" s="1810"/>
      <c r="E572" s="788" t="s">
        <v>468</v>
      </c>
      <c r="F572" s="790">
        <v>2</v>
      </c>
    </row>
    <row r="573" spans="4:6" ht="15" customHeight="1" x14ac:dyDescent="0.25">
      <c r="D573" s="1810"/>
      <c r="E573" s="1062" t="s">
        <v>469</v>
      </c>
      <c r="F573" s="1063">
        <v>4</v>
      </c>
    </row>
    <row r="574" spans="4:6" ht="15" customHeight="1" x14ac:dyDescent="0.25">
      <c r="D574" s="1810"/>
      <c r="E574" s="788" t="s">
        <v>470</v>
      </c>
      <c r="F574" s="790">
        <v>137</v>
      </c>
    </row>
    <row r="575" spans="4:6" ht="15" customHeight="1" x14ac:dyDescent="0.25">
      <c r="D575" s="1810"/>
      <c r="E575" s="1062" t="s">
        <v>472</v>
      </c>
      <c r="F575" s="1063">
        <v>110</v>
      </c>
    </row>
    <row r="576" spans="4:6" ht="15" customHeight="1" x14ac:dyDescent="0.25">
      <c r="D576" s="1810"/>
      <c r="E576" s="788" t="s">
        <v>473</v>
      </c>
      <c r="F576" s="790">
        <v>255</v>
      </c>
    </row>
    <row r="577" spans="2:6" ht="15" customHeight="1" x14ac:dyDescent="0.25">
      <c r="D577" s="1810"/>
      <c r="E577" s="1062" t="s">
        <v>475</v>
      </c>
      <c r="F577" s="1063">
        <v>2</v>
      </c>
    </row>
    <row r="578" spans="2:6" ht="15" customHeight="1" x14ac:dyDescent="0.25">
      <c r="D578" s="1810"/>
      <c r="E578" s="788" t="s">
        <v>524</v>
      </c>
      <c r="F578" s="790">
        <v>21</v>
      </c>
    </row>
    <row r="579" spans="2:6" ht="15" customHeight="1" x14ac:dyDescent="0.25">
      <c r="B579" s="1426" t="s">
        <v>36</v>
      </c>
      <c r="D579" s="1810"/>
      <c r="E579" s="1062" t="s">
        <v>476</v>
      </c>
      <c r="F579" s="1063">
        <v>197</v>
      </c>
    </row>
    <row r="580" spans="2:6" ht="15" customHeight="1" x14ac:dyDescent="0.25">
      <c r="B580" s="1426" t="s">
        <v>38</v>
      </c>
      <c r="D580" s="1810"/>
      <c r="E580" s="788" t="s">
        <v>477</v>
      </c>
      <c r="F580" s="790">
        <v>2881</v>
      </c>
    </row>
    <row r="581" spans="2:6" ht="15" customHeight="1" x14ac:dyDescent="0.25">
      <c r="B581" s="1426" t="s">
        <v>81</v>
      </c>
      <c r="D581" s="1810"/>
      <c r="E581" s="1062" t="s">
        <v>479</v>
      </c>
      <c r="F581" s="1063">
        <v>19</v>
      </c>
    </row>
    <row r="582" spans="2:6" ht="15" customHeight="1" x14ac:dyDescent="0.25">
      <c r="D582" s="1810"/>
      <c r="E582" s="788" t="s">
        <v>480</v>
      </c>
      <c r="F582" s="790">
        <v>360</v>
      </c>
    </row>
    <row r="583" spans="2:6" ht="15" customHeight="1" x14ac:dyDescent="0.25">
      <c r="D583" s="1810"/>
      <c r="E583" s="1062" t="s">
        <v>481</v>
      </c>
      <c r="F583" s="1063">
        <v>86</v>
      </c>
    </row>
    <row r="584" spans="2:6" ht="15" customHeight="1" x14ac:dyDescent="0.25">
      <c r="D584" s="1810"/>
      <c r="E584" s="788" t="s">
        <v>482</v>
      </c>
      <c r="F584" s="790">
        <v>163</v>
      </c>
    </row>
    <row r="585" spans="2:6" ht="15" customHeight="1" x14ac:dyDescent="0.25">
      <c r="D585" s="1810"/>
      <c r="E585" s="1062" t="s">
        <v>483</v>
      </c>
      <c r="F585" s="1063">
        <v>860</v>
      </c>
    </row>
    <row r="586" spans="2:6" ht="15" customHeight="1" thickBot="1" x14ac:dyDescent="0.3">
      <c r="D586" s="1810"/>
      <c r="E586" s="788" t="s">
        <v>484</v>
      </c>
      <c r="F586" s="790">
        <v>7</v>
      </c>
    </row>
    <row r="587" spans="2:6" ht="15" customHeight="1" thickBot="1" x14ac:dyDescent="0.3">
      <c r="D587" s="1810"/>
      <c r="E587" s="897" t="s">
        <v>361</v>
      </c>
      <c r="F587" s="898">
        <v>5709</v>
      </c>
    </row>
    <row r="588" spans="2:6" ht="15" customHeight="1" x14ac:dyDescent="0.25">
      <c r="D588" s="1809" t="s">
        <v>261</v>
      </c>
      <c r="E588" s="788" t="s">
        <v>454</v>
      </c>
      <c r="F588" s="790">
        <v>541</v>
      </c>
    </row>
    <row r="589" spans="2:6" ht="15" customHeight="1" x14ac:dyDescent="0.25">
      <c r="D589" s="1810"/>
      <c r="E589" s="1062" t="s">
        <v>455</v>
      </c>
      <c r="F589" s="1063">
        <v>13</v>
      </c>
    </row>
    <row r="590" spans="2:6" ht="15" customHeight="1" x14ac:dyDescent="0.25">
      <c r="D590" s="1810"/>
      <c r="E590" s="788" t="s">
        <v>456</v>
      </c>
      <c r="F590" s="790">
        <v>5</v>
      </c>
    </row>
    <row r="591" spans="2:6" ht="15" customHeight="1" x14ac:dyDescent="0.25">
      <c r="D591" s="1810"/>
      <c r="E591" s="1062" t="s">
        <v>457</v>
      </c>
      <c r="F591" s="1063">
        <v>123</v>
      </c>
    </row>
    <row r="592" spans="2:6" ht="15" customHeight="1" x14ac:dyDescent="0.25">
      <c r="D592" s="1810"/>
      <c r="E592" s="788" t="s">
        <v>458</v>
      </c>
      <c r="F592" s="790">
        <v>5</v>
      </c>
    </row>
    <row r="593" spans="4:6" ht="15" customHeight="1" x14ac:dyDescent="0.25">
      <c r="D593" s="1810"/>
      <c r="E593" s="1062" t="s">
        <v>459</v>
      </c>
      <c r="F593" s="1063">
        <v>3</v>
      </c>
    </row>
    <row r="594" spans="4:6" ht="15" customHeight="1" x14ac:dyDescent="0.25">
      <c r="D594" s="1810"/>
      <c r="E594" s="788" t="s">
        <v>460</v>
      </c>
      <c r="F594" s="790">
        <v>84</v>
      </c>
    </row>
    <row r="595" spans="4:6" ht="15" customHeight="1" x14ac:dyDescent="0.25">
      <c r="D595" s="1810"/>
      <c r="E595" s="1062" t="s">
        <v>461</v>
      </c>
      <c r="F595" s="1063">
        <v>509</v>
      </c>
    </row>
    <row r="596" spans="4:6" ht="15" customHeight="1" x14ac:dyDescent="0.25">
      <c r="D596" s="1810"/>
      <c r="E596" s="788" t="s">
        <v>462</v>
      </c>
      <c r="F596" s="790">
        <v>28</v>
      </c>
    </row>
    <row r="597" spans="4:6" ht="15.75" customHeight="1" x14ac:dyDescent="0.25">
      <c r="D597" s="1810"/>
      <c r="E597" s="1062" t="s">
        <v>463</v>
      </c>
      <c r="F597" s="1063">
        <v>16</v>
      </c>
    </row>
    <row r="598" spans="4:6" ht="15.75" customHeight="1" x14ac:dyDescent="0.25">
      <c r="D598" s="1810"/>
      <c r="E598" s="788" t="s">
        <v>464</v>
      </c>
      <c r="F598" s="790">
        <v>9</v>
      </c>
    </row>
    <row r="599" spans="4:6" ht="15" customHeight="1" x14ac:dyDescent="0.25">
      <c r="D599" s="1810"/>
      <c r="E599" s="1062" t="s">
        <v>466</v>
      </c>
      <c r="F599" s="1063">
        <v>8</v>
      </c>
    </row>
    <row r="600" spans="4:6" ht="15" customHeight="1" x14ac:dyDescent="0.25">
      <c r="D600" s="1810"/>
      <c r="E600" s="788" t="s">
        <v>467</v>
      </c>
      <c r="F600" s="790">
        <v>93</v>
      </c>
    </row>
    <row r="601" spans="4:6" ht="15" customHeight="1" x14ac:dyDescent="0.25">
      <c r="D601" s="1810"/>
      <c r="E601" s="1062" t="s">
        <v>468</v>
      </c>
      <c r="F601" s="1063">
        <v>24</v>
      </c>
    </row>
    <row r="602" spans="4:6" ht="15" customHeight="1" x14ac:dyDescent="0.25">
      <c r="D602" s="1810"/>
      <c r="E602" s="788" t="s">
        <v>469</v>
      </c>
      <c r="F602" s="790">
        <v>17</v>
      </c>
    </row>
    <row r="603" spans="4:6" ht="15" customHeight="1" x14ac:dyDescent="0.25">
      <c r="D603" s="1810"/>
      <c r="E603" s="1062" t="s">
        <v>470</v>
      </c>
      <c r="F603" s="1063">
        <v>378</v>
      </c>
    </row>
    <row r="604" spans="4:6" ht="15" customHeight="1" x14ac:dyDescent="0.25">
      <c r="D604" s="1810"/>
      <c r="E604" s="788" t="s">
        <v>471</v>
      </c>
      <c r="F604" s="790">
        <v>47</v>
      </c>
    </row>
    <row r="605" spans="4:6" ht="15" customHeight="1" x14ac:dyDescent="0.25">
      <c r="D605" s="1810"/>
      <c r="E605" s="1062" t="s">
        <v>472</v>
      </c>
      <c r="F605" s="1063">
        <v>164</v>
      </c>
    </row>
    <row r="606" spans="4:6" ht="15" customHeight="1" x14ac:dyDescent="0.25">
      <c r="D606" s="1810"/>
      <c r="E606" s="788" t="s">
        <v>473</v>
      </c>
      <c r="F606" s="790">
        <v>593</v>
      </c>
    </row>
    <row r="607" spans="4:6" ht="15" customHeight="1" x14ac:dyDescent="0.25">
      <c r="D607" s="1810"/>
      <c r="E607" s="1062" t="s">
        <v>474</v>
      </c>
      <c r="F607" s="1063">
        <v>5</v>
      </c>
    </row>
    <row r="608" spans="4:6" ht="15" customHeight="1" x14ac:dyDescent="0.25">
      <c r="D608" s="1810"/>
      <c r="E608" s="788" t="s">
        <v>475</v>
      </c>
      <c r="F608" s="790">
        <v>3</v>
      </c>
    </row>
    <row r="609" spans="4:6" ht="15" customHeight="1" x14ac:dyDescent="0.25">
      <c r="D609" s="1810"/>
      <c r="E609" s="1062" t="s">
        <v>524</v>
      </c>
      <c r="F609" s="1063">
        <v>116</v>
      </c>
    </row>
    <row r="610" spans="4:6" ht="15" customHeight="1" x14ac:dyDescent="0.25">
      <c r="D610" s="1810"/>
      <c r="E610" s="788" t="s">
        <v>476</v>
      </c>
      <c r="F610" s="790">
        <v>479</v>
      </c>
    </row>
    <row r="611" spans="4:6" ht="15" customHeight="1" x14ac:dyDescent="0.25">
      <c r="D611" s="1810"/>
      <c r="E611" s="1062" t="s">
        <v>525</v>
      </c>
      <c r="F611" s="1063">
        <v>53</v>
      </c>
    </row>
    <row r="612" spans="4:6" ht="15" customHeight="1" x14ac:dyDescent="0.25">
      <c r="D612" s="1810"/>
      <c r="E612" s="788" t="s">
        <v>485</v>
      </c>
      <c r="F612" s="790">
        <v>1</v>
      </c>
    </row>
    <row r="613" spans="4:6" ht="15" customHeight="1" x14ac:dyDescent="0.25">
      <c r="D613" s="1810"/>
      <c r="E613" s="1062" t="s">
        <v>477</v>
      </c>
      <c r="F613" s="1063">
        <v>10317</v>
      </c>
    </row>
    <row r="614" spans="4:6" ht="15" customHeight="1" x14ac:dyDescent="0.25">
      <c r="D614" s="1810"/>
      <c r="E614" s="788" t="s">
        <v>479</v>
      </c>
      <c r="F614" s="790">
        <v>14</v>
      </c>
    </row>
    <row r="615" spans="4:6" ht="15" customHeight="1" x14ac:dyDescent="0.25">
      <c r="D615" s="1810"/>
      <c r="E615" s="1062" t="s">
        <v>480</v>
      </c>
      <c r="F615" s="1063">
        <v>583</v>
      </c>
    </row>
    <row r="616" spans="4:6" ht="15" customHeight="1" x14ac:dyDescent="0.25">
      <c r="D616" s="1810"/>
      <c r="E616" s="788" t="s">
        <v>481</v>
      </c>
      <c r="F616" s="790">
        <v>171</v>
      </c>
    </row>
    <row r="617" spans="4:6" ht="15" customHeight="1" x14ac:dyDescent="0.25">
      <c r="D617" s="1810"/>
      <c r="E617" s="1062" t="s">
        <v>482</v>
      </c>
      <c r="F617" s="1063">
        <v>717</v>
      </c>
    </row>
    <row r="618" spans="4:6" ht="15" customHeight="1" x14ac:dyDescent="0.25">
      <c r="D618" s="1810"/>
      <c r="E618" s="788" t="s">
        <v>483</v>
      </c>
      <c r="F618" s="790">
        <v>2185</v>
      </c>
    </row>
    <row r="619" spans="4:6" ht="15" customHeight="1" thickBot="1" x14ac:dyDescent="0.3">
      <c r="D619" s="1810"/>
      <c r="E619" s="1062" t="s">
        <v>484</v>
      </c>
      <c r="F619" s="1063">
        <v>20</v>
      </c>
    </row>
    <row r="620" spans="4:6" ht="15" customHeight="1" thickBot="1" x14ac:dyDescent="0.3">
      <c r="D620" s="1811"/>
      <c r="E620" s="897" t="s">
        <v>361</v>
      </c>
      <c r="F620" s="898">
        <v>17324</v>
      </c>
    </row>
    <row r="621" spans="4:6" ht="15" customHeight="1" x14ac:dyDescent="0.25">
      <c r="D621" s="1809" t="s">
        <v>220</v>
      </c>
      <c r="E621" s="1062" t="s">
        <v>454</v>
      </c>
      <c r="F621" s="1063">
        <v>105</v>
      </c>
    </row>
    <row r="622" spans="4:6" ht="15" customHeight="1" x14ac:dyDescent="0.25">
      <c r="D622" s="1810"/>
      <c r="E622" s="788" t="s">
        <v>455</v>
      </c>
      <c r="F622" s="790">
        <v>5</v>
      </c>
    </row>
    <row r="623" spans="4:6" ht="15" customHeight="1" x14ac:dyDescent="0.25">
      <c r="D623" s="1810"/>
      <c r="E623" s="1062" t="s">
        <v>456</v>
      </c>
      <c r="F623" s="1063">
        <v>3</v>
      </c>
    </row>
    <row r="624" spans="4:6" ht="15" customHeight="1" x14ac:dyDescent="0.25">
      <c r="D624" s="1810"/>
      <c r="E624" s="788" t="s">
        <v>457</v>
      </c>
      <c r="F624" s="790">
        <v>26</v>
      </c>
    </row>
    <row r="625" spans="2:6" ht="15" customHeight="1" x14ac:dyDescent="0.25">
      <c r="D625" s="1810"/>
      <c r="E625" s="1062" t="s">
        <v>458</v>
      </c>
      <c r="F625" s="1063">
        <v>4</v>
      </c>
    </row>
    <row r="626" spans="2:6" ht="15" customHeight="1" x14ac:dyDescent="0.25">
      <c r="D626" s="1810"/>
      <c r="E626" s="788" t="s">
        <v>460</v>
      </c>
      <c r="F626" s="790">
        <v>15</v>
      </c>
    </row>
    <row r="627" spans="2:6" ht="15" customHeight="1" x14ac:dyDescent="0.25">
      <c r="D627" s="1810"/>
      <c r="E627" s="1062" t="s">
        <v>461</v>
      </c>
      <c r="F627" s="1063">
        <v>82</v>
      </c>
    </row>
    <row r="628" spans="2:6" ht="15" customHeight="1" x14ac:dyDescent="0.25">
      <c r="D628" s="1810"/>
      <c r="E628" s="788" t="s">
        <v>464</v>
      </c>
      <c r="F628" s="790">
        <v>1</v>
      </c>
    </row>
    <row r="629" spans="2:6" ht="15.75" customHeight="1" x14ac:dyDescent="0.25">
      <c r="D629" s="1810"/>
      <c r="E629" s="1062" t="s">
        <v>466</v>
      </c>
      <c r="F629" s="1063">
        <v>1</v>
      </c>
    </row>
    <row r="630" spans="2:6" ht="15" customHeight="1" x14ac:dyDescent="0.25">
      <c r="B630" s="1426" t="s">
        <v>36</v>
      </c>
      <c r="D630" s="1810"/>
      <c r="E630" s="788" t="s">
        <v>467</v>
      </c>
      <c r="F630" s="790">
        <v>2</v>
      </c>
    </row>
    <row r="631" spans="2:6" ht="15" customHeight="1" x14ac:dyDescent="0.25">
      <c r="B631" s="1426" t="s">
        <v>38</v>
      </c>
      <c r="D631" s="1810"/>
      <c r="E631" s="1062" t="s">
        <v>468</v>
      </c>
      <c r="F631" s="1063">
        <v>12</v>
      </c>
    </row>
    <row r="632" spans="2:6" ht="15.75" customHeight="1" x14ac:dyDescent="0.25">
      <c r="B632" s="1426" t="s">
        <v>81</v>
      </c>
      <c r="D632" s="1810"/>
      <c r="E632" s="788" t="s">
        <v>469</v>
      </c>
      <c r="F632" s="790">
        <v>3</v>
      </c>
    </row>
    <row r="633" spans="2:6" ht="15" customHeight="1" x14ac:dyDescent="0.25">
      <c r="D633" s="1810"/>
      <c r="E633" s="1062" t="s">
        <v>470</v>
      </c>
      <c r="F633" s="1063">
        <v>84</v>
      </c>
    </row>
    <row r="634" spans="2:6" ht="15" customHeight="1" x14ac:dyDescent="0.25">
      <c r="D634" s="1810"/>
      <c r="E634" s="788" t="s">
        <v>471</v>
      </c>
      <c r="F634" s="790">
        <v>4</v>
      </c>
    </row>
    <row r="635" spans="2:6" ht="15" customHeight="1" x14ac:dyDescent="0.25">
      <c r="D635" s="1810"/>
      <c r="E635" s="1062" t="s">
        <v>472</v>
      </c>
      <c r="F635" s="1063">
        <v>32</v>
      </c>
    </row>
    <row r="636" spans="2:6" ht="15" customHeight="1" x14ac:dyDescent="0.25">
      <c r="D636" s="1810"/>
      <c r="E636" s="788" t="s">
        <v>473</v>
      </c>
      <c r="F636" s="790">
        <v>142</v>
      </c>
    </row>
    <row r="637" spans="2:6" ht="15" customHeight="1" x14ac:dyDescent="0.25">
      <c r="D637" s="1810"/>
      <c r="E637" s="1062" t="s">
        <v>524</v>
      </c>
      <c r="F637" s="1063">
        <v>1</v>
      </c>
    </row>
    <row r="638" spans="2:6" ht="15" customHeight="1" x14ac:dyDescent="0.25">
      <c r="D638" s="1810"/>
      <c r="E638" s="788" t="s">
        <v>476</v>
      </c>
      <c r="F638" s="790">
        <v>89</v>
      </c>
    </row>
    <row r="639" spans="2:6" ht="15" customHeight="1" x14ac:dyDescent="0.25">
      <c r="D639" s="1810"/>
      <c r="E639" s="1062" t="s">
        <v>525</v>
      </c>
      <c r="F639" s="1063">
        <v>23</v>
      </c>
    </row>
    <row r="640" spans="2:6" ht="15" customHeight="1" x14ac:dyDescent="0.25">
      <c r="D640" s="1810"/>
      <c r="E640" s="788" t="s">
        <v>477</v>
      </c>
      <c r="F640" s="790">
        <v>2061</v>
      </c>
    </row>
    <row r="641" spans="4:6" ht="15" customHeight="1" x14ac:dyDescent="0.25">
      <c r="D641" s="1810"/>
      <c r="E641" s="1062" t="s">
        <v>479</v>
      </c>
      <c r="F641" s="1063">
        <v>18</v>
      </c>
    </row>
    <row r="642" spans="4:6" ht="15" customHeight="1" x14ac:dyDescent="0.25">
      <c r="D642" s="1810"/>
      <c r="E642" s="788" t="s">
        <v>480</v>
      </c>
      <c r="F642" s="790">
        <v>192</v>
      </c>
    </row>
    <row r="643" spans="4:6" ht="15" customHeight="1" x14ac:dyDescent="0.25">
      <c r="D643" s="1810"/>
      <c r="E643" s="1062" t="s">
        <v>481</v>
      </c>
      <c r="F643" s="1063">
        <v>18</v>
      </c>
    </row>
    <row r="644" spans="4:6" ht="15" customHeight="1" x14ac:dyDescent="0.25">
      <c r="D644" s="1810"/>
      <c r="E644" s="788" t="s">
        <v>486</v>
      </c>
      <c r="F644" s="790">
        <v>1</v>
      </c>
    </row>
    <row r="645" spans="4:6" ht="15" customHeight="1" x14ac:dyDescent="0.25">
      <c r="D645" s="1810"/>
      <c r="E645" s="1062" t="s">
        <v>482</v>
      </c>
      <c r="F645" s="1063">
        <v>223</v>
      </c>
    </row>
    <row r="646" spans="4:6" ht="15" customHeight="1" x14ac:dyDescent="0.25">
      <c r="D646" s="1810"/>
      <c r="E646" s="788" t="s">
        <v>483</v>
      </c>
      <c r="F646" s="790">
        <v>464</v>
      </c>
    </row>
    <row r="647" spans="4:6" ht="15" customHeight="1" thickBot="1" x14ac:dyDescent="0.3">
      <c r="D647" s="1810"/>
      <c r="E647" s="1062" t="s">
        <v>484</v>
      </c>
      <c r="F647" s="1063">
        <v>2</v>
      </c>
    </row>
    <row r="648" spans="4:6" ht="15" customHeight="1" thickBot="1" x14ac:dyDescent="0.3">
      <c r="D648" s="1811"/>
      <c r="E648" s="897" t="s">
        <v>361</v>
      </c>
      <c r="F648" s="898">
        <v>3613</v>
      </c>
    </row>
    <row r="649" spans="4:6" ht="15" customHeight="1" x14ac:dyDescent="0.25">
      <c r="D649" s="1809" t="s">
        <v>221</v>
      </c>
      <c r="E649" s="1062" t="s">
        <v>454</v>
      </c>
      <c r="F649" s="1063">
        <v>572</v>
      </c>
    </row>
    <row r="650" spans="4:6" ht="15" customHeight="1" x14ac:dyDescent="0.25">
      <c r="D650" s="1810"/>
      <c r="E650" s="788" t="s">
        <v>526</v>
      </c>
      <c r="F650" s="790">
        <v>4</v>
      </c>
    </row>
    <row r="651" spans="4:6" ht="15" customHeight="1" x14ac:dyDescent="0.25">
      <c r="D651" s="1810"/>
      <c r="E651" s="1062" t="s">
        <v>455</v>
      </c>
      <c r="F651" s="1063">
        <v>7</v>
      </c>
    </row>
    <row r="652" spans="4:6" ht="15" customHeight="1" x14ac:dyDescent="0.25">
      <c r="D652" s="1810"/>
      <c r="E652" s="788" t="s">
        <v>456</v>
      </c>
      <c r="F652" s="790">
        <v>7</v>
      </c>
    </row>
    <row r="653" spans="4:6" ht="15" customHeight="1" x14ac:dyDescent="0.25">
      <c r="D653" s="1810"/>
      <c r="E653" s="1062" t="s">
        <v>457</v>
      </c>
      <c r="F653" s="1063">
        <v>103</v>
      </c>
    </row>
    <row r="654" spans="4:6" ht="15" customHeight="1" x14ac:dyDescent="0.25">
      <c r="D654" s="1810"/>
      <c r="E654" s="788" t="s">
        <v>458</v>
      </c>
      <c r="F654" s="790">
        <v>20</v>
      </c>
    </row>
    <row r="655" spans="4:6" ht="15" customHeight="1" x14ac:dyDescent="0.25">
      <c r="D655" s="1810"/>
      <c r="E655" s="1062" t="s">
        <v>459</v>
      </c>
      <c r="F655" s="1063">
        <v>11</v>
      </c>
    </row>
    <row r="656" spans="4:6" ht="15" customHeight="1" x14ac:dyDescent="0.25">
      <c r="D656" s="1810"/>
      <c r="E656" s="788" t="s">
        <v>460</v>
      </c>
      <c r="F656" s="790">
        <v>38</v>
      </c>
    </row>
    <row r="657" spans="2:6" ht="15" customHeight="1" x14ac:dyDescent="0.25">
      <c r="D657" s="1810"/>
      <c r="E657" s="1062" t="s">
        <v>461</v>
      </c>
      <c r="F657" s="1063">
        <v>540</v>
      </c>
    </row>
    <row r="658" spans="2:6" ht="15" customHeight="1" x14ac:dyDescent="0.25">
      <c r="D658" s="1810"/>
      <c r="E658" s="788" t="s">
        <v>462</v>
      </c>
      <c r="F658" s="790">
        <v>27</v>
      </c>
    </row>
    <row r="659" spans="2:6" ht="15.75" customHeight="1" x14ac:dyDescent="0.25">
      <c r="D659" s="1810"/>
      <c r="E659" s="1062" t="s">
        <v>463</v>
      </c>
      <c r="F659" s="1063">
        <v>216</v>
      </c>
    </row>
    <row r="660" spans="2:6" ht="15.75" customHeight="1" x14ac:dyDescent="0.25">
      <c r="D660" s="1810"/>
      <c r="E660" s="788" t="s">
        <v>464</v>
      </c>
      <c r="F660" s="790">
        <v>42</v>
      </c>
    </row>
    <row r="661" spans="2:6" ht="15" customHeight="1" x14ac:dyDescent="0.25">
      <c r="D661" s="1810"/>
      <c r="E661" s="1062" t="s">
        <v>465</v>
      </c>
      <c r="F661" s="1063">
        <v>4</v>
      </c>
    </row>
    <row r="662" spans="2:6" ht="15" customHeight="1" x14ac:dyDescent="0.25">
      <c r="D662" s="1810"/>
      <c r="E662" s="788" t="s">
        <v>466</v>
      </c>
      <c r="F662" s="790">
        <v>8</v>
      </c>
    </row>
    <row r="663" spans="2:6" ht="15" customHeight="1" x14ac:dyDescent="0.25">
      <c r="D663" s="1810"/>
      <c r="E663" s="1062" t="s">
        <v>467</v>
      </c>
      <c r="F663" s="1063">
        <v>123</v>
      </c>
    </row>
    <row r="664" spans="2:6" ht="15" customHeight="1" x14ac:dyDescent="0.25">
      <c r="D664" s="1810"/>
      <c r="E664" s="788" t="s">
        <v>468</v>
      </c>
      <c r="F664" s="790">
        <v>4</v>
      </c>
    </row>
    <row r="665" spans="2:6" ht="15" customHeight="1" x14ac:dyDescent="0.25">
      <c r="D665" s="1810"/>
      <c r="E665" s="1062" t="s">
        <v>469</v>
      </c>
      <c r="F665" s="1063">
        <v>14</v>
      </c>
    </row>
    <row r="666" spans="2:6" ht="15" customHeight="1" x14ac:dyDescent="0.25">
      <c r="D666" s="1810"/>
      <c r="E666" s="788" t="s">
        <v>470</v>
      </c>
      <c r="F666" s="790">
        <v>196</v>
      </c>
    </row>
    <row r="667" spans="2:6" ht="15" customHeight="1" x14ac:dyDescent="0.25">
      <c r="D667" s="1810"/>
      <c r="E667" s="1062" t="s">
        <v>471</v>
      </c>
      <c r="F667" s="1063">
        <v>17</v>
      </c>
    </row>
    <row r="668" spans="2:6" ht="15" customHeight="1" x14ac:dyDescent="0.25">
      <c r="D668" s="1810"/>
      <c r="E668" s="788" t="s">
        <v>472</v>
      </c>
      <c r="F668" s="790">
        <v>85</v>
      </c>
    </row>
    <row r="669" spans="2:6" ht="15" customHeight="1" x14ac:dyDescent="0.25">
      <c r="D669" s="1810"/>
      <c r="E669" s="1062" t="s">
        <v>473</v>
      </c>
      <c r="F669" s="1063">
        <v>438</v>
      </c>
    </row>
    <row r="670" spans="2:6" ht="15" customHeight="1" x14ac:dyDescent="0.25">
      <c r="D670" s="1810"/>
      <c r="E670" s="788" t="s">
        <v>474</v>
      </c>
      <c r="F670" s="790">
        <v>11</v>
      </c>
    </row>
    <row r="671" spans="2:6" ht="15" customHeight="1" x14ac:dyDescent="0.25">
      <c r="D671" s="1810"/>
      <c r="E671" s="1062" t="s">
        <v>475</v>
      </c>
      <c r="F671" s="1063">
        <v>2</v>
      </c>
    </row>
    <row r="672" spans="2:6" ht="15" customHeight="1" x14ac:dyDescent="0.25">
      <c r="B672" s="1426" t="s">
        <v>36</v>
      </c>
      <c r="D672" s="1810"/>
      <c r="E672" s="788" t="s">
        <v>524</v>
      </c>
      <c r="F672" s="790">
        <v>337</v>
      </c>
    </row>
    <row r="673" spans="2:6" ht="15" customHeight="1" x14ac:dyDescent="0.25">
      <c r="B673" s="1426" t="s">
        <v>38</v>
      </c>
      <c r="D673" s="1810"/>
      <c r="E673" s="1062" t="s">
        <v>476</v>
      </c>
      <c r="F673" s="1063">
        <v>567</v>
      </c>
    </row>
    <row r="674" spans="2:6" ht="15" customHeight="1" x14ac:dyDescent="0.25">
      <c r="B674" s="1426" t="s">
        <v>81</v>
      </c>
      <c r="D674" s="1810"/>
      <c r="E674" s="788" t="s">
        <v>525</v>
      </c>
      <c r="F674" s="790">
        <v>4</v>
      </c>
    </row>
    <row r="675" spans="2:6" ht="15" customHeight="1" x14ac:dyDescent="0.25">
      <c r="D675" s="1810"/>
      <c r="E675" s="1062" t="s">
        <v>485</v>
      </c>
      <c r="F675" s="1063">
        <v>3</v>
      </c>
    </row>
    <row r="676" spans="2:6" ht="15" customHeight="1" x14ac:dyDescent="0.25">
      <c r="D676" s="1810"/>
      <c r="E676" s="788" t="s">
        <v>477</v>
      </c>
      <c r="F676" s="790">
        <v>6284</v>
      </c>
    </row>
    <row r="677" spans="2:6" ht="15" customHeight="1" x14ac:dyDescent="0.25">
      <c r="D677" s="1810"/>
      <c r="E677" s="1062" t="s">
        <v>478</v>
      </c>
      <c r="F677" s="1063">
        <v>1</v>
      </c>
    </row>
    <row r="678" spans="2:6" ht="15" customHeight="1" x14ac:dyDescent="0.25">
      <c r="D678" s="1810"/>
      <c r="E678" s="788" t="s">
        <v>479</v>
      </c>
      <c r="F678" s="790">
        <v>48</v>
      </c>
    </row>
    <row r="679" spans="2:6" ht="15" customHeight="1" x14ac:dyDescent="0.25">
      <c r="D679" s="1810"/>
      <c r="E679" s="1062" t="s">
        <v>480</v>
      </c>
      <c r="F679" s="1063">
        <v>376</v>
      </c>
    </row>
    <row r="680" spans="2:6" ht="15" customHeight="1" x14ac:dyDescent="0.25">
      <c r="D680" s="1810"/>
      <c r="E680" s="788" t="s">
        <v>481</v>
      </c>
      <c r="F680" s="790">
        <v>80</v>
      </c>
    </row>
    <row r="681" spans="2:6" ht="15" customHeight="1" x14ac:dyDescent="0.25">
      <c r="D681" s="1810"/>
      <c r="E681" s="1062" t="s">
        <v>482</v>
      </c>
      <c r="F681" s="1063">
        <v>353</v>
      </c>
    </row>
    <row r="682" spans="2:6" ht="15" customHeight="1" x14ac:dyDescent="0.25">
      <c r="D682" s="1810"/>
      <c r="E682" s="788" t="s">
        <v>483</v>
      </c>
      <c r="F682" s="790">
        <v>1205</v>
      </c>
    </row>
    <row r="683" spans="2:6" ht="15" customHeight="1" x14ac:dyDescent="0.25">
      <c r="D683" s="1810"/>
      <c r="E683" s="1062" t="s">
        <v>484</v>
      </c>
      <c r="F683" s="1063">
        <v>15</v>
      </c>
    </row>
    <row r="684" spans="2:6" ht="15" customHeight="1" thickBot="1" x14ac:dyDescent="0.3">
      <c r="D684" s="1810"/>
      <c r="E684" s="788" t="s">
        <v>490</v>
      </c>
      <c r="F684" s="790">
        <v>5</v>
      </c>
    </row>
    <row r="685" spans="2:6" ht="15" customHeight="1" thickBot="1" x14ac:dyDescent="0.3">
      <c r="D685" s="1810"/>
      <c r="E685" s="897" t="s">
        <v>361</v>
      </c>
      <c r="F685" s="898">
        <v>11767</v>
      </c>
    </row>
    <row r="686" spans="2:6" ht="15" customHeight="1" x14ac:dyDescent="0.25">
      <c r="D686" s="1809" t="s">
        <v>222</v>
      </c>
      <c r="E686" s="788" t="s">
        <v>454</v>
      </c>
      <c r="F686" s="790">
        <v>51</v>
      </c>
    </row>
    <row r="687" spans="2:6" ht="15" customHeight="1" x14ac:dyDescent="0.25">
      <c r="D687" s="1810"/>
      <c r="E687" s="1062" t="s">
        <v>526</v>
      </c>
      <c r="F687" s="1063">
        <v>2</v>
      </c>
    </row>
    <row r="688" spans="2:6" ht="15" customHeight="1" x14ac:dyDescent="0.25">
      <c r="D688" s="1810"/>
      <c r="E688" s="788" t="s">
        <v>455</v>
      </c>
      <c r="F688" s="790">
        <v>4</v>
      </c>
    </row>
    <row r="689" spans="4:6" ht="15" customHeight="1" x14ac:dyDescent="0.25">
      <c r="D689" s="1810"/>
      <c r="E689" s="1062" t="s">
        <v>456</v>
      </c>
      <c r="F689" s="1063">
        <v>6</v>
      </c>
    </row>
    <row r="690" spans="4:6" ht="15" customHeight="1" x14ac:dyDescent="0.25">
      <c r="D690" s="1810"/>
      <c r="E690" s="788" t="s">
        <v>457</v>
      </c>
      <c r="F690" s="790">
        <v>39</v>
      </c>
    </row>
    <row r="691" spans="4:6" ht="15.75" customHeight="1" x14ac:dyDescent="0.25">
      <c r="D691" s="1810"/>
      <c r="E691" s="1062" t="s">
        <v>458</v>
      </c>
      <c r="F691" s="1063">
        <v>10</v>
      </c>
    </row>
    <row r="692" spans="4:6" ht="15" customHeight="1" x14ac:dyDescent="0.25">
      <c r="D692" s="1810"/>
      <c r="E692" s="788" t="s">
        <v>460</v>
      </c>
      <c r="F692" s="790">
        <v>146</v>
      </c>
    </row>
    <row r="693" spans="4:6" ht="15" customHeight="1" x14ac:dyDescent="0.25">
      <c r="D693" s="1810"/>
      <c r="E693" s="1062" t="s">
        <v>461</v>
      </c>
      <c r="F693" s="1063">
        <v>85</v>
      </c>
    </row>
    <row r="694" spans="4:6" ht="15.75" customHeight="1" x14ac:dyDescent="0.25">
      <c r="D694" s="1810"/>
      <c r="E694" s="788" t="s">
        <v>462</v>
      </c>
      <c r="F694" s="790">
        <v>4</v>
      </c>
    </row>
    <row r="695" spans="4:6" ht="15" customHeight="1" x14ac:dyDescent="0.25">
      <c r="D695" s="1810"/>
      <c r="E695" s="1062" t="s">
        <v>463</v>
      </c>
      <c r="F695" s="1063">
        <v>15</v>
      </c>
    </row>
    <row r="696" spans="4:6" ht="15" customHeight="1" x14ac:dyDescent="0.25">
      <c r="D696" s="1810"/>
      <c r="E696" s="788" t="s">
        <v>466</v>
      </c>
      <c r="F696" s="790">
        <v>2</v>
      </c>
    </row>
    <row r="697" spans="4:6" ht="15" customHeight="1" x14ac:dyDescent="0.25">
      <c r="D697" s="1810"/>
      <c r="E697" s="1062" t="s">
        <v>467</v>
      </c>
      <c r="F697" s="1063">
        <v>25</v>
      </c>
    </row>
    <row r="698" spans="4:6" ht="15" customHeight="1" x14ac:dyDescent="0.25">
      <c r="D698" s="1810"/>
      <c r="E698" s="788" t="s">
        <v>468</v>
      </c>
      <c r="F698" s="790">
        <v>10</v>
      </c>
    </row>
    <row r="699" spans="4:6" ht="15" customHeight="1" x14ac:dyDescent="0.25">
      <c r="D699" s="1810"/>
      <c r="E699" s="1062" t="s">
        <v>469</v>
      </c>
      <c r="F699" s="1063">
        <v>6</v>
      </c>
    </row>
    <row r="700" spans="4:6" ht="15" customHeight="1" x14ac:dyDescent="0.25">
      <c r="D700" s="1810"/>
      <c r="E700" s="788" t="s">
        <v>470</v>
      </c>
      <c r="F700" s="790">
        <v>102</v>
      </c>
    </row>
    <row r="701" spans="4:6" ht="15" customHeight="1" x14ac:dyDescent="0.25">
      <c r="D701" s="1810"/>
      <c r="E701" s="1062" t="s">
        <v>472</v>
      </c>
      <c r="F701" s="1063">
        <v>42</v>
      </c>
    </row>
    <row r="702" spans="4:6" ht="15" customHeight="1" x14ac:dyDescent="0.25">
      <c r="D702" s="1810"/>
      <c r="E702" s="788" t="s">
        <v>473</v>
      </c>
      <c r="F702" s="790">
        <v>140</v>
      </c>
    </row>
    <row r="703" spans="4:6" ht="15" customHeight="1" x14ac:dyDescent="0.25">
      <c r="D703" s="1810"/>
      <c r="E703" s="1062" t="s">
        <v>524</v>
      </c>
      <c r="F703" s="1063">
        <v>11</v>
      </c>
    </row>
    <row r="704" spans="4:6" ht="15" customHeight="1" x14ac:dyDescent="0.25">
      <c r="D704" s="1810"/>
      <c r="E704" s="788" t="s">
        <v>476</v>
      </c>
      <c r="F704" s="790">
        <v>37</v>
      </c>
    </row>
    <row r="705" spans="4:6" ht="15" customHeight="1" x14ac:dyDescent="0.25">
      <c r="D705" s="1810"/>
      <c r="E705" s="1062" t="s">
        <v>525</v>
      </c>
      <c r="F705" s="1063">
        <v>14</v>
      </c>
    </row>
    <row r="706" spans="4:6" ht="15" customHeight="1" x14ac:dyDescent="0.25">
      <c r="D706" s="1810"/>
      <c r="E706" s="788" t="s">
        <v>485</v>
      </c>
      <c r="F706" s="790">
        <v>1</v>
      </c>
    </row>
    <row r="707" spans="4:6" ht="15" customHeight="1" x14ac:dyDescent="0.25">
      <c r="D707" s="1810"/>
      <c r="E707" s="1062" t="s">
        <v>477</v>
      </c>
      <c r="F707" s="1063">
        <v>1905</v>
      </c>
    </row>
    <row r="708" spans="4:6" ht="15" customHeight="1" x14ac:dyDescent="0.25">
      <c r="D708" s="1810"/>
      <c r="E708" s="788" t="s">
        <v>479</v>
      </c>
      <c r="F708" s="790">
        <v>26</v>
      </c>
    </row>
    <row r="709" spans="4:6" ht="15" customHeight="1" x14ac:dyDescent="0.25">
      <c r="D709" s="1810"/>
      <c r="E709" s="1062" t="s">
        <v>480</v>
      </c>
      <c r="F709" s="1063">
        <v>238</v>
      </c>
    </row>
    <row r="710" spans="4:6" ht="15" customHeight="1" x14ac:dyDescent="0.25">
      <c r="D710" s="1810"/>
      <c r="E710" s="788" t="s">
        <v>481</v>
      </c>
      <c r="F710" s="790">
        <v>47</v>
      </c>
    </row>
    <row r="711" spans="4:6" ht="15" customHeight="1" x14ac:dyDescent="0.25">
      <c r="D711" s="1810"/>
      <c r="E711" s="1062" t="s">
        <v>486</v>
      </c>
      <c r="F711" s="1063">
        <v>1</v>
      </c>
    </row>
    <row r="712" spans="4:6" ht="15" customHeight="1" x14ac:dyDescent="0.25">
      <c r="D712" s="1810"/>
      <c r="E712" s="788" t="s">
        <v>482</v>
      </c>
      <c r="F712" s="790">
        <v>79</v>
      </c>
    </row>
    <row r="713" spans="4:6" ht="15" customHeight="1" x14ac:dyDescent="0.25">
      <c r="D713" s="1810"/>
      <c r="E713" s="1062" t="s">
        <v>483</v>
      </c>
      <c r="F713" s="1063">
        <v>480</v>
      </c>
    </row>
    <row r="714" spans="4:6" ht="15" customHeight="1" thickBot="1" x14ac:dyDescent="0.3">
      <c r="D714" s="1810"/>
      <c r="E714" s="788" t="s">
        <v>484</v>
      </c>
      <c r="F714" s="790">
        <v>4</v>
      </c>
    </row>
    <row r="715" spans="4:6" ht="15" customHeight="1" thickBot="1" x14ac:dyDescent="0.3">
      <c r="D715" s="1811"/>
      <c r="E715" s="897" t="s">
        <v>361</v>
      </c>
      <c r="F715" s="898">
        <v>3532</v>
      </c>
    </row>
    <row r="716" spans="4:6" ht="15" customHeight="1" x14ac:dyDescent="0.25">
      <c r="D716" s="1809" t="s">
        <v>223</v>
      </c>
      <c r="E716" s="788" t="s">
        <v>454</v>
      </c>
      <c r="F716" s="790">
        <v>1349</v>
      </c>
    </row>
    <row r="717" spans="4:6" ht="15" customHeight="1" x14ac:dyDescent="0.25">
      <c r="D717" s="1810"/>
      <c r="E717" s="1062" t="s">
        <v>526</v>
      </c>
      <c r="F717" s="1063">
        <v>5</v>
      </c>
    </row>
    <row r="718" spans="4:6" ht="15" customHeight="1" x14ac:dyDescent="0.25">
      <c r="D718" s="1810"/>
      <c r="E718" s="788" t="s">
        <v>455</v>
      </c>
      <c r="F718" s="790">
        <v>25</v>
      </c>
    </row>
    <row r="719" spans="4:6" ht="15" customHeight="1" x14ac:dyDescent="0.25">
      <c r="D719" s="1810"/>
      <c r="E719" s="1062" t="s">
        <v>456</v>
      </c>
      <c r="F719" s="1063">
        <v>9</v>
      </c>
    </row>
    <row r="720" spans="4:6" ht="15" customHeight="1" x14ac:dyDescent="0.25">
      <c r="D720" s="1810"/>
      <c r="E720" s="788" t="s">
        <v>457</v>
      </c>
      <c r="F720" s="790">
        <v>251</v>
      </c>
    </row>
    <row r="721" spans="2:6" ht="15" customHeight="1" x14ac:dyDescent="0.25">
      <c r="D721" s="1810"/>
      <c r="E721" s="1062" t="s">
        <v>458</v>
      </c>
      <c r="F721" s="1063">
        <v>36</v>
      </c>
    </row>
    <row r="722" spans="2:6" ht="15" customHeight="1" x14ac:dyDescent="0.25">
      <c r="D722" s="1810"/>
      <c r="E722" s="788" t="s">
        <v>459</v>
      </c>
      <c r="F722" s="790">
        <v>22</v>
      </c>
    </row>
    <row r="723" spans="2:6" ht="15" customHeight="1" x14ac:dyDescent="0.25">
      <c r="D723" s="1810"/>
      <c r="E723" s="1062" t="s">
        <v>460</v>
      </c>
      <c r="F723" s="1063">
        <v>80</v>
      </c>
    </row>
    <row r="724" spans="2:6" ht="15" customHeight="1" x14ac:dyDescent="0.25">
      <c r="D724" s="1810"/>
      <c r="E724" s="788" t="s">
        <v>461</v>
      </c>
      <c r="F724" s="790">
        <v>1457</v>
      </c>
    </row>
    <row r="725" spans="2:6" ht="15.75" customHeight="1" x14ac:dyDescent="0.25">
      <c r="D725" s="1810"/>
      <c r="E725" s="1062" t="s">
        <v>462</v>
      </c>
      <c r="F725" s="1063">
        <v>95</v>
      </c>
    </row>
    <row r="726" spans="2:6" ht="15" customHeight="1" x14ac:dyDescent="0.25">
      <c r="B726" s="1426" t="s">
        <v>36</v>
      </c>
      <c r="D726" s="1810"/>
      <c r="E726" s="788" t="s">
        <v>463</v>
      </c>
      <c r="F726" s="790">
        <v>30</v>
      </c>
    </row>
    <row r="727" spans="2:6" ht="15" customHeight="1" x14ac:dyDescent="0.25">
      <c r="B727" s="1426" t="s">
        <v>38</v>
      </c>
      <c r="D727" s="1810"/>
      <c r="E727" s="1062" t="s">
        <v>464</v>
      </c>
      <c r="F727" s="1063">
        <v>64</v>
      </c>
    </row>
    <row r="728" spans="2:6" ht="15" customHeight="1" x14ac:dyDescent="0.25">
      <c r="B728" s="1426" t="s">
        <v>81</v>
      </c>
      <c r="D728" s="1810"/>
      <c r="E728" s="788" t="s">
        <v>465</v>
      </c>
      <c r="F728" s="790">
        <v>12</v>
      </c>
    </row>
    <row r="729" spans="2:6" ht="15" customHeight="1" x14ac:dyDescent="0.25">
      <c r="D729" s="1810"/>
      <c r="E729" s="1062" t="s">
        <v>466</v>
      </c>
      <c r="F729" s="1063">
        <v>25</v>
      </c>
    </row>
    <row r="730" spans="2:6" ht="15" customHeight="1" x14ac:dyDescent="0.25">
      <c r="D730" s="1810"/>
      <c r="E730" s="788" t="s">
        <v>467</v>
      </c>
      <c r="F730" s="790">
        <v>137</v>
      </c>
    </row>
    <row r="731" spans="2:6" ht="15.75" customHeight="1" x14ac:dyDescent="0.25">
      <c r="D731" s="1810"/>
      <c r="E731" s="1062" t="s">
        <v>468</v>
      </c>
      <c r="F731" s="1063">
        <v>28</v>
      </c>
    </row>
    <row r="732" spans="2:6" ht="15" customHeight="1" x14ac:dyDescent="0.25">
      <c r="D732" s="1810"/>
      <c r="E732" s="788" t="s">
        <v>469</v>
      </c>
      <c r="F732" s="790">
        <v>42</v>
      </c>
    </row>
    <row r="733" spans="2:6" ht="15" customHeight="1" x14ac:dyDescent="0.25">
      <c r="D733" s="1810"/>
      <c r="E733" s="1062" t="s">
        <v>470</v>
      </c>
      <c r="F733" s="1063">
        <v>414</v>
      </c>
    </row>
    <row r="734" spans="2:6" ht="15" customHeight="1" x14ac:dyDescent="0.25">
      <c r="D734" s="1810"/>
      <c r="E734" s="788" t="s">
        <v>471</v>
      </c>
      <c r="F734" s="790">
        <v>41</v>
      </c>
    </row>
    <row r="735" spans="2:6" ht="15" customHeight="1" x14ac:dyDescent="0.25">
      <c r="D735" s="1810"/>
      <c r="E735" s="1062" t="s">
        <v>472</v>
      </c>
      <c r="F735" s="1063">
        <v>319</v>
      </c>
    </row>
    <row r="736" spans="2:6" ht="15" customHeight="1" x14ac:dyDescent="0.25">
      <c r="D736" s="1810"/>
      <c r="E736" s="788" t="s">
        <v>473</v>
      </c>
      <c r="F736" s="790">
        <v>1200</v>
      </c>
    </row>
    <row r="737" spans="4:6" ht="15" customHeight="1" x14ac:dyDescent="0.25">
      <c r="D737" s="1810"/>
      <c r="E737" s="1062" t="s">
        <v>474</v>
      </c>
      <c r="F737" s="1063">
        <v>8</v>
      </c>
    </row>
    <row r="738" spans="4:6" ht="15" customHeight="1" x14ac:dyDescent="0.25">
      <c r="D738" s="1810"/>
      <c r="E738" s="788" t="s">
        <v>475</v>
      </c>
      <c r="F738" s="790">
        <v>14</v>
      </c>
    </row>
    <row r="739" spans="4:6" ht="15" customHeight="1" x14ac:dyDescent="0.25">
      <c r="D739" s="1810"/>
      <c r="E739" s="1062" t="s">
        <v>524</v>
      </c>
      <c r="F739" s="1063">
        <v>134</v>
      </c>
    </row>
    <row r="740" spans="4:6" ht="15" customHeight="1" x14ac:dyDescent="0.25">
      <c r="D740" s="1810"/>
      <c r="E740" s="788" t="s">
        <v>476</v>
      </c>
      <c r="F740" s="790">
        <v>1187</v>
      </c>
    </row>
    <row r="741" spans="4:6" ht="15" customHeight="1" x14ac:dyDescent="0.25">
      <c r="D741" s="1810"/>
      <c r="E741" s="1062" t="s">
        <v>525</v>
      </c>
      <c r="F741" s="1063">
        <v>42</v>
      </c>
    </row>
    <row r="742" spans="4:6" ht="15" customHeight="1" x14ac:dyDescent="0.25">
      <c r="D742" s="1810"/>
      <c r="E742" s="788" t="s">
        <v>485</v>
      </c>
      <c r="F742" s="790">
        <v>1</v>
      </c>
    </row>
    <row r="743" spans="4:6" ht="15" customHeight="1" x14ac:dyDescent="0.25">
      <c r="D743" s="1810"/>
      <c r="E743" s="1062" t="s">
        <v>477</v>
      </c>
      <c r="F743" s="1063">
        <v>19171</v>
      </c>
    </row>
    <row r="744" spans="4:6" ht="15" customHeight="1" x14ac:dyDescent="0.25">
      <c r="D744" s="1810"/>
      <c r="E744" s="788" t="s">
        <v>479</v>
      </c>
      <c r="F744" s="790">
        <v>91</v>
      </c>
    </row>
    <row r="745" spans="4:6" ht="15" customHeight="1" x14ac:dyDescent="0.25">
      <c r="D745" s="1810"/>
      <c r="E745" s="1062" t="s">
        <v>480</v>
      </c>
      <c r="F745" s="1063">
        <v>1145</v>
      </c>
    </row>
    <row r="746" spans="4:6" ht="15" customHeight="1" x14ac:dyDescent="0.25">
      <c r="D746" s="1810"/>
      <c r="E746" s="788" t="s">
        <v>481</v>
      </c>
      <c r="F746" s="790">
        <v>289</v>
      </c>
    </row>
    <row r="747" spans="4:6" ht="15" customHeight="1" x14ac:dyDescent="0.25">
      <c r="D747" s="1810"/>
      <c r="E747" s="1062" t="s">
        <v>486</v>
      </c>
      <c r="F747" s="1063">
        <v>1</v>
      </c>
    </row>
    <row r="748" spans="4:6" ht="15" customHeight="1" x14ac:dyDescent="0.25">
      <c r="D748" s="1810"/>
      <c r="E748" s="788" t="s">
        <v>482</v>
      </c>
      <c r="F748" s="790">
        <v>1540</v>
      </c>
    </row>
    <row r="749" spans="4:6" ht="15" customHeight="1" x14ac:dyDescent="0.25">
      <c r="D749" s="1810"/>
      <c r="E749" s="1062" t="s">
        <v>483</v>
      </c>
      <c r="F749" s="1063">
        <v>4062</v>
      </c>
    </row>
    <row r="750" spans="4:6" ht="15" customHeight="1" thickBot="1" x14ac:dyDescent="0.3">
      <c r="D750" s="1810"/>
      <c r="E750" s="788" t="s">
        <v>484</v>
      </c>
      <c r="F750" s="790">
        <v>21</v>
      </c>
    </row>
    <row r="751" spans="4:6" ht="15" customHeight="1" thickBot="1" x14ac:dyDescent="0.3">
      <c r="D751" s="1811"/>
      <c r="E751" s="897" t="s">
        <v>361</v>
      </c>
      <c r="F751" s="898">
        <v>33347</v>
      </c>
    </row>
    <row r="752" spans="4:6" ht="15" customHeight="1" x14ac:dyDescent="0.25">
      <c r="D752" s="1809" t="s">
        <v>224</v>
      </c>
      <c r="E752" s="788" t="s">
        <v>454</v>
      </c>
      <c r="F752" s="790">
        <v>5067</v>
      </c>
    </row>
    <row r="753" spans="4:6" ht="15" customHeight="1" x14ac:dyDescent="0.25">
      <c r="D753" s="1810"/>
      <c r="E753" s="1062" t="s">
        <v>526</v>
      </c>
      <c r="F753" s="1063">
        <v>29</v>
      </c>
    </row>
    <row r="754" spans="4:6" ht="15" customHeight="1" x14ac:dyDescent="0.25">
      <c r="D754" s="1810"/>
      <c r="E754" s="788" t="s">
        <v>455</v>
      </c>
      <c r="F754" s="790">
        <v>38</v>
      </c>
    </row>
    <row r="755" spans="4:6" ht="15" customHeight="1" x14ac:dyDescent="0.25">
      <c r="D755" s="1810"/>
      <c r="E755" s="1062" t="s">
        <v>456</v>
      </c>
      <c r="F755" s="1063">
        <v>87</v>
      </c>
    </row>
    <row r="756" spans="4:6" ht="15" customHeight="1" x14ac:dyDescent="0.25">
      <c r="D756" s="1810"/>
      <c r="E756" s="788" t="s">
        <v>457</v>
      </c>
      <c r="F756" s="790">
        <v>767</v>
      </c>
    </row>
    <row r="757" spans="4:6" ht="15" customHeight="1" x14ac:dyDescent="0.25">
      <c r="D757" s="1810"/>
      <c r="E757" s="1062" t="s">
        <v>458</v>
      </c>
      <c r="F757" s="1063">
        <v>201</v>
      </c>
    </row>
    <row r="758" spans="4:6" ht="15" customHeight="1" x14ac:dyDescent="0.25">
      <c r="D758" s="1810"/>
      <c r="E758" s="788" t="s">
        <v>527</v>
      </c>
      <c r="F758" s="790">
        <v>2</v>
      </c>
    </row>
    <row r="759" spans="4:6" ht="15" customHeight="1" x14ac:dyDescent="0.25">
      <c r="D759" s="1810"/>
      <c r="E759" s="1062" t="s">
        <v>459</v>
      </c>
      <c r="F759" s="1063">
        <v>68</v>
      </c>
    </row>
    <row r="760" spans="4:6" ht="15.75" customHeight="1" x14ac:dyDescent="0.25">
      <c r="D760" s="1810"/>
      <c r="E760" s="788" t="s">
        <v>460</v>
      </c>
      <c r="F760" s="790">
        <v>435</v>
      </c>
    </row>
    <row r="761" spans="4:6" ht="15.75" customHeight="1" x14ac:dyDescent="0.25">
      <c r="D761" s="1810"/>
      <c r="E761" s="1062" t="s">
        <v>461</v>
      </c>
      <c r="F761" s="1063">
        <v>5684</v>
      </c>
    </row>
    <row r="762" spans="4:6" ht="15" customHeight="1" x14ac:dyDescent="0.25">
      <c r="D762" s="1810"/>
      <c r="E762" s="788" t="s">
        <v>488</v>
      </c>
      <c r="F762" s="790">
        <v>10</v>
      </c>
    </row>
    <row r="763" spans="4:6" ht="15" customHeight="1" x14ac:dyDescent="0.25">
      <c r="D763" s="1810"/>
      <c r="E763" s="1062" t="s">
        <v>462</v>
      </c>
      <c r="F763" s="1063">
        <v>408</v>
      </c>
    </row>
    <row r="764" spans="4:6" ht="15" customHeight="1" x14ac:dyDescent="0.25">
      <c r="D764" s="1810"/>
      <c r="E764" s="788" t="s">
        <v>463</v>
      </c>
      <c r="F764" s="790">
        <v>174</v>
      </c>
    </row>
    <row r="765" spans="4:6" ht="15" customHeight="1" x14ac:dyDescent="0.25">
      <c r="D765" s="1810"/>
      <c r="E765" s="1062" t="s">
        <v>464</v>
      </c>
      <c r="F765" s="1063">
        <v>66</v>
      </c>
    </row>
    <row r="766" spans="4:6" ht="15" customHeight="1" x14ac:dyDescent="0.25">
      <c r="D766" s="1810"/>
      <c r="E766" s="788" t="s">
        <v>465</v>
      </c>
      <c r="F766" s="790">
        <v>53</v>
      </c>
    </row>
    <row r="767" spans="4:6" ht="15" customHeight="1" x14ac:dyDescent="0.25">
      <c r="D767" s="1810"/>
      <c r="E767" s="1062" t="s">
        <v>466</v>
      </c>
      <c r="F767" s="1063">
        <v>55</v>
      </c>
    </row>
    <row r="768" spans="4:6" ht="15" customHeight="1" x14ac:dyDescent="0.25">
      <c r="D768" s="1810"/>
      <c r="E768" s="788" t="s">
        <v>467</v>
      </c>
      <c r="F768" s="790">
        <v>632</v>
      </c>
    </row>
    <row r="769" spans="4:6" ht="15" customHeight="1" x14ac:dyDescent="0.25">
      <c r="D769" s="1810"/>
      <c r="E769" s="1062" t="s">
        <v>468</v>
      </c>
      <c r="F769" s="1063">
        <v>76</v>
      </c>
    </row>
    <row r="770" spans="4:6" ht="15" customHeight="1" x14ac:dyDescent="0.25">
      <c r="D770" s="1810"/>
      <c r="E770" s="788" t="s">
        <v>469</v>
      </c>
      <c r="F770" s="790">
        <v>284</v>
      </c>
    </row>
    <row r="771" spans="4:6" ht="15" customHeight="1" x14ac:dyDescent="0.25">
      <c r="D771" s="1810"/>
      <c r="E771" s="1062" t="s">
        <v>487</v>
      </c>
      <c r="F771" s="1063">
        <v>1</v>
      </c>
    </row>
    <row r="772" spans="4:6" ht="15" customHeight="1" x14ac:dyDescent="0.25">
      <c r="D772" s="1810"/>
      <c r="E772" s="788" t="s">
        <v>470</v>
      </c>
      <c r="F772" s="790">
        <v>1726</v>
      </c>
    </row>
    <row r="773" spans="4:6" ht="15" customHeight="1" x14ac:dyDescent="0.25">
      <c r="D773" s="1810"/>
      <c r="E773" s="1062" t="s">
        <v>471</v>
      </c>
      <c r="F773" s="1063">
        <v>219</v>
      </c>
    </row>
    <row r="774" spans="4:6" ht="15" customHeight="1" x14ac:dyDescent="0.25">
      <c r="D774" s="1810"/>
      <c r="E774" s="788" t="s">
        <v>472</v>
      </c>
      <c r="F774" s="790">
        <v>868</v>
      </c>
    </row>
    <row r="775" spans="4:6" ht="15" customHeight="1" x14ac:dyDescent="0.25">
      <c r="D775" s="1810"/>
      <c r="E775" s="1062" t="s">
        <v>473</v>
      </c>
      <c r="F775" s="1063">
        <v>4142</v>
      </c>
    </row>
    <row r="776" spans="4:6" ht="15" customHeight="1" x14ac:dyDescent="0.25">
      <c r="D776" s="1810"/>
      <c r="E776" s="788" t="s">
        <v>474</v>
      </c>
      <c r="F776" s="790">
        <v>141</v>
      </c>
    </row>
    <row r="777" spans="4:6" ht="15" customHeight="1" x14ac:dyDescent="0.25">
      <c r="D777" s="1810"/>
      <c r="E777" s="1062" t="s">
        <v>475</v>
      </c>
      <c r="F777" s="1063">
        <v>14</v>
      </c>
    </row>
    <row r="778" spans="4:6" ht="15" customHeight="1" x14ac:dyDescent="0.25">
      <c r="D778" s="1810"/>
      <c r="E778" s="788" t="s">
        <v>524</v>
      </c>
      <c r="F778" s="790">
        <v>2192</v>
      </c>
    </row>
    <row r="779" spans="4:6" ht="15" customHeight="1" x14ac:dyDescent="0.25">
      <c r="D779" s="1810"/>
      <c r="E779" s="1062" t="s">
        <v>476</v>
      </c>
      <c r="F779" s="1063">
        <v>3372</v>
      </c>
    </row>
    <row r="780" spans="4:6" ht="15" customHeight="1" x14ac:dyDescent="0.25">
      <c r="D780" s="1810"/>
      <c r="E780" s="788" t="s">
        <v>525</v>
      </c>
      <c r="F780" s="790">
        <v>43</v>
      </c>
    </row>
    <row r="781" spans="4:6" ht="15" customHeight="1" x14ac:dyDescent="0.25">
      <c r="D781" s="1810"/>
      <c r="E781" s="1062" t="s">
        <v>485</v>
      </c>
      <c r="F781" s="1063">
        <v>1337</v>
      </c>
    </row>
    <row r="782" spans="4:6" ht="15" customHeight="1" x14ac:dyDescent="0.25">
      <c r="D782" s="1810"/>
      <c r="E782" s="788" t="s">
        <v>477</v>
      </c>
      <c r="F782" s="790">
        <v>45139</v>
      </c>
    </row>
    <row r="783" spans="4:6" ht="15" customHeight="1" x14ac:dyDescent="0.25">
      <c r="D783" s="1810"/>
      <c r="E783" s="1062" t="s">
        <v>478</v>
      </c>
      <c r="F783" s="1063">
        <v>2</v>
      </c>
    </row>
    <row r="784" spans="4:6" ht="15" customHeight="1" x14ac:dyDescent="0.25">
      <c r="D784" s="1810"/>
      <c r="E784" s="788" t="s">
        <v>479</v>
      </c>
      <c r="F784" s="790">
        <v>331</v>
      </c>
    </row>
    <row r="785" spans="4:6" ht="15" customHeight="1" x14ac:dyDescent="0.25">
      <c r="D785" s="1810"/>
      <c r="E785" s="1062" t="s">
        <v>480</v>
      </c>
      <c r="F785" s="1063">
        <v>3194</v>
      </c>
    </row>
    <row r="786" spans="4:6" ht="15.75" customHeight="1" x14ac:dyDescent="0.25">
      <c r="D786" s="1810"/>
      <c r="E786" s="788" t="s">
        <v>481</v>
      </c>
      <c r="F786" s="790">
        <v>1133</v>
      </c>
    </row>
    <row r="787" spans="4:6" ht="15.75" customHeight="1" x14ac:dyDescent="0.25">
      <c r="D787" s="1810"/>
      <c r="E787" s="1062" t="s">
        <v>486</v>
      </c>
      <c r="F787" s="1063">
        <v>3</v>
      </c>
    </row>
    <row r="788" spans="4:6" ht="15" customHeight="1" x14ac:dyDescent="0.25">
      <c r="D788" s="1810"/>
      <c r="E788" s="788" t="s">
        <v>482</v>
      </c>
      <c r="F788" s="790">
        <v>2115</v>
      </c>
    </row>
    <row r="789" spans="4:6" ht="15" customHeight="1" x14ac:dyDescent="0.25">
      <c r="D789" s="1810"/>
      <c r="E789" s="1062" t="s">
        <v>483</v>
      </c>
      <c r="F789" s="1063">
        <v>12605</v>
      </c>
    </row>
    <row r="790" spans="4:6" ht="15" customHeight="1" x14ac:dyDescent="0.25">
      <c r="D790" s="1810"/>
      <c r="E790" s="788" t="s">
        <v>499</v>
      </c>
      <c r="F790" s="790">
        <v>1</v>
      </c>
    </row>
    <row r="791" spans="4:6" ht="15" customHeight="1" x14ac:dyDescent="0.25">
      <c r="D791" s="1810"/>
      <c r="E791" s="1062" t="s">
        <v>484</v>
      </c>
      <c r="F791" s="1063">
        <v>132</v>
      </c>
    </row>
    <row r="792" spans="4:6" ht="15" customHeight="1" thickBot="1" x14ac:dyDescent="0.3">
      <c r="D792" s="1810"/>
      <c r="E792" s="788" t="s">
        <v>490</v>
      </c>
      <c r="F792" s="790">
        <v>3</v>
      </c>
    </row>
    <row r="793" spans="4:6" ht="15" customHeight="1" thickBot="1" x14ac:dyDescent="0.3">
      <c r="D793" s="1811"/>
      <c r="E793" s="897" t="s">
        <v>361</v>
      </c>
      <c r="F793" s="898">
        <v>92849</v>
      </c>
    </row>
    <row r="794" spans="4:6" ht="15" customHeight="1" x14ac:dyDescent="0.25">
      <c r="D794" s="1809" t="s">
        <v>262</v>
      </c>
      <c r="E794" s="788" t="s">
        <v>454</v>
      </c>
      <c r="F794" s="790">
        <v>509</v>
      </c>
    </row>
    <row r="795" spans="4:6" ht="15" customHeight="1" x14ac:dyDescent="0.25">
      <c r="D795" s="1810"/>
      <c r="E795" s="1062" t="s">
        <v>526</v>
      </c>
      <c r="F795" s="1063">
        <v>7</v>
      </c>
    </row>
    <row r="796" spans="4:6" ht="15" customHeight="1" x14ac:dyDescent="0.25">
      <c r="D796" s="1810"/>
      <c r="E796" s="788" t="s">
        <v>455</v>
      </c>
      <c r="F796" s="790">
        <v>7</v>
      </c>
    </row>
    <row r="797" spans="4:6" ht="15" customHeight="1" x14ac:dyDescent="0.25">
      <c r="D797" s="1810"/>
      <c r="E797" s="1062" t="s">
        <v>456</v>
      </c>
      <c r="F797" s="1063">
        <v>8</v>
      </c>
    </row>
    <row r="798" spans="4:6" ht="15" customHeight="1" x14ac:dyDescent="0.25">
      <c r="D798" s="1810"/>
      <c r="E798" s="788" t="s">
        <v>457</v>
      </c>
      <c r="F798" s="790">
        <v>63</v>
      </c>
    </row>
    <row r="799" spans="4:6" ht="15" customHeight="1" x14ac:dyDescent="0.25">
      <c r="D799" s="1810"/>
      <c r="E799" s="1062" t="s">
        <v>458</v>
      </c>
      <c r="F799" s="1063">
        <v>22</v>
      </c>
    </row>
    <row r="800" spans="4:6" ht="15" customHeight="1" x14ac:dyDescent="0.25">
      <c r="D800" s="1810"/>
      <c r="E800" s="788" t="s">
        <v>459</v>
      </c>
      <c r="F800" s="790">
        <v>5</v>
      </c>
    </row>
    <row r="801" spans="2:6" ht="15" customHeight="1" x14ac:dyDescent="0.25">
      <c r="D801" s="1810"/>
      <c r="E801" s="1062" t="s">
        <v>460</v>
      </c>
      <c r="F801" s="1063">
        <v>30</v>
      </c>
    </row>
    <row r="802" spans="2:6" ht="15" customHeight="1" x14ac:dyDescent="0.25">
      <c r="D802" s="1810"/>
      <c r="E802" s="788" t="s">
        <v>461</v>
      </c>
      <c r="F802" s="790">
        <v>600</v>
      </c>
    </row>
    <row r="803" spans="2:6" ht="15" customHeight="1" x14ac:dyDescent="0.25">
      <c r="D803" s="1810"/>
      <c r="E803" s="1062" t="s">
        <v>462</v>
      </c>
      <c r="F803" s="1063">
        <v>17</v>
      </c>
    </row>
    <row r="804" spans="2:6" ht="15" customHeight="1" x14ac:dyDescent="0.25">
      <c r="D804" s="1810"/>
      <c r="E804" s="788" t="s">
        <v>463</v>
      </c>
      <c r="F804" s="790">
        <v>64</v>
      </c>
    </row>
    <row r="805" spans="2:6" ht="15" customHeight="1" x14ac:dyDescent="0.25">
      <c r="D805" s="1810"/>
      <c r="E805" s="1062" t="s">
        <v>464</v>
      </c>
      <c r="F805" s="1063">
        <v>6</v>
      </c>
    </row>
    <row r="806" spans="2:6" ht="15" customHeight="1" x14ac:dyDescent="0.25">
      <c r="D806" s="1810"/>
      <c r="E806" s="788" t="s">
        <v>466</v>
      </c>
      <c r="F806" s="790">
        <v>4</v>
      </c>
    </row>
    <row r="807" spans="2:6" ht="15" customHeight="1" x14ac:dyDescent="0.25">
      <c r="D807" s="1810"/>
      <c r="E807" s="1062" t="s">
        <v>467</v>
      </c>
      <c r="F807" s="1063">
        <v>34</v>
      </c>
    </row>
    <row r="808" spans="2:6" ht="15" customHeight="1" x14ac:dyDescent="0.25">
      <c r="D808" s="1810"/>
      <c r="E808" s="788" t="s">
        <v>468</v>
      </c>
      <c r="F808" s="790">
        <v>15</v>
      </c>
    </row>
    <row r="809" spans="2:6" ht="15" customHeight="1" x14ac:dyDescent="0.25">
      <c r="D809" s="1810"/>
      <c r="E809" s="1062" t="s">
        <v>469</v>
      </c>
      <c r="F809" s="1063">
        <v>12</v>
      </c>
    </row>
    <row r="810" spans="2:6" ht="15" customHeight="1" x14ac:dyDescent="0.25">
      <c r="D810" s="1810"/>
      <c r="E810" s="788" t="s">
        <v>528</v>
      </c>
      <c r="F810" s="790">
        <v>1</v>
      </c>
    </row>
    <row r="811" spans="2:6" ht="15" customHeight="1" x14ac:dyDescent="0.25">
      <c r="D811" s="1810"/>
      <c r="E811" s="1062" t="s">
        <v>470</v>
      </c>
      <c r="F811" s="1063">
        <v>147</v>
      </c>
    </row>
    <row r="812" spans="2:6" ht="15" customHeight="1" x14ac:dyDescent="0.25">
      <c r="D812" s="1810"/>
      <c r="E812" s="788" t="s">
        <v>471</v>
      </c>
      <c r="F812" s="790">
        <v>19</v>
      </c>
    </row>
    <row r="813" spans="2:6" ht="15.75" customHeight="1" x14ac:dyDescent="0.25">
      <c r="D813" s="1810"/>
      <c r="E813" s="1062" t="s">
        <v>472</v>
      </c>
      <c r="F813" s="1063">
        <v>74</v>
      </c>
    </row>
    <row r="814" spans="2:6" ht="15.75" customHeight="1" x14ac:dyDescent="0.25">
      <c r="D814" s="1810"/>
      <c r="E814" s="788" t="s">
        <v>473</v>
      </c>
      <c r="F814" s="790">
        <v>455</v>
      </c>
    </row>
    <row r="815" spans="2:6" ht="15" customHeight="1" x14ac:dyDescent="0.25">
      <c r="D815" s="1810"/>
      <c r="E815" s="1062" t="s">
        <v>474</v>
      </c>
      <c r="F815" s="1063">
        <v>2</v>
      </c>
    </row>
    <row r="816" spans="2:6" ht="15" customHeight="1" x14ac:dyDescent="0.25">
      <c r="B816" s="1426" t="s">
        <v>36</v>
      </c>
      <c r="D816" s="1810"/>
      <c r="E816" s="788" t="s">
        <v>475</v>
      </c>
      <c r="F816" s="790">
        <v>1</v>
      </c>
    </row>
    <row r="817" spans="2:6" ht="15" customHeight="1" x14ac:dyDescent="0.25">
      <c r="B817" s="1426" t="s">
        <v>38</v>
      </c>
      <c r="D817" s="1810"/>
      <c r="E817" s="1062" t="s">
        <v>524</v>
      </c>
      <c r="F817" s="1063">
        <v>57</v>
      </c>
    </row>
    <row r="818" spans="2:6" ht="15" customHeight="1" x14ac:dyDescent="0.25">
      <c r="B818" s="1426" t="s">
        <v>81</v>
      </c>
      <c r="D818" s="1810"/>
      <c r="E818" s="788" t="s">
        <v>476</v>
      </c>
      <c r="F818" s="790">
        <v>481</v>
      </c>
    </row>
    <row r="819" spans="2:6" ht="15" customHeight="1" x14ac:dyDescent="0.25">
      <c r="D819" s="1810"/>
      <c r="E819" s="1062" t="s">
        <v>525</v>
      </c>
      <c r="F819" s="1063">
        <v>30</v>
      </c>
    </row>
    <row r="820" spans="2:6" ht="15" customHeight="1" x14ac:dyDescent="0.25">
      <c r="D820" s="1810"/>
      <c r="E820" s="788" t="s">
        <v>485</v>
      </c>
      <c r="F820" s="790">
        <v>1</v>
      </c>
    </row>
    <row r="821" spans="2:6" ht="15" customHeight="1" x14ac:dyDescent="0.25">
      <c r="D821" s="1810"/>
      <c r="E821" s="1062" t="s">
        <v>477</v>
      </c>
      <c r="F821" s="1063">
        <v>7586</v>
      </c>
    </row>
    <row r="822" spans="2:6" ht="15" customHeight="1" x14ac:dyDescent="0.25">
      <c r="D822" s="1810"/>
      <c r="E822" s="788" t="s">
        <v>479</v>
      </c>
      <c r="F822" s="790">
        <v>37</v>
      </c>
    </row>
    <row r="823" spans="2:6" ht="15" customHeight="1" x14ac:dyDescent="0.25">
      <c r="D823" s="1810"/>
      <c r="E823" s="1062" t="s">
        <v>480</v>
      </c>
      <c r="F823" s="1063">
        <v>535</v>
      </c>
    </row>
    <row r="824" spans="2:6" ht="15" customHeight="1" x14ac:dyDescent="0.25">
      <c r="D824" s="1810"/>
      <c r="E824" s="788" t="s">
        <v>481</v>
      </c>
      <c r="F824" s="790">
        <v>120</v>
      </c>
    </row>
    <row r="825" spans="2:6" ht="15" customHeight="1" x14ac:dyDescent="0.25">
      <c r="D825" s="1810"/>
      <c r="E825" s="1062" t="s">
        <v>482</v>
      </c>
      <c r="F825" s="1063">
        <v>459</v>
      </c>
    </row>
    <row r="826" spans="2:6" ht="15" customHeight="1" x14ac:dyDescent="0.25">
      <c r="D826" s="1810"/>
      <c r="E826" s="788" t="s">
        <v>489</v>
      </c>
      <c r="F826" s="790">
        <v>1</v>
      </c>
    </row>
    <row r="827" spans="2:6" ht="15" customHeight="1" x14ac:dyDescent="0.25">
      <c r="D827" s="1810"/>
      <c r="E827" s="1062" t="s">
        <v>483</v>
      </c>
      <c r="F827" s="1063">
        <v>1510</v>
      </c>
    </row>
    <row r="828" spans="2:6" ht="15" customHeight="1" thickBot="1" x14ac:dyDescent="0.3">
      <c r="D828" s="1810"/>
      <c r="E828" s="788" t="s">
        <v>484</v>
      </c>
      <c r="F828" s="790">
        <v>11</v>
      </c>
    </row>
    <row r="829" spans="2:6" ht="15" customHeight="1" thickBot="1" x14ac:dyDescent="0.3">
      <c r="D829" s="1811"/>
      <c r="E829" s="897" t="s">
        <v>361</v>
      </c>
      <c r="F829" s="898">
        <v>12930</v>
      </c>
    </row>
    <row r="830" spans="2:6" ht="15" customHeight="1" x14ac:dyDescent="0.25">
      <c r="D830" s="1809" t="s">
        <v>226</v>
      </c>
      <c r="E830" s="788" t="s">
        <v>454</v>
      </c>
      <c r="F830" s="790">
        <v>119</v>
      </c>
    </row>
    <row r="831" spans="2:6" ht="15" customHeight="1" x14ac:dyDescent="0.25">
      <c r="D831" s="1810"/>
      <c r="E831" s="1062" t="s">
        <v>455</v>
      </c>
      <c r="F831" s="1063">
        <v>1</v>
      </c>
    </row>
    <row r="832" spans="2:6" ht="15" customHeight="1" x14ac:dyDescent="0.25">
      <c r="D832" s="1810"/>
      <c r="E832" s="788" t="s">
        <v>456</v>
      </c>
      <c r="F832" s="790">
        <v>1</v>
      </c>
    </row>
    <row r="833" spans="4:6" ht="15" customHeight="1" x14ac:dyDescent="0.25">
      <c r="D833" s="1810"/>
      <c r="E833" s="1062" t="s">
        <v>457</v>
      </c>
      <c r="F833" s="1063">
        <v>37</v>
      </c>
    </row>
    <row r="834" spans="4:6" ht="15" customHeight="1" x14ac:dyDescent="0.25">
      <c r="D834" s="1810"/>
      <c r="E834" s="788" t="s">
        <v>460</v>
      </c>
      <c r="F834" s="790">
        <v>21</v>
      </c>
    </row>
    <row r="835" spans="4:6" ht="15" customHeight="1" x14ac:dyDescent="0.25">
      <c r="D835" s="1810"/>
      <c r="E835" s="1062" t="s">
        <v>461</v>
      </c>
      <c r="F835" s="1063">
        <v>116</v>
      </c>
    </row>
    <row r="836" spans="4:6" ht="15" customHeight="1" x14ac:dyDescent="0.25">
      <c r="D836" s="1810"/>
      <c r="E836" s="788" t="s">
        <v>462</v>
      </c>
      <c r="F836" s="790">
        <v>17</v>
      </c>
    </row>
    <row r="837" spans="4:6" ht="15" customHeight="1" x14ac:dyDescent="0.25">
      <c r="D837" s="1810"/>
      <c r="E837" s="1062" t="s">
        <v>464</v>
      </c>
      <c r="F837" s="1063">
        <v>1</v>
      </c>
    </row>
    <row r="838" spans="4:6" ht="15" customHeight="1" x14ac:dyDescent="0.25">
      <c r="D838" s="1810"/>
      <c r="E838" s="788" t="s">
        <v>465</v>
      </c>
      <c r="F838" s="790">
        <v>5</v>
      </c>
    </row>
    <row r="839" spans="4:6" ht="15" customHeight="1" x14ac:dyDescent="0.25">
      <c r="D839" s="1810"/>
      <c r="E839" s="1062" t="s">
        <v>466</v>
      </c>
      <c r="F839" s="1063">
        <v>2</v>
      </c>
    </row>
    <row r="840" spans="4:6" ht="15" customHeight="1" x14ac:dyDescent="0.25">
      <c r="D840" s="1810"/>
      <c r="E840" s="788" t="s">
        <v>467</v>
      </c>
      <c r="F840" s="790">
        <v>20</v>
      </c>
    </row>
    <row r="841" spans="4:6" ht="15" customHeight="1" x14ac:dyDescent="0.25">
      <c r="D841" s="1810"/>
      <c r="E841" s="1062" t="s">
        <v>468</v>
      </c>
      <c r="F841" s="1063">
        <v>10</v>
      </c>
    </row>
    <row r="842" spans="4:6" ht="15" customHeight="1" x14ac:dyDescent="0.25">
      <c r="D842" s="1810"/>
      <c r="E842" s="788" t="s">
        <v>469</v>
      </c>
      <c r="F842" s="790">
        <v>6</v>
      </c>
    </row>
    <row r="843" spans="4:6" ht="15" customHeight="1" x14ac:dyDescent="0.25">
      <c r="D843" s="1810"/>
      <c r="E843" s="1062" t="s">
        <v>470</v>
      </c>
      <c r="F843" s="1063">
        <v>68</v>
      </c>
    </row>
    <row r="844" spans="4:6" ht="15.75" customHeight="1" x14ac:dyDescent="0.25">
      <c r="D844" s="1810"/>
      <c r="E844" s="788" t="s">
        <v>471</v>
      </c>
      <c r="F844" s="790">
        <v>18</v>
      </c>
    </row>
    <row r="845" spans="4:6" ht="15.75" customHeight="1" x14ac:dyDescent="0.25">
      <c r="D845" s="1810"/>
      <c r="E845" s="1062" t="s">
        <v>472</v>
      </c>
      <c r="F845" s="1063">
        <v>78</v>
      </c>
    </row>
    <row r="846" spans="4:6" ht="15" customHeight="1" x14ac:dyDescent="0.25">
      <c r="D846" s="1810"/>
      <c r="E846" s="788" t="s">
        <v>473</v>
      </c>
      <c r="F846" s="790">
        <v>172</v>
      </c>
    </row>
    <row r="847" spans="4:6" ht="15" customHeight="1" x14ac:dyDescent="0.25">
      <c r="D847" s="1810"/>
      <c r="E847" s="1062" t="s">
        <v>475</v>
      </c>
      <c r="F847" s="1063">
        <v>2</v>
      </c>
    </row>
    <row r="848" spans="4:6" ht="15" customHeight="1" x14ac:dyDescent="0.25">
      <c r="D848" s="1810"/>
      <c r="E848" s="788" t="s">
        <v>524</v>
      </c>
      <c r="F848" s="790">
        <v>16</v>
      </c>
    </row>
    <row r="849" spans="4:6" ht="15" customHeight="1" x14ac:dyDescent="0.25">
      <c r="D849" s="1810"/>
      <c r="E849" s="1062" t="s">
        <v>476</v>
      </c>
      <c r="F849" s="1063">
        <v>121</v>
      </c>
    </row>
    <row r="850" spans="4:6" ht="15" customHeight="1" x14ac:dyDescent="0.25">
      <c r="D850" s="1810"/>
      <c r="E850" s="788" t="s">
        <v>525</v>
      </c>
      <c r="F850" s="790">
        <v>7</v>
      </c>
    </row>
    <row r="851" spans="4:6" ht="15" customHeight="1" x14ac:dyDescent="0.25">
      <c r="D851" s="1810"/>
      <c r="E851" s="1062" t="s">
        <v>485</v>
      </c>
      <c r="F851" s="1063">
        <v>2</v>
      </c>
    </row>
    <row r="852" spans="4:6" ht="15" customHeight="1" x14ac:dyDescent="0.25">
      <c r="D852" s="1810"/>
      <c r="E852" s="788" t="s">
        <v>477</v>
      </c>
      <c r="F852" s="790">
        <v>3315</v>
      </c>
    </row>
    <row r="853" spans="4:6" ht="15" customHeight="1" x14ac:dyDescent="0.25">
      <c r="D853" s="1810"/>
      <c r="E853" s="1062" t="s">
        <v>479</v>
      </c>
      <c r="F853" s="1063">
        <v>26</v>
      </c>
    </row>
    <row r="854" spans="4:6" ht="15" customHeight="1" x14ac:dyDescent="0.25">
      <c r="D854" s="1810"/>
      <c r="E854" s="788" t="s">
        <v>480</v>
      </c>
      <c r="F854" s="790">
        <v>294</v>
      </c>
    </row>
    <row r="855" spans="4:6" ht="15" customHeight="1" x14ac:dyDescent="0.25">
      <c r="D855" s="1810"/>
      <c r="E855" s="1062" t="s">
        <v>481</v>
      </c>
      <c r="F855" s="1063">
        <v>35</v>
      </c>
    </row>
    <row r="856" spans="4:6" ht="15" customHeight="1" x14ac:dyDescent="0.25">
      <c r="D856" s="1810"/>
      <c r="E856" s="788" t="s">
        <v>486</v>
      </c>
      <c r="F856" s="790">
        <v>1</v>
      </c>
    </row>
    <row r="857" spans="4:6" ht="15" customHeight="1" x14ac:dyDescent="0.25">
      <c r="D857" s="1810"/>
      <c r="E857" s="1062" t="s">
        <v>482</v>
      </c>
      <c r="F857" s="1063">
        <v>161</v>
      </c>
    </row>
    <row r="858" spans="4:6" ht="15" customHeight="1" x14ac:dyDescent="0.25">
      <c r="D858" s="1810"/>
      <c r="E858" s="788" t="s">
        <v>483</v>
      </c>
      <c r="F858" s="790">
        <v>731</v>
      </c>
    </row>
    <row r="859" spans="4:6" ht="15" customHeight="1" thickBot="1" x14ac:dyDescent="0.3">
      <c r="D859" s="1810"/>
      <c r="E859" s="1062" t="s">
        <v>484</v>
      </c>
      <c r="F859" s="1063">
        <v>4</v>
      </c>
    </row>
    <row r="860" spans="4:6" ht="15" customHeight="1" thickBot="1" x14ac:dyDescent="0.3">
      <c r="D860" s="1811"/>
      <c r="E860" s="897" t="s">
        <v>361</v>
      </c>
      <c r="F860" s="898">
        <v>5407</v>
      </c>
    </row>
    <row r="861" spans="4:6" ht="15" customHeight="1" x14ac:dyDescent="0.25">
      <c r="D861" s="1809" t="s">
        <v>227</v>
      </c>
      <c r="E861" s="1062" t="s">
        <v>454</v>
      </c>
      <c r="F861" s="1063">
        <v>113</v>
      </c>
    </row>
    <row r="862" spans="4:6" ht="15" customHeight="1" x14ac:dyDescent="0.25">
      <c r="D862" s="1810"/>
      <c r="E862" s="788" t="s">
        <v>526</v>
      </c>
      <c r="F862" s="790">
        <v>3</v>
      </c>
    </row>
    <row r="863" spans="4:6" ht="15" customHeight="1" x14ac:dyDescent="0.25">
      <c r="D863" s="1810"/>
      <c r="E863" s="1062" t="s">
        <v>455</v>
      </c>
      <c r="F863" s="1063">
        <v>3</v>
      </c>
    </row>
    <row r="864" spans="4:6" ht="15" customHeight="1" x14ac:dyDescent="0.25">
      <c r="D864" s="1810"/>
      <c r="E864" s="788" t="s">
        <v>456</v>
      </c>
      <c r="F864" s="790">
        <v>1</v>
      </c>
    </row>
    <row r="865" spans="2:6" ht="15" customHeight="1" x14ac:dyDescent="0.25">
      <c r="D865" s="1810"/>
      <c r="E865" s="1062" t="s">
        <v>457</v>
      </c>
      <c r="F865" s="1063">
        <v>45</v>
      </c>
    </row>
    <row r="866" spans="2:6" ht="15" customHeight="1" x14ac:dyDescent="0.25">
      <c r="D866" s="1810"/>
      <c r="E866" s="788" t="s">
        <v>458</v>
      </c>
      <c r="F866" s="790">
        <v>2</v>
      </c>
    </row>
    <row r="867" spans="2:6" ht="15" customHeight="1" x14ac:dyDescent="0.25">
      <c r="D867" s="1810"/>
      <c r="E867" s="1062" t="s">
        <v>459</v>
      </c>
      <c r="F867" s="1063">
        <v>1</v>
      </c>
    </row>
    <row r="868" spans="2:6" ht="15" customHeight="1" x14ac:dyDescent="0.25">
      <c r="D868" s="1810"/>
      <c r="E868" s="788" t="s">
        <v>460</v>
      </c>
      <c r="F868" s="790">
        <v>5</v>
      </c>
    </row>
    <row r="869" spans="2:6" ht="15" customHeight="1" x14ac:dyDescent="0.25">
      <c r="D869" s="1810"/>
      <c r="E869" s="1062" t="s">
        <v>461</v>
      </c>
      <c r="F869" s="1063">
        <v>119</v>
      </c>
    </row>
    <row r="870" spans="2:6" ht="15" customHeight="1" x14ac:dyDescent="0.25">
      <c r="D870" s="1810"/>
      <c r="E870" s="788" t="s">
        <v>462</v>
      </c>
      <c r="F870" s="790">
        <v>6</v>
      </c>
    </row>
    <row r="871" spans="2:6" ht="15" customHeight="1" x14ac:dyDescent="0.25">
      <c r="D871" s="1810"/>
      <c r="E871" s="1062" t="s">
        <v>463</v>
      </c>
      <c r="F871" s="1063">
        <v>9</v>
      </c>
    </row>
    <row r="872" spans="2:6" ht="15" customHeight="1" x14ac:dyDescent="0.25">
      <c r="D872" s="1810"/>
      <c r="E872" s="788" t="s">
        <v>466</v>
      </c>
      <c r="F872" s="790">
        <v>3</v>
      </c>
    </row>
    <row r="873" spans="2:6" ht="15.75" customHeight="1" x14ac:dyDescent="0.25">
      <c r="D873" s="1810"/>
      <c r="E873" s="1062" t="s">
        <v>467</v>
      </c>
      <c r="F873" s="1063">
        <v>18</v>
      </c>
    </row>
    <row r="874" spans="2:6" ht="15.75" customHeight="1" x14ac:dyDescent="0.25">
      <c r="D874" s="1810"/>
      <c r="E874" s="788" t="s">
        <v>468</v>
      </c>
      <c r="F874" s="790">
        <v>37</v>
      </c>
    </row>
    <row r="875" spans="2:6" ht="15" customHeight="1" x14ac:dyDescent="0.25">
      <c r="D875" s="1810"/>
      <c r="E875" s="1062" t="s">
        <v>469</v>
      </c>
      <c r="F875" s="1063">
        <v>5</v>
      </c>
    </row>
    <row r="876" spans="2:6" ht="15" customHeight="1" x14ac:dyDescent="0.25">
      <c r="B876" s="1426" t="s">
        <v>36</v>
      </c>
      <c r="D876" s="1810"/>
      <c r="E876" s="788" t="s">
        <v>470</v>
      </c>
      <c r="F876" s="790">
        <v>168</v>
      </c>
    </row>
    <row r="877" spans="2:6" ht="15" customHeight="1" x14ac:dyDescent="0.25">
      <c r="B877" s="1426" t="s">
        <v>38</v>
      </c>
      <c r="D877" s="1810"/>
      <c r="E877" s="1062" t="s">
        <v>471</v>
      </c>
      <c r="F877" s="1063">
        <v>20</v>
      </c>
    </row>
    <row r="878" spans="2:6" ht="15" customHeight="1" x14ac:dyDescent="0.25">
      <c r="B878" s="1426" t="s">
        <v>81</v>
      </c>
      <c r="D878" s="1810"/>
      <c r="E878" s="788" t="s">
        <v>472</v>
      </c>
      <c r="F878" s="790">
        <v>52</v>
      </c>
    </row>
    <row r="879" spans="2:6" ht="15" customHeight="1" x14ac:dyDescent="0.25">
      <c r="D879" s="1810"/>
      <c r="E879" s="1062" t="s">
        <v>473</v>
      </c>
      <c r="F879" s="1063">
        <v>176</v>
      </c>
    </row>
    <row r="880" spans="2:6" ht="15" customHeight="1" x14ac:dyDescent="0.25">
      <c r="D880" s="1810"/>
      <c r="E880" s="788" t="s">
        <v>474</v>
      </c>
      <c r="F880" s="790">
        <v>1</v>
      </c>
    </row>
    <row r="881" spans="4:6" ht="15" customHeight="1" x14ac:dyDescent="0.25">
      <c r="D881" s="1810"/>
      <c r="E881" s="1062" t="s">
        <v>524</v>
      </c>
      <c r="F881" s="1063">
        <v>26</v>
      </c>
    </row>
    <row r="882" spans="4:6" ht="15" customHeight="1" x14ac:dyDescent="0.25">
      <c r="D882" s="1810"/>
      <c r="E882" s="788" t="s">
        <v>476</v>
      </c>
      <c r="F882" s="790">
        <v>118</v>
      </c>
    </row>
    <row r="883" spans="4:6" ht="15" customHeight="1" x14ac:dyDescent="0.25">
      <c r="D883" s="1810"/>
      <c r="E883" s="1062" t="s">
        <v>525</v>
      </c>
      <c r="F883" s="1063">
        <v>12</v>
      </c>
    </row>
    <row r="884" spans="4:6" ht="15" customHeight="1" x14ac:dyDescent="0.25">
      <c r="D884" s="1810"/>
      <c r="E884" s="788" t="s">
        <v>477</v>
      </c>
      <c r="F884" s="790">
        <v>2990</v>
      </c>
    </row>
    <row r="885" spans="4:6" ht="15" customHeight="1" x14ac:dyDescent="0.25">
      <c r="D885" s="1810"/>
      <c r="E885" s="1062" t="s">
        <v>478</v>
      </c>
      <c r="F885" s="1063">
        <v>1</v>
      </c>
    </row>
    <row r="886" spans="4:6" ht="15" customHeight="1" x14ac:dyDescent="0.25">
      <c r="D886" s="1810"/>
      <c r="E886" s="788" t="s">
        <v>479</v>
      </c>
      <c r="F886" s="790">
        <v>6</v>
      </c>
    </row>
    <row r="887" spans="4:6" ht="15" customHeight="1" x14ac:dyDescent="0.25">
      <c r="D887" s="1810"/>
      <c r="E887" s="1062" t="s">
        <v>480</v>
      </c>
      <c r="F887" s="1063">
        <v>244</v>
      </c>
    </row>
    <row r="888" spans="4:6" ht="15" customHeight="1" x14ac:dyDescent="0.25">
      <c r="D888" s="1810"/>
      <c r="E888" s="788" t="s">
        <v>481</v>
      </c>
      <c r="F888" s="790">
        <v>20</v>
      </c>
    </row>
    <row r="889" spans="4:6" ht="15" customHeight="1" x14ac:dyDescent="0.25">
      <c r="D889" s="1810"/>
      <c r="E889" s="1062" t="s">
        <v>482</v>
      </c>
      <c r="F889" s="1063">
        <v>151</v>
      </c>
    </row>
    <row r="890" spans="4:6" ht="15" customHeight="1" x14ac:dyDescent="0.25">
      <c r="D890" s="1810"/>
      <c r="E890" s="788" t="s">
        <v>483</v>
      </c>
      <c r="F890" s="790">
        <v>673</v>
      </c>
    </row>
    <row r="891" spans="4:6" ht="15" customHeight="1" thickBot="1" x14ac:dyDescent="0.3">
      <c r="D891" s="1810"/>
      <c r="E891" s="1062" t="s">
        <v>484</v>
      </c>
      <c r="F891" s="1063">
        <v>5</v>
      </c>
    </row>
    <row r="892" spans="4:6" ht="15" customHeight="1" thickBot="1" x14ac:dyDescent="0.3">
      <c r="D892" s="1810"/>
      <c r="E892" s="897" t="s">
        <v>361</v>
      </c>
      <c r="F892" s="898">
        <v>5033</v>
      </c>
    </row>
    <row r="893" spans="4:6" ht="15" customHeight="1" x14ac:dyDescent="0.25">
      <c r="D893" s="1809" t="s">
        <v>228</v>
      </c>
      <c r="E893" s="1062" t="s">
        <v>454</v>
      </c>
      <c r="F893" s="1063">
        <v>138</v>
      </c>
    </row>
    <row r="894" spans="4:6" ht="15" customHeight="1" x14ac:dyDescent="0.25">
      <c r="D894" s="1810"/>
      <c r="E894" s="788" t="s">
        <v>526</v>
      </c>
      <c r="F894" s="790">
        <v>5</v>
      </c>
    </row>
    <row r="895" spans="4:6" ht="15" customHeight="1" x14ac:dyDescent="0.25">
      <c r="D895" s="1810"/>
      <c r="E895" s="1062" t="s">
        <v>455</v>
      </c>
      <c r="F895" s="1063">
        <v>1</v>
      </c>
    </row>
    <row r="896" spans="4:6" ht="15" customHeight="1" x14ac:dyDescent="0.25">
      <c r="D896" s="1810"/>
      <c r="E896" s="788" t="s">
        <v>456</v>
      </c>
      <c r="F896" s="790">
        <v>2</v>
      </c>
    </row>
    <row r="897" spans="4:6" ht="15" customHeight="1" x14ac:dyDescent="0.25">
      <c r="D897" s="1810"/>
      <c r="E897" s="1062" t="s">
        <v>457</v>
      </c>
      <c r="F897" s="1063">
        <v>22</v>
      </c>
    </row>
    <row r="898" spans="4:6" ht="15" customHeight="1" x14ac:dyDescent="0.25">
      <c r="D898" s="1810"/>
      <c r="E898" s="788" t="s">
        <v>458</v>
      </c>
      <c r="F898" s="790">
        <v>5</v>
      </c>
    </row>
    <row r="899" spans="4:6" ht="15" customHeight="1" x14ac:dyDescent="0.25">
      <c r="D899" s="1810"/>
      <c r="E899" s="1062" t="s">
        <v>459</v>
      </c>
      <c r="F899" s="1063">
        <v>3</v>
      </c>
    </row>
    <row r="900" spans="4:6" ht="15" customHeight="1" x14ac:dyDescent="0.25">
      <c r="D900" s="1810"/>
      <c r="E900" s="788" t="s">
        <v>460</v>
      </c>
      <c r="F900" s="790">
        <v>8</v>
      </c>
    </row>
    <row r="901" spans="4:6" ht="15" customHeight="1" x14ac:dyDescent="0.25">
      <c r="D901" s="1810"/>
      <c r="E901" s="1062" t="s">
        <v>461</v>
      </c>
      <c r="F901" s="1063">
        <v>161</v>
      </c>
    </row>
    <row r="902" spans="4:6" ht="15" customHeight="1" x14ac:dyDescent="0.25">
      <c r="D902" s="1810"/>
      <c r="E902" s="788" t="s">
        <v>462</v>
      </c>
      <c r="F902" s="790">
        <v>10</v>
      </c>
    </row>
    <row r="903" spans="4:6" ht="15.75" customHeight="1" x14ac:dyDescent="0.25">
      <c r="D903" s="1810"/>
      <c r="E903" s="1062" t="s">
        <v>491</v>
      </c>
      <c r="F903" s="1063">
        <v>1</v>
      </c>
    </row>
    <row r="904" spans="4:6" ht="15.75" customHeight="1" x14ac:dyDescent="0.25">
      <c r="D904" s="1810"/>
      <c r="E904" s="788" t="s">
        <v>464</v>
      </c>
      <c r="F904" s="790">
        <v>4</v>
      </c>
    </row>
    <row r="905" spans="4:6" ht="15" customHeight="1" x14ac:dyDescent="0.25">
      <c r="D905" s="1810"/>
      <c r="E905" s="1062" t="s">
        <v>465</v>
      </c>
      <c r="F905" s="1063">
        <v>1</v>
      </c>
    </row>
    <row r="906" spans="4:6" ht="15" customHeight="1" x14ac:dyDescent="0.25">
      <c r="D906" s="1810"/>
      <c r="E906" s="788" t="s">
        <v>466</v>
      </c>
      <c r="F906" s="790">
        <v>3</v>
      </c>
    </row>
    <row r="907" spans="4:6" ht="15" customHeight="1" x14ac:dyDescent="0.25">
      <c r="D907" s="1810"/>
      <c r="E907" s="1062" t="s">
        <v>467</v>
      </c>
      <c r="F907" s="1063">
        <v>19</v>
      </c>
    </row>
    <row r="908" spans="4:6" ht="15" customHeight="1" x14ac:dyDescent="0.25">
      <c r="D908" s="1810"/>
      <c r="E908" s="788" t="s">
        <v>468</v>
      </c>
      <c r="F908" s="790">
        <v>9</v>
      </c>
    </row>
    <row r="909" spans="4:6" ht="15" customHeight="1" x14ac:dyDescent="0.25">
      <c r="D909" s="1810"/>
      <c r="E909" s="1062" t="s">
        <v>469</v>
      </c>
      <c r="F909" s="1063">
        <v>5</v>
      </c>
    </row>
    <row r="910" spans="4:6" ht="15" customHeight="1" x14ac:dyDescent="0.25">
      <c r="D910" s="1810"/>
      <c r="E910" s="788" t="s">
        <v>470</v>
      </c>
      <c r="F910" s="790">
        <v>22</v>
      </c>
    </row>
    <row r="911" spans="4:6" ht="15" customHeight="1" x14ac:dyDescent="0.25">
      <c r="D911" s="1810"/>
      <c r="E911" s="1062" t="s">
        <v>471</v>
      </c>
      <c r="F911" s="1063">
        <v>8</v>
      </c>
    </row>
    <row r="912" spans="4:6" ht="15" customHeight="1" x14ac:dyDescent="0.25">
      <c r="D912" s="1810"/>
      <c r="E912" s="788" t="s">
        <v>472</v>
      </c>
      <c r="F912" s="790">
        <v>34</v>
      </c>
    </row>
    <row r="913" spans="4:6" ht="15" customHeight="1" x14ac:dyDescent="0.25">
      <c r="D913" s="1810"/>
      <c r="E913" s="1062" t="s">
        <v>473</v>
      </c>
      <c r="F913" s="1063">
        <v>162</v>
      </c>
    </row>
    <row r="914" spans="4:6" ht="15" customHeight="1" x14ac:dyDescent="0.25">
      <c r="D914" s="1810"/>
      <c r="E914" s="788" t="s">
        <v>474</v>
      </c>
      <c r="F914" s="790">
        <v>3</v>
      </c>
    </row>
    <row r="915" spans="4:6" ht="15" customHeight="1" x14ac:dyDescent="0.25">
      <c r="D915" s="1810"/>
      <c r="E915" s="1062" t="s">
        <v>475</v>
      </c>
      <c r="F915" s="1063">
        <v>2</v>
      </c>
    </row>
    <row r="916" spans="4:6" ht="15" customHeight="1" x14ac:dyDescent="0.25">
      <c r="D916" s="1810"/>
      <c r="E916" s="788" t="s">
        <v>524</v>
      </c>
      <c r="F916" s="790">
        <v>17</v>
      </c>
    </row>
    <row r="917" spans="4:6" ht="15" customHeight="1" x14ac:dyDescent="0.25">
      <c r="D917" s="1810"/>
      <c r="E917" s="1062" t="s">
        <v>476</v>
      </c>
      <c r="F917" s="1063">
        <v>111</v>
      </c>
    </row>
    <row r="918" spans="4:6" ht="15" customHeight="1" x14ac:dyDescent="0.25">
      <c r="D918" s="1810"/>
      <c r="E918" s="788" t="s">
        <v>525</v>
      </c>
      <c r="F918" s="790">
        <v>40</v>
      </c>
    </row>
    <row r="919" spans="4:6" ht="15" customHeight="1" x14ac:dyDescent="0.25">
      <c r="D919" s="1810"/>
      <c r="E919" s="1062" t="s">
        <v>477</v>
      </c>
      <c r="F919" s="1063">
        <v>3645</v>
      </c>
    </row>
    <row r="920" spans="4:6" ht="15" customHeight="1" x14ac:dyDescent="0.25">
      <c r="D920" s="1810"/>
      <c r="E920" s="788" t="s">
        <v>479</v>
      </c>
      <c r="F920" s="790">
        <v>20</v>
      </c>
    </row>
    <row r="921" spans="4:6" ht="15" customHeight="1" x14ac:dyDescent="0.25">
      <c r="D921" s="1810"/>
      <c r="E921" s="1062" t="s">
        <v>480</v>
      </c>
      <c r="F921" s="1063">
        <v>217</v>
      </c>
    </row>
    <row r="922" spans="4:6" ht="15" customHeight="1" x14ac:dyDescent="0.25">
      <c r="D922" s="1810"/>
      <c r="E922" s="788" t="s">
        <v>481</v>
      </c>
      <c r="F922" s="790">
        <v>34</v>
      </c>
    </row>
    <row r="923" spans="4:6" ht="15" customHeight="1" x14ac:dyDescent="0.25">
      <c r="D923" s="1810"/>
      <c r="E923" s="1062" t="s">
        <v>482</v>
      </c>
      <c r="F923" s="1063">
        <v>112</v>
      </c>
    </row>
    <row r="924" spans="4:6" ht="15" customHeight="1" x14ac:dyDescent="0.25">
      <c r="D924" s="1810"/>
      <c r="E924" s="788" t="s">
        <v>483</v>
      </c>
      <c r="F924" s="790">
        <v>484</v>
      </c>
    </row>
    <row r="925" spans="4:6" ht="15" customHeight="1" thickBot="1" x14ac:dyDescent="0.3">
      <c r="D925" s="1810"/>
      <c r="E925" s="1062" t="s">
        <v>484</v>
      </c>
      <c r="F925" s="1063">
        <v>1</v>
      </c>
    </row>
    <row r="926" spans="4:6" ht="15" customHeight="1" thickBot="1" x14ac:dyDescent="0.3">
      <c r="D926" s="1810"/>
      <c r="E926" s="897" t="s">
        <v>361</v>
      </c>
      <c r="F926" s="898">
        <v>5309</v>
      </c>
    </row>
    <row r="927" spans="4:6" ht="15" customHeight="1" x14ac:dyDescent="0.25">
      <c r="D927" s="1809" t="s">
        <v>276</v>
      </c>
      <c r="E927" s="1062" t="s">
        <v>454</v>
      </c>
      <c r="F927" s="1063">
        <v>237</v>
      </c>
    </row>
    <row r="928" spans="4:6" ht="15" customHeight="1" x14ac:dyDescent="0.25">
      <c r="D928" s="1810"/>
      <c r="E928" s="788" t="s">
        <v>526</v>
      </c>
      <c r="F928" s="790">
        <v>1</v>
      </c>
    </row>
    <row r="929" spans="4:6" ht="15" customHeight="1" x14ac:dyDescent="0.25">
      <c r="D929" s="1810"/>
      <c r="E929" s="1062" t="s">
        <v>455</v>
      </c>
      <c r="F929" s="1063">
        <v>6</v>
      </c>
    </row>
    <row r="930" spans="4:6" ht="15" customHeight="1" x14ac:dyDescent="0.25">
      <c r="D930" s="1810"/>
      <c r="E930" s="788" t="s">
        <v>456</v>
      </c>
      <c r="F930" s="790">
        <v>2</v>
      </c>
    </row>
    <row r="931" spans="4:6" ht="15" customHeight="1" x14ac:dyDescent="0.25">
      <c r="D931" s="1810"/>
      <c r="E931" s="1062" t="s">
        <v>457</v>
      </c>
      <c r="F931" s="1063">
        <v>48</v>
      </c>
    </row>
    <row r="932" spans="4:6" ht="15" customHeight="1" x14ac:dyDescent="0.25">
      <c r="D932" s="1810"/>
      <c r="E932" s="788" t="s">
        <v>458</v>
      </c>
      <c r="F932" s="790">
        <v>4</v>
      </c>
    </row>
    <row r="933" spans="4:6" ht="15.75" customHeight="1" x14ac:dyDescent="0.25">
      <c r="D933" s="1810"/>
      <c r="E933" s="1062" t="s">
        <v>459</v>
      </c>
      <c r="F933" s="1063">
        <v>1</v>
      </c>
    </row>
    <row r="934" spans="4:6" ht="15.75" customHeight="1" x14ac:dyDescent="0.25">
      <c r="D934" s="1810"/>
      <c r="E934" s="788" t="s">
        <v>460</v>
      </c>
      <c r="F934" s="790">
        <v>29</v>
      </c>
    </row>
    <row r="935" spans="4:6" ht="15" customHeight="1" x14ac:dyDescent="0.25">
      <c r="D935" s="1810"/>
      <c r="E935" s="1062" t="s">
        <v>461</v>
      </c>
      <c r="F935" s="1063">
        <v>280</v>
      </c>
    </row>
    <row r="936" spans="4:6" ht="15" customHeight="1" x14ac:dyDescent="0.25">
      <c r="D936" s="1810"/>
      <c r="E936" s="788" t="s">
        <v>462</v>
      </c>
      <c r="F936" s="790">
        <v>28</v>
      </c>
    </row>
    <row r="937" spans="4:6" ht="15" customHeight="1" x14ac:dyDescent="0.25">
      <c r="D937" s="1810"/>
      <c r="E937" s="1062" t="s">
        <v>463</v>
      </c>
      <c r="F937" s="1063">
        <v>11</v>
      </c>
    </row>
    <row r="938" spans="4:6" ht="15" customHeight="1" x14ac:dyDescent="0.25">
      <c r="D938" s="1810"/>
      <c r="E938" s="788" t="s">
        <v>464</v>
      </c>
      <c r="F938" s="790">
        <v>4</v>
      </c>
    </row>
    <row r="939" spans="4:6" ht="15" customHeight="1" x14ac:dyDescent="0.25">
      <c r="D939" s="1810"/>
      <c r="E939" s="1062" t="s">
        <v>465</v>
      </c>
      <c r="F939" s="1063">
        <v>3</v>
      </c>
    </row>
    <row r="940" spans="4:6" ht="15" customHeight="1" x14ac:dyDescent="0.25">
      <c r="D940" s="1810"/>
      <c r="E940" s="788" t="s">
        <v>466</v>
      </c>
      <c r="F940" s="790">
        <v>3</v>
      </c>
    </row>
    <row r="941" spans="4:6" ht="15" customHeight="1" x14ac:dyDescent="0.25">
      <c r="D941" s="1810"/>
      <c r="E941" s="1062" t="s">
        <v>467</v>
      </c>
      <c r="F941" s="1063">
        <v>36</v>
      </c>
    </row>
    <row r="942" spans="4:6" ht="15" customHeight="1" x14ac:dyDescent="0.25">
      <c r="D942" s="1810"/>
      <c r="E942" s="788" t="s">
        <v>468</v>
      </c>
      <c r="F942" s="790">
        <v>43</v>
      </c>
    </row>
    <row r="943" spans="4:6" ht="15" customHeight="1" x14ac:dyDescent="0.25">
      <c r="D943" s="1810"/>
      <c r="E943" s="1062" t="s">
        <v>469</v>
      </c>
      <c r="F943" s="1063">
        <v>8</v>
      </c>
    </row>
    <row r="944" spans="4:6" ht="15" customHeight="1" x14ac:dyDescent="0.25">
      <c r="D944" s="1810"/>
      <c r="E944" s="788" t="s">
        <v>470</v>
      </c>
      <c r="F944" s="790">
        <v>125</v>
      </c>
    </row>
    <row r="945" spans="2:6" ht="15" customHeight="1" x14ac:dyDescent="0.25">
      <c r="D945" s="1810"/>
      <c r="E945" s="1062" t="s">
        <v>471</v>
      </c>
      <c r="F945" s="1063">
        <v>14</v>
      </c>
    </row>
    <row r="946" spans="2:6" ht="15" customHeight="1" x14ac:dyDescent="0.25">
      <c r="D946" s="1810"/>
      <c r="E946" s="788" t="s">
        <v>472</v>
      </c>
      <c r="F946" s="790">
        <v>87</v>
      </c>
    </row>
    <row r="947" spans="2:6" ht="15" customHeight="1" x14ac:dyDescent="0.25">
      <c r="D947" s="1810"/>
      <c r="E947" s="1062" t="s">
        <v>473</v>
      </c>
      <c r="F947" s="1063">
        <v>281</v>
      </c>
    </row>
    <row r="948" spans="2:6" ht="15" customHeight="1" x14ac:dyDescent="0.25">
      <c r="B948" s="1426" t="s">
        <v>36</v>
      </c>
      <c r="D948" s="1810"/>
      <c r="E948" s="788" t="s">
        <v>474</v>
      </c>
      <c r="F948" s="790">
        <v>4</v>
      </c>
    </row>
    <row r="949" spans="2:6" ht="15" customHeight="1" x14ac:dyDescent="0.25">
      <c r="B949" s="1426" t="s">
        <v>38</v>
      </c>
      <c r="D949" s="1810"/>
      <c r="E949" s="1062" t="s">
        <v>524</v>
      </c>
      <c r="F949" s="1063">
        <v>75</v>
      </c>
    </row>
    <row r="950" spans="2:6" ht="15" customHeight="1" x14ac:dyDescent="0.25">
      <c r="B950" s="1426" t="s">
        <v>81</v>
      </c>
      <c r="D950" s="1810"/>
      <c r="E950" s="788" t="s">
        <v>476</v>
      </c>
      <c r="F950" s="790">
        <v>232</v>
      </c>
    </row>
    <row r="951" spans="2:6" ht="15" customHeight="1" x14ac:dyDescent="0.25">
      <c r="D951" s="1810"/>
      <c r="E951" s="1062" t="s">
        <v>525</v>
      </c>
      <c r="F951" s="1063">
        <v>41</v>
      </c>
    </row>
    <row r="952" spans="2:6" ht="15" customHeight="1" x14ac:dyDescent="0.25">
      <c r="D952" s="1810"/>
      <c r="E952" s="788" t="s">
        <v>477</v>
      </c>
      <c r="F952" s="790">
        <v>5878</v>
      </c>
    </row>
    <row r="953" spans="2:6" ht="15" customHeight="1" x14ac:dyDescent="0.25">
      <c r="D953" s="1810"/>
      <c r="E953" s="1062" t="s">
        <v>479</v>
      </c>
      <c r="F953" s="1063">
        <v>26</v>
      </c>
    </row>
    <row r="954" spans="2:6" ht="15" customHeight="1" x14ac:dyDescent="0.25">
      <c r="D954" s="1810"/>
      <c r="E954" s="788" t="s">
        <v>480</v>
      </c>
      <c r="F954" s="790">
        <v>366</v>
      </c>
    </row>
    <row r="955" spans="2:6" ht="15" customHeight="1" x14ac:dyDescent="0.25">
      <c r="D955" s="1810"/>
      <c r="E955" s="1062" t="s">
        <v>481</v>
      </c>
      <c r="F955" s="1063">
        <v>70</v>
      </c>
    </row>
    <row r="956" spans="2:6" ht="15" customHeight="1" x14ac:dyDescent="0.25">
      <c r="D956" s="1810"/>
      <c r="E956" s="788" t="s">
        <v>529</v>
      </c>
      <c r="F956" s="790">
        <v>1</v>
      </c>
    </row>
    <row r="957" spans="2:6" ht="15" customHeight="1" x14ac:dyDescent="0.25">
      <c r="D957" s="1810"/>
      <c r="E957" s="1062" t="s">
        <v>482</v>
      </c>
      <c r="F957" s="1063">
        <v>354</v>
      </c>
    </row>
    <row r="958" spans="2:6" ht="15" customHeight="1" x14ac:dyDescent="0.25">
      <c r="D958" s="1810"/>
      <c r="E958" s="788" t="s">
        <v>483</v>
      </c>
      <c r="F958" s="790">
        <v>1015</v>
      </c>
    </row>
    <row r="959" spans="2:6" ht="15" customHeight="1" thickBot="1" x14ac:dyDescent="0.3">
      <c r="D959" s="1810"/>
      <c r="E959" s="1062" t="s">
        <v>484</v>
      </c>
      <c r="F959" s="1063">
        <v>11</v>
      </c>
    </row>
    <row r="960" spans="2:6" ht="15" customHeight="1" thickBot="1" x14ac:dyDescent="0.3">
      <c r="D960" s="1810"/>
      <c r="E960" s="897" t="s">
        <v>361</v>
      </c>
      <c r="F960" s="898">
        <v>9324</v>
      </c>
    </row>
    <row r="961" spans="4:6" ht="15.75" customHeight="1" x14ac:dyDescent="0.25">
      <c r="D961" s="1809" t="s">
        <v>230</v>
      </c>
      <c r="E961" s="1062" t="s">
        <v>454</v>
      </c>
      <c r="F961" s="1063">
        <v>308</v>
      </c>
    </row>
    <row r="962" spans="4:6" ht="15.75" customHeight="1" x14ac:dyDescent="0.25">
      <c r="D962" s="1810"/>
      <c r="E962" s="788" t="s">
        <v>526</v>
      </c>
      <c r="F962" s="790">
        <v>3</v>
      </c>
    </row>
    <row r="963" spans="4:6" ht="15" customHeight="1" x14ac:dyDescent="0.25">
      <c r="D963" s="1810"/>
      <c r="E963" s="1062" t="s">
        <v>455</v>
      </c>
      <c r="F963" s="1063">
        <v>9</v>
      </c>
    </row>
    <row r="964" spans="4:6" ht="15" customHeight="1" x14ac:dyDescent="0.25">
      <c r="D964" s="1810"/>
      <c r="E964" s="788" t="s">
        <v>456</v>
      </c>
      <c r="F964" s="790">
        <v>1</v>
      </c>
    </row>
    <row r="965" spans="4:6" ht="15" customHeight="1" x14ac:dyDescent="0.25">
      <c r="D965" s="1810"/>
      <c r="E965" s="1062" t="s">
        <v>457</v>
      </c>
      <c r="F965" s="1063">
        <v>73</v>
      </c>
    </row>
    <row r="966" spans="4:6" ht="15" customHeight="1" x14ac:dyDescent="0.25">
      <c r="D966" s="1810"/>
      <c r="E966" s="788" t="s">
        <v>458</v>
      </c>
      <c r="F966" s="790">
        <v>7</v>
      </c>
    </row>
    <row r="967" spans="4:6" ht="15" customHeight="1" x14ac:dyDescent="0.25">
      <c r="D967" s="1810"/>
      <c r="E967" s="1062" t="s">
        <v>459</v>
      </c>
      <c r="F967" s="1063">
        <v>14</v>
      </c>
    </row>
    <row r="968" spans="4:6" ht="15" customHeight="1" x14ac:dyDescent="0.25">
      <c r="D968" s="1810"/>
      <c r="E968" s="788" t="s">
        <v>460</v>
      </c>
      <c r="F968" s="790">
        <v>20</v>
      </c>
    </row>
    <row r="969" spans="4:6" ht="15" customHeight="1" x14ac:dyDescent="0.25">
      <c r="D969" s="1810"/>
      <c r="E969" s="1062" t="s">
        <v>461</v>
      </c>
      <c r="F969" s="1063">
        <v>283</v>
      </c>
    </row>
    <row r="970" spans="4:6" ht="15" customHeight="1" x14ac:dyDescent="0.25">
      <c r="D970" s="1810"/>
      <c r="E970" s="788" t="s">
        <v>462</v>
      </c>
      <c r="F970" s="790">
        <v>10</v>
      </c>
    </row>
    <row r="971" spans="4:6" ht="15" customHeight="1" x14ac:dyDescent="0.25">
      <c r="D971" s="1810"/>
      <c r="E971" s="1062" t="s">
        <v>463</v>
      </c>
      <c r="F971" s="1063">
        <v>7</v>
      </c>
    </row>
    <row r="972" spans="4:6" ht="15" customHeight="1" x14ac:dyDescent="0.25">
      <c r="D972" s="1810"/>
      <c r="E972" s="788" t="s">
        <v>464</v>
      </c>
      <c r="F972" s="790">
        <v>20</v>
      </c>
    </row>
    <row r="973" spans="4:6" ht="15" customHeight="1" x14ac:dyDescent="0.25">
      <c r="D973" s="1810"/>
      <c r="E973" s="1062" t="s">
        <v>466</v>
      </c>
      <c r="F973" s="1063">
        <v>3</v>
      </c>
    </row>
    <row r="974" spans="4:6" ht="15" customHeight="1" x14ac:dyDescent="0.25">
      <c r="D974" s="1810"/>
      <c r="E974" s="788" t="s">
        <v>467</v>
      </c>
      <c r="F974" s="790">
        <v>24</v>
      </c>
    </row>
    <row r="975" spans="4:6" ht="15" customHeight="1" x14ac:dyDescent="0.25">
      <c r="D975" s="1810"/>
      <c r="E975" s="1062" t="s">
        <v>468</v>
      </c>
      <c r="F975" s="1063">
        <v>20</v>
      </c>
    </row>
    <row r="976" spans="4:6" ht="15" customHeight="1" x14ac:dyDescent="0.25">
      <c r="D976" s="1810"/>
      <c r="E976" s="788" t="s">
        <v>469</v>
      </c>
      <c r="F976" s="790">
        <v>11</v>
      </c>
    </row>
    <row r="977" spans="4:6" ht="15" customHeight="1" x14ac:dyDescent="0.25">
      <c r="D977" s="1810"/>
      <c r="E977" s="1062" t="s">
        <v>470</v>
      </c>
      <c r="F977" s="1063">
        <v>161</v>
      </c>
    </row>
    <row r="978" spans="4:6" ht="15" customHeight="1" x14ac:dyDescent="0.25">
      <c r="D978" s="1810"/>
      <c r="E978" s="788" t="s">
        <v>471</v>
      </c>
      <c r="F978" s="790">
        <v>18</v>
      </c>
    </row>
    <row r="979" spans="4:6" ht="15" customHeight="1" x14ac:dyDescent="0.25">
      <c r="D979" s="1810"/>
      <c r="E979" s="1062" t="s">
        <v>472</v>
      </c>
      <c r="F979" s="1063">
        <v>65</v>
      </c>
    </row>
    <row r="980" spans="4:6" ht="15" customHeight="1" x14ac:dyDescent="0.25">
      <c r="D980" s="1810"/>
      <c r="E980" s="788" t="s">
        <v>473</v>
      </c>
      <c r="F980" s="790">
        <v>293</v>
      </c>
    </row>
    <row r="981" spans="4:6" ht="15" customHeight="1" x14ac:dyDescent="0.25">
      <c r="D981" s="1810"/>
      <c r="E981" s="1062" t="s">
        <v>474</v>
      </c>
      <c r="F981" s="1063">
        <v>1</v>
      </c>
    </row>
    <row r="982" spans="4:6" ht="15" customHeight="1" x14ac:dyDescent="0.25">
      <c r="D982" s="1810"/>
      <c r="E982" s="788" t="s">
        <v>475</v>
      </c>
      <c r="F982" s="790">
        <v>2</v>
      </c>
    </row>
    <row r="983" spans="4:6" ht="15" customHeight="1" x14ac:dyDescent="0.25">
      <c r="D983" s="1810"/>
      <c r="E983" s="1062" t="s">
        <v>524</v>
      </c>
      <c r="F983" s="1063">
        <v>32</v>
      </c>
    </row>
    <row r="984" spans="4:6" ht="15" customHeight="1" x14ac:dyDescent="0.25">
      <c r="D984" s="1810"/>
      <c r="E984" s="788" t="s">
        <v>476</v>
      </c>
      <c r="F984" s="790">
        <v>309</v>
      </c>
    </row>
    <row r="985" spans="4:6" ht="15" customHeight="1" x14ac:dyDescent="0.25">
      <c r="D985" s="1810"/>
      <c r="E985" s="1062" t="s">
        <v>525</v>
      </c>
      <c r="F985" s="1063">
        <v>8</v>
      </c>
    </row>
    <row r="986" spans="4:6" ht="15" customHeight="1" x14ac:dyDescent="0.25">
      <c r="D986" s="1810"/>
      <c r="E986" s="788" t="s">
        <v>477</v>
      </c>
      <c r="F986" s="790">
        <v>4789</v>
      </c>
    </row>
    <row r="987" spans="4:6" ht="15" customHeight="1" x14ac:dyDescent="0.25">
      <c r="D987" s="1810"/>
      <c r="E987" s="1062" t="s">
        <v>479</v>
      </c>
      <c r="F987" s="1063">
        <v>54</v>
      </c>
    </row>
    <row r="988" spans="4:6" ht="15" customHeight="1" x14ac:dyDescent="0.25">
      <c r="D988" s="1810"/>
      <c r="E988" s="788" t="s">
        <v>480</v>
      </c>
      <c r="F988" s="790">
        <v>370</v>
      </c>
    </row>
    <row r="989" spans="4:6" ht="15" customHeight="1" x14ac:dyDescent="0.25">
      <c r="D989" s="1810"/>
      <c r="E989" s="1062" t="s">
        <v>481</v>
      </c>
      <c r="F989" s="1063">
        <v>84</v>
      </c>
    </row>
    <row r="990" spans="4:6" ht="15" customHeight="1" x14ac:dyDescent="0.25">
      <c r="D990" s="1810"/>
      <c r="E990" s="788" t="s">
        <v>482</v>
      </c>
      <c r="F990" s="790">
        <v>316</v>
      </c>
    </row>
    <row r="991" spans="4:6" ht="15" customHeight="1" x14ac:dyDescent="0.25">
      <c r="D991" s="1810"/>
      <c r="E991" s="1062" t="s">
        <v>483</v>
      </c>
      <c r="F991" s="1063">
        <v>1126</v>
      </c>
    </row>
    <row r="992" spans="4:6" ht="15" customHeight="1" thickBot="1" x14ac:dyDescent="0.3">
      <c r="D992" s="1810"/>
      <c r="E992" s="788" t="s">
        <v>484</v>
      </c>
      <c r="F992" s="790">
        <v>8</v>
      </c>
    </row>
    <row r="993" spans="4:6" ht="15.75" customHeight="1" thickBot="1" x14ac:dyDescent="0.3">
      <c r="D993" s="1810"/>
      <c r="E993" s="897" t="s">
        <v>361</v>
      </c>
      <c r="F993" s="898">
        <v>8449</v>
      </c>
    </row>
    <row r="994" spans="4:6" ht="15" customHeight="1" x14ac:dyDescent="0.25">
      <c r="D994" s="1809" t="s">
        <v>231</v>
      </c>
      <c r="E994" s="788" t="s">
        <v>454</v>
      </c>
      <c r="F994" s="790">
        <v>57</v>
      </c>
    </row>
    <row r="995" spans="4:6" ht="15" customHeight="1" x14ac:dyDescent="0.25">
      <c r="D995" s="1810"/>
      <c r="E995" s="1062" t="s">
        <v>526</v>
      </c>
      <c r="F995" s="1063">
        <v>1</v>
      </c>
    </row>
    <row r="996" spans="4:6" ht="15" customHeight="1" x14ac:dyDescent="0.25">
      <c r="D996" s="1810"/>
      <c r="E996" s="788" t="s">
        <v>455</v>
      </c>
      <c r="F996" s="790">
        <v>4</v>
      </c>
    </row>
    <row r="997" spans="4:6" ht="15.75" customHeight="1" x14ac:dyDescent="0.25">
      <c r="D997" s="1810"/>
      <c r="E997" s="1062" t="s">
        <v>456</v>
      </c>
      <c r="F997" s="1063">
        <v>2</v>
      </c>
    </row>
    <row r="998" spans="4:6" ht="15" customHeight="1" x14ac:dyDescent="0.25">
      <c r="D998" s="1810"/>
      <c r="E998" s="788" t="s">
        <v>457</v>
      </c>
      <c r="F998" s="790">
        <v>16</v>
      </c>
    </row>
    <row r="999" spans="4:6" ht="15" customHeight="1" x14ac:dyDescent="0.25">
      <c r="D999" s="1810"/>
      <c r="E999" s="1062" t="s">
        <v>458</v>
      </c>
      <c r="F999" s="1063">
        <v>4</v>
      </c>
    </row>
    <row r="1000" spans="4:6" ht="15" customHeight="1" x14ac:dyDescent="0.25">
      <c r="D1000" s="1810"/>
      <c r="E1000" s="788" t="s">
        <v>459</v>
      </c>
      <c r="F1000" s="790">
        <v>3</v>
      </c>
    </row>
    <row r="1001" spans="4:6" ht="15" customHeight="1" x14ac:dyDescent="0.25">
      <c r="D1001" s="1810"/>
      <c r="E1001" s="1062" t="s">
        <v>460</v>
      </c>
      <c r="F1001" s="1063">
        <v>9</v>
      </c>
    </row>
    <row r="1002" spans="4:6" ht="15" customHeight="1" x14ac:dyDescent="0.25">
      <c r="D1002" s="1810"/>
      <c r="E1002" s="788" t="s">
        <v>461</v>
      </c>
      <c r="F1002" s="790">
        <v>52</v>
      </c>
    </row>
    <row r="1003" spans="4:6" ht="15" customHeight="1" x14ac:dyDescent="0.25">
      <c r="D1003" s="1810"/>
      <c r="E1003" s="1062" t="s">
        <v>462</v>
      </c>
      <c r="F1003" s="1063">
        <v>2</v>
      </c>
    </row>
    <row r="1004" spans="4:6" ht="15" customHeight="1" x14ac:dyDescent="0.25">
      <c r="D1004" s="1810"/>
      <c r="E1004" s="788" t="s">
        <v>491</v>
      </c>
      <c r="F1004" s="790">
        <v>1</v>
      </c>
    </row>
    <row r="1005" spans="4:6" ht="15" customHeight="1" x14ac:dyDescent="0.25">
      <c r="D1005" s="1810"/>
      <c r="E1005" s="1062" t="s">
        <v>463</v>
      </c>
      <c r="F1005" s="1063">
        <v>1</v>
      </c>
    </row>
    <row r="1006" spans="4:6" ht="15" customHeight="1" x14ac:dyDescent="0.25">
      <c r="D1006" s="1810"/>
      <c r="E1006" s="788" t="s">
        <v>464</v>
      </c>
      <c r="F1006" s="790">
        <v>1</v>
      </c>
    </row>
    <row r="1007" spans="4:6" ht="15" customHeight="1" x14ac:dyDescent="0.25">
      <c r="D1007" s="1810"/>
      <c r="E1007" s="1062" t="s">
        <v>466</v>
      </c>
      <c r="F1007" s="1063">
        <v>4</v>
      </c>
    </row>
    <row r="1008" spans="4:6" ht="15" customHeight="1" x14ac:dyDescent="0.25">
      <c r="D1008" s="1810"/>
      <c r="E1008" s="788" t="s">
        <v>467</v>
      </c>
      <c r="F1008" s="790">
        <v>10</v>
      </c>
    </row>
    <row r="1009" spans="4:6" ht="15" customHeight="1" x14ac:dyDescent="0.25">
      <c r="D1009" s="1810"/>
      <c r="E1009" s="1062" t="s">
        <v>468</v>
      </c>
      <c r="F1009" s="1063">
        <v>15</v>
      </c>
    </row>
    <row r="1010" spans="4:6" ht="15" customHeight="1" x14ac:dyDescent="0.25">
      <c r="D1010" s="1810"/>
      <c r="E1010" s="788" t="s">
        <v>469</v>
      </c>
      <c r="F1010" s="790">
        <v>1</v>
      </c>
    </row>
    <row r="1011" spans="4:6" ht="15" customHeight="1" x14ac:dyDescent="0.25">
      <c r="D1011" s="1810"/>
      <c r="E1011" s="1062" t="s">
        <v>470</v>
      </c>
      <c r="F1011" s="1063">
        <v>63</v>
      </c>
    </row>
    <row r="1012" spans="4:6" ht="15" customHeight="1" x14ac:dyDescent="0.25">
      <c r="D1012" s="1810"/>
      <c r="E1012" s="788" t="s">
        <v>471</v>
      </c>
      <c r="F1012" s="790">
        <v>6</v>
      </c>
    </row>
    <row r="1013" spans="4:6" ht="15" customHeight="1" x14ac:dyDescent="0.25">
      <c r="D1013" s="1810"/>
      <c r="E1013" s="1062" t="s">
        <v>472</v>
      </c>
      <c r="F1013" s="1063">
        <v>34</v>
      </c>
    </row>
    <row r="1014" spans="4:6" ht="15" customHeight="1" x14ac:dyDescent="0.25">
      <c r="D1014" s="1810"/>
      <c r="E1014" s="788" t="s">
        <v>473</v>
      </c>
      <c r="F1014" s="790">
        <v>113</v>
      </c>
    </row>
    <row r="1015" spans="4:6" ht="15" customHeight="1" x14ac:dyDescent="0.25">
      <c r="D1015" s="1810"/>
      <c r="E1015" s="1062" t="s">
        <v>475</v>
      </c>
      <c r="F1015" s="1063">
        <v>1</v>
      </c>
    </row>
    <row r="1016" spans="4:6" ht="15" customHeight="1" x14ac:dyDescent="0.25">
      <c r="D1016" s="1810"/>
      <c r="E1016" s="788" t="s">
        <v>524</v>
      </c>
      <c r="F1016" s="790">
        <v>9</v>
      </c>
    </row>
    <row r="1017" spans="4:6" ht="15.75" customHeight="1" x14ac:dyDescent="0.25">
      <c r="D1017" s="1810"/>
      <c r="E1017" s="1062" t="s">
        <v>476</v>
      </c>
      <c r="F1017" s="1063">
        <v>49</v>
      </c>
    </row>
    <row r="1018" spans="4:6" ht="15.75" customHeight="1" x14ac:dyDescent="0.25">
      <c r="D1018" s="1810"/>
      <c r="E1018" s="788" t="s">
        <v>525</v>
      </c>
      <c r="F1018" s="790">
        <v>13</v>
      </c>
    </row>
    <row r="1019" spans="4:6" ht="15" customHeight="1" x14ac:dyDescent="0.25">
      <c r="D1019" s="1810"/>
      <c r="E1019" s="1062" t="s">
        <v>485</v>
      </c>
      <c r="F1019" s="1063">
        <v>2</v>
      </c>
    </row>
    <row r="1020" spans="4:6" ht="15" customHeight="1" x14ac:dyDescent="0.25">
      <c r="D1020" s="1810"/>
      <c r="E1020" s="788" t="s">
        <v>477</v>
      </c>
      <c r="F1020" s="790">
        <v>1879</v>
      </c>
    </row>
    <row r="1021" spans="4:6" ht="15" customHeight="1" x14ac:dyDescent="0.25">
      <c r="D1021" s="1810"/>
      <c r="E1021" s="1062" t="s">
        <v>479</v>
      </c>
      <c r="F1021" s="1063">
        <v>5</v>
      </c>
    </row>
    <row r="1022" spans="4:6" ht="15" customHeight="1" x14ac:dyDescent="0.25">
      <c r="D1022" s="1810"/>
      <c r="E1022" s="788" t="s">
        <v>480</v>
      </c>
      <c r="F1022" s="790">
        <v>223</v>
      </c>
    </row>
    <row r="1023" spans="4:6" ht="15" customHeight="1" x14ac:dyDescent="0.25">
      <c r="D1023" s="1810"/>
      <c r="E1023" s="1062" t="s">
        <v>481</v>
      </c>
      <c r="F1023" s="1063">
        <v>24</v>
      </c>
    </row>
    <row r="1024" spans="4:6" ht="15" customHeight="1" x14ac:dyDescent="0.25">
      <c r="D1024" s="1810"/>
      <c r="E1024" s="788" t="s">
        <v>482</v>
      </c>
      <c r="F1024" s="790">
        <v>92</v>
      </c>
    </row>
    <row r="1025" spans="2:6" ht="15" customHeight="1" x14ac:dyDescent="0.25">
      <c r="D1025" s="1810"/>
      <c r="E1025" s="1062" t="s">
        <v>483</v>
      </c>
      <c r="F1025" s="1063">
        <v>463</v>
      </c>
    </row>
    <row r="1026" spans="2:6" ht="15" customHeight="1" thickBot="1" x14ac:dyDescent="0.3">
      <c r="B1026" s="1426" t="s">
        <v>36</v>
      </c>
      <c r="D1026" s="1810"/>
      <c r="E1026" s="788" t="s">
        <v>484</v>
      </c>
      <c r="F1026" s="790">
        <v>4</v>
      </c>
    </row>
    <row r="1027" spans="2:6" ht="15" customHeight="1" thickBot="1" x14ac:dyDescent="0.3">
      <c r="B1027" s="1426" t="s">
        <v>38</v>
      </c>
      <c r="D1027" s="1811"/>
      <c r="E1027" s="897" t="s">
        <v>361</v>
      </c>
      <c r="F1027" s="898">
        <v>3163</v>
      </c>
    </row>
    <row r="1028" spans="2:6" ht="15" customHeight="1" x14ac:dyDescent="0.25">
      <c r="B1028" s="1426" t="s">
        <v>81</v>
      </c>
      <c r="D1028" s="1809" t="s">
        <v>575</v>
      </c>
      <c r="E1028" s="788" t="s">
        <v>454</v>
      </c>
      <c r="F1028" s="790">
        <v>155</v>
      </c>
    </row>
    <row r="1029" spans="2:6" ht="15" customHeight="1" x14ac:dyDescent="0.25">
      <c r="D1029" s="1810"/>
      <c r="E1029" s="1062" t="s">
        <v>455</v>
      </c>
      <c r="F1029" s="1063">
        <v>5</v>
      </c>
    </row>
    <row r="1030" spans="2:6" ht="15" customHeight="1" x14ac:dyDescent="0.25">
      <c r="D1030" s="1810"/>
      <c r="E1030" s="788" t="s">
        <v>457</v>
      </c>
      <c r="F1030" s="790">
        <v>19</v>
      </c>
    </row>
    <row r="1031" spans="2:6" ht="15" customHeight="1" x14ac:dyDescent="0.25">
      <c r="D1031" s="1810"/>
      <c r="E1031" s="1062" t="s">
        <v>458</v>
      </c>
      <c r="F1031" s="1063">
        <v>3</v>
      </c>
    </row>
    <row r="1032" spans="2:6" ht="15" customHeight="1" x14ac:dyDescent="0.25">
      <c r="D1032" s="1810"/>
      <c r="E1032" s="788" t="s">
        <v>459</v>
      </c>
      <c r="F1032" s="790">
        <v>4</v>
      </c>
    </row>
    <row r="1033" spans="2:6" ht="15" customHeight="1" x14ac:dyDescent="0.25">
      <c r="D1033" s="1810"/>
      <c r="E1033" s="1062" t="s">
        <v>460</v>
      </c>
      <c r="F1033" s="1063">
        <v>16</v>
      </c>
    </row>
    <row r="1034" spans="2:6" ht="15" customHeight="1" x14ac:dyDescent="0.25">
      <c r="D1034" s="1810"/>
      <c r="E1034" s="788" t="s">
        <v>461</v>
      </c>
      <c r="F1034" s="790">
        <v>176</v>
      </c>
    </row>
    <row r="1035" spans="2:6" ht="15" customHeight="1" x14ac:dyDescent="0.25">
      <c r="D1035" s="1810"/>
      <c r="E1035" s="1062" t="s">
        <v>462</v>
      </c>
      <c r="F1035" s="1063">
        <v>4</v>
      </c>
    </row>
    <row r="1036" spans="2:6" ht="15" customHeight="1" x14ac:dyDescent="0.25">
      <c r="D1036" s="1810"/>
      <c r="E1036" s="788" t="s">
        <v>491</v>
      </c>
      <c r="F1036" s="790">
        <v>1</v>
      </c>
    </row>
    <row r="1037" spans="2:6" ht="15" customHeight="1" x14ac:dyDescent="0.25">
      <c r="D1037" s="1810"/>
      <c r="E1037" s="1062" t="s">
        <v>463</v>
      </c>
      <c r="F1037" s="1063">
        <v>6</v>
      </c>
    </row>
    <row r="1038" spans="2:6" ht="15" customHeight="1" x14ac:dyDescent="0.25">
      <c r="D1038" s="1810"/>
      <c r="E1038" s="788" t="s">
        <v>464</v>
      </c>
      <c r="F1038" s="790">
        <v>2</v>
      </c>
    </row>
    <row r="1039" spans="2:6" ht="15" customHeight="1" x14ac:dyDescent="0.25">
      <c r="D1039" s="1810"/>
      <c r="E1039" s="1062" t="s">
        <v>466</v>
      </c>
      <c r="F1039" s="1063">
        <v>1</v>
      </c>
    </row>
    <row r="1040" spans="2:6" ht="15" customHeight="1" x14ac:dyDescent="0.25">
      <c r="D1040" s="1810"/>
      <c r="E1040" s="788" t="s">
        <v>467</v>
      </c>
      <c r="F1040" s="790">
        <v>16</v>
      </c>
    </row>
    <row r="1041" spans="4:6" ht="15" customHeight="1" x14ac:dyDescent="0.25">
      <c r="D1041" s="1810"/>
      <c r="E1041" s="1062" t="s">
        <v>469</v>
      </c>
      <c r="F1041" s="1063">
        <v>4</v>
      </c>
    </row>
    <row r="1042" spans="4:6" ht="15" customHeight="1" x14ac:dyDescent="0.25">
      <c r="D1042" s="1810"/>
      <c r="E1042" s="788" t="s">
        <v>470</v>
      </c>
      <c r="F1042" s="790">
        <v>90</v>
      </c>
    </row>
    <row r="1043" spans="4:6" ht="15" customHeight="1" x14ac:dyDescent="0.25">
      <c r="D1043" s="1810"/>
      <c r="E1043" s="1062" t="s">
        <v>471</v>
      </c>
      <c r="F1043" s="1063">
        <v>7</v>
      </c>
    </row>
    <row r="1044" spans="4:6" ht="15" customHeight="1" x14ac:dyDescent="0.25">
      <c r="D1044" s="1810"/>
      <c r="E1044" s="788" t="s">
        <v>472</v>
      </c>
      <c r="F1044" s="790">
        <v>39</v>
      </c>
    </row>
    <row r="1045" spans="4:6" ht="15" customHeight="1" x14ac:dyDescent="0.25">
      <c r="D1045" s="1810"/>
      <c r="E1045" s="1062" t="s">
        <v>473</v>
      </c>
      <c r="F1045" s="1063">
        <v>127</v>
      </c>
    </row>
    <row r="1046" spans="4:6" ht="15" customHeight="1" x14ac:dyDescent="0.25">
      <c r="D1046" s="1810"/>
      <c r="E1046" s="788" t="s">
        <v>474</v>
      </c>
      <c r="F1046" s="790">
        <v>1</v>
      </c>
    </row>
    <row r="1047" spans="4:6" ht="15" customHeight="1" x14ac:dyDescent="0.25">
      <c r="D1047" s="1810"/>
      <c r="E1047" s="1062" t="s">
        <v>524</v>
      </c>
      <c r="F1047" s="1063">
        <v>24</v>
      </c>
    </row>
    <row r="1048" spans="4:6" ht="15" customHeight="1" x14ac:dyDescent="0.25">
      <c r="D1048" s="1810"/>
      <c r="E1048" s="788" t="s">
        <v>476</v>
      </c>
      <c r="F1048" s="790">
        <v>139</v>
      </c>
    </row>
    <row r="1049" spans="4:6" ht="15.75" customHeight="1" x14ac:dyDescent="0.25">
      <c r="D1049" s="1810"/>
      <c r="E1049" s="1062" t="s">
        <v>525</v>
      </c>
      <c r="F1049" s="1063">
        <v>14</v>
      </c>
    </row>
    <row r="1050" spans="4:6" ht="15" customHeight="1" x14ac:dyDescent="0.25">
      <c r="D1050" s="1810"/>
      <c r="E1050" s="788" t="s">
        <v>477</v>
      </c>
      <c r="F1050" s="790">
        <v>2734</v>
      </c>
    </row>
    <row r="1051" spans="4:6" ht="15" customHeight="1" x14ac:dyDescent="0.25">
      <c r="D1051" s="1810"/>
      <c r="E1051" s="1062" t="s">
        <v>479</v>
      </c>
      <c r="F1051" s="1063">
        <v>10</v>
      </c>
    </row>
    <row r="1052" spans="4:6" ht="15" customHeight="1" x14ac:dyDescent="0.25">
      <c r="D1052" s="1810"/>
      <c r="E1052" s="788" t="s">
        <v>480</v>
      </c>
      <c r="F1052" s="790">
        <v>188</v>
      </c>
    </row>
    <row r="1053" spans="4:6" ht="15.75" customHeight="1" x14ac:dyDescent="0.25">
      <c r="D1053" s="1810"/>
      <c r="E1053" s="1062" t="s">
        <v>481</v>
      </c>
      <c r="F1053" s="1063">
        <v>26</v>
      </c>
    </row>
    <row r="1054" spans="4:6" ht="15" customHeight="1" x14ac:dyDescent="0.25">
      <c r="D1054" s="1810"/>
      <c r="E1054" s="788" t="s">
        <v>482</v>
      </c>
      <c r="F1054" s="790">
        <v>162</v>
      </c>
    </row>
    <row r="1055" spans="4:6" ht="15" customHeight="1" x14ac:dyDescent="0.25">
      <c r="D1055" s="1810"/>
      <c r="E1055" s="1062" t="s">
        <v>483</v>
      </c>
      <c r="F1055" s="1063">
        <v>489</v>
      </c>
    </row>
    <row r="1056" spans="4:6" ht="15" customHeight="1" thickBot="1" x14ac:dyDescent="0.3">
      <c r="D1056" s="1810"/>
      <c r="E1056" s="788" t="s">
        <v>484</v>
      </c>
      <c r="F1056" s="790">
        <v>2</v>
      </c>
    </row>
    <row r="1057" spans="4:6" ht="15" customHeight="1" thickBot="1" x14ac:dyDescent="0.3">
      <c r="D1057" s="1811"/>
      <c r="E1057" s="897" t="s">
        <v>361</v>
      </c>
      <c r="F1057" s="898">
        <v>4464</v>
      </c>
    </row>
    <row r="1058" spans="4:6" ht="15" customHeight="1" x14ac:dyDescent="0.25">
      <c r="D1058" s="1809" t="s">
        <v>263</v>
      </c>
      <c r="E1058" s="788" t="s">
        <v>454</v>
      </c>
      <c r="F1058" s="790">
        <v>1212</v>
      </c>
    </row>
    <row r="1059" spans="4:6" ht="15" customHeight="1" x14ac:dyDescent="0.25">
      <c r="D1059" s="1810"/>
      <c r="E1059" s="1062" t="s">
        <v>526</v>
      </c>
      <c r="F1059" s="1063">
        <v>4</v>
      </c>
    </row>
    <row r="1060" spans="4:6" ht="15" customHeight="1" x14ac:dyDescent="0.25">
      <c r="D1060" s="1810"/>
      <c r="E1060" s="788" t="s">
        <v>455</v>
      </c>
      <c r="F1060" s="790">
        <v>15</v>
      </c>
    </row>
    <row r="1061" spans="4:6" ht="15" customHeight="1" x14ac:dyDescent="0.25">
      <c r="D1061" s="1810"/>
      <c r="E1061" s="1062" t="s">
        <v>456</v>
      </c>
      <c r="F1061" s="1063">
        <v>13</v>
      </c>
    </row>
    <row r="1062" spans="4:6" ht="15" customHeight="1" x14ac:dyDescent="0.25">
      <c r="D1062" s="1810"/>
      <c r="E1062" s="788" t="s">
        <v>457</v>
      </c>
      <c r="F1062" s="790">
        <v>164</v>
      </c>
    </row>
    <row r="1063" spans="4:6" ht="15" customHeight="1" x14ac:dyDescent="0.25">
      <c r="D1063" s="1810"/>
      <c r="E1063" s="1062" t="s">
        <v>458</v>
      </c>
      <c r="F1063" s="1063">
        <v>35</v>
      </c>
    </row>
    <row r="1064" spans="4:6" ht="15" customHeight="1" x14ac:dyDescent="0.25">
      <c r="D1064" s="1810"/>
      <c r="E1064" s="788" t="s">
        <v>459</v>
      </c>
      <c r="F1064" s="790">
        <v>1</v>
      </c>
    </row>
    <row r="1065" spans="4:6" ht="15" customHeight="1" x14ac:dyDescent="0.25">
      <c r="D1065" s="1810"/>
      <c r="E1065" s="1062" t="s">
        <v>460</v>
      </c>
      <c r="F1065" s="1063">
        <v>76</v>
      </c>
    </row>
    <row r="1066" spans="4:6" ht="15" customHeight="1" x14ac:dyDescent="0.25">
      <c r="D1066" s="1810"/>
      <c r="E1066" s="788" t="s">
        <v>461</v>
      </c>
      <c r="F1066" s="790">
        <v>1201</v>
      </c>
    </row>
    <row r="1067" spans="4:6" ht="15" customHeight="1" x14ac:dyDescent="0.25">
      <c r="D1067" s="1810"/>
      <c r="E1067" s="1062" t="s">
        <v>462</v>
      </c>
      <c r="F1067" s="1063">
        <v>71</v>
      </c>
    </row>
    <row r="1068" spans="4:6" ht="15" customHeight="1" x14ac:dyDescent="0.25">
      <c r="D1068" s="1810"/>
      <c r="E1068" s="788" t="s">
        <v>463</v>
      </c>
      <c r="F1068" s="790">
        <v>22</v>
      </c>
    </row>
    <row r="1069" spans="4:6" ht="15" customHeight="1" x14ac:dyDescent="0.25">
      <c r="D1069" s="1810"/>
      <c r="E1069" s="1062" t="s">
        <v>464</v>
      </c>
      <c r="F1069" s="1063">
        <v>18</v>
      </c>
    </row>
    <row r="1070" spans="4:6" ht="15" customHeight="1" x14ac:dyDescent="0.25">
      <c r="D1070" s="1810"/>
      <c r="E1070" s="788" t="s">
        <v>465</v>
      </c>
      <c r="F1070" s="790">
        <v>7</v>
      </c>
    </row>
    <row r="1071" spans="4:6" ht="15" customHeight="1" x14ac:dyDescent="0.25">
      <c r="D1071" s="1810"/>
      <c r="E1071" s="1062" t="s">
        <v>466</v>
      </c>
      <c r="F1071" s="1063">
        <v>16</v>
      </c>
    </row>
    <row r="1072" spans="4:6" ht="15.75" customHeight="1" x14ac:dyDescent="0.25">
      <c r="D1072" s="1810"/>
      <c r="E1072" s="788" t="s">
        <v>467</v>
      </c>
      <c r="F1072" s="790">
        <v>155</v>
      </c>
    </row>
    <row r="1073" spans="2:6" ht="15.75" customHeight="1" x14ac:dyDescent="0.25">
      <c r="D1073" s="1810"/>
      <c r="E1073" s="1062" t="s">
        <v>468</v>
      </c>
      <c r="F1073" s="1063">
        <v>35</v>
      </c>
    </row>
    <row r="1074" spans="2:6" ht="15" customHeight="1" x14ac:dyDescent="0.25">
      <c r="D1074" s="1810"/>
      <c r="E1074" s="788" t="s">
        <v>469</v>
      </c>
      <c r="F1074" s="790">
        <v>23</v>
      </c>
    </row>
    <row r="1075" spans="2:6" ht="15" customHeight="1" x14ac:dyDescent="0.25">
      <c r="D1075" s="1810"/>
      <c r="E1075" s="1062" t="s">
        <v>470</v>
      </c>
      <c r="F1075" s="1063">
        <v>512</v>
      </c>
    </row>
    <row r="1076" spans="2:6" ht="15" customHeight="1" x14ac:dyDescent="0.25">
      <c r="D1076" s="1810"/>
      <c r="E1076" s="788" t="s">
        <v>471</v>
      </c>
      <c r="F1076" s="790">
        <v>38</v>
      </c>
    </row>
    <row r="1077" spans="2:6" ht="15" customHeight="1" x14ac:dyDescent="0.25">
      <c r="D1077" s="1810"/>
      <c r="E1077" s="1062" t="s">
        <v>472</v>
      </c>
      <c r="F1077" s="1063">
        <v>274</v>
      </c>
    </row>
    <row r="1078" spans="2:6" ht="15" customHeight="1" x14ac:dyDescent="0.25">
      <c r="D1078" s="1810"/>
      <c r="E1078" s="788" t="s">
        <v>473</v>
      </c>
      <c r="F1078" s="790">
        <v>817</v>
      </c>
    </row>
    <row r="1079" spans="2:6" ht="15" customHeight="1" x14ac:dyDescent="0.25">
      <c r="D1079" s="1810"/>
      <c r="E1079" s="1062" t="s">
        <v>474</v>
      </c>
      <c r="F1079" s="1063">
        <v>37</v>
      </c>
    </row>
    <row r="1080" spans="2:6" ht="15" customHeight="1" x14ac:dyDescent="0.25">
      <c r="D1080" s="1810"/>
      <c r="E1080" s="788" t="s">
        <v>475</v>
      </c>
      <c r="F1080" s="790">
        <v>3</v>
      </c>
    </row>
    <row r="1081" spans="2:6" ht="15" customHeight="1" x14ac:dyDescent="0.25">
      <c r="D1081" s="1810"/>
      <c r="E1081" s="1062" t="s">
        <v>524</v>
      </c>
      <c r="F1081" s="1063">
        <v>105</v>
      </c>
    </row>
    <row r="1082" spans="2:6" ht="15" customHeight="1" x14ac:dyDescent="0.25">
      <c r="D1082" s="1810"/>
      <c r="E1082" s="788" t="s">
        <v>476</v>
      </c>
      <c r="F1082" s="790">
        <v>1167</v>
      </c>
    </row>
    <row r="1083" spans="2:6" ht="15" customHeight="1" x14ac:dyDescent="0.25">
      <c r="B1083" s="1426" t="s">
        <v>36</v>
      </c>
      <c r="D1083" s="1810"/>
      <c r="E1083" s="1062" t="s">
        <v>525</v>
      </c>
      <c r="F1083" s="1063">
        <v>32</v>
      </c>
    </row>
    <row r="1084" spans="2:6" ht="15" customHeight="1" x14ac:dyDescent="0.25">
      <c r="B1084" s="1426" t="s">
        <v>38</v>
      </c>
      <c r="D1084" s="1810"/>
      <c r="E1084" s="788" t="s">
        <v>485</v>
      </c>
      <c r="F1084" s="790">
        <v>3</v>
      </c>
    </row>
    <row r="1085" spans="2:6" ht="15" customHeight="1" x14ac:dyDescent="0.25">
      <c r="B1085" s="1426" t="s">
        <v>81</v>
      </c>
      <c r="D1085" s="1810"/>
      <c r="E1085" s="1062" t="s">
        <v>477</v>
      </c>
      <c r="F1085" s="1063">
        <v>12935</v>
      </c>
    </row>
    <row r="1086" spans="2:6" ht="15" customHeight="1" x14ac:dyDescent="0.25">
      <c r="D1086" s="1810"/>
      <c r="E1086" s="788" t="s">
        <v>479</v>
      </c>
      <c r="F1086" s="790">
        <v>83</v>
      </c>
    </row>
    <row r="1087" spans="2:6" ht="15" customHeight="1" x14ac:dyDescent="0.25">
      <c r="D1087" s="1810"/>
      <c r="E1087" s="1062" t="s">
        <v>480</v>
      </c>
      <c r="F1087" s="1063">
        <v>928</v>
      </c>
    </row>
    <row r="1088" spans="2:6" ht="15" customHeight="1" x14ac:dyDescent="0.25">
      <c r="D1088" s="1810"/>
      <c r="E1088" s="788" t="s">
        <v>481</v>
      </c>
      <c r="F1088" s="790">
        <v>179</v>
      </c>
    </row>
    <row r="1089" spans="4:6" ht="15" customHeight="1" x14ac:dyDescent="0.25">
      <c r="D1089" s="1810"/>
      <c r="E1089" s="1062" t="s">
        <v>486</v>
      </c>
      <c r="F1089" s="1063">
        <v>7</v>
      </c>
    </row>
    <row r="1090" spans="4:6" ht="15" customHeight="1" x14ac:dyDescent="0.25">
      <c r="D1090" s="1810"/>
      <c r="E1090" s="788" t="s">
        <v>482</v>
      </c>
      <c r="F1090" s="790">
        <v>558</v>
      </c>
    </row>
    <row r="1091" spans="4:6" ht="15" customHeight="1" x14ac:dyDescent="0.25">
      <c r="D1091" s="1810"/>
      <c r="E1091" s="1062" t="s">
        <v>489</v>
      </c>
      <c r="F1091" s="1063">
        <v>1</v>
      </c>
    </row>
    <row r="1092" spans="4:6" ht="15" customHeight="1" x14ac:dyDescent="0.25">
      <c r="D1092" s="1810"/>
      <c r="E1092" s="788" t="s">
        <v>483</v>
      </c>
      <c r="F1092" s="790">
        <v>2844</v>
      </c>
    </row>
    <row r="1093" spans="4:6" ht="15" customHeight="1" thickBot="1" x14ac:dyDescent="0.3">
      <c r="D1093" s="1810"/>
      <c r="E1093" s="1062" t="s">
        <v>484</v>
      </c>
      <c r="F1093" s="1063">
        <v>26</v>
      </c>
    </row>
    <row r="1094" spans="4:6" ht="15" customHeight="1" thickBot="1" x14ac:dyDescent="0.3">
      <c r="D1094" s="1811"/>
      <c r="E1094" s="897" t="s">
        <v>361</v>
      </c>
      <c r="F1094" s="898">
        <v>23617</v>
      </c>
    </row>
    <row r="1095" spans="4:6" ht="15" customHeight="1" x14ac:dyDescent="0.25">
      <c r="D1095" s="1809" t="s">
        <v>234</v>
      </c>
      <c r="E1095" s="1062" t="s">
        <v>454</v>
      </c>
      <c r="F1095" s="1063">
        <v>58</v>
      </c>
    </row>
    <row r="1096" spans="4:6" ht="15" customHeight="1" x14ac:dyDescent="0.25">
      <c r="D1096" s="1810"/>
      <c r="E1096" s="788" t="s">
        <v>455</v>
      </c>
      <c r="F1096" s="790">
        <v>1</v>
      </c>
    </row>
    <row r="1097" spans="4:6" ht="15" customHeight="1" x14ac:dyDescent="0.25">
      <c r="D1097" s="1810"/>
      <c r="E1097" s="1062" t="s">
        <v>457</v>
      </c>
      <c r="F1097" s="1063">
        <v>26</v>
      </c>
    </row>
    <row r="1098" spans="4:6" ht="15" customHeight="1" x14ac:dyDescent="0.25">
      <c r="D1098" s="1810"/>
      <c r="E1098" s="788" t="s">
        <v>460</v>
      </c>
      <c r="F1098" s="790">
        <v>6</v>
      </c>
    </row>
    <row r="1099" spans="4:6" ht="15" customHeight="1" x14ac:dyDescent="0.25">
      <c r="D1099" s="1810"/>
      <c r="E1099" s="1062" t="s">
        <v>461</v>
      </c>
      <c r="F1099" s="1063">
        <v>87</v>
      </c>
    </row>
    <row r="1100" spans="4:6" ht="15" customHeight="1" x14ac:dyDescent="0.25">
      <c r="D1100" s="1810"/>
      <c r="E1100" s="788" t="s">
        <v>462</v>
      </c>
      <c r="F1100" s="790">
        <v>3</v>
      </c>
    </row>
    <row r="1101" spans="4:6" ht="15" customHeight="1" x14ac:dyDescent="0.25">
      <c r="D1101" s="1810"/>
      <c r="E1101" s="1062" t="s">
        <v>464</v>
      </c>
      <c r="F1101" s="1063">
        <v>4</v>
      </c>
    </row>
    <row r="1102" spans="4:6" ht="15" customHeight="1" x14ac:dyDescent="0.25">
      <c r="D1102" s="1810"/>
      <c r="E1102" s="788" t="s">
        <v>466</v>
      </c>
      <c r="F1102" s="790">
        <v>3</v>
      </c>
    </row>
    <row r="1103" spans="4:6" ht="15" customHeight="1" x14ac:dyDescent="0.25">
      <c r="D1103" s="1810"/>
      <c r="E1103" s="1062" t="s">
        <v>468</v>
      </c>
      <c r="F1103" s="1063">
        <v>2</v>
      </c>
    </row>
    <row r="1104" spans="4:6" ht="15.75" customHeight="1" x14ac:dyDescent="0.25">
      <c r="D1104" s="1810"/>
      <c r="E1104" s="788" t="s">
        <v>469</v>
      </c>
      <c r="F1104" s="790">
        <v>4</v>
      </c>
    </row>
    <row r="1105" spans="4:6" ht="15" customHeight="1" x14ac:dyDescent="0.25">
      <c r="D1105" s="1810"/>
      <c r="E1105" s="1062" t="s">
        <v>470</v>
      </c>
      <c r="F1105" s="1063">
        <v>27</v>
      </c>
    </row>
    <row r="1106" spans="4:6" ht="15" customHeight="1" x14ac:dyDescent="0.25">
      <c r="D1106" s="1810"/>
      <c r="E1106" s="788" t="s">
        <v>471</v>
      </c>
      <c r="F1106" s="790">
        <v>6</v>
      </c>
    </row>
    <row r="1107" spans="4:6" ht="15" customHeight="1" x14ac:dyDescent="0.25">
      <c r="D1107" s="1810"/>
      <c r="E1107" s="1062" t="s">
        <v>472</v>
      </c>
      <c r="F1107" s="1063">
        <v>33</v>
      </c>
    </row>
    <row r="1108" spans="4:6" ht="15" customHeight="1" x14ac:dyDescent="0.25">
      <c r="D1108" s="1810"/>
      <c r="E1108" s="788" t="s">
        <v>473</v>
      </c>
      <c r="F1108" s="790">
        <v>84</v>
      </c>
    </row>
    <row r="1109" spans="4:6" ht="15" customHeight="1" x14ac:dyDescent="0.25">
      <c r="D1109" s="1810"/>
      <c r="E1109" s="1062" t="s">
        <v>524</v>
      </c>
      <c r="F1109" s="1063">
        <v>1</v>
      </c>
    </row>
    <row r="1110" spans="4:6" ht="15" customHeight="1" x14ac:dyDescent="0.25">
      <c r="D1110" s="1810"/>
      <c r="E1110" s="788" t="s">
        <v>476</v>
      </c>
      <c r="F1110" s="790">
        <v>36</v>
      </c>
    </row>
    <row r="1111" spans="4:6" ht="15" customHeight="1" x14ac:dyDescent="0.25">
      <c r="D1111" s="1810"/>
      <c r="E1111" s="1062" t="s">
        <v>525</v>
      </c>
      <c r="F1111" s="1063">
        <v>13</v>
      </c>
    </row>
    <row r="1112" spans="4:6" ht="15" customHeight="1" x14ac:dyDescent="0.25">
      <c r="D1112" s="1810"/>
      <c r="E1112" s="788" t="s">
        <v>477</v>
      </c>
      <c r="F1112" s="790">
        <v>1263</v>
      </c>
    </row>
    <row r="1113" spans="4:6" ht="15" customHeight="1" x14ac:dyDescent="0.25">
      <c r="D1113" s="1810"/>
      <c r="E1113" s="1062" t="s">
        <v>479</v>
      </c>
      <c r="F1113" s="1063">
        <v>14</v>
      </c>
    </row>
    <row r="1114" spans="4:6" ht="15" customHeight="1" x14ac:dyDescent="0.25">
      <c r="D1114" s="1810"/>
      <c r="E1114" s="788" t="s">
        <v>480</v>
      </c>
      <c r="F1114" s="790">
        <v>135</v>
      </c>
    </row>
    <row r="1115" spans="4:6" ht="15" customHeight="1" x14ac:dyDescent="0.25">
      <c r="D1115" s="1810"/>
      <c r="E1115" s="1062" t="s">
        <v>481</v>
      </c>
      <c r="F1115" s="1063">
        <v>22</v>
      </c>
    </row>
    <row r="1116" spans="4:6" ht="15" customHeight="1" x14ac:dyDescent="0.25">
      <c r="D1116" s="1810"/>
      <c r="E1116" s="788" t="s">
        <v>482</v>
      </c>
      <c r="F1116" s="790">
        <v>61</v>
      </c>
    </row>
    <row r="1117" spans="4:6" ht="15" customHeight="1" x14ac:dyDescent="0.25">
      <c r="D1117" s="1810"/>
      <c r="E1117" s="1062" t="s">
        <v>483</v>
      </c>
      <c r="F1117" s="1063">
        <v>296</v>
      </c>
    </row>
    <row r="1118" spans="4:6" ht="15" customHeight="1" x14ac:dyDescent="0.25">
      <c r="D1118" s="1810"/>
      <c r="E1118" s="788" t="s">
        <v>484</v>
      </c>
      <c r="F1118" s="790">
        <v>7</v>
      </c>
    </row>
    <row r="1119" spans="4:6" ht="15" customHeight="1" thickBot="1" x14ac:dyDescent="0.3">
      <c r="D1119" s="1810"/>
      <c r="E1119" s="1062" t="s">
        <v>490</v>
      </c>
      <c r="F1119" s="1063">
        <v>1</v>
      </c>
    </row>
    <row r="1120" spans="4:6" ht="15.75" customHeight="1" thickBot="1" x14ac:dyDescent="0.3">
      <c r="D1120" s="1811"/>
      <c r="E1120" s="897" t="s">
        <v>361</v>
      </c>
      <c r="F1120" s="898">
        <v>2193</v>
      </c>
    </row>
    <row r="1121" spans="4:6" ht="15" customHeight="1" x14ac:dyDescent="0.25">
      <c r="D1121" s="1809" t="s">
        <v>235</v>
      </c>
      <c r="E1121" s="1062" t="s">
        <v>454</v>
      </c>
      <c r="F1121" s="1063">
        <v>688</v>
      </c>
    </row>
    <row r="1122" spans="4:6" ht="15" customHeight="1" x14ac:dyDescent="0.25">
      <c r="D1122" s="1810"/>
      <c r="E1122" s="788" t="s">
        <v>526</v>
      </c>
      <c r="F1122" s="790">
        <v>2</v>
      </c>
    </row>
    <row r="1123" spans="4:6" ht="15" customHeight="1" x14ac:dyDescent="0.25">
      <c r="D1123" s="1810"/>
      <c r="E1123" s="1062" t="s">
        <v>455</v>
      </c>
      <c r="F1123" s="1063">
        <v>1</v>
      </c>
    </row>
    <row r="1124" spans="4:6" ht="15" customHeight="1" x14ac:dyDescent="0.25">
      <c r="D1124" s="1810"/>
      <c r="E1124" s="788" t="s">
        <v>456</v>
      </c>
      <c r="F1124" s="790">
        <v>21</v>
      </c>
    </row>
    <row r="1125" spans="4:6" ht="15" customHeight="1" x14ac:dyDescent="0.25">
      <c r="D1125" s="1810"/>
      <c r="E1125" s="1062" t="s">
        <v>457</v>
      </c>
      <c r="F1125" s="1063">
        <v>163</v>
      </c>
    </row>
    <row r="1126" spans="4:6" ht="15" customHeight="1" x14ac:dyDescent="0.25">
      <c r="D1126" s="1810"/>
      <c r="E1126" s="788" t="s">
        <v>458</v>
      </c>
      <c r="F1126" s="790">
        <v>64</v>
      </c>
    </row>
    <row r="1127" spans="4:6" ht="15" customHeight="1" x14ac:dyDescent="0.25">
      <c r="D1127" s="1810"/>
      <c r="E1127" s="1062" t="s">
        <v>459</v>
      </c>
      <c r="F1127" s="1063">
        <v>6</v>
      </c>
    </row>
    <row r="1128" spans="4:6" ht="15" customHeight="1" x14ac:dyDescent="0.25">
      <c r="D1128" s="1810"/>
      <c r="E1128" s="788" t="s">
        <v>460</v>
      </c>
      <c r="F1128" s="790">
        <v>127</v>
      </c>
    </row>
    <row r="1129" spans="4:6" ht="15" customHeight="1" x14ac:dyDescent="0.25">
      <c r="D1129" s="1810"/>
      <c r="E1129" s="1062" t="s">
        <v>461</v>
      </c>
      <c r="F1129" s="1063">
        <v>842</v>
      </c>
    </row>
    <row r="1130" spans="4:6" ht="15" customHeight="1" x14ac:dyDescent="0.25">
      <c r="D1130" s="1810"/>
      <c r="E1130" s="788" t="s">
        <v>462</v>
      </c>
      <c r="F1130" s="790">
        <v>76</v>
      </c>
    </row>
    <row r="1131" spans="4:6" ht="15" customHeight="1" x14ac:dyDescent="0.25">
      <c r="D1131" s="1810"/>
      <c r="E1131" s="1062" t="s">
        <v>463</v>
      </c>
      <c r="F1131" s="1063">
        <v>67</v>
      </c>
    </row>
    <row r="1132" spans="4:6" ht="15" customHeight="1" x14ac:dyDescent="0.25">
      <c r="D1132" s="1810"/>
      <c r="E1132" s="788" t="s">
        <v>464</v>
      </c>
      <c r="F1132" s="790">
        <v>28</v>
      </c>
    </row>
    <row r="1133" spans="4:6" ht="15" customHeight="1" x14ac:dyDescent="0.25">
      <c r="D1133" s="1810"/>
      <c r="E1133" s="1062" t="s">
        <v>465</v>
      </c>
      <c r="F1133" s="1063">
        <v>4</v>
      </c>
    </row>
    <row r="1134" spans="4:6" ht="15" customHeight="1" x14ac:dyDescent="0.25">
      <c r="D1134" s="1810"/>
      <c r="E1134" s="788" t="s">
        <v>466</v>
      </c>
      <c r="F1134" s="790">
        <v>20</v>
      </c>
    </row>
    <row r="1135" spans="4:6" ht="15" customHeight="1" x14ac:dyDescent="0.25">
      <c r="D1135" s="1810"/>
      <c r="E1135" s="1062" t="s">
        <v>467</v>
      </c>
      <c r="F1135" s="1063">
        <v>357</v>
      </c>
    </row>
    <row r="1136" spans="4:6" ht="15" customHeight="1" x14ac:dyDescent="0.25">
      <c r="D1136" s="1810"/>
      <c r="E1136" s="788" t="s">
        <v>468</v>
      </c>
      <c r="F1136" s="790">
        <v>8</v>
      </c>
    </row>
    <row r="1137" spans="4:6" ht="15" customHeight="1" x14ac:dyDescent="0.25">
      <c r="D1137" s="1810"/>
      <c r="E1137" s="1062" t="s">
        <v>469</v>
      </c>
      <c r="F1137" s="1063">
        <v>30</v>
      </c>
    </row>
    <row r="1138" spans="4:6" ht="15" customHeight="1" x14ac:dyDescent="0.25">
      <c r="D1138" s="1810"/>
      <c r="E1138" s="788" t="s">
        <v>470</v>
      </c>
      <c r="F1138" s="790">
        <v>490</v>
      </c>
    </row>
    <row r="1139" spans="4:6" ht="15" customHeight="1" x14ac:dyDescent="0.25">
      <c r="D1139" s="1810"/>
      <c r="E1139" s="1062" t="s">
        <v>471</v>
      </c>
      <c r="F1139" s="1063">
        <v>31</v>
      </c>
    </row>
    <row r="1140" spans="4:6" ht="15" customHeight="1" x14ac:dyDescent="0.25">
      <c r="D1140" s="1810"/>
      <c r="E1140" s="788" t="s">
        <v>472</v>
      </c>
      <c r="F1140" s="790">
        <v>232</v>
      </c>
    </row>
    <row r="1141" spans="4:6" ht="15" customHeight="1" x14ac:dyDescent="0.25">
      <c r="D1141" s="1810"/>
      <c r="E1141" s="1062" t="s">
        <v>473</v>
      </c>
      <c r="F1141" s="1063">
        <v>896</v>
      </c>
    </row>
    <row r="1142" spans="4:6" ht="15" customHeight="1" x14ac:dyDescent="0.25">
      <c r="D1142" s="1810"/>
      <c r="E1142" s="788" t="s">
        <v>474</v>
      </c>
      <c r="F1142" s="790">
        <v>114</v>
      </c>
    </row>
    <row r="1143" spans="4:6" ht="15" customHeight="1" x14ac:dyDescent="0.25">
      <c r="D1143" s="1810"/>
      <c r="E1143" s="1062" t="s">
        <v>475</v>
      </c>
      <c r="F1143" s="1063">
        <v>15</v>
      </c>
    </row>
    <row r="1144" spans="4:6" ht="15" customHeight="1" x14ac:dyDescent="0.25">
      <c r="D1144" s="1810"/>
      <c r="E1144" s="788" t="s">
        <v>524</v>
      </c>
      <c r="F1144" s="790">
        <v>555</v>
      </c>
    </row>
    <row r="1145" spans="4:6" ht="15" customHeight="1" x14ac:dyDescent="0.25">
      <c r="D1145" s="1810"/>
      <c r="E1145" s="1062" t="s">
        <v>476</v>
      </c>
      <c r="F1145" s="1063">
        <v>861</v>
      </c>
    </row>
    <row r="1146" spans="4:6" ht="15" customHeight="1" x14ac:dyDescent="0.25">
      <c r="D1146" s="1810"/>
      <c r="E1146" s="788" t="s">
        <v>525</v>
      </c>
      <c r="F1146" s="790">
        <v>20</v>
      </c>
    </row>
    <row r="1147" spans="4:6" ht="15" customHeight="1" x14ac:dyDescent="0.25">
      <c r="D1147" s="1810"/>
      <c r="E1147" s="1062" t="s">
        <v>477</v>
      </c>
      <c r="F1147" s="1063">
        <v>13430</v>
      </c>
    </row>
    <row r="1148" spans="4:6" ht="15" customHeight="1" x14ac:dyDescent="0.25">
      <c r="D1148" s="1810"/>
      <c r="E1148" s="788" t="s">
        <v>478</v>
      </c>
      <c r="F1148" s="790">
        <v>1</v>
      </c>
    </row>
    <row r="1149" spans="4:6" ht="15" customHeight="1" x14ac:dyDescent="0.25">
      <c r="D1149" s="1810"/>
      <c r="E1149" s="1062" t="s">
        <v>479</v>
      </c>
      <c r="F1149" s="1063">
        <v>106</v>
      </c>
    </row>
    <row r="1150" spans="4:6" ht="15.75" customHeight="1" x14ac:dyDescent="0.25">
      <c r="D1150" s="1810"/>
      <c r="E1150" s="788" t="s">
        <v>480</v>
      </c>
      <c r="F1150" s="790">
        <v>964</v>
      </c>
    </row>
    <row r="1151" spans="4:6" ht="15" customHeight="1" x14ac:dyDescent="0.25">
      <c r="D1151" s="1810"/>
      <c r="E1151" s="1062" t="s">
        <v>481</v>
      </c>
      <c r="F1151" s="1063">
        <v>241</v>
      </c>
    </row>
    <row r="1152" spans="4:6" ht="15" customHeight="1" x14ac:dyDescent="0.25">
      <c r="D1152" s="1810"/>
      <c r="E1152" s="788" t="s">
        <v>486</v>
      </c>
      <c r="F1152" s="790">
        <v>6</v>
      </c>
    </row>
    <row r="1153" spans="2:6" ht="15" customHeight="1" x14ac:dyDescent="0.25">
      <c r="D1153" s="1810"/>
      <c r="E1153" s="1062" t="s">
        <v>482</v>
      </c>
      <c r="F1153" s="1063">
        <v>693</v>
      </c>
    </row>
    <row r="1154" spans="2:6" ht="15" customHeight="1" x14ac:dyDescent="0.25">
      <c r="D1154" s="1810"/>
      <c r="E1154" s="788" t="s">
        <v>483</v>
      </c>
      <c r="F1154" s="790">
        <v>2791</v>
      </c>
    </row>
    <row r="1155" spans="2:6" ht="15" customHeight="1" x14ac:dyDescent="0.25">
      <c r="B1155" s="1426" t="s">
        <v>36</v>
      </c>
      <c r="D1155" s="1810"/>
      <c r="E1155" s="1062" t="s">
        <v>484</v>
      </c>
      <c r="F1155" s="1063">
        <v>34</v>
      </c>
    </row>
    <row r="1156" spans="2:6" ht="15" customHeight="1" thickBot="1" x14ac:dyDescent="0.3">
      <c r="B1156" s="1426" t="s">
        <v>38</v>
      </c>
      <c r="D1156" s="1810"/>
      <c r="E1156" s="788" t="s">
        <v>490</v>
      </c>
      <c r="F1156" s="790">
        <v>1</v>
      </c>
    </row>
    <row r="1157" spans="2:6" ht="15" customHeight="1" thickBot="1" x14ac:dyDescent="0.3">
      <c r="B1157" s="1426" t="s">
        <v>81</v>
      </c>
      <c r="D1157" s="1811"/>
      <c r="E1157" s="897" t="s">
        <v>361</v>
      </c>
      <c r="F1157" s="898">
        <v>23985</v>
      </c>
    </row>
    <row r="1158" spans="2:6" ht="15" customHeight="1" x14ac:dyDescent="0.25">
      <c r="D1158" s="1809" t="s">
        <v>264</v>
      </c>
      <c r="E1158" s="788" t="s">
        <v>454</v>
      </c>
      <c r="F1158" s="790">
        <v>14</v>
      </c>
    </row>
    <row r="1159" spans="2:6" ht="15" customHeight="1" x14ac:dyDescent="0.25">
      <c r="D1159" s="1810"/>
      <c r="E1159" s="1062" t="s">
        <v>455</v>
      </c>
      <c r="F1159" s="1063">
        <v>1</v>
      </c>
    </row>
    <row r="1160" spans="2:6" ht="15" customHeight="1" x14ac:dyDescent="0.25">
      <c r="D1160" s="1810"/>
      <c r="E1160" s="788" t="s">
        <v>457</v>
      </c>
      <c r="F1160" s="790">
        <v>3</v>
      </c>
    </row>
    <row r="1161" spans="2:6" ht="15" customHeight="1" x14ac:dyDescent="0.25">
      <c r="D1161" s="1810"/>
      <c r="E1161" s="1062" t="s">
        <v>459</v>
      </c>
      <c r="F1161" s="1063">
        <v>1</v>
      </c>
    </row>
    <row r="1162" spans="2:6" ht="15" customHeight="1" x14ac:dyDescent="0.25">
      <c r="D1162" s="1810"/>
      <c r="E1162" s="788" t="s">
        <v>461</v>
      </c>
      <c r="F1162" s="790">
        <v>21</v>
      </c>
    </row>
    <row r="1163" spans="2:6" ht="15" customHeight="1" x14ac:dyDescent="0.25">
      <c r="D1163" s="1810"/>
      <c r="E1163" s="1062" t="s">
        <v>463</v>
      </c>
      <c r="F1163" s="1063">
        <v>16</v>
      </c>
    </row>
    <row r="1164" spans="2:6" ht="15" customHeight="1" x14ac:dyDescent="0.25">
      <c r="D1164" s="1810"/>
      <c r="E1164" s="788" t="s">
        <v>464</v>
      </c>
      <c r="F1164" s="790">
        <v>1</v>
      </c>
    </row>
    <row r="1165" spans="2:6" ht="15" customHeight="1" x14ac:dyDescent="0.25">
      <c r="D1165" s="1810"/>
      <c r="E1165" s="1062" t="s">
        <v>470</v>
      </c>
      <c r="F1165" s="1063">
        <v>10</v>
      </c>
    </row>
    <row r="1166" spans="2:6" ht="15" customHeight="1" x14ac:dyDescent="0.25">
      <c r="D1166" s="1810"/>
      <c r="E1166" s="788" t="s">
        <v>472</v>
      </c>
      <c r="F1166" s="790">
        <v>38</v>
      </c>
    </row>
    <row r="1167" spans="2:6" ht="15" customHeight="1" x14ac:dyDescent="0.25">
      <c r="D1167" s="1810"/>
      <c r="E1167" s="1062" t="s">
        <v>473</v>
      </c>
      <c r="F1167" s="1063">
        <v>20</v>
      </c>
    </row>
    <row r="1168" spans="2:6" ht="15" customHeight="1" x14ac:dyDescent="0.25">
      <c r="D1168" s="1810"/>
      <c r="E1168" s="788" t="s">
        <v>475</v>
      </c>
      <c r="F1168" s="790">
        <v>1</v>
      </c>
    </row>
    <row r="1169" spans="4:6" ht="15" customHeight="1" x14ac:dyDescent="0.25">
      <c r="D1169" s="1810"/>
      <c r="E1169" s="1062" t="s">
        <v>524</v>
      </c>
      <c r="F1169" s="1063">
        <v>66</v>
      </c>
    </row>
    <row r="1170" spans="4:6" ht="15" customHeight="1" x14ac:dyDescent="0.25">
      <c r="D1170" s="1810"/>
      <c r="E1170" s="788" t="s">
        <v>476</v>
      </c>
      <c r="F1170" s="790">
        <v>9</v>
      </c>
    </row>
    <row r="1171" spans="4:6" ht="15" customHeight="1" x14ac:dyDescent="0.25">
      <c r="D1171" s="1810"/>
      <c r="E1171" s="1062" t="s">
        <v>525</v>
      </c>
      <c r="F1171" s="1063">
        <v>8</v>
      </c>
    </row>
    <row r="1172" spans="4:6" ht="15" customHeight="1" x14ac:dyDescent="0.25">
      <c r="D1172" s="1810"/>
      <c r="E1172" s="788" t="s">
        <v>477</v>
      </c>
      <c r="F1172" s="790">
        <v>257</v>
      </c>
    </row>
    <row r="1173" spans="4:6" ht="15" customHeight="1" x14ac:dyDescent="0.25">
      <c r="D1173" s="1810"/>
      <c r="E1173" s="1062" t="s">
        <v>479</v>
      </c>
      <c r="F1173" s="1063">
        <v>6</v>
      </c>
    </row>
    <row r="1174" spans="4:6" ht="15" customHeight="1" x14ac:dyDescent="0.25">
      <c r="D1174" s="1810"/>
      <c r="E1174" s="788" t="s">
        <v>480</v>
      </c>
      <c r="F1174" s="790">
        <v>36</v>
      </c>
    </row>
    <row r="1175" spans="4:6" ht="15" customHeight="1" x14ac:dyDescent="0.25">
      <c r="D1175" s="1810"/>
      <c r="E1175" s="1062" t="s">
        <v>481</v>
      </c>
      <c r="F1175" s="1063">
        <v>10</v>
      </c>
    </row>
    <row r="1176" spans="4:6" ht="15" customHeight="1" x14ac:dyDescent="0.25">
      <c r="D1176" s="1810"/>
      <c r="E1176" s="788" t="s">
        <v>482</v>
      </c>
      <c r="F1176" s="790">
        <v>12</v>
      </c>
    </row>
    <row r="1177" spans="4:6" ht="15.75" customHeight="1" thickBot="1" x14ac:dyDescent="0.3">
      <c r="D1177" s="1810"/>
      <c r="E1177" s="1062" t="s">
        <v>483</v>
      </c>
      <c r="F1177" s="1063">
        <v>67</v>
      </c>
    </row>
    <row r="1178" spans="4:6" ht="15.75" customHeight="1" thickBot="1" x14ac:dyDescent="0.3">
      <c r="D1178" s="1811"/>
      <c r="E1178" s="897" t="s">
        <v>361</v>
      </c>
      <c r="F1178" s="898">
        <v>597</v>
      </c>
    </row>
    <row r="1179" spans="4:6" ht="15" customHeight="1" x14ac:dyDescent="0.25">
      <c r="D1179" s="1809" t="s">
        <v>237</v>
      </c>
      <c r="E1179" s="1062" t="s">
        <v>454</v>
      </c>
      <c r="F1179" s="1063">
        <v>11851</v>
      </c>
    </row>
    <row r="1180" spans="4:6" ht="15" customHeight="1" x14ac:dyDescent="0.25">
      <c r="D1180" s="1810"/>
      <c r="E1180" s="788" t="s">
        <v>526</v>
      </c>
      <c r="F1180" s="790">
        <v>814</v>
      </c>
    </row>
    <row r="1181" spans="4:6" ht="15" customHeight="1" x14ac:dyDescent="0.25">
      <c r="D1181" s="1810"/>
      <c r="E1181" s="1062" t="s">
        <v>455</v>
      </c>
      <c r="F1181" s="1063">
        <v>177</v>
      </c>
    </row>
    <row r="1182" spans="4:6" ht="15" customHeight="1" x14ac:dyDescent="0.25">
      <c r="D1182" s="1810"/>
      <c r="E1182" s="788" t="s">
        <v>456</v>
      </c>
      <c r="F1182" s="790">
        <v>751</v>
      </c>
    </row>
    <row r="1183" spans="4:6" ht="15" customHeight="1" x14ac:dyDescent="0.25">
      <c r="D1183" s="1810"/>
      <c r="E1183" s="1062" t="s">
        <v>457</v>
      </c>
      <c r="F1183" s="1063">
        <v>2224</v>
      </c>
    </row>
    <row r="1184" spans="4:6" ht="15" customHeight="1" x14ac:dyDescent="0.25">
      <c r="D1184" s="1810"/>
      <c r="E1184" s="788" t="s">
        <v>458</v>
      </c>
      <c r="F1184" s="790">
        <v>1230</v>
      </c>
    </row>
    <row r="1185" spans="4:6" ht="15" customHeight="1" x14ac:dyDescent="0.25">
      <c r="D1185" s="1810"/>
      <c r="E1185" s="1062" t="s">
        <v>527</v>
      </c>
      <c r="F1185" s="1063">
        <v>3</v>
      </c>
    </row>
    <row r="1186" spans="4:6" ht="15" customHeight="1" x14ac:dyDescent="0.25">
      <c r="D1186" s="1810"/>
      <c r="E1186" s="788" t="s">
        <v>530</v>
      </c>
      <c r="F1186" s="790">
        <v>1</v>
      </c>
    </row>
    <row r="1187" spans="4:6" ht="15" customHeight="1" x14ac:dyDescent="0.25">
      <c r="D1187" s="1810"/>
      <c r="E1187" s="1062" t="s">
        <v>459</v>
      </c>
      <c r="F1187" s="1063">
        <v>192</v>
      </c>
    </row>
    <row r="1188" spans="4:6" ht="15" customHeight="1" x14ac:dyDescent="0.25">
      <c r="D1188" s="1810"/>
      <c r="E1188" s="788" t="s">
        <v>460</v>
      </c>
      <c r="F1188" s="790">
        <v>647</v>
      </c>
    </row>
    <row r="1189" spans="4:6" ht="15" customHeight="1" x14ac:dyDescent="0.25">
      <c r="D1189" s="1810"/>
      <c r="E1189" s="1062" t="s">
        <v>461</v>
      </c>
      <c r="F1189" s="1063">
        <v>14922</v>
      </c>
    </row>
    <row r="1190" spans="4:6" ht="15" customHeight="1" x14ac:dyDescent="0.25">
      <c r="D1190" s="1810"/>
      <c r="E1190" s="788" t="s">
        <v>488</v>
      </c>
      <c r="F1190" s="790">
        <v>4</v>
      </c>
    </row>
    <row r="1191" spans="4:6" ht="15" customHeight="1" x14ac:dyDescent="0.25">
      <c r="D1191" s="1810"/>
      <c r="E1191" s="1062" t="s">
        <v>462</v>
      </c>
      <c r="F1191" s="1063">
        <v>655</v>
      </c>
    </row>
    <row r="1192" spans="4:6" ht="15" customHeight="1" x14ac:dyDescent="0.25">
      <c r="D1192" s="1810"/>
      <c r="E1192" s="788" t="s">
        <v>491</v>
      </c>
      <c r="F1192" s="790">
        <v>1</v>
      </c>
    </row>
    <row r="1193" spans="4:6" ht="15" customHeight="1" x14ac:dyDescent="0.25">
      <c r="D1193" s="1810"/>
      <c r="E1193" s="1062" t="s">
        <v>463</v>
      </c>
      <c r="F1193" s="1063">
        <v>183</v>
      </c>
    </row>
    <row r="1194" spans="4:6" ht="15" customHeight="1" x14ac:dyDescent="0.25">
      <c r="D1194" s="1810"/>
      <c r="E1194" s="788" t="s">
        <v>493</v>
      </c>
      <c r="F1194" s="790">
        <v>410</v>
      </c>
    </row>
    <row r="1195" spans="4:6" ht="15" customHeight="1" x14ac:dyDescent="0.25">
      <c r="D1195" s="1810"/>
      <c r="E1195" s="1062" t="s">
        <v>464</v>
      </c>
      <c r="F1195" s="1063">
        <v>2311</v>
      </c>
    </row>
    <row r="1196" spans="4:6" ht="15" customHeight="1" x14ac:dyDescent="0.25">
      <c r="D1196" s="1810"/>
      <c r="E1196" s="788" t="s">
        <v>465</v>
      </c>
      <c r="F1196" s="790">
        <v>335</v>
      </c>
    </row>
    <row r="1197" spans="4:6" ht="15.75" customHeight="1" x14ac:dyDescent="0.25">
      <c r="D1197" s="1810"/>
      <c r="E1197" s="1062" t="s">
        <v>466</v>
      </c>
      <c r="F1197" s="1063">
        <v>260</v>
      </c>
    </row>
    <row r="1198" spans="4:6" ht="15.75" customHeight="1" x14ac:dyDescent="0.25">
      <c r="D1198" s="1810"/>
      <c r="E1198" s="788" t="s">
        <v>467</v>
      </c>
      <c r="F1198" s="790">
        <v>3444</v>
      </c>
    </row>
    <row r="1199" spans="4:6" ht="15" customHeight="1" x14ac:dyDescent="0.25">
      <c r="D1199" s="1810"/>
      <c r="E1199" s="1062" t="s">
        <v>468</v>
      </c>
      <c r="F1199" s="1063">
        <v>9739</v>
      </c>
    </row>
    <row r="1200" spans="4:6" ht="15" customHeight="1" x14ac:dyDescent="0.25">
      <c r="D1200" s="1810"/>
      <c r="E1200" s="788" t="s">
        <v>469</v>
      </c>
      <c r="F1200" s="790">
        <v>815</v>
      </c>
    </row>
    <row r="1201" spans="4:6" ht="15" customHeight="1" x14ac:dyDescent="0.25">
      <c r="D1201" s="1810"/>
      <c r="E1201" s="1062" t="s">
        <v>528</v>
      </c>
      <c r="F1201" s="1063">
        <v>379</v>
      </c>
    </row>
    <row r="1202" spans="4:6" ht="15" customHeight="1" x14ac:dyDescent="0.25">
      <c r="D1202" s="1810"/>
      <c r="E1202" s="788" t="s">
        <v>487</v>
      </c>
      <c r="F1202" s="790">
        <v>1</v>
      </c>
    </row>
    <row r="1203" spans="4:6" ht="15" customHeight="1" x14ac:dyDescent="0.25">
      <c r="D1203" s="1810"/>
      <c r="E1203" s="1062" t="s">
        <v>470</v>
      </c>
      <c r="F1203" s="1063">
        <v>5559</v>
      </c>
    </row>
    <row r="1204" spans="4:6" ht="15" customHeight="1" x14ac:dyDescent="0.25">
      <c r="D1204" s="1810"/>
      <c r="E1204" s="788" t="s">
        <v>531</v>
      </c>
      <c r="F1204" s="790">
        <v>1</v>
      </c>
    </row>
    <row r="1205" spans="4:6" ht="15" customHeight="1" x14ac:dyDescent="0.25">
      <c r="D1205" s="1810"/>
      <c r="E1205" s="1062" t="s">
        <v>471</v>
      </c>
      <c r="F1205" s="1063">
        <v>749</v>
      </c>
    </row>
    <row r="1206" spans="4:6" ht="15" customHeight="1" x14ac:dyDescent="0.25">
      <c r="D1206" s="1810"/>
      <c r="E1206" s="788" t="s">
        <v>494</v>
      </c>
      <c r="F1206" s="790">
        <v>10</v>
      </c>
    </row>
    <row r="1207" spans="4:6" ht="15" customHeight="1" x14ac:dyDescent="0.25">
      <c r="D1207" s="1810"/>
      <c r="E1207" s="1062" t="s">
        <v>472</v>
      </c>
      <c r="F1207" s="1063">
        <v>2358</v>
      </c>
    </row>
    <row r="1208" spans="4:6" ht="15" customHeight="1" x14ac:dyDescent="0.25">
      <c r="D1208" s="1810"/>
      <c r="E1208" s="788" t="s">
        <v>495</v>
      </c>
      <c r="F1208" s="790">
        <v>27</v>
      </c>
    </row>
    <row r="1209" spans="4:6" ht="15" customHeight="1" x14ac:dyDescent="0.25">
      <c r="D1209" s="1810"/>
      <c r="E1209" s="1062" t="s">
        <v>492</v>
      </c>
      <c r="F1209" s="1063">
        <v>1</v>
      </c>
    </row>
    <row r="1210" spans="4:6" ht="15" customHeight="1" x14ac:dyDescent="0.25">
      <c r="D1210" s="1810"/>
      <c r="E1210" s="788" t="s">
        <v>496</v>
      </c>
      <c r="F1210" s="790">
        <v>1</v>
      </c>
    </row>
    <row r="1211" spans="4:6" ht="15" customHeight="1" x14ac:dyDescent="0.25">
      <c r="D1211" s="1810"/>
      <c r="E1211" s="1062" t="s">
        <v>497</v>
      </c>
      <c r="F1211" s="1063">
        <v>4</v>
      </c>
    </row>
    <row r="1212" spans="4:6" ht="15" customHeight="1" x14ac:dyDescent="0.25">
      <c r="D1212" s="1810"/>
      <c r="E1212" s="788" t="s">
        <v>473</v>
      </c>
      <c r="F1212" s="790">
        <v>11974</v>
      </c>
    </row>
    <row r="1213" spans="4:6" ht="15" customHeight="1" x14ac:dyDescent="0.25">
      <c r="D1213" s="1810"/>
      <c r="E1213" s="1062" t="s">
        <v>474</v>
      </c>
      <c r="F1213" s="1063">
        <v>326</v>
      </c>
    </row>
    <row r="1214" spans="4:6" ht="15" customHeight="1" x14ac:dyDescent="0.25">
      <c r="D1214" s="1810"/>
      <c r="E1214" s="788" t="s">
        <v>475</v>
      </c>
      <c r="F1214" s="790">
        <v>50</v>
      </c>
    </row>
    <row r="1215" spans="4:6" ht="15" customHeight="1" x14ac:dyDescent="0.25">
      <c r="D1215" s="1810"/>
      <c r="E1215" s="1062" t="s">
        <v>524</v>
      </c>
      <c r="F1215" s="1063">
        <v>3380</v>
      </c>
    </row>
    <row r="1216" spans="4:6" ht="15" customHeight="1" x14ac:dyDescent="0.25">
      <c r="D1216" s="1810"/>
      <c r="E1216" s="788" t="s">
        <v>476</v>
      </c>
      <c r="F1216" s="790">
        <v>28885</v>
      </c>
    </row>
    <row r="1217" spans="4:6" ht="15" customHeight="1" x14ac:dyDescent="0.25">
      <c r="D1217" s="1810"/>
      <c r="E1217" s="1062" t="s">
        <v>525</v>
      </c>
      <c r="F1217" s="1063">
        <v>49</v>
      </c>
    </row>
    <row r="1218" spans="4:6" ht="15" customHeight="1" x14ac:dyDescent="0.25">
      <c r="D1218" s="1810"/>
      <c r="E1218" s="788" t="s">
        <v>485</v>
      </c>
      <c r="F1218" s="790">
        <v>3943</v>
      </c>
    </row>
    <row r="1219" spans="4:6" ht="15" customHeight="1" x14ac:dyDescent="0.25">
      <c r="D1219" s="1810"/>
      <c r="E1219" s="1062" t="s">
        <v>532</v>
      </c>
      <c r="F1219" s="1063">
        <v>1</v>
      </c>
    </row>
    <row r="1220" spans="4:6" ht="15" customHeight="1" x14ac:dyDescent="0.25">
      <c r="D1220" s="1810"/>
      <c r="E1220" s="788" t="s">
        <v>477</v>
      </c>
      <c r="F1220" s="790">
        <v>128906</v>
      </c>
    </row>
    <row r="1221" spans="4:6" ht="15" customHeight="1" x14ac:dyDescent="0.25">
      <c r="D1221" s="1810"/>
      <c r="E1221" s="1062" t="s">
        <v>478</v>
      </c>
      <c r="F1221" s="1063">
        <v>108</v>
      </c>
    </row>
    <row r="1222" spans="4:6" ht="15" customHeight="1" x14ac:dyDescent="0.25">
      <c r="D1222" s="1810"/>
      <c r="E1222" s="788" t="s">
        <v>479</v>
      </c>
      <c r="F1222" s="790">
        <v>885</v>
      </c>
    </row>
    <row r="1223" spans="4:6" ht="15" customHeight="1" x14ac:dyDescent="0.25">
      <c r="D1223" s="1810"/>
      <c r="E1223" s="1062" t="s">
        <v>480</v>
      </c>
      <c r="F1223" s="1063">
        <v>3465</v>
      </c>
    </row>
    <row r="1224" spans="4:6" ht="15" customHeight="1" x14ac:dyDescent="0.25">
      <c r="D1224" s="1810"/>
      <c r="E1224" s="788" t="s">
        <v>481</v>
      </c>
      <c r="F1224" s="790">
        <v>3324</v>
      </c>
    </row>
    <row r="1225" spans="4:6" ht="15" customHeight="1" x14ac:dyDescent="0.25">
      <c r="D1225" s="1810"/>
      <c r="E1225" s="1062" t="s">
        <v>498</v>
      </c>
      <c r="F1225" s="1063">
        <v>6</v>
      </c>
    </row>
    <row r="1226" spans="4:6" ht="15" customHeight="1" x14ac:dyDescent="0.25">
      <c r="D1226" s="1810"/>
      <c r="E1226" s="788" t="s">
        <v>533</v>
      </c>
      <c r="F1226" s="790">
        <v>1</v>
      </c>
    </row>
    <row r="1227" spans="4:6" ht="15" customHeight="1" x14ac:dyDescent="0.25">
      <c r="D1227" s="1810"/>
      <c r="E1227" s="1062" t="s">
        <v>486</v>
      </c>
      <c r="F1227" s="1063">
        <v>20</v>
      </c>
    </row>
    <row r="1228" spans="4:6" ht="15" customHeight="1" x14ac:dyDescent="0.25">
      <c r="D1228" s="1810"/>
      <c r="E1228" s="788" t="s">
        <v>529</v>
      </c>
      <c r="F1228" s="790">
        <v>4</v>
      </c>
    </row>
    <row r="1229" spans="4:6" ht="15.75" customHeight="1" x14ac:dyDescent="0.25">
      <c r="D1229" s="1810"/>
      <c r="E1229" s="1062" t="s">
        <v>482</v>
      </c>
      <c r="F1229" s="1063">
        <v>8864</v>
      </c>
    </row>
    <row r="1230" spans="4:6" ht="15" customHeight="1" x14ac:dyDescent="0.25">
      <c r="D1230" s="1810"/>
      <c r="E1230" s="788" t="s">
        <v>489</v>
      </c>
      <c r="F1230" s="790">
        <v>699</v>
      </c>
    </row>
    <row r="1231" spans="4:6" ht="15" customHeight="1" x14ac:dyDescent="0.25">
      <c r="D1231" s="1810"/>
      <c r="E1231" s="1062" t="s">
        <v>483</v>
      </c>
      <c r="F1231" s="1063">
        <v>30555</v>
      </c>
    </row>
    <row r="1232" spans="4:6" ht="15" customHeight="1" x14ac:dyDescent="0.25">
      <c r="D1232" s="1810"/>
      <c r="E1232" s="788" t="s">
        <v>534</v>
      </c>
      <c r="F1232" s="790">
        <v>1</v>
      </c>
    </row>
    <row r="1233" spans="2:6" ht="15" customHeight="1" x14ac:dyDescent="0.25">
      <c r="B1233" s="1426" t="s">
        <v>36</v>
      </c>
      <c r="D1233" s="1810"/>
      <c r="E1233" s="1062" t="s">
        <v>499</v>
      </c>
      <c r="F1233" s="1063">
        <v>1</v>
      </c>
    </row>
    <row r="1234" spans="2:6" ht="15.75" customHeight="1" x14ac:dyDescent="0.25">
      <c r="B1234" s="1426" t="s">
        <v>38</v>
      </c>
      <c r="D1234" s="1810"/>
      <c r="E1234" s="788" t="s">
        <v>484</v>
      </c>
      <c r="F1234" s="790">
        <v>256</v>
      </c>
    </row>
    <row r="1235" spans="2:6" ht="15" customHeight="1" thickBot="1" x14ac:dyDescent="0.3">
      <c r="B1235" s="1426" t="s">
        <v>81</v>
      </c>
      <c r="D1235" s="1810"/>
      <c r="E1235" s="1062" t="s">
        <v>490</v>
      </c>
      <c r="F1235" s="1063">
        <v>36</v>
      </c>
    </row>
    <row r="1236" spans="2:6" ht="15" customHeight="1" thickBot="1" x14ac:dyDescent="0.3">
      <c r="D1236" s="1811"/>
      <c r="E1236" s="897" t="s">
        <v>361</v>
      </c>
      <c r="F1236" s="898">
        <v>285798</v>
      </c>
    </row>
    <row r="1237" spans="2:6" ht="15" customHeight="1" x14ac:dyDescent="0.25">
      <c r="D1237" s="1809" t="s">
        <v>238</v>
      </c>
      <c r="E1237" s="1062" t="s">
        <v>454</v>
      </c>
      <c r="F1237" s="1063">
        <v>172</v>
      </c>
    </row>
    <row r="1238" spans="2:6" ht="15" customHeight="1" x14ac:dyDescent="0.25">
      <c r="D1238" s="1810"/>
      <c r="E1238" s="788" t="s">
        <v>526</v>
      </c>
      <c r="F1238" s="790">
        <v>2</v>
      </c>
    </row>
    <row r="1239" spans="2:6" ht="15" customHeight="1" x14ac:dyDescent="0.25">
      <c r="D1239" s="1810"/>
      <c r="E1239" s="1062" t="s">
        <v>455</v>
      </c>
      <c r="F1239" s="1063">
        <v>9</v>
      </c>
    </row>
    <row r="1240" spans="2:6" ht="15" customHeight="1" x14ac:dyDescent="0.25">
      <c r="D1240" s="1810"/>
      <c r="E1240" s="788" t="s">
        <v>456</v>
      </c>
      <c r="F1240" s="790">
        <v>6</v>
      </c>
    </row>
    <row r="1241" spans="2:6" ht="15" customHeight="1" x14ac:dyDescent="0.25">
      <c r="D1241" s="1810"/>
      <c r="E1241" s="1062" t="s">
        <v>457</v>
      </c>
      <c r="F1241" s="1063">
        <v>84</v>
      </c>
    </row>
    <row r="1242" spans="2:6" ht="15" customHeight="1" x14ac:dyDescent="0.25">
      <c r="D1242" s="1810"/>
      <c r="E1242" s="788" t="s">
        <v>458</v>
      </c>
      <c r="F1242" s="790">
        <v>1</v>
      </c>
    </row>
    <row r="1243" spans="2:6" ht="15" customHeight="1" x14ac:dyDescent="0.25">
      <c r="D1243" s="1810"/>
      <c r="E1243" s="1062" t="s">
        <v>459</v>
      </c>
      <c r="F1243" s="1063">
        <v>8</v>
      </c>
    </row>
    <row r="1244" spans="2:6" ht="15" customHeight="1" x14ac:dyDescent="0.25">
      <c r="D1244" s="1810"/>
      <c r="E1244" s="788" t="s">
        <v>460</v>
      </c>
      <c r="F1244" s="790">
        <v>20</v>
      </c>
    </row>
    <row r="1245" spans="2:6" ht="15" customHeight="1" x14ac:dyDescent="0.25">
      <c r="D1245" s="1810"/>
      <c r="E1245" s="1062" t="s">
        <v>461</v>
      </c>
      <c r="F1245" s="1063">
        <v>206</v>
      </c>
    </row>
    <row r="1246" spans="2:6" ht="15" customHeight="1" x14ac:dyDescent="0.25">
      <c r="D1246" s="1810"/>
      <c r="E1246" s="788" t="s">
        <v>462</v>
      </c>
      <c r="F1246" s="790">
        <v>19</v>
      </c>
    </row>
    <row r="1247" spans="2:6" ht="15" customHeight="1" x14ac:dyDescent="0.25">
      <c r="D1247" s="1810"/>
      <c r="E1247" s="1062" t="s">
        <v>463</v>
      </c>
      <c r="F1247" s="1063">
        <v>7</v>
      </c>
    </row>
    <row r="1248" spans="2:6" ht="15" customHeight="1" x14ac:dyDescent="0.25">
      <c r="D1248" s="1810"/>
      <c r="E1248" s="788" t="s">
        <v>464</v>
      </c>
      <c r="F1248" s="790">
        <v>4</v>
      </c>
    </row>
    <row r="1249" spans="4:6" ht="15" customHeight="1" x14ac:dyDescent="0.25">
      <c r="D1249" s="1810"/>
      <c r="E1249" s="1062" t="s">
        <v>465</v>
      </c>
      <c r="F1249" s="1063">
        <v>1</v>
      </c>
    </row>
    <row r="1250" spans="4:6" ht="15" customHeight="1" x14ac:dyDescent="0.25">
      <c r="D1250" s="1810"/>
      <c r="E1250" s="788" t="s">
        <v>466</v>
      </c>
      <c r="F1250" s="790">
        <v>3</v>
      </c>
    </row>
    <row r="1251" spans="4:6" ht="15" customHeight="1" x14ac:dyDescent="0.25">
      <c r="D1251" s="1810"/>
      <c r="E1251" s="1062" t="s">
        <v>467</v>
      </c>
      <c r="F1251" s="1063">
        <v>38</v>
      </c>
    </row>
    <row r="1252" spans="4:6" ht="15" customHeight="1" x14ac:dyDescent="0.25">
      <c r="D1252" s="1810"/>
      <c r="E1252" s="788" t="s">
        <v>468</v>
      </c>
      <c r="F1252" s="790">
        <v>11</v>
      </c>
    </row>
    <row r="1253" spans="4:6" ht="15" customHeight="1" x14ac:dyDescent="0.25">
      <c r="D1253" s="1810"/>
      <c r="E1253" s="1062" t="s">
        <v>469</v>
      </c>
      <c r="F1253" s="1063">
        <v>7</v>
      </c>
    </row>
    <row r="1254" spans="4:6" ht="15" customHeight="1" x14ac:dyDescent="0.25">
      <c r="D1254" s="1810"/>
      <c r="E1254" s="788" t="s">
        <v>470</v>
      </c>
      <c r="F1254" s="790">
        <v>180</v>
      </c>
    </row>
    <row r="1255" spans="4:6" ht="15" customHeight="1" x14ac:dyDescent="0.25">
      <c r="D1255" s="1810"/>
      <c r="E1255" s="1062" t="s">
        <v>471</v>
      </c>
      <c r="F1255" s="1063">
        <v>28</v>
      </c>
    </row>
    <row r="1256" spans="4:6" ht="15" customHeight="1" x14ac:dyDescent="0.25">
      <c r="D1256" s="1810"/>
      <c r="E1256" s="788" t="s">
        <v>472</v>
      </c>
      <c r="F1256" s="790">
        <v>98</v>
      </c>
    </row>
    <row r="1257" spans="4:6" ht="15" customHeight="1" x14ac:dyDescent="0.25">
      <c r="D1257" s="1810"/>
      <c r="E1257" s="1062" t="s">
        <v>473</v>
      </c>
      <c r="F1257" s="1063">
        <v>356</v>
      </c>
    </row>
    <row r="1258" spans="4:6" ht="15" customHeight="1" x14ac:dyDescent="0.25">
      <c r="D1258" s="1810"/>
      <c r="E1258" s="788" t="s">
        <v>474</v>
      </c>
      <c r="F1258" s="790">
        <v>3</v>
      </c>
    </row>
    <row r="1259" spans="4:6" ht="15" customHeight="1" x14ac:dyDescent="0.25">
      <c r="D1259" s="1810"/>
      <c r="E1259" s="1062" t="s">
        <v>475</v>
      </c>
      <c r="F1259" s="1063">
        <v>1</v>
      </c>
    </row>
    <row r="1260" spans="4:6" ht="15" customHeight="1" x14ac:dyDescent="0.25">
      <c r="D1260" s="1810"/>
      <c r="E1260" s="788" t="s">
        <v>524</v>
      </c>
      <c r="F1260" s="790">
        <v>24</v>
      </c>
    </row>
    <row r="1261" spans="4:6" ht="15" customHeight="1" x14ac:dyDescent="0.25">
      <c r="D1261" s="1810"/>
      <c r="E1261" s="1062" t="s">
        <v>476</v>
      </c>
      <c r="F1261" s="1063">
        <v>157</v>
      </c>
    </row>
    <row r="1262" spans="4:6" ht="15.75" customHeight="1" x14ac:dyDescent="0.25">
      <c r="D1262" s="1810"/>
      <c r="E1262" s="788" t="s">
        <v>525</v>
      </c>
      <c r="F1262" s="790">
        <v>18</v>
      </c>
    </row>
    <row r="1263" spans="4:6" ht="15.75" customHeight="1" x14ac:dyDescent="0.25">
      <c r="D1263" s="1810"/>
      <c r="E1263" s="1062" t="s">
        <v>477</v>
      </c>
      <c r="F1263" s="1063">
        <v>6006</v>
      </c>
    </row>
    <row r="1264" spans="4:6" ht="15" customHeight="1" x14ac:dyDescent="0.25">
      <c r="D1264" s="1810"/>
      <c r="E1264" s="788" t="s">
        <v>479</v>
      </c>
      <c r="F1264" s="790">
        <v>23</v>
      </c>
    </row>
    <row r="1265" spans="4:6" ht="15" customHeight="1" x14ac:dyDescent="0.25">
      <c r="D1265" s="1810"/>
      <c r="E1265" s="1062" t="s">
        <v>480</v>
      </c>
      <c r="F1265" s="1063">
        <v>523</v>
      </c>
    </row>
    <row r="1266" spans="4:6" ht="15" customHeight="1" x14ac:dyDescent="0.25">
      <c r="D1266" s="1810"/>
      <c r="E1266" s="788" t="s">
        <v>481</v>
      </c>
      <c r="F1266" s="790">
        <v>88</v>
      </c>
    </row>
    <row r="1267" spans="4:6" ht="15" customHeight="1" x14ac:dyDescent="0.25">
      <c r="D1267" s="1810"/>
      <c r="E1267" s="1062" t="s">
        <v>486</v>
      </c>
      <c r="F1267" s="1063">
        <v>1</v>
      </c>
    </row>
    <row r="1268" spans="4:6" ht="15" customHeight="1" x14ac:dyDescent="0.25">
      <c r="D1268" s="1810"/>
      <c r="E1268" s="788" t="s">
        <v>482</v>
      </c>
      <c r="F1268" s="790">
        <v>289</v>
      </c>
    </row>
    <row r="1269" spans="4:6" ht="15" customHeight="1" x14ac:dyDescent="0.25">
      <c r="D1269" s="1810"/>
      <c r="E1269" s="1062" t="s">
        <v>483</v>
      </c>
      <c r="F1269" s="1063">
        <v>1258</v>
      </c>
    </row>
    <row r="1270" spans="4:6" ht="15" customHeight="1" thickBot="1" x14ac:dyDescent="0.3">
      <c r="D1270" s="1810"/>
      <c r="E1270" s="788" t="s">
        <v>484</v>
      </c>
      <c r="F1270" s="790">
        <v>7</v>
      </c>
    </row>
    <row r="1271" spans="4:6" ht="15" customHeight="1" thickBot="1" x14ac:dyDescent="0.3">
      <c r="D1271" s="1811"/>
      <c r="E1271" s="897" t="s">
        <v>361</v>
      </c>
      <c r="F1271" s="898">
        <v>9658</v>
      </c>
    </row>
    <row r="1272" spans="4:6" ht="15" customHeight="1" x14ac:dyDescent="0.25">
      <c r="D1272" s="1809" t="s">
        <v>239</v>
      </c>
      <c r="E1272" s="788" t="s">
        <v>454</v>
      </c>
      <c r="F1272" s="790">
        <v>51</v>
      </c>
    </row>
    <row r="1273" spans="4:6" ht="15" customHeight="1" x14ac:dyDescent="0.25">
      <c r="D1273" s="1810"/>
      <c r="E1273" s="1062" t="s">
        <v>455</v>
      </c>
      <c r="F1273" s="1063">
        <v>3</v>
      </c>
    </row>
    <row r="1274" spans="4:6" ht="15" customHeight="1" x14ac:dyDescent="0.25">
      <c r="D1274" s="1810"/>
      <c r="E1274" s="788" t="s">
        <v>457</v>
      </c>
      <c r="F1274" s="790">
        <v>14</v>
      </c>
    </row>
    <row r="1275" spans="4:6" ht="15" customHeight="1" x14ac:dyDescent="0.25">
      <c r="D1275" s="1810"/>
      <c r="E1275" s="1062" t="s">
        <v>459</v>
      </c>
      <c r="F1275" s="1063">
        <v>1</v>
      </c>
    </row>
    <row r="1276" spans="4:6" ht="15" customHeight="1" x14ac:dyDescent="0.25">
      <c r="D1276" s="1810"/>
      <c r="E1276" s="788" t="s">
        <v>460</v>
      </c>
      <c r="F1276" s="790">
        <v>1</v>
      </c>
    </row>
    <row r="1277" spans="4:6" ht="15" customHeight="1" x14ac:dyDescent="0.25">
      <c r="D1277" s="1810"/>
      <c r="E1277" s="1062" t="s">
        <v>461</v>
      </c>
      <c r="F1277" s="1063">
        <v>61</v>
      </c>
    </row>
    <row r="1278" spans="4:6" ht="15" customHeight="1" x14ac:dyDescent="0.25">
      <c r="D1278" s="1810"/>
      <c r="E1278" s="788" t="s">
        <v>463</v>
      </c>
      <c r="F1278" s="790">
        <v>1</v>
      </c>
    </row>
    <row r="1279" spans="4:6" ht="15" customHeight="1" x14ac:dyDescent="0.25">
      <c r="D1279" s="1810"/>
      <c r="E1279" s="1062" t="s">
        <v>464</v>
      </c>
      <c r="F1279" s="1063">
        <v>4</v>
      </c>
    </row>
    <row r="1280" spans="4:6" ht="15" customHeight="1" x14ac:dyDescent="0.25">
      <c r="D1280" s="1810"/>
      <c r="E1280" s="788" t="s">
        <v>466</v>
      </c>
      <c r="F1280" s="790">
        <v>1</v>
      </c>
    </row>
    <row r="1281" spans="4:6" ht="15" customHeight="1" x14ac:dyDescent="0.25">
      <c r="D1281" s="1810"/>
      <c r="E1281" s="1062" t="s">
        <v>467</v>
      </c>
      <c r="F1281" s="1063">
        <v>11</v>
      </c>
    </row>
    <row r="1282" spans="4:6" ht="15" customHeight="1" x14ac:dyDescent="0.25">
      <c r="D1282" s="1810"/>
      <c r="E1282" s="788" t="s">
        <v>470</v>
      </c>
      <c r="F1282" s="790">
        <v>36</v>
      </c>
    </row>
    <row r="1283" spans="4:6" ht="15" customHeight="1" x14ac:dyDescent="0.25">
      <c r="D1283" s="1810"/>
      <c r="E1283" s="1062" t="s">
        <v>471</v>
      </c>
      <c r="F1283" s="1063">
        <v>14</v>
      </c>
    </row>
    <row r="1284" spans="4:6" ht="15" customHeight="1" x14ac:dyDescent="0.25">
      <c r="D1284" s="1810"/>
      <c r="E1284" s="788" t="s">
        <v>472</v>
      </c>
      <c r="F1284" s="790">
        <v>18</v>
      </c>
    </row>
    <row r="1285" spans="4:6" ht="15" customHeight="1" x14ac:dyDescent="0.25">
      <c r="D1285" s="1810"/>
      <c r="E1285" s="1062" t="s">
        <v>473</v>
      </c>
      <c r="F1285" s="1063">
        <v>59</v>
      </c>
    </row>
    <row r="1286" spans="4:6" ht="15" customHeight="1" x14ac:dyDescent="0.25">
      <c r="D1286" s="1810"/>
      <c r="E1286" s="788" t="s">
        <v>475</v>
      </c>
      <c r="F1286" s="790">
        <v>1</v>
      </c>
    </row>
    <row r="1287" spans="4:6" ht="15" customHeight="1" x14ac:dyDescent="0.25">
      <c r="D1287" s="1810"/>
      <c r="E1287" s="1062" t="s">
        <v>476</v>
      </c>
      <c r="F1287" s="1063">
        <v>36</v>
      </c>
    </row>
    <row r="1288" spans="4:6" ht="15" customHeight="1" x14ac:dyDescent="0.25">
      <c r="D1288" s="1810"/>
      <c r="E1288" s="788" t="s">
        <v>525</v>
      </c>
      <c r="F1288" s="790">
        <v>11</v>
      </c>
    </row>
    <row r="1289" spans="4:6" ht="15.75" customHeight="1" x14ac:dyDescent="0.25">
      <c r="D1289" s="1810"/>
      <c r="E1289" s="1062" t="s">
        <v>477</v>
      </c>
      <c r="F1289" s="1063">
        <v>988</v>
      </c>
    </row>
    <row r="1290" spans="4:6" ht="15.75" customHeight="1" x14ac:dyDescent="0.25">
      <c r="D1290" s="1810"/>
      <c r="E1290" s="788" t="s">
        <v>479</v>
      </c>
      <c r="F1290" s="790">
        <v>3</v>
      </c>
    </row>
    <row r="1291" spans="4:6" ht="15" customHeight="1" x14ac:dyDescent="0.25">
      <c r="D1291" s="1810"/>
      <c r="E1291" s="1062" t="s">
        <v>480</v>
      </c>
      <c r="F1291" s="1063">
        <v>128</v>
      </c>
    </row>
    <row r="1292" spans="4:6" ht="15" customHeight="1" x14ac:dyDescent="0.25">
      <c r="D1292" s="1810"/>
      <c r="E1292" s="788" t="s">
        <v>481</v>
      </c>
      <c r="F1292" s="790">
        <v>15</v>
      </c>
    </row>
    <row r="1293" spans="4:6" ht="15" customHeight="1" x14ac:dyDescent="0.25">
      <c r="D1293" s="1810"/>
      <c r="E1293" s="1062" t="s">
        <v>482</v>
      </c>
      <c r="F1293" s="1063">
        <v>75</v>
      </c>
    </row>
    <row r="1294" spans="4:6" ht="15" customHeight="1" x14ac:dyDescent="0.25">
      <c r="D1294" s="1810"/>
      <c r="E1294" s="788" t="s">
        <v>483</v>
      </c>
      <c r="F1294" s="790">
        <v>232</v>
      </c>
    </row>
    <row r="1295" spans="4:6" ht="15" customHeight="1" thickBot="1" x14ac:dyDescent="0.3">
      <c r="D1295" s="1810"/>
      <c r="E1295" s="1062" t="s">
        <v>484</v>
      </c>
      <c r="F1295" s="1063">
        <v>6</v>
      </c>
    </row>
    <row r="1296" spans="4:6" ht="15" customHeight="1" thickBot="1" x14ac:dyDescent="0.3">
      <c r="D1296" s="1811"/>
      <c r="E1296" s="897" t="s">
        <v>361</v>
      </c>
      <c r="F1296" s="898">
        <v>1770</v>
      </c>
    </row>
    <row r="1297" spans="4:6" ht="15" customHeight="1" x14ac:dyDescent="0.25">
      <c r="D1297" s="1809" t="s">
        <v>240</v>
      </c>
      <c r="E1297" s="1062" t="s">
        <v>454</v>
      </c>
      <c r="F1297" s="1063">
        <v>11</v>
      </c>
    </row>
    <row r="1298" spans="4:6" ht="15" customHeight="1" x14ac:dyDescent="0.25">
      <c r="D1298" s="1810"/>
      <c r="E1298" s="788" t="s">
        <v>455</v>
      </c>
      <c r="F1298" s="790">
        <v>1</v>
      </c>
    </row>
    <row r="1299" spans="4:6" ht="15" customHeight="1" x14ac:dyDescent="0.25">
      <c r="D1299" s="1810"/>
      <c r="E1299" s="1062" t="s">
        <v>456</v>
      </c>
      <c r="F1299" s="1063">
        <v>1</v>
      </c>
    </row>
    <row r="1300" spans="4:6" ht="15" customHeight="1" x14ac:dyDescent="0.25">
      <c r="D1300" s="1810"/>
      <c r="E1300" s="788" t="s">
        <v>457</v>
      </c>
      <c r="F1300" s="790">
        <v>8</v>
      </c>
    </row>
    <row r="1301" spans="4:6" ht="15" customHeight="1" x14ac:dyDescent="0.25">
      <c r="D1301" s="1810"/>
      <c r="E1301" s="1062" t="s">
        <v>459</v>
      </c>
      <c r="F1301" s="1063">
        <v>1</v>
      </c>
    </row>
    <row r="1302" spans="4:6" ht="15" customHeight="1" x14ac:dyDescent="0.25">
      <c r="D1302" s="1810"/>
      <c r="E1302" s="788" t="s">
        <v>460</v>
      </c>
      <c r="F1302" s="790">
        <v>1</v>
      </c>
    </row>
    <row r="1303" spans="4:6" ht="15" customHeight="1" x14ac:dyDescent="0.25">
      <c r="D1303" s="1810"/>
      <c r="E1303" s="1062" t="s">
        <v>461</v>
      </c>
      <c r="F1303" s="1063">
        <v>24</v>
      </c>
    </row>
    <row r="1304" spans="4:6" ht="15" customHeight="1" x14ac:dyDescent="0.25">
      <c r="D1304" s="1810"/>
      <c r="E1304" s="788" t="s">
        <v>462</v>
      </c>
      <c r="F1304" s="790">
        <v>1</v>
      </c>
    </row>
    <row r="1305" spans="4:6" ht="15" customHeight="1" x14ac:dyDescent="0.25">
      <c r="D1305" s="1810"/>
      <c r="E1305" s="1062" t="s">
        <v>464</v>
      </c>
      <c r="F1305" s="1063">
        <v>2</v>
      </c>
    </row>
    <row r="1306" spans="4:6" ht="15" customHeight="1" x14ac:dyDescent="0.25">
      <c r="D1306" s="1810"/>
      <c r="E1306" s="788" t="s">
        <v>468</v>
      </c>
      <c r="F1306" s="790">
        <v>2</v>
      </c>
    </row>
    <row r="1307" spans="4:6" ht="15" customHeight="1" x14ac:dyDescent="0.25">
      <c r="D1307" s="1810"/>
      <c r="E1307" s="1062" t="s">
        <v>470</v>
      </c>
      <c r="F1307" s="1063">
        <v>33</v>
      </c>
    </row>
    <row r="1308" spans="4:6" ht="15" customHeight="1" x14ac:dyDescent="0.25">
      <c r="D1308" s="1810"/>
      <c r="E1308" s="788" t="s">
        <v>471</v>
      </c>
      <c r="F1308" s="790">
        <v>1</v>
      </c>
    </row>
    <row r="1309" spans="4:6" ht="15" customHeight="1" x14ac:dyDescent="0.25">
      <c r="D1309" s="1810"/>
      <c r="E1309" s="1062" t="s">
        <v>472</v>
      </c>
      <c r="F1309" s="1063">
        <v>21</v>
      </c>
    </row>
    <row r="1310" spans="4:6" ht="15" customHeight="1" x14ac:dyDescent="0.25">
      <c r="D1310" s="1810"/>
      <c r="E1310" s="788" t="s">
        <v>473</v>
      </c>
      <c r="F1310" s="790">
        <v>65</v>
      </c>
    </row>
    <row r="1311" spans="4:6" ht="15" customHeight="1" x14ac:dyDescent="0.25">
      <c r="D1311" s="1810"/>
      <c r="E1311" s="1062" t="s">
        <v>476</v>
      </c>
      <c r="F1311" s="1063">
        <v>1</v>
      </c>
    </row>
    <row r="1312" spans="4:6" ht="15" customHeight="1" x14ac:dyDescent="0.25">
      <c r="D1312" s="1810"/>
      <c r="E1312" s="788" t="s">
        <v>525</v>
      </c>
      <c r="F1312" s="790">
        <v>12</v>
      </c>
    </row>
    <row r="1313" spans="4:6" ht="15" customHeight="1" x14ac:dyDescent="0.25">
      <c r="D1313" s="1810"/>
      <c r="E1313" s="1062" t="s">
        <v>477</v>
      </c>
      <c r="F1313" s="1063">
        <v>707</v>
      </c>
    </row>
    <row r="1314" spans="4:6" ht="15" customHeight="1" x14ac:dyDescent="0.25">
      <c r="D1314" s="1810"/>
      <c r="E1314" s="788" t="s">
        <v>479</v>
      </c>
      <c r="F1314" s="790">
        <v>12</v>
      </c>
    </row>
    <row r="1315" spans="4:6" ht="15" customHeight="1" x14ac:dyDescent="0.25">
      <c r="D1315" s="1810"/>
      <c r="E1315" s="1062" t="s">
        <v>480</v>
      </c>
      <c r="F1315" s="1063">
        <v>104</v>
      </c>
    </row>
    <row r="1316" spans="4:6" ht="15" customHeight="1" x14ac:dyDescent="0.25">
      <c r="D1316" s="1810"/>
      <c r="E1316" s="788" t="s">
        <v>481</v>
      </c>
      <c r="F1316" s="790">
        <v>11</v>
      </c>
    </row>
    <row r="1317" spans="4:6" ht="15" customHeight="1" x14ac:dyDescent="0.25">
      <c r="D1317" s="1810"/>
      <c r="E1317" s="1062" t="s">
        <v>482</v>
      </c>
      <c r="F1317" s="1063">
        <v>35</v>
      </c>
    </row>
    <row r="1318" spans="4:6" ht="15" customHeight="1" thickBot="1" x14ac:dyDescent="0.3">
      <c r="D1318" s="1810"/>
      <c r="E1318" s="788" t="s">
        <v>483</v>
      </c>
      <c r="F1318" s="790">
        <v>162</v>
      </c>
    </row>
    <row r="1319" spans="4:6" ht="15.75" customHeight="1" thickBot="1" x14ac:dyDescent="0.3">
      <c r="D1319" s="1811"/>
      <c r="E1319" s="897" t="s">
        <v>361</v>
      </c>
      <c r="F1319" s="898">
        <v>1216</v>
      </c>
    </row>
    <row r="1320" spans="4:6" ht="15.75" customHeight="1" x14ac:dyDescent="0.25">
      <c r="D1320" s="1809" t="s">
        <v>241</v>
      </c>
      <c r="E1320" s="788" t="s">
        <v>454</v>
      </c>
      <c r="F1320" s="790">
        <v>1241</v>
      </c>
    </row>
    <row r="1321" spans="4:6" ht="15" customHeight="1" x14ac:dyDescent="0.25">
      <c r="D1321" s="1810"/>
      <c r="E1321" s="1062" t="s">
        <v>455</v>
      </c>
      <c r="F1321" s="1063">
        <v>20</v>
      </c>
    </row>
    <row r="1322" spans="4:6" ht="15" customHeight="1" x14ac:dyDescent="0.25">
      <c r="D1322" s="1810"/>
      <c r="E1322" s="788" t="s">
        <v>456</v>
      </c>
      <c r="F1322" s="790">
        <v>21</v>
      </c>
    </row>
    <row r="1323" spans="4:6" ht="15" customHeight="1" x14ac:dyDescent="0.25">
      <c r="D1323" s="1810"/>
      <c r="E1323" s="1062" t="s">
        <v>457</v>
      </c>
      <c r="F1323" s="1063">
        <v>340</v>
      </c>
    </row>
    <row r="1324" spans="4:6" ht="15" customHeight="1" x14ac:dyDescent="0.25">
      <c r="D1324" s="1810"/>
      <c r="E1324" s="788" t="s">
        <v>458</v>
      </c>
      <c r="F1324" s="790">
        <v>36</v>
      </c>
    </row>
    <row r="1325" spans="4:6" ht="15" customHeight="1" x14ac:dyDescent="0.25">
      <c r="D1325" s="1810"/>
      <c r="E1325" s="1062" t="s">
        <v>459</v>
      </c>
      <c r="F1325" s="1063">
        <v>50</v>
      </c>
    </row>
    <row r="1326" spans="4:6" ht="15" customHeight="1" x14ac:dyDescent="0.25">
      <c r="D1326" s="1810"/>
      <c r="E1326" s="788" t="s">
        <v>460</v>
      </c>
      <c r="F1326" s="790">
        <v>85</v>
      </c>
    </row>
    <row r="1327" spans="4:6" ht="15" customHeight="1" x14ac:dyDescent="0.25">
      <c r="D1327" s="1810"/>
      <c r="E1327" s="1062" t="s">
        <v>461</v>
      </c>
      <c r="F1327" s="1063">
        <v>1744</v>
      </c>
    </row>
    <row r="1328" spans="4:6" ht="15" customHeight="1" x14ac:dyDescent="0.25">
      <c r="D1328" s="1810"/>
      <c r="E1328" s="788" t="s">
        <v>462</v>
      </c>
      <c r="F1328" s="790">
        <v>130</v>
      </c>
    </row>
    <row r="1329" spans="2:6" ht="15" customHeight="1" x14ac:dyDescent="0.25">
      <c r="D1329" s="1810"/>
      <c r="E1329" s="1062" t="s">
        <v>463</v>
      </c>
      <c r="F1329" s="1063">
        <v>362</v>
      </c>
    </row>
    <row r="1330" spans="2:6" ht="15" customHeight="1" x14ac:dyDescent="0.25">
      <c r="D1330" s="1810"/>
      <c r="E1330" s="788" t="s">
        <v>464</v>
      </c>
      <c r="F1330" s="790">
        <v>36</v>
      </c>
    </row>
    <row r="1331" spans="2:6" ht="15" customHeight="1" x14ac:dyDescent="0.25">
      <c r="D1331" s="1810"/>
      <c r="E1331" s="1062" t="s">
        <v>465</v>
      </c>
      <c r="F1331" s="1063">
        <v>26</v>
      </c>
    </row>
    <row r="1332" spans="2:6" ht="15" customHeight="1" x14ac:dyDescent="0.25">
      <c r="B1332" s="1426" t="s">
        <v>36</v>
      </c>
      <c r="D1332" s="1810"/>
      <c r="E1332" s="788" t="s">
        <v>466</v>
      </c>
      <c r="F1332" s="790">
        <v>32</v>
      </c>
    </row>
    <row r="1333" spans="2:6" ht="15" customHeight="1" x14ac:dyDescent="0.25">
      <c r="B1333" s="1426" t="s">
        <v>38</v>
      </c>
      <c r="D1333" s="1810"/>
      <c r="E1333" s="1062" t="s">
        <v>467</v>
      </c>
      <c r="F1333" s="1063">
        <v>430</v>
      </c>
    </row>
    <row r="1334" spans="2:6" ht="15" customHeight="1" x14ac:dyDescent="0.25">
      <c r="B1334" s="1426" t="s">
        <v>81</v>
      </c>
      <c r="D1334" s="1810"/>
      <c r="E1334" s="788" t="s">
        <v>468</v>
      </c>
      <c r="F1334" s="790">
        <v>19</v>
      </c>
    </row>
    <row r="1335" spans="2:6" ht="15" customHeight="1" x14ac:dyDescent="0.25">
      <c r="D1335" s="1810"/>
      <c r="E1335" s="1062" t="s">
        <v>469</v>
      </c>
      <c r="F1335" s="1063">
        <v>38</v>
      </c>
    </row>
    <row r="1336" spans="2:6" ht="15" customHeight="1" x14ac:dyDescent="0.25">
      <c r="D1336" s="1810"/>
      <c r="E1336" s="788" t="s">
        <v>470</v>
      </c>
      <c r="F1336" s="790">
        <v>817</v>
      </c>
    </row>
    <row r="1337" spans="2:6" ht="15" customHeight="1" x14ac:dyDescent="0.25">
      <c r="D1337" s="1810"/>
      <c r="E1337" s="1062" t="s">
        <v>471</v>
      </c>
      <c r="F1337" s="1063">
        <v>119</v>
      </c>
    </row>
    <row r="1338" spans="2:6" ht="15" customHeight="1" x14ac:dyDescent="0.25">
      <c r="D1338" s="1810"/>
      <c r="E1338" s="788" t="s">
        <v>472</v>
      </c>
      <c r="F1338" s="790">
        <v>470</v>
      </c>
    </row>
    <row r="1339" spans="2:6" ht="15" customHeight="1" x14ac:dyDescent="0.25">
      <c r="D1339" s="1810"/>
      <c r="E1339" s="1062" t="s">
        <v>473</v>
      </c>
      <c r="F1339" s="1063">
        <v>1804</v>
      </c>
    </row>
    <row r="1340" spans="2:6" ht="15" customHeight="1" x14ac:dyDescent="0.25">
      <c r="D1340" s="1810"/>
      <c r="E1340" s="788" t="s">
        <v>474</v>
      </c>
      <c r="F1340" s="790">
        <v>65</v>
      </c>
    </row>
    <row r="1341" spans="2:6" ht="15" customHeight="1" x14ac:dyDescent="0.25">
      <c r="D1341" s="1810"/>
      <c r="E1341" s="1062" t="s">
        <v>475</v>
      </c>
      <c r="F1341" s="1063">
        <v>7</v>
      </c>
    </row>
    <row r="1342" spans="2:6" ht="15" customHeight="1" x14ac:dyDescent="0.25">
      <c r="D1342" s="1810"/>
      <c r="E1342" s="788" t="s">
        <v>524</v>
      </c>
      <c r="F1342" s="790">
        <v>359</v>
      </c>
    </row>
    <row r="1343" spans="2:6" ht="15" customHeight="1" x14ac:dyDescent="0.25">
      <c r="D1343" s="1810"/>
      <c r="E1343" s="1062" t="s">
        <v>476</v>
      </c>
      <c r="F1343" s="1063">
        <v>1515</v>
      </c>
    </row>
    <row r="1344" spans="2:6" ht="15" customHeight="1" x14ac:dyDescent="0.25">
      <c r="D1344" s="1810"/>
      <c r="E1344" s="788" t="s">
        <v>525</v>
      </c>
      <c r="F1344" s="790">
        <v>46</v>
      </c>
    </row>
    <row r="1345" spans="4:6" ht="15" customHeight="1" x14ac:dyDescent="0.25">
      <c r="D1345" s="1810"/>
      <c r="E1345" s="1062" t="s">
        <v>485</v>
      </c>
      <c r="F1345" s="1063">
        <v>8</v>
      </c>
    </row>
    <row r="1346" spans="4:6" ht="15" customHeight="1" x14ac:dyDescent="0.25">
      <c r="D1346" s="1810"/>
      <c r="E1346" s="788" t="s">
        <v>477</v>
      </c>
      <c r="F1346" s="790">
        <v>20285</v>
      </c>
    </row>
    <row r="1347" spans="4:6" ht="15" customHeight="1" x14ac:dyDescent="0.25">
      <c r="D1347" s="1810"/>
      <c r="E1347" s="1062" t="s">
        <v>478</v>
      </c>
      <c r="F1347" s="1063">
        <v>3</v>
      </c>
    </row>
    <row r="1348" spans="4:6" ht="15" customHeight="1" x14ac:dyDescent="0.25">
      <c r="D1348" s="1810"/>
      <c r="E1348" s="788" t="s">
        <v>479</v>
      </c>
      <c r="F1348" s="790">
        <v>139</v>
      </c>
    </row>
    <row r="1349" spans="4:6" ht="15.75" customHeight="1" x14ac:dyDescent="0.25">
      <c r="D1349" s="1810"/>
      <c r="E1349" s="1062" t="s">
        <v>480</v>
      </c>
      <c r="F1349" s="1063">
        <v>2452</v>
      </c>
    </row>
    <row r="1350" spans="4:6" ht="15.75" customHeight="1" x14ac:dyDescent="0.25">
      <c r="D1350" s="1810"/>
      <c r="E1350" s="788" t="s">
        <v>481</v>
      </c>
      <c r="F1350" s="790">
        <v>534</v>
      </c>
    </row>
    <row r="1351" spans="4:6" ht="15" customHeight="1" x14ac:dyDescent="0.25">
      <c r="D1351" s="1810"/>
      <c r="E1351" s="1062" t="s">
        <v>482</v>
      </c>
      <c r="F1351" s="1063">
        <v>1205</v>
      </c>
    </row>
    <row r="1352" spans="4:6" ht="15" customHeight="1" x14ac:dyDescent="0.25">
      <c r="D1352" s="1810"/>
      <c r="E1352" s="788" t="s">
        <v>483</v>
      </c>
      <c r="F1352" s="790">
        <v>6988</v>
      </c>
    </row>
    <row r="1353" spans="4:6" ht="15" customHeight="1" x14ac:dyDescent="0.25">
      <c r="D1353" s="1810"/>
      <c r="E1353" s="1062" t="s">
        <v>484</v>
      </c>
      <c r="F1353" s="1063">
        <v>37</v>
      </c>
    </row>
    <row r="1354" spans="4:6" ht="15" customHeight="1" thickBot="1" x14ac:dyDescent="0.3">
      <c r="D1354" s="1810"/>
      <c r="E1354" s="788" t="s">
        <v>490</v>
      </c>
      <c r="F1354" s="790">
        <v>2</v>
      </c>
    </row>
    <row r="1355" spans="4:6" ht="15" customHeight="1" thickBot="1" x14ac:dyDescent="0.3">
      <c r="D1355" s="1810"/>
      <c r="E1355" s="897" t="s">
        <v>361</v>
      </c>
      <c r="F1355" s="898">
        <v>41465</v>
      </c>
    </row>
    <row r="1356" spans="4:6" ht="15" customHeight="1" x14ac:dyDescent="0.25">
      <c r="D1356" s="1809" t="s">
        <v>242</v>
      </c>
      <c r="E1356" s="788" t="s">
        <v>454</v>
      </c>
      <c r="F1356" s="790">
        <v>132</v>
      </c>
    </row>
    <row r="1357" spans="4:6" ht="15" customHeight="1" x14ac:dyDescent="0.25">
      <c r="D1357" s="1810"/>
      <c r="E1357" s="1062" t="s">
        <v>455</v>
      </c>
      <c r="F1357" s="1063">
        <v>2</v>
      </c>
    </row>
    <row r="1358" spans="4:6" ht="15" customHeight="1" x14ac:dyDescent="0.25">
      <c r="D1358" s="1810"/>
      <c r="E1358" s="788" t="s">
        <v>457</v>
      </c>
      <c r="F1358" s="790">
        <v>37</v>
      </c>
    </row>
    <row r="1359" spans="4:6" ht="15" customHeight="1" x14ac:dyDescent="0.25">
      <c r="D1359" s="1810"/>
      <c r="E1359" s="1062" t="s">
        <v>458</v>
      </c>
      <c r="F1359" s="1063">
        <v>2</v>
      </c>
    </row>
    <row r="1360" spans="4:6" ht="15" customHeight="1" x14ac:dyDescent="0.25">
      <c r="D1360" s="1810"/>
      <c r="E1360" s="788" t="s">
        <v>460</v>
      </c>
      <c r="F1360" s="790">
        <v>17</v>
      </c>
    </row>
    <row r="1361" spans="4:6" ht="15" customHeight="1" x14ac:dyDescent="0.25">
      <c r="D1361" s="1810"/>
      <c r="E1361" s="1062" t="s">
        <v>461</v>
      </c>
      <c r="F1361" s="1063">
        <v>150</v>
      </c>
    </row>
    <row r="1362" spans="4:6" ht="15" customHeight="1" x14ac:dyDescent="0.25">
      <c r="D1362" s="1810"/>
      <c r="E1362" s="788" t="s">
        <v>462</v>
      </c>
      <c r="F1362" s="790">
        <v>2</v>
      </c>
    </row>
    <row r="1363" spans="4:6" ht="15" customHeight="1" x14ac:dyDescent="0.25">
      <c r="D1363" s="1810"/>
      <c r="E1363" s="1062" t="s">
        <v>463</v>
      </c>
      <c r="F1363" s="1063">
        <v>2</v>
      </c>
    </row>
    <row r="1364" spans="4:6" ht="15" customHeight="1" x14ac:dyDescent="0.25">
      <c r="D1364" s="1810"/>
      <c r="E1364" s="788" t="s">
        <v>464</v>
      </c>
      <c r="F1364" s="790">
        <v>2</v>
      </c>
    </row>
    <row r="1365" spans="4:6" ht="15" customHeight="1" x14ac:dyDescent="0.25">
      <c r="D1365" s="1810"/>
      <c r="E1365" s="1062" t="s">
        <v>465</v>
      </c>
      <c r="F1365" s="1063">
        <v>1</v>
      </c>
    </row>
    <row r="1366" spans="4:6" ht="15" customHeight="1" x14ac:dyDescent="0.25">
      <c r="D1366" s="1810"/>
      <c r="E1366" s="788" t="s">
        <v>466</v>
      </c>
      <c r="F1366" s="790">
        <v>5</v>
      </c>
    </row>
    <row r="1367" spans="4:6" ht="15" customHeight="1" x14ac:dyDescent="0.25">
      <c r="D1367" s="1810"/>
      <c r="E1367" s="1062" t="s">
        <v>467</v>
      </c>
      <c r="F1367" s="1063">
        <v>41</v>
      </c>
    </row>
    <row r="1368" spans="4:6" ht="15" customHeight="1" x14ac:dyDescent="0.25">
      <c r="D1368" s="1810"/>
      <c r="E1368" s="788" t="s">
        <v>468</v>
      </c>
      <c r="F1368" s="790">
        <v>7</v>
      </c>
    </row>
    <row r="1369" spans="4:6" ht="15" customHeight="1" x14ac:dyDescent="0.25">
      <c r="D1369" s="1810"/>
      <c r="E1369" s="1062" t="s">
        <v>469</v>
      </c>
      <c r="F1369" s="1063">
        <v>7</v>
      </c>
    </row>
    <row r="1370" spans="4:6" ht="15" customHeight="1" x14ac:dyDescent="0.25">
      <c r="D1370" s="1810"/>
      <c r="E1370" s="788" t="s">
        <v>470</v>
      </c>
      <c r="F1370" s="790">
        <v>68</v>
      </c>
    </row>
    <row r="1371" spans="4:6" ht="15" customHeight="1" x14ac:dyDescent="0.25">
      <c r="D1371" s="1810"/>
      <c r="E1371" s="1062" t="s">
        <v>471</v>
      </c>
      <c r="F1371" s="1063">
        <v>3</v>
      </c>
    </row>
    <row r="1372" spans="4:6" ht="15" customHeight="1" x14ac:dyDescent="0.25">
      <c r="D1372" s="1810"/>
      <c r="E1372" s="788" t="s">
        <v>472</v>
      </c>
      <c r="F1372" s="790">
        <v>49</v>
      </c>
    </row>
    <row r="1373" spans="4:6" ht="15" customHeight="1" x14ac:dyDescent="0.25">
      <c r="D1373" s="1810"/>
      <c r="E1373" s="1062" t="s">
        <v>473</v>
      </c>
      <c r="F1373" s="1063">
        <v>142</v>
      </c>
    </row>
    <row r="1374" spans="4:6" ht="15" customHeight="1" x14ac:dyDescent="0.25">
      <c r="D1374" s="1810"/>
      <c r="E1374" s="788" t="s">
        <v>474</v>
      </c>
      <c r="F1374" s="790">
        <v>3</v>
      </c>
    </row>
    <row r="1375" spans="4:6" ht="15" customHeight="1" x14ac:dyDescent="0.25">
      <c r="D1375" s="1810"/>
      <c r="E1375" s="1062" t="s">
        <v>475</v>
      </c>
      <c r="F1375" s="1063">
        <v>5</v>
      </c>
    </row>
    <row r="1376" spans="4:6" ht="15" customHeight="1" x14ac:dyDescent="0.25">
      <c r="D1376" s="1810"/>
      <c r="E1376" s="788" t="s">
        <v>524</v>
      </c>
      <c r="F1376" s="790">
        <v>44</v>
      </c>
    </row>
    <row r="1377" spans="4:6" ht="15" customHeight="1" x14ac:dyDescent="0.25">
      <c r="D1377" s="1810"/>
      <c r="E1377" s="1062" t="s">
        <v>476</v>
      </c>
      <c r="F1377" s="1063">
        <v>123</v>
      </c>
    </row>
    <row r="1378" spans="4:6" ht="15" customHeight="1" x14ac:dyDescent="0.25">
      <c r="D1378" s="1810"/>
      <c r="E1378" s="788" t="s">
        <v>525</v>
      </c>
      <c r="F1378" s="790">
        <v>20</v>
      </c>
    </row>
    <row r="1379" spans="4:6" ht="15" customHeight="1" x14ac:dyDescent="0.25">
      <c r="D1379" s="1810"/>
      <c r="E1379" s="1062" t="s">
        <v>477</v>
      </c>
      <c r="F1379" s="1063">
        <v>2559</v>
      </c>
    </row>
    <row r="1380" spans="4:6" ht="15.75" customHeight="1" x14ac:dyDescent="0.25">
      <c r="D1380" s="1810"/>
      <c r="E1380" s="788" t="s">
        <v>479</v>
      </c>
      <c r="F1380" s="790">
        <v>27</v>
      </c>
    </row>
    <row r="1381" spans="4:6" ht="15.75" customHeight="1" x14ac:dyDescent="0.25">
      <c r="D1381" s="1810"/>
      <c r="E1381" s="1062" t="s">
        <v>480</v>
      </c>
      <c r="F1381" s="1063">
        <v>240</v>
      </c>
    </row>
    <row r="1382" spans="4:6" ht="15" customHeight="1" x14ac:dyDescent="0.25">
      <c r="D1382" s="1810"/>
      <c r="E1382" s="788" t="s">
        <v>481</v>
      </c>
      <c r="F1382" s="790">
        <v>42</v>
      </c>
    </row>
    <row r="1383" spans="4:6" ht="15" customHeight="1" x14ac:dyDescent="0.25">
      <c r="D1383" s="1810"/>
      <c r="E1383" s="1062" t="s">
        <v>482</v>
      </c>
      <c r="F1383" s="1063">
        <v>119</v>
      </c>
    </row>
    <row r="1384" spans="4:6" ht="15" customHeight="1" x14ac:dyDescent="0.25">
      <c r="D1384" s="1810"/>
      <c r="E1384" s="788" t="s">
        <v>483</v>
      </c>
      <c r="F1384" s="790">
        <v>526</v>
      </c>
    </row>
    <row r="1385" spans="4:6" ht="15" customHeight="1" thickBot="1" x14ac:dyDescent="0.3">
      <c r="D1385" s="1810"/>
      <c r="E1385" s="1062" t="s">
        <v>484</v>
      </c>
      <c r="F1385" s="1063">
        <v>4</v>
      </c>
    </row>
    <row r="1386" spans="4:6" ht="15" customHeight="1" thickBot="1" x14ac:dyDescent="0.3">
      <c r="D1386" s="1811"/>
      <c r="E1386" s="897" t="s">
        <v>361</v>
      </c>
      <c r="F1386" s="898">
        <v>4381</v>
      </c>
    </row>
    <row r="1387" spans="4:6" ht="15" customHeight="1" x14ac:dyDescent="0.25">
      <c r="D1387" s="1809" t="s">
        <v>265</v>
      </c>
      <c r="E1387" s="1062" t="s">
        <v>454</v>
      </c>
      <c r="F1387" s="1063">
        <v>80</v>
      </c>
    </row>
    <row r="1388" spans="4:6" ht="15" customHeight="1" x14ac:dyDescent="0.25">
      <c r="D1388" s="1810"/>
      <c r="E1388" s="788" t="s">
        <v>455</v>
      </c>
      <c r="F1388" s="790">
        <v>2</v>
      </c>
    </row>
    <row r="1389" spans="4:6" ht="15" customHeight="1" x14ac:dyDescent="0.25">
      <c r="D1389" s="1810"/>
      <c r="E1389" s="1062" t="s">
        <v>456</v>
      </c>
      <c r="F1389" s="1063">
        <v>1</v>
      </c>
    </row>
    <row r="1390" spans="4:6" ht="15" customHeight="1" x14ac:dyDescent="0.25">
      <c r="D1390" s="1810"/>
      <c r="E1390" s="788" t="s">
        <v>457</v>
      </c>
      <c r="F1390" s="790">
        <v>12</v>
      </c>
    </row>
    <row r="1391" spans="4:6" ht="15" customHeight="1" x14ac:dyDescent="0.25">
      <c r="D1391" s="1810"/>
      <c r="E1391" s="1062" t="s">
        <v>458</v>
      </c>
      <c r="F1391" s="1063">
        <v>3</v>
      </c>
    </row>
    <row r="1392" spans="4:6" ht="15" customHeight="1" x14ac:dyDescent="0.25">
      <c r="D1392" s="1810"/>
      <c r="E1392" s="788" t="s">
        <v>459</v>
      </c>
      <c r="F1392" s="790">
        <v>3</v>
      </c>
    </row>
    <row r="1393" spans="4:6" ht="15" customHeight="1" x14ac:dyDescent="0.25">
      <c r="D1393" s="1810"/>
      <c r="E1393" s="1062" t="s">
        <v>460</v>
      </c>
      <c r="F1393" s="1063">
        <v>13</v>
      </c>
    </row>
    <row r="1394" spans="4:6" ht="15" customHeight="1" x14ac:dyDescent="0.25">
      <c r="D1394" s="1810"/>
      <c r="E1394" s="788" t="s">
        <v>461</v>
      </c>
      <c r="F1394" s="790">
        <v>89</v>
      </c>
    </row>
    <row r="1395" spans="4:6" ht="15" customHeight="1" x14ac:dyDescent="0.25">
      <c r="D1395" s="1810"/>
      <c r="E1395" s="1062" t="s">
        <v>462</v>
      </c>
      <c r="F1395" s="1063">
        <v>8</v>
      </c>
    </row>
    <row r="1396" spans="4:6" ht="15" customHeight="1" x14ac:dyDescent="0.25">
      <c r="D1396" s="1810"/>
      <c r="E1396" s="788" t="s">
        <v>464</v>
      </c>
      <c r="F1396" s="790">
        <v>3</v>
      </c>
    </row>
    <row r="1397" spans="4:6" ht="15" customHeight="1" x14ac:dyDescent="0.25">
      <c r="D1397" s="1810"/>
      <c r="E1397" s="1062" t="s">
        <v>467</v>
      </c>
      <c r="F1397" s="1063">
        <v>16</v>
      </c>
    </row>
    <row r="1398" spans="4:6" ht="15" customHeight="1" x14ac:dyDescent="0.25">
      <c r="D1398" s="1810"/>
      <c r="E1398" s="788" t="s">
        <v>468</v>
      </c>
      <c r="F1398" s="790">
        <v>2</v>
      </c>
    </row>
    <row r="1399" spans="4:6" ht="15" customHeight="1" x14ac:dyDescent="0.25">
      <c r="D1399" s="1810"/>
      <c r="E1399" s="1062" t="s">
        <v>470</v>
      </c>
      <c r="F1399" s="1063">
        <v>57</v>
      </c>
    </row>
    <row r="1400" spans="4:6" ht="15" customHeight="1" x14ac:dyDescent="0.25">
      <c r="D1400" s="1810"/>
      <c r="E1400" s="788" t="s">
        <v>471</v>
      </c>
      <c r="F1400" s="790">
        <v>6</v>
      </c>
    </row>
    <row r="1401" spans="4:6" ht="15" customHeight="1" x14ac:dyDescent="0.25">
      <c r="D1401" s="1810"/>
      <c r="E1401" s="1062" t="s">
        <v>472</v>
      </c>
      <c r="F1401" s="1063">
        <v>38</v>
      </c>
    </row>
    <row r="1402" spans="4:6" ht="15" customHeight="1" x14ac:dyDescent="0.25">
      <c r="D1402" s="1810"/>
      <c r="E1402" s="788" t="s">
        <v>473</v>
      </c>
      <c r="F1402" s="790">
        <v>109</v>
      </c>
    </row>
    <row r="1403" spans="4:6" ht="15" customHeight="1" x14ac:dyDescent="0.25">
      <c r="D1403" s="1810"/>
      <c r="E1403" s="1062" t="s">
        <v>524</v>
      </c>
      <c r="F1403" s="1063">
        <v>12</v>
      </c>
    </row>
    <row r="1404" spans="4:6" ht="15" customHeight="1" x14ac:dyDescent="0.25">
      <c r="D1404" s="1810"/>
      <c r="E1404" s="788" t="s">
        <v>476</v>
      </c>
      <c r="F1404" s="790">
        <v>70</v>
      </c>
    </row>
    <row r="1405" spans="4:6" ht="15" customHeight="1" x14ac:dyDescent="0.25">
      <c r="D1405" s="1810"/>
      <c r="E1405" s="1062" t="s">
        <v>525</v>
      </c>
      <c r="F1405" s="1063">
        <v>10</v>
      </c>
    </row>
    <row r="1406" spans="4:6" ht="15" customHeight="1" x14ac:dyDescent="0.25">
      <c r="D1406" s="1810"/>
      <c r="E1406" s="788" t="s">
        <v>477</v>
      </c>
      <c r="F1406" s="790">
        <v>2019</v>
      </c>
    </row>
    <row r="1407" spans="4:6" ht="15.75" customHeight="1" x14ac:dyDescent="0.25">
      <c r="D1407" s="1810"/>
      <c r="E1407" s="1062" t="s">
        <v>479</v>
      </c>
      <c r="F1407" s="1063">
        <v>8</v>
      </c>
    </row>
    <row r="1408" spans="4:6" ht="15.75" customHeight="1" x14ac:dyDescent="0.25">
      <c r="D1408" s="1810"/>
      <c r="E1408" s="788" t="s">
        <v>480</v>
      </c>
      <c r="F1408" s="790">
        <v>169</v>
      </c>
    </row>
    <row r="1409" spans="4:6" ht="15" customHeight="1" x14ac:dyDescent="0.25">
      <c r="D1409" s="1810"/>
      <c r="E1409" s="1062" t="s">
        <v>481</v>
      </c>
      <c r="F1409" s="1063">
        <v>22</v>
      </c>
    </row>
    <row r="1410" spans="4:6" ht="15" customHeight="1" x14ac:dyDescent="0.25">
      <c r="D1410" s="1810"/>
      <c r="E1410" s="788" t="s">
        <v>482</v>
      </c>
      <c r="F1410" s="790">
        <v>79</v>
      </c>
    </row>
    <row r="1411" spans="4:6" ht="15" customHeight="1" x14ac:dyDescent="0.25">
      <c r="D1411" s="1810"/>
      <c r="E1411" s="1062" t="s">
        <v>483</v>
      </c>
      <c r="F1411" s="1063">
        <v>355</v>
      </c>
    </row>
    <row r="1412" spans="4:6" ht="15" customHeight="1" x14ac:dyDescent="0.25">
      <c r="D1412" s="1810"/>
      <c r="E1412" s="788" t="s">
        <v>484</v>
      </c>
      <c r="F1412" s="790">
        <v>1</v>
      </c>
    </row>
    <row r="1413" spans="4:6" ht="15" customHeight="1" thickBot="1" x14ac:dyDescent="0.3">
      <c r="D1413" s="1810"/>
      <c r="E1413" s="1062" t="s">
        <v>490</v>
      </c>
      <c r="F1413" s="1063">
        <v>1</v>
      </c>
    </row>
    <row r="1414" spans="4:6" ht="15" customHeight="1" thickBot="1" x14ac:dyDescent="0.3">
      <c r="D1414" s="1811"/>
      <c r="E1414" s="897" t="s">
        <v>361</v>
      </c>
      <c r="F1414" s="898">
        <v>3188</v>
      </c>
    </row>
    <row r="1415" spans="4:6" ht="15" customHeight="1" x14ac:dyDescent="0.25">
      <c r="D1415" s="1809" t="s">
        <v>244</v>
      </c>
      <c r="E1415" s="1062" t="s">
        <v>454</v>
      </c>
      <c r="F1415" s="1063">
        <v>174</v>
      </c>
    </row>
    <row r="1416" spans="4:6" ht="15" customHeight="1" x14ac:dyDescent="0.25">
      <c r="D1416" s="1810"/>
      <c r="E1416" s="788" t="s">
        <v>526</v>
      </c>
      <c r="F1416" s="790">
        <v>2</v>
      </c>
    </row>
    <row r="1417" spans="4:6" ht="15" customHeight="1" x14ac:dyDescent="0.25">
      <c r="D1417" s="1810"/>
      <c r="E1417" s="1062" t="s">
        <v>455</v>
      </c>
      <c r="F1417" s="1063">
        <v>7</v>
      </c>
    </row>
    <row r="1418" spans="4:6" ht="15" customHeight="1" x14ac:dyDescent="0.25">
      <c r="D1418" s="1810"/>
      <c r="E1418" s="788" t="s">
        <v>456</v>
      </c>
      <c r="F1418" s="790">
        <v>3</v>
      </c>
    </row>
    <row r="1419" spans="4:6" ht="15" customHeight="1" x14ac:dyDescent="0.25">
      <c r="D1419" s="1810"/>
      <c r="E1419" s="1062" t="s">
        <v>457</v>
      </c>
      <c r="F1419" s="1063">
        <v>77</v>
      </c>
    </row>
    <row r="1420" spans="4:6" ht="15" customHeight="1" x14ac:dyDescent="0.25">
      <c r="D1420" s="1810"/>
      <c r="E1420" s="788" t="s">
        <v>458</v>
      </c>
      <c r="F1420" s="790">
        <v>6</v>
      </c>
    </row>
    <row r="1421" spans="4:6" ht="15" customHeight="1" x14ac:dyDescent="0.25">
      <c r="D1421" s="1810"/>
      <c r="E1421" s="1062" t="s">
        <v>459</v>
      </c>
      <c r="F1421" s="1063">
        <v>2</v>
      </c>
    </row>
    <row r="1422" spans="4:6" ht="15" customHeight="1" x14ac:dyDescent="0.25">
      <c r="D1422" s="1810"/>
      <c r="E1422" s="788" t="s">
        <v>460</v>
      </c>
      <c r="F1422" s="790">
        <v>14</v>
      </c>
    </row>
    <row r="1423" spans="4:6" ht="15" customHeight="1" x14ac:dyDescent="0.25">
      <c r="D1423" s="1810"/>
      <c r="E1423" s="1062" t="s">
        <v>461</v>
      </c>
      <c r="F1423" s="1063">
        <v>210</v>
      </c>
    </row>
    <row r="1424" spans="4:6" ht="15" customHeight="1" x14ac:dyDescent="0.25">
      <c r="D1424" s="1810"/>
      <c r="E1424" s="788" t="s">
        <v>488</v>
      </c>
      <c r="F1424" s="790">
        <v>1</v>
      </c>
    </row>
    <row r="1425" spans="4:6" ht="15" customHeight="1" x14ac:dyDescent="0.25">
      <c r="D1425" s="1810"/>
      <c r="E1425" s="1062" t="s">
        <v>462</v>
      </c>
      <c r="F1425" s="1063">
        <v>10</v>
      </c>
    </row>
    <row r="1426" spans="4:6" ht="15" customHeight="1" x14ac:dyDescent="0.25">
      <c r="D1426" s="1810"/>
      <c r="E1426" s="788" t="s">
        <v>463</v>
      </c>
      <c r="F1426" s="790">
        <v>45</v>
      </c>
    </row>
    <row r="1427" spans="4:6" ht="15" customHeight="1" x14ac:dyDescent="0.25">
      <c r="D1427" s="1810"/>
      <c r="E1427" s="1062" t="s">
        <v>464</v>
      </c>
      <c r="F1427" s="1063">
        <v>3</v>
      </c>
    </row>
    <row r="1428" spans="4:6" ht="15" customHeight="1" x14ac:dyDescent="0.25">
      <c r="D1428" s="1810"/>
      <c r="E1428" s="788" t="s">
        <v>465</v>
      </c>
      <c r="F1428" s="790">
        <v>1</v>
      </c>
    </row>
    <row r="1429" spans="4:6" ht="15" customHeight="1" x14ac:dyDescent="0.25">
      <c r="D1429" s="1810"/>
      <c r="E1429" s="1062" t="s">
        <v>466</v>
      </c>
      <c r="F1429" s="1063">
        <v>2</v>
      </c>
    </row>
    <row r="1430" spans="4:6" ht="15" customHeight="1" x14ac:dyDescent="0.25">
      <c r="D1430" s="1810"/>
      <c r="E1430" s="788" t="s">
        <v>467</v>
      </c>
      <c r="F1430" s="790">
        <v>52</v>
      </c>
    </row>
    <row r="1431" spans="4:6" ht="15" customHeight="1" x14ac:dyDescent="0.25">
      <c r="D1431" s="1810"/>
      <c r="E1431" s="1062" t="s">
        <v>468</v>
      </c>
      <c r="F1431" s="1063">
        <v>32</v>
      </c>
    </row>
    <row r="1432" spans="4:6" ht="15" customHeight="1" x14ac:dyDescent="0.25">
      <c r="D1432" s="1810"/>
      <c r="E1432" s="788" t="s">
        <v>469</v>
      </c>
      <c r="F1432" s="790">
        <v>8</v>
      </c>
    </row>
    <row r="1433" spans="4:6" ht="15.75" customHeight="1" x14ac:dyDescent="0.25">
      <c r="D1433" s="1810"/>
      <c r="E1433" s="1062" t="s">
        <v>470</v>
      </c>
      <c r="F1433" s="1063">
        <v>136</v>
      </c>
    </row>
    <row r="1434" spans="4:6" ht="15.75" customHeight="1" x14ac:dyDescent="0.25">
      <c r="D1434" s="1810"/>
      <c r="E1434" s="788" t="s">
        <v>471</v>
      </c>
      <c r="F1434" s="790">
        <v>27</v>
      </c>
    </row>
    <row r="1435" spans="4:6" ht="15" customHeight="1" x14ac:dyDescent="0.25">
      <c r="D1435" s="1810"/>
      <c r="E1435" s="1062" t="s">
        <v>472</v>
      </c>
      <c r="F1435" s="1063">
        <v>75</v>
      </c>
    </row>
    <row r="1436" spans="4:6" ht="15" customHeight="1" x14ac:dyDescent="0.25">
      <c r="D1436" s="1810"/>
      <c r="E1436" s="788" t="s">
        <v>473</v>
      </c>
      <c r="F1436" s="790">
        <v>274</v>
      </c>
    </row>
    <row r="1437" spans="4:6" ht="15" customHeight="1" x14ac:dyDescent="0.25">
      <c r="D1437" s="1810"/>
      <c r="E1437" s="1062" t="s">
        <v>475</v>
      </c>
      <c r="F1437" s="1063">
        <v>1</v>
      </c>
    </row>
    <row r="1438" spans="4:6" ht="15" customHeight="1" x14ac:dyDescent="0.25">
      <c r="D1438" s="1810"/>
      <c r="E1438" s="788" t="s">
        <v>524</v>
      </c>
      <c r="F1438" s="790">
        <v>18</v>
      </c>
    </row>
    <row r="1439" spans="4:6" ht="15" customHeight="1" x14ac:dyDescent="0.25">
      <c r="D1439" s="1810"/>
      <c r="E1439" s="1062" t="s">
        <v>476</v>
      </c>
      <c r="F1439" s="1063">
        <v>175</v>
      </c>
    </row>
    <row r="1440" spans="4:6" ht="15" customHeight="1" x14ac:dyDescent="0.25">
      <c r="D1440" s="1810"/>
      <c r="E1440" s="788" t="s">
        <v>525</v>
      </c>
      <c r="F1440" s="790">
        <v>37</v>
      </c>
    </row>
    <row r="1441" spans="4:6" ht="15" customHeight="1" x14ac:dyDescent="0.25">
      <c r="D1441" s="1810"/>
      <c r="E1441" s="1062" t="s">
        <v>485</v>
      </c>
      <c r="F1441" s="1063">
        <v>4</v>
      </c>
    </row>
    <row r="1442" spans="4:6" ht="15" customHeight="1" x14ac:dyDescent="0.25">
      <c r="D1442" s="1810"/>
      <c r="E1442" s="788" t="s">
        <v>477</v>
      </c>
      <c r="F1442" s="790">
        <v>4441</v>
      </c>
    </row>
    <row r="1443" spans="4:6" ht="15" customHeight="1" x14ac:dyDescent="0.25">
      <c r="D1443" s="1810"/>
      <c r="E1443" s="1062" t="s">
        <v>479</v>
      </c>
      <c r="F1443" s="1063">
        <v>42</v>
      </c>
    </row>
    <row r="1444" spans="4:6" ht="15" customHeight="1" x14ac:dyDescent="0.25">
      <c r="D1444" s="1810"/>
      <c r="E1444" s="788" t="s">
        <v>480</v>
      </c>
      <c r="F1444" s="790">
        <v>436</v>
      </c>
    </row>
    <row r="1445" spans="4:6" ht="15" customHeight="1" x14ac:dyDescent="0.25">
      <c r="D1445" s="1810"/>
      <c r="E1445" s="1062" t="s">
        <v>481</v>
      </c>
      <c r="F1445" s="1063">
        <v>79</v>
      </c>
    </row>
    <row r="1446" spans="4:6" ht="15" customHeight="1" x14ac:dyDescent="0.25">
      <c r="D1446" s="1810"/>
      <c r="E1446" s="788" t="s">
        <v>482</v>
      </c>
      <c r="F1446" s="790">
        <v>271</v>
      </c>
    </row>
    <row r="1447" spans="4:6" ht="15" customHeight="1" x14ac:dyDescent="0.25">
      <c r="D1447" s="1810"/>
      <c r="E1447" s="1062" t="s">
        <v>483</v>
      </c>
      <c r="F1447" s="1063">
        <v>1143</v>
      </c>
    </row>
    <row r="1448" spans="4:6" ht="15" customHeight="1" thickBot="1" x14ac:dyDescent="0.3">
      <c r="D1448" s="1810"/>
      <c r="E1448" s="788" t="s">
        <v>484</v>
      </c>
      <c r="F1448" s="790">
        <v>13</v>
      </c>
    </row>
    <row r="1449" spans="4:6" ht="15" customHeight="1" thickBot="1" x14ac:dyDescent="0.3">
      <c r="D1449" s="1810"/>
      <c r="E1449" s="897" t="s">
        <v>361</v>
      </c>
      <c r="F1449" s="898">
        <v>7821</v>
      </c>
    </row>
    <row r="1450" spans="4:6" ht="15" customHeight="1" x14ac:dyDescent="0.25">
      <c r="D1450" s="1809" t="s">
        <v>245</v>
      </c>
      <c r="E1450" s="788" t="s">
        <v>454</v>
      </c>
      <c r="F1450" s="790">
        <v>159</v>
      </c>
    </row>
    <row r="1451" spans="4:6" ht="15" customHeight="1" x14ac:dyDescent="0.25">
      <c r="D1451" s="1810"/>
      <c r="E1451" s="1062" t="s">
        <v>526</v>
      </c>
      <c r="F1451" s="1063">
        <v>26</v>
      </c>
    </row>
    <row r="1452" spans="4:6" ht="15" customHeight="1" x14ac:dyDescent="0.25">
      <c r="D1452" s="1810"/>
      <c r="E1452" s="788" t="s">
        <v>455</v>
      </c>
      <c r="F1452" s="790">
        <v>7</v>
      </c>
    </row>
    <row r="1453" spans="4:6" ht="15" customHeight="1" x14ac:dyDescent="0.25">
      <c r="D1453" s="1810"/>
      <c r="E1453" s="1062" t="s">
        <v>457</v>
      </c>
      <c r="F1453" s="1063">
        <v>94</v>
      </c>
    </row>
    <row r="1454" spans="4:6" ht="15" customHeight="1" x14ac:dyDescent="0.25">
      <c r="D1454" s="1810"/>
      <c r="E1454" s="788" t="s">
        <v>458</v>
      </c>
      <c r="F1454" s="790">
        <v>2</v>
      </c>
    </row>
    <row r="1455" spans="4:6" ht="15" customHeight="1" x14ac:dyDescent="0.25">
      <c r="D1455" s="1810"/>
      <c r="E1455" s="1062" t="s">
        <v>459</v>
      </c>
      <c r="F1455" s="1063">
        <v>3</v>
      </c>
    </row>
    <row r="1456" spans="4:6" ht="15" customHeight="1" x14ac:dyDescent="0.25">
      <c r="D1456" s="1810"/>
      <c r="E1456" s="788" t="s">
        <v>460</v>
      </c>
      <c r="F1456" s="790">
        <v>15</v>
      </c>
    </row>
    <row r="1457" spans="2:6" ht="15" customHeight="1" x14ac:dyDescent="0.25">
      <c r="D1457" s="1810"/>
      <c r="E1457" s="1062" t="s">
        <v>461</v>
      </c>
      <c r="F1457" s="1063">
        <v>260</v>
      </c>
    </row>
    <row r="1458" spans="2:6" ht="15" customHeight="1" x14ac:dyDescent="0.25">
      <c r="B1458" s="1426" t="s">
        <v>36</v>
      </c>
      <c r="D1458" s="1810"/>
      <c r="E1458" s="788" t="s">
        <v>462</v>
      </c>
      <c r="F1458" s="790">
        <v>28</v>
      </c>
    </row>
    <row r="1459" spans="2:6" ht="15" customHeight="1" x14ac:dyDescent="0.25">
      <c r="B1459" s="1426" t="s">
        <v>38</v>
      </c>
      <c r="D1459" s="1810"/>
      <c r="E1459" s="1062" t="s">
        <v>463</v>
      </c>
      <c r="F1459" s="1063">
        <v>66</v>
      </c>
    </row>
    <row r="1460" spans="2:6" ht="15" customHeight="1" x14ac:dyDescent="0.25">
      <c r="B1460" s="1426" t="s">
        <v>81</v>
      </c>
      <c r="D1460" s="1810"/>
      <c r="E1460" s="788" t="s">
        <v>464</v>
      </c>
      <c r="F1460" s="790">
        <v>8</v>
      </c>
    </row>
    <row r="1461" spans="2:6" ht="15" customHeight="1" x14ac:dyDescent="0.25">
      <c r="D1461" s="1810"/>
      <c r="E1461" s="1062" t="s">
        <v>465</v>
      </c>
      <c r="F1461" s="1063">
        <v>2</v>
      </c>
    </row>
    <row r="1462" spans="2:6" ht="15" customHeight="1" x14ac:dyDescent="0.25">
      <c r="D1462" s="1810"/>
      <c r="E1462" s="788" t="s">
        <v>466</v>
      </c>
      <c r="F1462" s="790">
        <v>10</v>
      </c>
    </row>
    <row r="1463" spans="2:6" ht="15.75" customHeight="1" x14ac:dyDescent="0.25">
      <c r="D1463" s="1810"/>
      <c r="E1463" s="1062" t="s">
        <v>467</v>
      </c>
      <c r="F1463" s="1063">
        <v>37</v>
      </c>
    </row>
    <row r="1464" spans="2:6" ht="15.75" customHeight="1" x14ac:dyDescent="0.25">
      <c r="D1464" s="1810"/>
      <c r="E1464" s="788" t="s">
        <v>468</v>
      </c>
      <c r="F1464" s="790">
        <v>15</v>
      </c>
    </row>
    <row r="1465" spans="2:6" ht="15" customHeight="1" x14ac:dyDescent="0.25">
      <c r="D1465" s="1810"/>
      <c r="E1465" s="1062" t="s">
        <v>469</v>
      </c>
      <c r="F1465" s="1063">
        <v>6</v>
      </c>
    </row>
    <row r="1466" spans="2:6" ht="15" customHeight="1" x14ac:dyDescent="0.25">
      <c r="D1466" s="1810"/>
      <c r="E1466" s="788" t="s">
        <v>470</v>
      </c>
      <c r="F1466" s="790">
        <v>151</v>
      </c>
    </row>
    <row r="1467" spans="2:6" ht="15" customHeight="1" x14ac:dyDescent="0.25">
      <c r="D1467" s="1810"/>
      <c r="E1467" s="1062" t="s">
        <v>471</v>
      </c>
      <c r="F1467" s="1063">
        <v>16</v>
      </c>
    </row>
    <row r="1468" spans="2:6" ht="15" customHeight="1" x14ac:dyDescent="0.25">
      <c r="D1468" s="1810"/>
      <c r="E1468" s="788" t="s">
        <v>472</v>
      </c>
      <c r="F1468" s="790">
        <v>118</v>
      </c>
    </row>
    <row r="1469" spans="2:6" ht="15" customHeight="1" x14ac:dyDescent="0.25">
      <c r="D1469" s="1810"/>
      <c r="E1469" s="1062" t="s">
        <v>473</v>
      </c>
      <c r="F1469" s="1063">
        <v>357</v>
      </c>
    </row>
    <row r="1470" spans="2:6" ht="15" customHeight="1" x14ac:dyDescent="0.25">
      <c r="D1470" s="1810"/>
      <c r="E1470" s="788" t="s">
        <v>474</v>
      </c>
      <c r="F1470" s="790">
        <v>9</v>
      </c>
    </row>
    <row r="1471" spans="2:6" ht="15" customHeight="1" x14ac:dyDescent="0.25">
      <c r="D1471" s="1810"/>
      <c r="E1471" s="1062" t="s">
        <v>475</v>
      </c>
      <c r="F1471" s="1063">
        <v>12</v>
      </c>
    </row>
    <row r="1472" spans="2:6" ht="15" customHeight="1" x14ac:dyDescent="0.25">
      <c r="D1472" s="1810"/>
      <c r="E1472" s="788" t="s">
        <v>524</v>
      </c>
      <c r="F1472" s="790">
        <v>27</v>
      </c>
    </row>
    <row r="1473" spans="4:6" ht="15" customHeight="1" x14ac:dyDescent="0.25">
      <c r="D1473" s="1810"/>
      <c r="E1473" s="1062" t="s">
        <v>476</v>
      </c>
      <c r="F1473" s="1063">
        <v>156</v>
      </c>
    </row>
    <row r="1474" spans="4:6" ht="15" customHeight="1" x14ac:dyDescent="0.25">
      <c r="D1474" s="1810"/>
      <c r="E1474" s="788" t="s">
        <v>525</v>
      </c>
      <c r="F1474" s="790">
        <v>30</v>
      </c>
    </row>
    <row r="1475" spans="4:6" ht="15" customHeight="1" x14ac:dyDescent="0.25">
      <c r="D1475" s="1810"/>
      <c r="E1475" s="1062" t="s">
        <v>485</v>
      </c>
      <c r="F1475" s="1063">
        <v>3</v>
      </c>
    </row>
    <row r="1476" spans="4:6" ht="15" customHeight="1" x14ac:dyDescent="0.25">
      <c r="D1476" s="1810"/>
      <c r="E1476" s="788" t="s">
        <v>477</v>
      </c>
      <c r="F1476" s="790">
        <v>6399</v>
      </c>
    </row>
    <row r="1477" spans="4:6" ht="15" customHeight="1" x14ac:dyDescent="0.25">
      <c r="D1477" s="1810"/>
      <c r="E1477" s="1062" t="s">
        <v>479</v>
      </c>
      <c r="F1477" s="1063">
        <v>32</v>
      </c>
    </row>
    <row r="1478" spans="4:6" ht="15" customHeight="1" x14ac:dyDescent="0.25">
      <c r="D1478" s="1810"/>
      <c r="E1478" s="788" t="s">
        <v>480</v>
      </c>
      <c r="F1478" s="790">
        <v>573</v>
      </c>
    </row>
    <row r="1479" spans="4:6" ht="15" customHeight="1" x14ac:dyDescent="0.25">
      <c r="D1479" s="1810"/>
      <c r="E1479" s="1062" t="s">
        <v>481</v>
      </c>
      <c r="F1479" s="1063">
        <v>92</v>
      </c>
    </row>
    <row r="1480" spans="4:6" ht="15" customHeight="1" x14ac:dyDescent="0.25">
      <c r="D1480" s="1810"/>
      <c r="E1480" s="788" t="s">
        <v>482</v>
      </c>
      <c r="F1480" s="790">
        <v>300</v>
      </c>
    </row>
    <row r="1481" spans="4:6" ht="15" customHeight="1" x14ac:dyDescent="0.25">
      <c r="D1481" s="1810"/>
      <c r="E1481" s="1062" t="s">
        <v>483</v>
      </c>
      <c r="F1481" s="1063">
        <v>1416</v>
      </c>
    </row>
    <row r="1482" spans="4:6" ht="15" customHeight="1" thickBot="1" x14ac:dyDescent="0.3">
      <c r="D1482" s="1810"/>
      <c r="E1482" s="788" t="s">
        <v>484</v>
      </c>
      <c r="F1482" s="790">
        <v>5</v>
      </c>
    </row>
    <row r="1483" spans="4:6" ht="15" customHeight="1" thickBot="1" x14ac:dyDescent="0.3">
      <c r="D1483" s="1811"/>
      <c r="E1483" s="897" t="s">
        <v>361</v>
      </c>
      <c r="F1483" s="898">
        <v>10434</v>
      </c>
    </row>
    <row r="1484" spans="4:6" ht="15" customHeight="1" x14ac:dyDescent="0.25">
      <c r="D1484" s="1809" t="s">
        <v>246</v>
      </c>
      <c r="E1484" s="788" t="s">
        <v>454</v>
      </c>
      <c r="F1484" s="790">
        <v>89</v>
      </c>
    </row>
    <row r="1485" spans="4:6" ht="15" customHeight="1" x14ac:dyDescent="0.25">
      <c r="D1485" s="1810"/>
      <c r="E1485" s="1062" t="s">
        <v>526</v>
      </c>
      <c r="F1485" s="1063">
        <v>3</v>
      </c>
    </row>
    <row r="1486" spans="4:6" ht="15" customHeight="1" x14ac:dyDescent="0.25">
      <c r="D1486" s="1810"/>
      <c r="E1486" s="788" t="s">
        <v>456</v>
      </c>
      <c r="F1486" s="790">
        <v>2</v>
      </c>
    </row>
    <row r="1487" spans="4:6" ht="15" customHeight="1" x14ac:dyDescent="0.25">
      <c r="D1487" s="1810"/>
      <c r="E1487" s="1062" t="s">
        <v>457</v>
      </c>
      <c r="F1487" s="1063">
        <v>44</v>
      </c>
    </row>
    <row r="1488" spans="4:6" ht="15.75" customHeight="1" x14ac:dyDescent="0.25">
      <c r="D1488" s="1810"/>
      <c r="E1488" s="788" t="s">
        <v>458</v>
      </c>
      <c r="F1488" s="790">
        <v>1</v>
      </c>
    </row>
    <row r="1489" spans="4:6" ht="15.75" customHeight="1" x14ac:dyDescent="0.25">
      <c r="D1489" s="1810"/>
      <c r="E1489" s="1062" t="s">
        <v>459</v>
      </c>
      <c r="F1489" s="1063">
        <v>1</v>
      </c>
    </row>
    <row r="1490" spans="4:6" ht="15" customHeight="1" x14ac:dyDescent="0.25">
      <c r="D1490" s="1810"/>
      <c r="E1490" s="788" t="s">
        <v>460</v>
      </c>
      <c r="F1490" s="790">
        <v>4</v>
      </c>
    </row>
    <row r="1491" spans="4:6" ht="15" customHeight="1" x14ac:dyDescent="0.25">
      <c r="D1491" s="1810"/>
      <c r="E1491" s="1062" t="s">
        <v>461</v>
      </c>
      <c r="F1491" s="1063">
        <v>138</v>
      </c>
    </row>
    <row r="1492" spans="4:6" ht="15" customHeight="1" x14ac:dyDescent="0.25">
      <c r="D1492" s="1810"/>
      <c r="E1492" s="788" t="s">
        <v>462</v>
      </c>
      <c r="F1492" s="790">
        <v>15</v>
      </c>
    </row>
    <row r="1493" spans="4:6" ht="15" customHeight="1" x14ac:dyDescent="0.25">
      <c r="D1493" s="1810"/>
      <c r="E1493" s="1062" t="s">
        <v>464</v>
      </c>
      <c r="F1493" s="1063">
        <v>2</v>
      </c>
    </row>
    <row r="1494" spans="4:6" ht="15" customHeight="1" x14ac:dyDescent="0.25">
      <c r="D1494" s="1810"/>
      <c r="E1494" s="788" t="s">
        <v>466</v>
      </c>
      <c r="F1494" s="790">
        <v>3</v>
      </c>
    </row>
    <row r="1495" spans="4:6" ht="15" customHeight="1" x14ac:dyDescent="0.25">
      <c r="D1495" s="1810"/>
      <c r="E1495" s="1062" t="s">
        <v>467</v>
      </c>
      <c r="F1495" s="1063">
        <v>13</v>
      </c>
    </row>
    <row r="1496" spans="4:6" ht="15" customHeight="1" x14ac:dyDescent="0.25">
      <c r="D1496" s="1810"/>
      <c r="E1496" s="788" t="s">
        <v>468</v>
      </c>
      <c r="F1496" s="790">
        <v>10</v>
      </c>
    </row>
    <row r="1497" spans="4:6" ht="15" customHeight="1" x14ac:dyDescent="0.25">
      <c r="D1497" s="1810"/>
      <c r="E1497" s="1062" t="s">
        <v>469</v>
      </c>
      <c r="F1497" s="1063">
        <v>5</v>
      </c>
    </row>
    <row r="1498" spans="4:6" ht="15" customHeight="1" x14ac:dyDescent="0.25">
      <c r="D1498" s="1810"/>
      <c r="E1498" s="788" t="s">
        <v>470</v>
      </c>
      <c r="F1498" s="790">
        <v>55</v>
      </c>
    </row>
    <row r="1499" spans="4:6" ht="15" customHeight="1" x14ac:dyDescent="0.25">
      <c r="D1499" s="1810"/>
      <c r="E1499" s="1062" t="s">
        <v>471</v>
      </c>
      <c r="F1499" s="1063">
        <v>1</v>
      </c>
    </row>
    <row r="1500" spans="4:6" ht="15" customHeight="1" x14ac:dyDescent="0.25">
      <c r="D1500" s="1810"/>
      <c r="E1500" s="788" t="s">
        <v>472</v>
      </c>
      <c r="F1500" s="790">
        <v>45</v>
      </c>
    </row>
    <row r="1501" spans="4:6" ht="15" customHeight="1" x14ac:dyDescent="0.25">
      <c r="D1501" s="1810"/>
      <c r="E1501" s="1062" t="s">
        <v>473</v>
      </c>
      <c r="F1501" s="1063">
        <v>186</v>
      </c>
    </row>
    <row r="1502" spans="4:6" ht="15" customHeight="1" x14ac:dyDescent="0.25">
      <c r="D1502" s="1810"/>
      <c r="E1502" s="788" t="s">
        <v>474</v>
      </c>
      <c r="F1502" s="790">
        <v>13</v>
      </c>
    </row>
    <row r="1503" spans="4:6" ht="15" customHeight="1" x14ac:dyDescent="0.25">
      <c r="D1503" s="1810"/>
      <c r="E1503" s="1062" t="s">
        <v>475</v>
      </c>
      <c r="F1503" s="1063">
        <v>1</v>
      </c>
    </row>
    <row r="1504" spans="4:6" ht="15" customHeight="1" x14ac:dyDescent="0.25">
      <c r="D1504" s="1810"/>
      <c r="E1504" s="788" t="s">
        <v>524</v>
      </c>
      <c r="F1504" s="790">
        <v>14</v>
      </c>
    </row>
    <row r="1505" spans="4:6" ht="15" customHeight="1" x14ac:dyDescent="0.25">
      <c r="D1505" s="1810"/>
      <c r="E1505" s="1062" t="s">
        <v>476</v>
      </c>
      <c r="F1505" s="1063">
        <v>65</v>
      </c>
    </row>
    <row r="1506" spans="4:6" ht="15" customHeight="1" x14ac:dyDescent="0.25">
      <c r="D1506" s="1810"/>
      <c r="E1506" s="788" t="s">
        <v>525</v>
      </c>
      <c r="F1506" s="790">
        <v>32</v>
      </c>
    </row>
    <row r="1507" spans="4:6" ht="15" customHeight="1" x14ac:dyDescent="0.25">
      <c r="D1507" s="1810"/>
      <c r="E1507" s="1062" t="s">
        <v>485</v>
      </c>
      <c r="F1507" s="1063">
        <v>2</v>
      </c>
    </row>
    <row r="1508" spans="4:6" ht="15" customHeight="1" x14ac:dyDescent="0.25">
      <c r="D1508" s="1810"/>
      <c r="E1508" s="788" t="s">
        <v>477</v>
      </c>
      <c r="F1508" s="790">
        <v>3329</v>
      </c>
    </row>
    <row r="1509" spans="4:6" ht="15" customHeight="1" x14ac:dyDescent="0.25">
      <c r="D1509" s="1810"/>
      <c r="E1509" s="1062" t="s">
        <v>479</v>
      </c>
      <c r="F1509" s="1063">
        <v>14</v>
      </c>
    </row>
    <row r="1510" spans="4:6" ht="15" customHeight="1" x14ac:dyDescent="0.25">
      <c r="D1510" s="1810"/>
      <c r="E1510" s="788" t="s">
        <v>480</v>
      </c>
      <c r="F1510" s="790">
        <v>251</v>
      </c>
    </row>
    <row r="1511" spans="4:6" ht="15" customHeight="1" x14ac:dyDescent="0.25">
      <c r="D1511" s="1810"/>
      <c r="E1511" s="1062" t="s">
        <v>481</v>
      </c>
      <c r="F1511" s="1063">
        <v>48</v>
      </c>
    </row>
    <row r="1512" spans="4:6" ht="15" customHeight="1" x14ac:dyDescent="0.25">
      <c r="D1512" s="1810"/>
      <c r="E1512" s="788" t="s">
        <v>482</v>
      </c>
      <c r="F1512" s="790">
        <v>135</v>
      </c>
    </row>
    <row r="1513" spans="4:6" ht="15" customHeight="1" x14ac:dyDescent="0.25">
      <c r="D1513" s="1810"/>
      <c r="E1513" s="1062" t="s">
        <v>483</v>
      </c>
      <c r="F1513" s="1063">
        <v>653</v>
      </c>
    </row>
    <row r="1514" spans="4:6" ht="15.75" customHeight="1" thickBot="1" x14ac:dyDescent="0.3">
      <c r="D1514" s="1810"/>
      <c r="E1514" s="788" t="s">
        <v>484</v>
      </c>
      <c r="F1514" s="790">
        <v>3</v>
      </c>
    </row>
    <row r="1515" spans="4:6" ht="15.75" customHeight="1" thickBot="1" x14ac:dyDescent="0.3">
      <c r="D1515" s="1811"/>
      <c r="E1515" s="897" t="s">
        <v>361</v>
      </c>
      <c r="F1515" s="898">
        <v>5177</v>
      </c>
    </row>
    <row r="1516" spans="4:6" ht="15" customHeight="1" x14ac:dyDescent="0.25">
      <c r="D1516" s="1809" t="s">
        <v>247</v>
      </c>
      <c r="E1516" s="788" t="s">
        <v>454</v>
      </c>
      <c r="F1516" s="790">
        <v>55</v>
      </c>
    </row>
    <row r="1517" spans="4:6" ht="15" customHeight="1" x14ac:dyDescent="0.25">
      <c r="D1517" s="1810"/>
      <c r="E1517" s="1062" t="s">
        <v>455</v>
      </c>
      <c r="F1517" s="1063">
        <v>2</v>
      </c>
    </row>
    <row r="1518" spans="4:6" ht="15" customHeight="1" x14ac:dyDescent="0.25">
      <c r="D1518" s="1810"/>
      <c r="E1518" s="788" t="s">
        <v>457</v>
      </c>
      <c r="F1518" s="790">
        <v>19</v>
      </c>
    </row>
    <row r="1519" spans="4:6" ht="15" customHeight="1" x14ac:dyDescent="0.25">
      <c r="D1519" s="1810"/>
      <c r="E1519" s="1062" t="s">
        <v>527</v>
      </c>
      <c r="F1519" s="1063">
        <v>1</v>
      </c>
    </row>
    <row r="1520" spans="4:6" ht="15" customHeight="1" x14ac:dyDescent="0.25">
      <c r="D1520" s="1810"/>
      <c r="E1520" s="788" t="s">
        <v>459</v>
      </c>
      <c r="F1520" s="790">
        <v>2</v>
      </c>
    </row>
    <row r="1521" spans="2:6" ht="15" customHeight="1" x14ac:dyDescent="0.25">
      <c r="D1521" s="1810"/>
      <c r="E1521" s="1062" t="s">
        <v>460</v>
      </c>
      <c r="F1521" s="1063">
        <v>5</v>
      </c>
    </row>
    <row r="1522" spans="2:6" ht="15" customHeight="1" x14ac:dyDescent="0.25">
      <c r="D1522" s="1810"/>
      <c r="E1522" s="788" t="s">
        <v>461</v>
      </c>
      <c r="F1522" s="790">
        <v>60</v>
      </c>
    </row>
    <row r="1523" spans="2:6" ht="15" customHeight="1" x14ac:dyDescent="0.25">
      <c r="D1523" s="1810"/>
      <c r="E1523" s="1062" t="s">
        <v>462</v>
      </c>
      <c r="F1523" s="1063">
        <v>3</v>
      </c>
    </row>
    <row r="1524" spans="2:6" ht="15" customHeight="1" x14ac:dyDescent="0.25">
      <c r="D1524" s="1810"/>
      <c r="E1524" s="788" t="s">
        <v>463</v>
      </c>
      <c r="F1524" s="790">
        <v>2</v>
      </c>
    </row>
    <row r="1525" spans="2:6" ht="15" customHeight="1" x14ac:dyDescent="0.25">
      <c r="D1525" s="1810"/>
      <c r="E1525" s="1062" t="s">
        <v>467</v>
      </c>
      <c r="F1525" s="1063">
        <v>12</v>
      </c>
    </row>
    <row r="1526" spans="2:6" ht="15" customHeight="1" x14ac:dyDescent="0.25">
      <c r="D1526" s="1810"/>
      <c r="E1526" s="788" t="s">
        <v>468</v>
      </c>
      <c r="F1526" s="790">
        <v>18</v>
      </c>
    </row>
    <row r="1527" spans="2:6" ht="15" customHeight="1" x14ac:dyDescent="0.25">
      <c r="D1527" s="1810"/>
      <c r="E1527" s="1062" t="s">
        <v>469</v>
      </c>
      <c r="F1527" s="1063">
        <v>2</v>
      </c>
    </row>
    <row r="1528" spans="2:6" ht="15" customHeight="1" x14ac:dyDescent="0.25">
      <c r="D1528" s="1810"/>
      <c r="E1528" s="788" t="s">
        <v>470</v>
      </c>
      <c r="F1528" s="790">
        <v>48</v>
      </c>
    </row>
    <row r="1529" spans="2:6" ht="15" customHeight="1" x14ac:dyDescent="0.25">
      <c r="D1529" s="1810"/>
      <c r="E1529" s="1062" t="s">
        <v>471</v>
      </c>
      <c r="F1529" s="1063">
        <v>3</v>
      </c>
    </row>
    <row r="1530" spans="2:6" ht="15" customHeight="1" x14ac:dyDescent="0.25">
      <c r="D1530" s="1810"/>
      <c r="E1530" s="788" t="s">
        <v>472</v>
      </c>
      <c r="F1530" s="790">
        <v>19</v>
      </c>
    </row>
    <row r="1531" spans="2:6" ht="15" customHeight="1" x14ac:dyDescent="0.25">
      <c r="D1531" s="1810"/>
      <c r="E1531" s="1062" t="s">
        <v>473</v>
      </c>
      <c r="F1531" s="1063">
        <v>82</v>
      </c>
    </row>
    <row r="1532" spans="2:6" ht="15" customHeight="1" x14ac:dyDescent="0.25">
      <c r="D1532" s="1810"/>
      <c r="E1532" s="788" t="s">
        <v>474</v>
      </c>
      <c r="F1532" s="790">
        <v>1</v>
      </c>
    </row>
    <row r="1533" spans="2:6" ht="15" customHeight="1" x14ac:dyDescent="0.25">
      <c r="B1533" s="1426" t="s">
        <v>36</v>
      </c>
      <c r="D1533" s="1810"/>
      <c r="E1533" s="1062" t="s">
        <v>524</v>
      </c>
      <c r="F1533" s="1063">
        <v>7</v>
      </c>
    </row>
    <row r="1534" spans="2:6" ht="15" customHeight="1" x14ac:dyDescent="0.25">
      <c r="B1534" s="1426" t="s">
        <v>38</v>
      </c>
      <c r="D1534" s="1810"/>
      <c r="E1534" s="788" t="s">
        <v>476</v>
      </c>
      <c r="F1534" s="790">
        <v>62</v>
      </c>
    </row>
    <row r="1535" spans="2:6" ht="15" customHeight="1" x14ac:dyDescent="0.25">
      <c r="B1535" s="1426" t="s">
        <v>81</v>
      </c>
      <c r="D1535" s="1810"/>
      <c r="E1535" s="1062" t="s">
        <v>525</v>
      </c>
      <c r="F1535" s="1063">
        <v>22</v>
      </c>
    </row>
    <row r="1536" spans="2:6" ht="15" customHeight="1" x14ac:dyDescent="0.25">
      <c r="D1536" s="1810"/>
      <c r="E1536" s="788" t="s">
        <v>477</v>
      </c>
      <c r="F1536" s="790">
        <v>1582</v>
      </c>
    </row>
    <row r="1537" spans="4:10" ht="15" customHeight="1" x14ac:dyDescent="0.25">
      <c r="D1537" s="1810"/>
      <c r="E1537" s="1062" t="s">
        <v>479</v>
      </c>
      <c r="F1537" s="1063">
        <v>5</v>
      </c>
    </row>
    <row r="1538" spans="4:10" ht="15" customHeight="1" x14ac:dyDescent="0.25">
      <c r="D1538" s="1810"/>
      <c r="E1538" s="788" t="s">
        <v>480</v>
      </c>
      <c r="F1538" s="790">
        <v>129</v>
      </c>
    </row>
    <row r="1539" spans="4:10" ht="15" customHeight="1" x14ac:dyDescent="0.25">
      <c r="D1539" s="1810"/>
      <c r="E1539" s="1062" t="s">
        <v>481</v>
      </c>
      <c r="F1539" s="1063">
        <v>22</v>
      </c>
    </row>
    <row r="1540" spans="4:10" ht="15" customHeight="1" x14ac:dyDescent="0.25">
      <c r="D1540" s="1810"/>
      <c r="E1540" s="788" t="s">
        <v>486</v>
      </c>
      <c r="F1540" s="790">
        <v>1</v>
      </c>
    </row>
    <row r="1541" spans="4:10" ht="15" customHeight="1" x14ac:dyDescent="0.25">
      <c r="D1541" s="1810"/>
      <c r="E1541" s="1062" t="s">
        <v>482</v>
      </c>
      <c r="F1541" s="1063">
        <v>98</v>
      </c>
    </row>
    <row r="1542" spans="4:10" ht="15" customHeight="1" x14ac:dyDescent="0.25">
      <c r="D1542" s="1810"/>
      <c r="E1542" s="788" t="s">
        <v>483</v>
      </c>
      <c r="F1542" s="790">
        <v>286</v>
      </c>
    </row>
    <row r="1543" spans="4:10" ht="15" customHeight="1" thickBot="1" x14ac:dyDescent="0.3">
      <c r="D1543" s="1810"/>
      <c r="E1543" s="1062" t="s">
        <v>484</v>
      </c>
      <c r="F1543" s="1063">
        <v>3</v>
      </c>
    </row>
    <row r="1544" spans="4:10" ht="15" customHeight="1" thickBot="1" x14ac:dyDescent="0.3">
      <c r="D1544" s="1810"/>
      <c r="E1544" s="897" t="s">
        <v>361</v>
      </c>
      <c r="F1544" s="898">
        <v>2551</v>
      </c>
    </row>
    <row r="1545" spans="4:10" ht="15" customHeight="1" x14ac:dyDescent="0.25">
      <c r="D1545" s="1809" t="s">
        <v>248</v>
      </c>
      <c r="E1545" s="1062" t="s">
        <v>454</v>
      </c>
      <c r="F1545" s="1063">
        <v>88</v>
      </c>
    </row>
    <row r="1546" spans="4:10" ht="15.75" customHeight="1" x14ac:dyDescent="0.25">
      <c r="D1546" s="1810"/>
      <c r="E1546" s="788" t="s">
        <v>526</v>
      </c>
      <c r="F1546" s="790">
        <v>2</v>
      </c>
    </row>
    <row r="1547" spans="4:10" ht="15" customHeight="1" x14ac:dyDescent="0.25">
      <c r="D1547" s="1810"/>
      <c r="E1547" s="1062" t="s">
        <v>455</v>
      </c>
      <c r="F1547" s="1063">
        <v>1</v>
      </c>
    </row>
    <row r="1548" spans="4:10" ht="15" customHeight="1" x14ac:dyDescent="0.25">
      <c r="D1548" s="1810"/>
      <c r="E1548" s="788" t="s">
        <v>456</v>
      </c>
      <c r="F1548" s="790">
        <v>2</v>
      </c>
    </row>
    <row r="1549" spans="4:10" ht="15" customHeight="1" x14ac:dyDescent="0.25">
      <c r="D1549" s="1810"/>
      <c r="E1549" s="1062" t="s">
        <v>457</v>
      </c>
      <c r="F1549" s="1063">
        <v>16</v>
      </c>
    </row>
    <row r="1550" spans="4:10" ht="15" customHeight="1" x14ac:dyDescent="0.25">
      <c r="D1550" s="1810"/>
      <c r="E1550" s="788" t="s">
        <v>458</v>
      </c>
      <c r="F1550" s="790">
        <v>38</v>
      </c>
    </row>
    <row r="1551" spans="4:10" ht="15" customHeight="1" x14ac:dyDescent="0.25">
      <c r="D1551" s="1810"/>
      <c r="E1551" s="1062" t="s">
        <v>459</v>
      </c>
      <c r="F1551" s="1063">
        <v>8</v>
      </c>
      <c r="J1551" s="76"/>
    </row>
    <row r="1552" spans="4:10" ht="15" customHeight="1" x14ac:dyDescent="0.25">
      <c r="D1552" s="1810"/>
      <c r="E1552" s="788" t="s">
        <v>460</v>
      </c>
      <c r="F1552" s="790">
        <v>3</v>
      </c>
      <c r="J1552" s="76"/>
    </row>
    <row r="1553" spans="4:10" ht="15" customHeight="1" x14ac:dyDescent="0.25">
      <c r="D1553" s="1810"/>
      <c r="E1553" s="1062" t="s">
        <v>461</v>
      </c>
      <c r="F1553" s="1063">
        <v>80</v>
      </c>
      <c r="J1553" s="76"/>
    </row>
    <row r="1554" spans="4:10" ht="15" customHeight="1" x14ac:dyDescent="0.25">
      <c r="D1554" s="1810"/>
      <c r="E1554" s="788" t="s">
        <v>462</v>
      </c>
      <c r="F1554" s="790">
        <v>5</v>
      </c>
    </row>
    <row r="1555" spans="4:10" ht="15" customHeight="1" x14ac:dyDescent="0.25">
      <c r="D1555" s="1810"/>
      <c r="E1555" s="1062" t="s">
        <v>464</v>
      </c>
      <c r="F1555" s="1063">
        <v>13</v>
      </c>
    </row>
    <row r="1556" spans="4:10" ht="15" customHeight="1" x14ac:dyDescent="0.25">
      <c r="D1556" s="1810"/>
      <c r="E1556" s="788" t="s">
        <v>465</v>
      </c>
      <c r="F1556" s="790">
        <v>3</v>
      </c>
    </row>
    <row r="1557" spans="4:10" ht="15" customHeight="1" x14ac:dyDescent="0.25">
      <c r="D1557" s="1810"/>
      <c r="E1557" s="1062" t="s">
        <v>466</v>
      </c>
      <c r="F1557" s="1063">
        <v>1</v>
      </c>
    </row>
    <row r="1558" spans="4:10" ht="15" customHeight="1" x14ac:dyDescent="0.25">
      <c r="D1558" s="1810"/>
      <c r="E1558" s="788" t="s">
        <v>467</v>
      </c>
      <c r="F1558" s="790">
        <v>5</v>
      </c>
    </row>
    <row r="1559" spans="4:10" ht="15" customHeight="1" x14ac:dyDescent="0.25">
      <c r="D1559" s="1810"/>
      <c r="E1559" s="1062" t="s">
        <v>468</v>
      </c>
      <c r="F1559" s="1063">
        <v>11</v>
      </c>
    </row>
    <row r="1560" spans="4:10" ht="15" customHeight="1" x14ac:dyDescent="0.25">
      <c r="D1560" s="1810"/>
      <c r="E1560" s="788" t="s">
        <v>469</v>
      </c>
      <c r="F1560" s="790">
        <v>3</v>
      </c>
    </row>
    <row r="1561" spans="4:10" ht="15" customHeight="1" x14ac:dyDescent="0.25">
      <c r="D1561" s="1810"/>
      <c r="E1561" s="1062" t="s">
        <v>470</v>
      </c>
      <c r="F1561" s="1063">
        <v>31</v>
      </c>
    </row>
    <row r="1562" spans="4:10" ht="15" customHeight="1" x14ac:dyDescent="0.25">
      <c r="D1562" s="1810"/>
      <c r="E1562" s="788" t="s">
        <v>471</v>
      </c>
      <c r="F1562" s="790">
        <v>12</v>
      </c>
    </row>
    <row r="1563" spans="4:10" ht="15" customHeight="1" x14ac:dyDescent="0.25">
      <c r="D1563" s="1810"/>
      <c r="E1563" s="1062" t="s">
        <v>472</v>
      </c>
      <c r="F1563" s="1063">
        <v>52</v>
      </c>
    </row>
    <row r="1564" spans="4:10" ht="15" customHeight="1" x14ac:dyDescent="0.25">
      <c r="D1564" s="1810"/>
      <c r="E1564" s="788" t="s">
        <v>473</v>
      </c>
      <c r="F1564" s="790">
        <v>150</v>
      </c>
    </row>
    <row r="1565" spans="4:10" ht="15" customHeight="1" x14ac:dyDescent="0.25">
      <c r="D1565" s="1810"/>
      <c r="E1565" s="1062" t="s">
        <v>475</v>
      </c>
      <c r="F1565" s="1063">
        <v>3</v>
      </c>
    </row>
    <row r="1566" spans="4:10" ht="15" customHeight="1" x14ac:dyDescent="0.25">
      <c r="D1566" s="1810"/>
      <c r="E1566" s="788" t="s">
        <v>476</v>
      </c>
      <c r="F1566" s="790">
        <v>2</v>
      </c>
    </row>
    <row r="1567" spans="4:10" ht="15" customHeight="1" x14ac:dyDescent="0.25">
      <c r="D1567" s="1810"/>
      <c r="E1567" s="1062" t="s">
        <v>525</v>
      </c>
      <c r="F1567" s="1063">
        <v>16</v>
      </c>
    </row>
    <row r="1568" spans="4:10" ht="15" customHeight="1" x14ac:dyDescent="0.25">
      <c r="D1568" s="1810"/>
      <c r="E1568" s="788" t="s">
        <v>477</v>
      </c>
      <c r="F1568" s="790">
        <v>2492</v>
      </c>
    </row>
    <row r="1569" spans="4:6" ht="15" customHeight="1" x14ac:dyDescent="0.25">
      <c r="D1569" s="1810"/>
      <c r="E1569" s="1062" t="s">
        <v>479</v>
      </c>
      <c r="F1569" s="1063">
        <v>25</v>
      </c>
    </row>
    <row r="1570" spans="4:6" ht="15" customHeight="1" x14ac:dyDescent="0.25">
      <c r="D1570" s="1810"/>
      <c r="E1570" s="788" t="s">
        <v>480</v>
      </c>
      <c r="F1570" s="790">
        <v>244</v>
      </c>
    </row>
    <row r="1571" spans="4:6" ht="15" customHeight="1" x14ac:dyDescent="0.25">
      <c r="D1571" s="1810"/>
      <c r="E1571" s="1062" t="s">
        <v>481</v>
      </c>
      <c r="F1571" s="1063">
        <v>24</v>
      </c>
    </row>
    <row r="1572" spans="4:6" ht="15" customHeight="1" x14ac:dyDescent="0.25">
      <c r="D1572" s="1810"/>
      <c r="E1572" s="788" t="s">
        <v>482</v>
      </c>
      <c r="F1572" s="790">
        <v>151</v>
      </c>
    </row>
    <row r="1573" spans="4:6" ht="15" customHeight="1" x14ac:dyDescent="0.25">
      <c r="D1573" s="1810"/>
      <c r="E1573" s="1062" t="s">
        <v>483</v>
      </c>
      <c r="F1573" s="1063">
        <v>563</v>
      </c>
    </row>
    <row r="1574" spans="4:6" ht="15" customHeight="1" thickBot="1" x14ac:dyDescent="0.3">
      <c r="D1574" s="1810"/>
      <c r="E1574" s="788" t="s">
        <v>484</v>
      </c>
      <c r="F1574" s="790">
        <v>1</v>
      </c>
    </row>
    <row r="1575" spans="4:6" ht="15" customHeight="1" thickBot="1" x14ac:dyDescent="0.3">
      <c r="D1575" s="1811"/>
      <c r="E1575" s="897" t="s">
        <v>361</v>
      </c>
      <c r="F1575" s="898">
        <v>4045</v>
      </c>
    </row>
    <row r="1576" spans="4:6" ht="15" customHeight="1" x14ac:dyDescent="0.25">
      <c r="D1576" s="1809" t="s">
        <v>249</v>
      </c>
      <c r="E1576" s="788" t="s">
        <v>454</v>
      </c>
      <c r="F1576" s="790">
        <v>158</v>
      </c>
    </row>
    <row r="1577" spans="4:6" ht="15" customHeight="1" x14ac:dyDescent="0.25">
      <c r="D1577" s="1810"/>
      <c r="E1577" s="1062" t="s">
        <v>455</v>
      </c>
      <c r="F1577" s="1063">
        <v>6</v>
      </c>
    </row>
    <row r="1578" spans="4:6" ht="15" customHeight="1" x14ac:dyDescent="0.25">
      <c r="D1578" s="1810"/>
      <c r="E1578" s="788" t="s">
        <v>457</v>
      </c>
      <c r="F1578" s="790">
        <v>46</v>
      </c>
    </row>
    <row r="1579" spans="4:6" ht="15" customHeight="1" x14ac:dyDescent="0.25">
      <c r="D1579" s="1810"/>
      <c r="E1579" s="1062" t="s">
        <v>458</v>
      </c>
      <c r="F1579" s="1063">
        <v>4</v>
      </c>
    </row>
    <row r="1580" spans="4:6" ht="15" customHeight="1" x14ac:dyDescent="0.25">
      <c r="D1580" s="1810"/>
      <c r="E1580" s="788" t="s">
        <v>459</v>
      </c>
      <c r="F1580" s="790">
        <v>1</v>
      </c>
    </row>
    <row r="1581" spans="4:6" ht="15" customHeight="1" x14ac:dyDescent="0.25">
      <c r="D1581" s="1810"/>
      <c r="E1581" s="1062" t="s">
        <v>460</v>
      </c>
      <c r="F1581" s="1063">
        <v>12</v>
      </c>
    </row>
    <row r="1582" spans="4:6" ht="15" customHeight="1" x14ac:dyDescent="0.25">
      <c r="D1582" s="1810"/>
      <c r="E1582" s="788" t="s">
        <v>461</v>
      </c>
      <c r="F1582" s="790">
        <v>173</v>
      </c>
    </row>
    <row r="1583" spans="4:6" ht="15" customHeight="1" x14ac:dyDescent="0.25">
      <c r="D1583" s="1810"/>
      <c r="E1583" s="1062" t="s">
        <v>462</v>
      </c>
      <c r="F1583" s="1063">
        <v>29</v>
      </c>
    </row>
    <row r="1584" spans="4:6" ht="15.75" customHeight="1" x14ac:dyDescent="0.25">
      <c r="D1584" s="1810"/>
      <c r="E1584" s="788" t="s">
        <v>463</v>
      </c>
      <c r="F1584" s="790">
        <v>1</v>
      </c>
    </row>
    <row r="1585" spans="4:6" ht="15" customHeight="1" x14ac:dyDescent="0.25">
      <c r="D1585" s="1810"/>
      <c r="E1585" s="1062" t="s">
        <v>464</v>
      </c>
      <c r="F1585" s="1063">
        <v>5</v>
      </c>
    </row>
    <row r="1586" spans="4:6" ht="15" customHeight="1" x14ac:dyDescent="0.25">
      <c r="D1586" s="1810"/>
      <c r="E1586" s="788" t="s">
        <v>465</v>
      </c>
      <c r="F1586" s="790">
        <v>1</v>
      </c>
    </row>
    <row r="1587" spans="4:6" ht="15" customHeight="1" x14ac:dyDescent="0.25">
      <c r="D1587" s="1810"/>
      <c r="E1587" s="1062" t="s">
        <v>466</v>
      </c>
      <c r="F1587" s="1063">
        <v>1</v>
      </c>
    </row>
    <row r="1588" spans="4:6" ht="15" customHeight="1" x14ac:dyDescent="0.25">
      <c r="D1588" s="1810"/>
      <c r="E1588" s="788" t="s">
        <v>467</v>
      </c>
      <c r="F1588" s="790">
        <v>20</v>
      </c>
    </row>
    <row r="1589" spans="4:6" ht="15" customHeight="1" x14ac:dyDescent="0.25">
      <c r="D1589" s="1810"/>
      <c r="E1589" s="1062" t="s">
        <v>468</v>
      </c>
      <c r="F1589" s="1063">
        <v>30</v>
      </c>
    </row>
    <row r="1590" spans="4:6" ht="15" customHeight="1" x14ac:dyDescent="0.25">
      <c r="D1590" s="1810"/>
      <c r="E1590" s="788" t="s">
        <v>469</v>
      </c>
      <c r="F1590" s="790">
        <v>6</v>
      </c>
    </row>
    <row r="1591" spans="4:6" ht="15" customHeight="1" x14ac:dyDescent="0.25">
      <c r="D1591" s="1810"/>
      <c r="E1591" s="1062" t="s">
        <v>470</v>
      </c>
      <c r="F1591" s="1063">
        <v>85</v>
      </c>
    </row>
    <row r="1592" spans="4:6" ht="15" customHeight="1" x14ac:dyDescent="0.25">
      <c r="D1592" s="1810"/>
      <c r="E1592" s="788" t="s">
        <v>471</v>
      </c>
      <c r="F1592" s="790">
        <v>19</v>
      </c>
    </row>
    <row r="1593" spans="4:6" ht="15" customHeight="1" x14ac:dyDescent="0.25">
      <c r="D1593" s="1810"/>
      <c r="E1593" s="1062" t="s">
        <v>472</v>
      </c>
      <c r="F1593" s="1063">
        <v>101</v>
      </c>
    </row>
    <row r="1594" spans="4:6" ht="15" customHeight="1" x14ac:dyDescent="0.25">
      <c r="D1594" s="1810"/>
      <c r="E1594" s="788" t="s">
        <v>473</v>
      </c>
      <c r="F1594" s="790">
        <v>254</v>
      </c>
    </row>
    <row r="1595" spans="4:6" ht="15" customHeight="1" x14ac:dyDescent="0.25">
      <c r="D1595" s="1810"/>
      <c r="E1595" s="1062" t="s">
        <v>475</v>
      </c>
      <c r="F1595" s="1063">
        <v>2</v>
      </c>
    </row>
    <row r="1596" spans="4:6" ht="15" customHeight="1" x14ac:dyDescent="0.25">
      <c r="D1596" s="1810"/>
      <c r="E1596" s="788" t="s">
        <v>524</v>
      </c>
      <c r="F1596" s="790">
        <v>5</v>
      </c>
    </row>
    <row r="1597" spans="4:6" ht="15.75" customHeight="1" x14ac:dyDescent="0.25">
      <c r="D1597" s="1810"/>
      <c r="E1597" s="1062" t="s">
        <v>476</v>
      </c>
      <c r="F1597" s="1063">
        <v>147</v>
      </c>
    </row>
    <row r="1598" spans="4:6" x14ac:dyDescent="0.25">
      <c r="D1598" s="1810"/>
      <c r="E1598" s="788" t="s">
        <v>525</v>
      </c>
      <c r="F1598" s="790">
        <v>36</v>
      </c>
    </row>
    <row r="1599" spans="4:6" x14ac:dyDescent="0.25">
      <c r="D1599" s="1810"/>
      <c r="E1599" s="1062" t="s">
        <v>477</v>
      </c>
      <c r="F1599" s="1063">
        <v>3825</v>
      </c>
    </row>
    <row r="1600" spans="4:6" x14ac:dyDescent="0.25">
      <c r="D1600" s="1810"/>
      <c r="E1600" s="788" t="s">
        <v>479</v>
      </c>
      <c r="F1600" s="790">
        <v>17</v>
      </c>
    </row>
    <row r="1601" spans="1:6" x14ac:dyDescent="0.25">
      <c r="D1601" s="1810"/>
      <c r="E1601" s="1062" t="s">
        <v>480</v>
      </c>
      <c r="F1601" s="1063">
        <v>330</v>
      </c>
    </row>
    <row r="1602" spans="1:6" x14ac:dyDescent="0.25">
      <c r="D1602" s="1810"/>
      <c r="E1602" s="788" t="s">
        <v>481</v>
      </c>
      <c r="F1602" s="790">
        <v>60</v>
      </c>
    </row>
    <row r="1603" spans="1:6" x14ac:dyDescent="0.25">
      <c r="A1603" s="803"/>
      <c r="B1603" s="1426" t="s">
        <v>36</v>
      </c>
      <c r="D1603" s="1810"/>
      <c r="E1603" s="1062" t="s">
        <v>482</v>
      </c>
      <c r="F1603" s="1063">
        <v>202</v>
      </c>
    </row>
    <row r="1604" spans="1:6" x14ac:dyDescent="0.25">
      <c r="A1604" s="803"/>
      <c r="B1604" s="1426" t="s">
        <v>38</v>
      </c>
      <c r="D1604" s="1810"/>
      <c r="E1604" s="788" t="s">
        <v>483</v>
      </c>
      <c r="F1604" s="790">
        <v>893</v>
      </c>
    </row>
    <row r="1605" spans="1:6" ht="15.75" thickBot="1" x14ac:dyDescent="0.3">
      <c r="A1605" s="803"/>
      <c r="B1605" s="1426" t="s">
        <v>81</v>
      </c>
      <c r="D1605" s="1810"/>
      <c r="E1605" s="1062" t="s">
        <v>484</v>
      </c>
      <c r="F1605" s="1063">
        <v>6</v>
      </c>
    </row>
    <row r="1606" spans="1:6" ht="15.75" thickBot="1" x14ac:dyDescent="0.3">
      <c r="D1606" s="1811"/>
      <c r="E1606" s="897" t="s">
        <v>361</v>
      </c>
      <c r="F1606" s="898">
        <v>6475</v>
      </c>
    </row>
    <row r="1607" spans="1:6" ht="15" customHeight="1" x14ac:dyDescent="0.25">
      <c r="D1607" s="1816" t="s">
        <v>250</v>
      </c>
      <c r="E1607" s="1062" t="s">
        <v>454</v>
      </c>
      <c r="F1607" s="1063">
        <v>137</v>
      </c>
    </row>
    <row r="1608" spans="1:6" ht="15" customHeight="1" x14ac:dyDescent="0.25">
      <c r="D1608" s="1817"/>
      <c r="E1608" s="788" t="s">
        <v>455</v>
      </c>
      <c r="F1608" s="790">
        <v>3</v>
      </c>
    </row>
    <row r="1609" spans="1:6" ht="15" customHeight="1" x14ac:dyDescent="0.25">
      <c r="D1609" s="1817"/>
      <c r="E1609" s="1062" t="s">
        <v>456</v>
      </c>
      <c r="F1609" s="1063">
        <v>1</v>
      </c>
    </row>
    <row r="1610" spans="1:6" ht="15" customHeight="1" x14ac:dyDescent="0.25">
      <c r="D1610" s="1817"/>
      <c r="E1610" s="788" t="s">
        <v>457</v>
      </c>
      <c r="F1610" s="790">
        <v>35</v>
      </c>
    </row>
    <row r="1611" spans="1:6" ht="15" customHeight="1" x14ac:dyDescent="0.25">
      <c r="D1611" s="1817"/>
      <c r="E1611" s="1062" t="s">
        <v>458</v>
      </c>
      <c r="F1611" s="1063">
        <v>1</v>
      </c>
    </row>
    <row r="1612" spans="1:6" ht="15" customHeight="1" x14ac:dyDescent="0.25">
      <c r="D1612" s="1817"/>
      <c r="E1612" s="788" t="s">
        <v>459</v>
      </c>
      <c r="F1612" s="790">
        <v>2</v>
      </c>
    </row>
    <row r="1613" spans="1:6" ht="15" customHeight="1" x14ac:dyDescent="0.25">
      <c r="D1613" s="1817"/>
      <c r="E1613" s="1062" t="s">
        <v>460</v>
      </c>
      <c r="F1613" s="1063">
        <v>16</v>
      </c>
    </row>
    <row r="1614" spans="1:6" ht="15" customHeight="1" x14ac:dyDescent="0.25">
      <c r="D1614" s="1817"/>
      <c r="E1614" s="788" t="s">
        <v>461</v>
      </c>
      <c r="F1614" s="790">
        <v>137</v>
      </c>
    </row>
    <row r="1615" spans="1:6" ht="15" customHeight="1" x14ac:dyDescent="0.25">
      <c r="D1615" s="1817"/>
      <c r="E1615" s="1062" t="s">
        <v>462</v>
      </c>
      <c r="F1615" s="1063">
        <v>3</v>
      </c>
    </row>
    <row r="1616" spans="1:6" ht="15" customHeight="1" x14ac:dyDescent="0.25">
      <c r="D1616" s="1817"/>
      <c r="E1616" s="788" t="s">
        <v>463</v>
      </c>
      <c r="F1616" s="790">
        <v>1</v>
      </c>
    </row>
    <row r="1617" spans="4:6" ht="15" customHeight="1" x14ac:dyDescent="0.25">
      <c r="D1617" s="1817"/>
      <c r="E1617" s="1062" t="s">
        <v>464</v>
      </c>
      <c r="F1617" s="1063">
        <v>7</v>
      </c>
    </row>
    <row r="1618" spans="4:6" ht="15" customHeight="1" x14ac:dyDescent="0.25">
      <c r="D1618" s="1817"/>
      <c r="E1618" s="788" t="s">
        <v>466</v>
      </c>
      <c r="F1618" s="790">
        <v>3</v>
      </c>
    </row>
    <row r="1619" spans="4:6" ht="15" customHeight="1" x14ac:dyDescent="0.25">
      <c r="D1619" s="1817"/>
      <c r="E1619" s="1062" t="s">
        <v>467</v>
      </c>
      <c r="F1619" s="1063">
        <v>5</v>
      </c>
    </row>
    <row r="1620" spans="4:6" ht="15" customHeight="1" x14ac:dyDescent="0.25">
      <c r="D1620" s="1817"/>
      <c r="E1620" s="788" t="s">
        <v>468</v>
      </c>
      <c r="F1620" s="790">
        <v>6</v>
      </c>
    </row>
    <row r="1621" spans="4:6" ht="15" customHeight="1" x14ac:dyDescent="0.25">
      <c r="D1621" s="1817"/>
      <c r="E1621" s="1062" t="s">
        <v>469</v>
      </c>
      <c r="F1621" s="1063">
        <v>3</v>
      </c>
    </row>
    <row r="1622" spans="4:6" ht="15" customHeight="1" x14ac:dyDescent="0.25">
      <c r="D1622" s="1817"/>
      <c r="E1622" s="788" t="s">
        <v>470</v>
      </c>
      <c r="F1622" s="790">
        <v>92</v>
      </c>
    </row>
    <row r="1623" spans="4:6" ht="15" customHeight="1" x14ac:dyDescent="0.25">
      <c r="D1623" s="1817"/>
      <c r="E1623" s="1062" t="s">
        <v>471</v>
      </c>
      <c r="F1623" s="1063">
        <v>10</v>
      </c>
    </row>
    <row r="1624" spans="4:6" ht="15" customHeight="1" x14ac:dyDescent="0.25">
      <c r="D1624" s="1817"/>
      <c r="E1624" s="788" t="s">
        <v>472</v>
      </c>
      <c r="F1624" s="790">
        <v>35</v>
      </c>
    </row>
    <row r="1625" spans="4:6" ht="15" customHeight="1" x14ac:dyDescent="0.25">
      <c r="D1625" s="1817"/>
      <c r="E1625" s="1062" t="s">
        <v>473</v>
      </c>
      <c r="F1625" s="1063">
        <v>130</v>
      </c>
    </row>
    <row r="1626" spans="4:6" ht="15" customHeight="1" x14ac:dyDescent="0.25">
      <c r="D1626" s="1817"/>
      <c r="E1626" s="788" t="s">
        <v>524</v>
      </c>
      <c r="F1626" s="790">
        <v>1</v>
      </c>
    </row>
    <row r="1627" spans="4:6" ht="15" customHeight="1" x14ac:dyDescent="0.25">
      <c r="D1627" s="1817"/>
      <c r="E1627" s="1062" t="s">
        <v>476</v>
      </c>
      <c r="F1627" s="1063">
        <v>129</v>
      </c>
    </row>
    <row r="1628" spans="4:6" ht="15" customHeight="1" x14ac:dyDescent="0.25">
      <c r="D1628" s="1817"/>
      <c r="E1628" s="788" t="s">
        <v>525</v>
      </c>
      <c r="F1628" s="790">
        <v>13</v>
      </c>
    </row>
    <row r="1629" spans="4:6" ht="15" customHeight="1" x14ac:dyDescent="0.25">
      <c r="D1629" s="1817"/>
      <c r="E1629" s="1062" t="s">
        <v>477</v>
      </c>
      <c r="F1629" s="1063">
        <v>2070</v>
      </c>
    </row>
    <row r="1630" spans="4:6" ht="15" customHeight="1" x14ac:dyDescent="0.25">
      <c r="D1630" s="1817"/>
      <c r="E1630" s="788" t="s">
        <v>479</v>
      </c>
      <c r="F1630" s="790">
        <v>8</v>
      </c>
    </row>
    <row r="1631" spans="4:6" ht="15" customHeight="1" x14ac:dyDescent="0.25">
      <c r="D1631" s="1817"/>
      <c r="E1631" s="1062" t="s">
        <v>480</v>
      </c>
      <c r="F1631" s="1063">
        <v>230</v>
      </c>
    </row>
    <row r="1632" spans="4:6" ht="15" customHeight="1" x14ac:dyDescent="0.25">
      <c r="D1632" s="1817"/>
      <c r="E1632" s="788" t="s">
        <v>481</v>
      </c>
      <c r="F1632" s="790">
        <v>33</v>
      </c>
    </row>
    <row r="1633" spans="4:6" ht="15" customHeight="1" x14ac:dyDescent="0.25">
      <c r="D1633" s="1817"/>
      <c r="E1633" s="1062" t="s">
        <v>482</v>
      </c>
      <c r="F1633" s="1063">
        <v>127</v>
      </c>
    </row>
    <row r="1634" spans="4:6" ht="15" customHeight="1" x14ac:dyDescent="0.25">
      <c r="D1634" s="1817"/>
      <c r="E1634" s="788" t="s">
        <v>483</v>
      </c>
      <c r="F1634" s="790">
        <v>508</v>
      </c>
    </row>
    <row r="1635" spans="4:6" ht="15.75" customHeight="1" thickBot="1" x14ac:dyDescent="0.3">
      <c r="D1635" s="1817"/>
      <c r="E1635" s="1062" t="s">
        <v>484</v>
      </c>
      <c r="F1635" s="1063">
        <v>2</v>
      </c>
    </row>
    <row r="1636" spans="4:6" ht="15.75" customHeight="1" thickBot="1" x14ac:dyDescent="0.3">
      <c r="D1636" s="1818"/>
      <c r="E1636" s="897" t="s">
        <v>361</v>
      </c>
      <c r="F1636" s="898">
        <v>3748</v>
      </c>
    </row>
    <row r="1637" spans="4:6" ht="15.75" customHeight="1" x14ac:dyDescent="0.25">
      <c r="D1637" s="1816" t="s">
        <v>266</v>
      </c>
      <c r="E1637" s="1062" t="s">
        <v>454</v>
      </c>
      <c r="F1637" s="1063">
        <v>74</v>
      </c>
    </row>
    <row r="1638" spans="4:6" ht="15" customHeight="1" x14ac:dyDescent="0.25">
      <c r="D1638" s="1817"/>
      <c r="E1638" s="788" t="s">
        <v>456</v>
      </c>
      <c r="F1638" s="790">
        <v>1</v>
      </c>
    </row>
    <row r="1639" spans="4:6" ht="15" customHeight="1" x14ac:dyDescent="0.25">
      <c r="D1639" s="1817"/>
      <c r="E1639" s="1062" t="s">
        <v>457</v>
      </c>
      <c r="F1639" s="1063">
        <v>26</v>
      </c>
    </row>
    <row r="1640" spans="4:6" ht="15" customHeight="1" x14ac:dyDescent="0.25">
      <c r="D1640" s="1817"/>
      <c r="E1640" s="788" t="s">
        <v>458</v>
      </c>
      <c r="F1640" s="790">
        <v>2</v>
      </c>
    </row>
    <row r="1641" spans="4:6" ht="15" customHeight="1" x14ac:dyDescent="0.25">
      <c r="D1641" s="1817"/>
      <c r="E1641" s="1062" t="s">
        <v>459</v>
      </c>
      <c r="F1641" s="1063">
        <v>5</v>
      </c>
    </row>
    <row r="1642" spans="4:6" ht="15" customHeight="1" x14ac:dyDescent="0.25">
      <c r="D1642" s="1817"/>
      <c r="E1642" s="788" t="s">
        <v>460</v>
      </c>
      <c r="F1642" s="790">
        <v>16</v>
      </c>
    </row>
    <row r="1643" spans="4:6" ht="15" customHeight="1" x14ac:dyDescent="0.25">
      <c r="D1643" s="1817"/>
      <c r="E1643" s="1062" t="s">
        <v>461</v>
      </c>
      <c r="F1643" s="1063">
        <v>43</v>
      </c>
    </row>
    <row r="1644" spans="4:6" ht="15" customHeight="1" x14ac:dyDescent="0.25">
      <c r="D1644" s="1817"/>
      <c r="E1644" s="788" t="s">
        <v>462</v>
      </c>
      <c r="F1644" s="790">
        <v>3</v>
      </c>
    </row>
    <row r="1645" spans="4:6" ht="15" customHeight="1" x14ac:dyDescent="0.25">
      <c r="D1645" s="1817"/>
      <c r="E1645" s="1062" t="s">
        <v>464</v>
      </c>
      <c r="F1645" s="1063">
        <v>2</v>
      </c>
    </row>
    <row r="1646" spans="4:6" ht="15" customHeight="1" x14ac:dyDescent="0.25">
      <c r="D1646" s="1817"/>
      <c r="E1646" s="788" t="s">
        <v>467</v>
      </c>
      <c r="F1646" s="790">
        <v>3</v>
      </c>
    </row>
    <row r="1647" spans="4:6" ht="15" customHeight="1" x14ac:dyDescent="0.25">
      <c r="D1647" s="1817"/>
      <c r="E1647" s="1062" t="s">
        <v>468</v>
      </c>
      <c r="F1647" s="1063">
        <v>18</v>
      </c>
    </row>
    <row r="1648" spans="4:6" ht="15" customHeight="1" x14ac:dyDescent="0.25">
      <c r="D1648" s="1817"/>
      <c r="E1648" s="788" t="s">
        <v>469</v>
      </c>
      <c r="F1648" s="790">
        <v>1</v>
      </c>
    </row>
    <row r="1649" spans="2:6" ht="15" customHeight="1" x14ac:dyDescent="0.25">
      <c r="D1649" s="1817"/>
      <c r="E1649" s="1062" t="s">
        <v>470</v>
      </c>
      <c r="F1649" s="1063">
        <v>38</v>
      </c>
    </row>
    <row r="1650" spans="2:6" ht="15" customHeight="1" x14ac:dyDescent="0.25">
      <c r="D1650" s="1817"/>
      <c r="E1650" s="788" t="s">
        <v>471</v>
      </c>
      <c r="F1650" s="790">
        <v>11</v>
      </c>
    </row>
    <row r="1651" spans="2:6" ht="15" customHeight="1" x14ac:dyDescent="0.25">
      <c r="D1651" s="1817"/>
      <c r="E1651" s="1062" t="s">
        <v>472</v>
      </c>
      <c r="F1651" s="1063">
        <v>46</v>
      </c>
    </row>
    <row r="1652" spans="2:6" ht="15" customHeight="1" x14ac:dyDescent="0.25">
      <c r="D1652" s="1817"/>
      <c r="E1652" s="788" t="s">
        <v>473</v>
      </c>
      <c r="F1652" s="790">
        <v>111</v>
      </c>
    </row>
    <row r="1653" spans="2:6" ht="15" customHeight="1" x14ac:dyDescent="0.25">
      <c r="D1653" s="1817"/>
      <c r="E1653" s="1062" t="s">
        <v>474</v>
      </c>
      <c r="F1653" s="1063">
        <v>4</v>
      </c>
    </row>
    <row r="1654" spans="2:6" ht="15" customHeight="1" x14ac:dyDescent="0.25">
      <c r="D1654" s="1817"/>
      <c r="E1654" s="788" t="s">
        <v>475</v>
      </c>
      <c r="F1654" s="790">
        <v>1</v>
      </c>
    </row>
    <row r="1655" spans="2:6" ht="15" customHeight="1" x14ac:dyDescent="0.25">
      <c r="D1655" s="1817"/>
      <c r="E1655" s="1062" t="s">
        <v>524</v>
      </c>
      <c r="F1655" s="1063">
        <v>7</v>
      </c>
    </row>
    <row r="1656" spans="2:6" ht="15" customHeight="1" x14ac:dyDescent="0.25">
      <c r="D1656" s="1817"/>
      <c r="E1656" s="788" t="s">
        <v>476</v>
      </c>
      <c r="F1656" s="790">
        <v>52</v>
      </c>
    </row>
    <row r="1657" spans="2:6" ht="15" customHeight="1" x14ac:dyDescent="0.25">
      <c r="D1657" s="1817"/>
      <c r="E1657" s="1062" t="s">
        <v>525</v>
      </c>
      <c r="F1657" s="1063">
        <v>10</v>
      </c>
    </row>
    <row r="1658" spans="2:6" ht="15" customHeight="1" x14ac:dyDescent="0.25">
      <c r="B1658" s="494"/>
      <c r="D1658" s="1817"/>
      <c r="E1658" s="788" t="s">
        <v>485</v>
      </c>
      <c r="F1658" s="790">
        <v>1</v>
      </c>
    </row>
    <row r="1659" spans="2:6" ht="15" customHeight="1" x14ac:dyDescent="0.25">
      <c r="D1659" s="1817"/>
      <c r="E1659" s="1062" t="s">
        <v>477</v>
      </c>
      <c r="F1659" s="1063">
        <v>1838</v>
      </c>
    </row>
    <row r="1660" spans="2:6" ht="15" customHeight="1" x14ac:dyDescent="0.25">
      <c r="D1660" s="1817"/>
      <c r="E1660" s="788" t="s">
        <v>479</v>
      </c>
      <c r="F1660" s="790">
        <v>8</v>
      </c>
    </row>
    <row r="1661" spans="2:6" ht="15" customHeight="1" x14ac:dyDescent="0.25">
      <c r="D1661" s="1817"/>
      <c r="E1661" s="1062" t="s">
        <v>480</v>
      </c>
      <c r="F1661" s="1063">
        <v>193</v>
      </c>
    </row>
    <row r="1662" spans="2:6" ht="15" customHeight="1" x14ac:dyDescent="0.25">
      <c r="D1662" s="1817"/>
      <c r="E1662" s="788" t="s">
        <v>481</v>
      </c>
      <c r="F1662" s="790">
        <v>19</v>
      </c>
    </row>
    <row r="1663" spans="2:6" ht="15" customHeight="1" x14ac:dyDescent="0.25">
      <c r="D1663" s="1817"/>
      <c r="E1663" s="1062" t="s">
        <v>482</v>
      </c>
      <c r="F1663" s="1063">
        <v>132</v>
      </c>
    </row>
    <row r="1664" spans="2:6" ht="15" customHeight="1" x14ac:dyDescent="0.25">
      <c r="D1664" s="1817"/>
      <c r="E1664" s="788" t="s">
        <v>483</v>
      </c>
      <c r="F1664" s="790">
        <v>454</v>
      </c>
    </row>
    <row r="1665" spans="4:6" ht="15.75" customHeight="1" thickBot="1" x14ac:dyDescent="0.3">
      <c r="D1665" s="1817"/>
      <c r="E1665" s="1062" t="s">
        <v>484</v>
      </c>
      <c r="F1665" s="1063">
        <v>6</v>
      </c>
    </row>
    <row r="1666" spans="4:6" ht="15.75" customHeight="1" thickBot="1" x14ac:dyDescent="0.3">
      <c r="D1666" s="1818"/>
      <c r="E1666" s="897" t="s">
        <v>361</v>
      </c>
      <c r="F1666" s="898">
        <v>3125</v>
      </c>
    </row>
    <row r="1667" spans="4:6" x14ac:dyDescent="0.25">
      <c r="D1667" s="1816" t="s">
        <v>252</v>
      </c>
      <c r="E1667" s="1062" t="s">
        <v>454</v>
      </c>
      <c r="F1667" s="1063">
        <v>2143</v>
      </c>
    </row>
    <row r="1668" spans="4:6" x14ac:dyDescent="0.25">
      <c r="D1668" s="1817"/>
      <c r="E1668" s="788" t="s">
        <v>526</v>
      </c>
      <c r="F1668" s="790">
        <v>5</v>
      </c>
    </row>
    <row r="1669" spans="4:6" x14ac:dyDescent="0.25">
      <c r="D1669" s="1817"/>
      <c r="E1669" s="1062" t="s">
        <v>455</v>
      </c>
      <c r="F1669" s="1063">
        <v>64</v>
      </c>
    </row>
    <row r="1670" spans="4:6" x14ac:dyDescent="0.25">
      <c r="D1670" s="1817"/>
      <c r="E1670" s="788" t="s">
        <v>456</v>
      </c>
      <c r="F1670" s="790">
        <v>19</v>
      </c>
    </row>
    <row r="1671" spans="4:6" x14ac:dyDescent="0.25">
      <c r="D1671" s="1817"/>
      <c r="E1671" s="1062" t="s">
        <v>457</v>
      </c>
      <c r="F1671" s="1063">
        <v>569</v>
      </c>
    </row>
    <row r="1672" spans="4:6" x14ac:dyDescent="0.25">
      <c r="D1672" s="1817"/>
      <c r="E1672" s="788" t="s">
        <v>458</v>
      </c>
      <c r="F1672" s="790">
        <v>24</v>
      </c>
    </row>
    <row r="1673" spans="4:6" x14ac:dyDescent="0.25">
      <c r="D1673" s="1817"/>
      <c r="E1673" s="1062" t="s">
        <v>459</v>
      </c>
      <c r="F1673" s="1063">
        <v>14</v>
      </c>
    </row>
    <row r="1674" spans="4:6" x14ac:dyDescent="0.25">
      <c r="D1674" s="1817"/>
      <c r="E1674" s="788" t="s">
        <v>460</v>
      </c>
      <c r="F1674" s="790">
        <v>238</v>
      </c>
    </row>
    <row r="1675" spans="4:6" x14ac:dyDescent="0.25">
      <c r="D1675" s="1817"/>
      <c r="E1675" s="1062" t="s">
        <v>461</v>
      </c>
      <c r="F1675" s="1063">
        <v>3127</v>
      </c>
    </row>
    <row r="1676" spans="4:6" x14ac:dyDescent="0.25">
      <c r="D1676" s="1817"/>
      <c r="E1676" s="788" t="s">
        <v>462</v>
      </c>
      <c r="F1676" s="790">
        <v>206</v>
      </c>
    </row>
    <row r="1677" spans="4:6" x14ac:dyDescent="0.25">
      <c r="D1677" s="1817"/>
      <c r="E1677" s="1062" t="s">
        <v>463</v>
      </c>
      <c r="F1677" s="1063">
        <v>348</v>
      </c>
    </row>
    <row r="1678" spans="4:6" x14ac:dyDescent="0.25">
      <c r="D1678" s="1817"/>
      <c r="E1678" s="788" t="s">
        <v>464</v>
      </c>
      <c r="F1678" s="790">
        <v>21</v>
      </c>
    </row>
    <row r="1679" spans="4:6" x14ac:dyDescent="0.25">
      <c r="D1679" s="1817"/>
      <c r="E1679" s="1062" t="s">
        <v>465</v>
      </c>
      <c r="F1679" s="1063">
        <v>68</v>
      </c>
    </row>
    <row r="1680" spans="4:6" x14ac:dyDescent="0.25">
      <c r="D1680" s="1817"/>
      <c r="E1680" s="788" t="s">
        <v>466</v>
      </c>
      <c r="F1680" s="790">
        <v>62</v>
      </c>
    </row>
    <row r="1681" spans="4:6" x14ac:dyDescent="0.25">
      <c r="D1681" s="1817"/>
      <c r="E1681" s="1062" t="s">
        <v>467</v>
      </c>
      <c r="F1681" s="1063">
        <v>1309</v>
      </c>
    </row>
    <row r="1682" spans="4:6" x14ac:dyDescent="0.25">
      <c r="D1682" s="1817"/>
      <c r="E1682" s="788" t="s">
        <v>468</v>
      </c>
      <c r="F1682" s="790">
        <v>17</v>
      </c>
    </row>
    <row r="1683" spans="4:6" x14ac:dyDescent="0.25">
      <c r="D1683" s="1817"/>
      <c r="E1683" s="1062" t="s">
        <v>469</v>
      </c>
      <c r="F1683" s="1063">
        <v>72</v>
      </c>
    </row>
    <row r="1684" spans="4:6" x14ac:dyDescent="0.25">
      <c r="D1684" s="1817"/>
      <c r="E1684" s="788" t="s">
        <v>470</v>
      </c>
      <c r="F1684" s="790">
        <v>1556</v>
      </c>
    </row>
    <row r="1685" spans="4:6" x14ac:dyDescent="0.25">
      <c r="D1685" s="1817"/>
      <c r="E1685" s="1062" t="s">
        <v>471</v>
      </c>
      <c r="F1685" s="1063">
        <v>111</v>
      </c>
    </row>
    <row r="1686" spans="4:6" x14ac:dyDescent="0.25">
      <c r="D1686" s="1817"/>
      <c r="E1686" s="788" t="s">
        <v>472</v>
      </c>
      <c r="F1686" s="790">
        <v>780</v>
      </c>
    </row>
    <row r="1687" spans="4:6" x14ac:dyDescent="0.25">
      <c r="D1687" s="1817"/>
      <c r="E1687" s="1062" t="s">
        <v>473</v>
      </c>
      <c r="F1687" s="1063">
        <v>2836</v>
      </c>
    </row>
    <row r="1688" spans="4:6" x14ac:dyDescent="0.25">
      <c r="D1688" s="1817"/>
      <c r="E1688" s="788" t="s">
        <v>474</v>
      </c>
      <c r="F1688" s="790">
        <v>114</v>
      </c>
    </row>
    <row r="1689" spans="4:6" x14ac:dyDescent="0.25">
      <c r="D1689" s="1817"/>
      <c r="E1689" s="1062" t="s">
        <v>475</v>
      </c>
      <c r="F1689" s="1063">
        <v>19</v>
      </c>
    </row>
    <row r="1690" spans="4:6" x14ac:dyDescent="0.25">
      <c r="D1690" s="1817"/>
      <c r="E1690" s="788" t="s">
        <v>524</v>
      </c>
      <c r="F1690" s="790">
        <v>1508</v>
      </c>
    </row>
    <row r="1691" spans="4:6" x14ac:dyDescent="0.25">
      <c r="D1691" s="1817"/>
      <c r="E1691" s="1062" t="s">
        <v>476</v>
      </c>
      <c r="F1691" s="1063">
        <v>3055</v>
      </c>
    </row>
    <row r="1692" spans="4:6" x14ac:dyDescent="0.25">
      <c r="D1692" s="1817"/>
      <c r="E1692" s="788" t="s">
        <v>525</v>
      </c>
      <c r="F1692" s="790">
        <v>21</v>
      </c>
    </row>
    <row r="1693" spans="4:6" x14ac:dyDescent="0.25">
      <c r="D1693" s="1817"/>
      <c r="E1693" s="1062" t="s">
        <v>485</v>
      </c>
      <c r="F1693" s="1063">
        <v>1</v>
      </c>
    </row>
    <row r="1694" spans="4:6" x14ac:dyDescent="0.25">
      <c r="D1694" s="1817"/>
      <c r="E1694" s="788" t="s">
        <v>477</v>
      </c>
      <c r="F1694" s="790">
        <v>35275</v>
      </c>
    </row>
    <row r="1695" spans="4:6" x14ac:dyDescent="0.25">
      <c r="D1695" s="1817"/>
      <c r="E1695" s="1062" t="s">
        <v>479</v>
      </c>
      <c r="F1695" s="1063">
        <v>131</v>
      </c>
    </row>
    <row r="1696" spans="4:6" x14ac:dyDescent="0.25">
      <c r="D1696" s="1817"/>
      <c r="E1696" s="788" t="s">
        <v>480</v>
      </c>
      <c r="F1696" s="790">
        <v>1852</v>
      </c>
    </row>
    <row r="1697" spans="4:6" x14ac:dyDescent="0.25">
      <c r="D1697" s="1817"/>
      <c r="E1697" s="1062" t="s">
        <v>481</v>
      </c>
      <c r="F1697" s="1063">
        <v>1228</v>
      </c>
    </row>
    <row r="1698" spans="4:6" x14ac:dyDescent="0.25">
      <c r="D1698" s="1817"/>
      <c r="E1698" s="788" t="s">
        <v>486</v>
      </c>
      <c r="F1698" s="790">
        <v>17</v>
      </c>
    </row>
    <row r="1699" spans="4:6" x14ac:dyDescent="0.25">
      <c r="D1699" s="1817"/>
      <c r="E1699" s="1062" t="s">
        <v>482</v>
      </c>
      <c r="F1699" s="1063">
        <v>1861</v>
      </c>
    </row>
    <row r="1700" spans="4:6" x14ac:dyDescent="0.25">
      <c r="D1700" s="1817"/>
      <c r="E1700" s="788" t="s">
        <v>483</v>
      </c>
      <c r="F1700" s="790">
        <v>9167</v>
      </c>
    </row>
    <row r="1701" spans="4:6" ht="15.75" thickBot="1" x14ac:dyDescent="0.3">
      <c r="D1701" s="1817"/>
      <c r="E1701" s="1062" t="s">
        <v>484</v>
      </c>
      <c r="F1701" s="1063">
        <v>62</v>
      </c>
    </row>
    <row r="1702" spans="4:6" ht="15.75" thickBot="1" x14ac:dyDescent="0.3">
      <c r="D1702" s="1817"/>
      <c r="E1702" s="897" t="s">
        <v>361</v>
      </c>
      <c r="F1702" s="898">
        <v>67900</v>
      </c>
    </row>
    <row r="1703" spans="4:6" x14ac:dyDescent="0.25">
      <c r="D1703" s="1816" t="s">
        <v>330</v>
      </c>
      <c r="E1703" s="1062" t="s">
        <v>454</v>
      </c>
      <c r="F1703" s="1063">
        <f>SUMIF($E$14:$E$1701,E1703,$F$14:$F$1701)</f>
        <v>36248</v>
      </c>
    </row>
    <row r="1704" spans="4:6" x14ac:dyDescent="0.25">
      <c r="D1704" s="1817"/>
      <c r="E1704" s="788" t="s">
        <v>526</v>
      </c>
      <c r="F1704" s="790">
        <f t="shared" ref="F1704:F1759" si="0">SUMIF($E$14:$E$1701,E1704,$F$14:$F$1701)</f>
        <v>1369</v>
      </c>
    </row>
    <row r="1705" spans="4:6" x14ac:dyDescent="0.25">
      <c r="D1705" s="1817"/>
      <c r="E1705" s="1062" t="s">
        <v>455</v>
      </c>
      <c r="F1705" s="1063">
        <f t="shared" si="0"/>
        <v>598</v>
      </c>
    </row>
    <row r="1706" spans="4:6" x14ac:dyDescent="0.25">
      <c r="D1706" s="1817"/>
      <c r="E1706" s="788" t="s">
        <v>456</v>
      </c>
      <c r="F1706" s="790">
        <f t="shared" si="0"/>
        <v>1148</v>
      </c>
    </row>
    <row r="1707" spans="4:6" x14ac:dyDescent="0.25">
      <c r="D1707" s="1817"/>
      <c r="E1707" s="1062" t="s">
        <v>457</v>
      </c>
      <c r="F1707" s="1063">
        <f t="shared" si="0"/>
        <v>7359</v>
      </c>
    </row>
    <row r="1708" spans="4:6" x14ac:dyDescent="0.25">
      <c r="D1708" s="1817"/>
      <c r="E1708" s="788" t="s">
        <v>458</v>
      </c>
      <c r="F1708" s="790">
        <f t="shared" si="0"/>
        <v>2045</v>
      </c>
    </row>
    <row r="1709" spans="4:6" x14ac:dyDescent="0.25">
      <c r="D1709" s="1817"/>
      <c r="E1709" s="1062" t="s">
        <v>527</v>
      </c>
      <c r="F1709" s="1063">
        <f t="shared" si="0"/>
        <v>6</v>
      </c>
    </row>
    <row r="1710" spans="4:6" x14ac:dyDescent="0.25">
      <c r="D1710" s="1817"/>
      <c r="E1710" s="788" t="s">
        <v>530</v>
      </c>
      <c r="F1710" s="790">
        <f t="shared" si="0"/>
        <v>1</v>
      </c>
    </row>
    <row r="1711" spans="4:6" x14ac:dyDescent="0.25">
      <c r="D1711" s="1817"/>
      <c r="E1711" s="1062" t="s">
        <v>459</v>
      </c>
      <c r="F1711" s="1063">
        <f t="shared" si="0"/>
        <v>595</v>
      </c>
    </row>
    <row r="1712" spans="4:6" x14ac:dyDescent="0.25">
      <c r="D1712" s="1817"/>
      <c r="E1712" s="788" t="s">
        <v>460</v>
      </c>
      <c r="F1712" s="790">
        <f t="shared" si="0"/>
        <v>3239</v>
      </c>
    </row>
    <row r="1713" spans="4:6" x14ac:dyDescent="0.25">
      <c r="D1713" s="1817"/>
      <c r="E1713" s="1062" t="s">
        <v>461</v>
      </c>
      <c r="F1713" s="1063">
        <f t="shared" si="0"/>
        <v>44059</v>
      </c>
    </row>
    <row r="1714" spans="4:6" x14ac:dyDescent="0.25">
      <c r="D1714" s="1817"/>
      <c r="E1714" s="788" t="s">
        <v>488</v>
      </c>
      <c r="F1714" s="790">
        <f t="shared" si="0"/>
        <v>18</v>
      </c>
    </row>
    <row r="1715" spans="4:6" x14ac:dyDescent="0.25">
      <c r="D1715" s="1817"/>
      <c r="E1715" s="1062" t="s">
        <v>462</v>
      </c>
      <c r="F1715" s="1063">
        <f t="shared" si="0"/>
        <v>2629</v>
      </c>
    </row>
    <row r="1716" spans="4:6" x14ac:dyDescent="0.25">
      <c r="D1716" s="1817"/>
      <c r="E1716" s="788" t="s">
        <v>491</v>
      </c>
      <c r="F1716" s="790">
        <f t="shared" si="0"/>
        <v>5</v>
      </c>
    </row>
    <row r="1717" spans="4:6" x14ac:dyDescent="0.25">
      <c r="D1717" s="1817"/>
      <c r="E1717" s="1062" t="s">
        <v>463</v>
      </c>
      <c r="F1717" s="1063">
        <f t="shared" si="0"/>
        <v>2000</v>
      </c>
    </row>
    <row r="1718" spans="4:6" x14ac:dyDescent="0.25">
      <c r="D1718" s="1817"/>
      <c r="E1718" s="788" t="s">
        <v>493</v>
      </c>
      <c r="F1718" s="790">
        <f t="shared" si="0"/>
        <v>410</v>
      </c>
    </row>
    <row r="1719" spans="4:6" x14ac:dyDescent="0.25">
      <c r="D1719" s="1817"/>
      <c r="E1719" s="1062" t="s">
        <v>464</v>
      </c>
      <c r="F1719" s="1063">
        <f t="shared" si="0"/>
        <v>4643</v>
      </c>
    </row>
    <row r="1720" spans="4:6" x14ac:dyDescent="0.25">
      <c r="D1720" s="1817"/>
      <c r="E1720" s="788" t="s">
        <v>465</v>
      </c>
      <c r="F1720" s="790">
        <f t="shared" si="0"/>
        <v>619</v>
      </c>
    </row>
    <row r="1721" spans="4:6" x14ac:dyDescent="0.25">
      <c r="D1721" s="1817"/>
      <c r="E1721" s="1062" t="s">
        <v>466</v>
      </c>
      <c r="F1721" s="1063">
        <f t="shared" si="0"/>
        <v>693</v>
      </c>
    </row>
    <row r="1722" spans="4:6" x14ac:dyDescent="0.25">
      <c r="D1722" s="1817"/>
      <c r="E1722" s="788" t="s">
        <v>467</v>
      </c>
      <c r="F1722" s="790">
        <f t="shared" si="0"/>
        <v>8732</v>
      </c>
    </row>
    <row r="1723" spans="4:6" x14ac:dyDescent="0.25">
      <c r="D1723" s="1817"/>
      <c r="E1723" s="1062" t="s">
        <v>468</v>
      </c>
      <c r="F1723" s="1063">
        <f t="shared" si="0"/>
        <v>10578</v>
      </c>
    </row>
    <row r="1724" spans="4:6" x14ac:dyDescent="0.25">
      <c r="D1724" s="1817"/>
      <c r="E1724" s="788" t="s">
        <v>469</v>
      </c>
      <c r="F1724" s="790">
        <f t="shared" si="0"/>
        <v>1772</v>
      </c>
    </row>
    <row r="1725" spans="4:6" x14ac:dyDescent="0.25">
      <c r="D1725" s="1817"/>
      <c r="E1725" s="1062" t="s">
        <v>528</v>
      </c>
      <c r="F1725" s="1063">
        <f t="shared" si="0"/>
        <v>380</v>
      </c>
    </row>
    <row r="1726" spans="4:6" x14ac:dyDescent="0.25">
      <c r="D1726" s="1817"/>
      <c r="E1726" s="788" t="s">
        <v>487</v>
      </c>
      <c r="F1726" s="790">
        <f t="shared" si="0"/>
        <v>3</v>
      </c>
    </row>
    <row r="1727" spans="4:6" x14ac:dyDescent="0.25">
      <c r="D1727" s="1817"/>
      <c r="E1727" s="1062" t="s">
        <v>470</v>
      </c>
      <c r="F1727" s="1063">
        <f t="shared" si="0"/>
        <v>17491</v>
      </c>
    </row>
    <row r="1728" spans="4:6" ht="15.75" customHeight="1" x14ac:dyDescent="0.25">
      <c r="D1728" s="1817"/>
      <c r="E1728" s="788" t="s">
        <v>531</v>
      </c>
      <c r="F1728" s="790">
        <f t="shared" si="0"/>
        <v>1</v>
      </c>
    </row>
    <row r="1729" spans="4:6" x14ac:dyDescent="0.25">
      <c r="D1729" s="1817"/>
      <c r="E1729" s="1062" t="s">
        <v>471</v>
      </c>
      <c r="F1729" s="1063">
        <f t="shared" si="0"/>
        <v>2110</v>
      </c>
    </row>
    <row r="1730" spans="4:6" x14ac:dyDescent="0.25">
      <c r="D1730" s="1817"/>
      <c r="E1730" s="788" t="s">
        <v>494</v>
      </c>
      <c r="F1730" s="790">
        <f t="shared" si="0"/>
        <v>10</v>
      </c>
    </row>
    <row r="1731" spans="4:6" x14ac:dyDescent="0.25">
      <c r="D1731" s="1817"/>
      <c r="E1731" s="1062" t="s">
        <v>472</v>
      </c>
      <c r="F1731" s="1063">
        <f t="shared" si="0"/>
        <v>9121</v>
      </c>
    </row>
    <row r="1732" spans="4:6" x14ac:dyDescent="0.25">
      <c r="D1732" s="1817"/>
      <c r="E1732" s="788" t="s">
        <v>495</v>
      </c>
      <c r="F1732" s="790">
        <f t="shared" si="0"/>
        <v>27</v>
      </c>
    </row>
    <row r="1733" spans="4:6" x14ac:dyDescent="0.25">
      <c r="D1733" s="1817"/>
      <c r="E1733" s="1062" t="s">
        <v>492</v>
      </c>
      <c r="F1733" s="1063">
        <f t="shared" si="0"/>
        <v>1</v>
      </c>
    </row>
    <row r="1734" spans="4:6" x14ac:dyDescent="0.25">
      <c r="D1734" s="1817"/>
      <c r="E1734" s="788" t="s">
        <v>496</v>
      </c>
      <c r="F1734" s="790">
        <f t="shared" si="0"/>
        <v>1</v>
      </c>
    </row>
    <row r="1735" spans="4:6" x14ac:dyDescent="0.25">
      <c r="D1735" s="1817"/>
      <c r="E1735" s="1062" t="s">
        <v>497</v>
      </c>
      <c r="F1735" s="1063">
        <f t="shared" si="0"/>
        <v>4</v>
      </c>
    </row>
    <row r="1736" spans="4:6" x14ac:dyDescent="0.25">
      <c r="D1736" s="1817"/>
      <c r="E1736" s="788" t="s">
        <v>473</v>
      </c>
      <c r="F1736" s="790">
        <f t="shared" si="0"/>
        <v>38813</v>
      </c>
    </row>
    <row r="1737" spans="4:6" x14ac:dyDescent="0.25">
      <c r="D1737" s="1817"/>
      <c r="E1737" s="1062" t="s">
        <v>474</v>
      </c>
      <c r="F1737" s="1063">
        <f t="shared" si="0"/>
        <v>1058</v>
      </c>
    </row>
    <row r="1738" spans="4:6" x14ac:dyDescent="0.25">
      <c r="D1738" s="1817"/>
      <c r="E1738" s="788" t="s">
        <v>475</v>
      </c>
      <c r="F1738" s="790">
        <f t="shared" si="0"/>
        <v>241</v>
      </c>
    </row>
    <row r="1739" spans="4:6" x14ac:dyDescent="0.25">
      <c r="D1739" s="1817"/>
      <c r="E1739" s="1062" t="s">
        <v>524</v>
      </c>
      <c r="F1739" s="1063">
        <f t="shared" si="0"/>
        <v>10404</v>
      </c>
    </row>
    <row r="1740" spans="4:6" x14ac:dyDescent="0.25">
      <c r="D1740" s="1817"/>
      <c r="E1740" s="788" t="s">
        <v>476</v>
      </c>
      <c r="F1740" s="790">
        <f t="shared" si="0"/>
        <v>51961</v>
      </c>
    </row>
    <row r="1741" spans="4:6" x14ac:dyDescent="0.25">
      <c r="D1741" s="1817"/>
      <c r="E1741" s="1062" t="s">
        <v>525</v>
      </c>
      <c r="F1741" s="1063">
        <f t="shared" si="0"/>
        <v>1267</v>
      </c>
    </row>
    <row r="1742" spans="4:6" x14ac:dyDescent="0.25">
      <c r="D1742" s="1817"/>
      <c r="E1742" s="788" t="s">
        <v>485</v>
      </c>
      <c r="F1742" s="790">
        <f t="shared" si="0"/>
        <v>7695</v>
      </c>
    </row>
    <row r="1743" spans="4:6" x14ac:dyDescent="0.25">
      <c r="D1743" s="1817"/>
      <c r="E1743" s="1062" t="s">
        <v>532</v>
      </c>
      <c r="F1743" s="1063">
        <f t="shared" si="0"/>
        <v>1</v>
      </c>
    </row>
    <row r="1744" spans="4:6" x14ac:dyDescent="0.25">
      <c r="D1744" s="1817"/>
      <c r="E1744" s="788" t="s">
        <v>477</v>
      </c>
      <c r="F1744" s="790">
        <f t="shared" si="0"/>
        <v>496854</v>
      </c>
    </row>
    <row r="1745" spans="4:6" x14ac:dyDescent="0.25">
      <c r="D1745" s="1817"/>
      <c r="E1745" s="1062" t="s">
        <v>478</v>
      </c>
      <c r="F1745" s="1063">
        <f t="shared" si="0"/>
        <v>120</v>
      </c>
    </row>
    <row r="1746" spans="4:6" x14ac:dyDescent="0.25">
      <c r="D1746" s="1817"/>
      <c r="E1746" s="788" t="s">
        <v>479</v>
      </c>
      <c r="F1746" s="790">
        <f t="shared" si="0"/>
        <v>3112</v>
      </c>
    </row>
    <row r="1747" spans="4:6" x14ac:dyDescent="0.25">
      <c r="D1747" s="1817"/>
      <c r="E1747" s="1062" t="s">
        <v>480</v>
      </c>
      <c r="F1747" s="1063">
        <f t="shared" si="0"/>
        <v>31621</v>
      </c>
    </row>
    <row r="1748" spans="4:6" x14ac:dyDescent="0.25">
      <c r="D1748" s="1817"/>
      <c r="E1748" s="788" t="s">
        <v>481</v>
      </c>
      <c r="F1748" s="790">
        <f t="shared" si="0"/>
        <v>10880</v>
      </c>
    </row>
    <row r="1749" spans="4:6" x14ac:dyDescent="0.25">
      <c r="D1749" s="1817"/>
      <c r="E1749" s="1062" t="s">
        <v>498</v>
      </c>
      <c r="F1749" s="1063">
        <f t="shared" si="0"/>
        <v>6</v>
      </c>
    </row>
    <row r="1750" spans="4:6" ht="15.75" customHeight="1" x14ac:dyDescent="0.25">
      <c r="D1750" s="1817"/>
      <c r="E1750" s="788" t="s">
        <v>533</v>
      </c>
      <c r="F1750" s="790">
        <f t="shared" si="0"/>
        <v>1</v>
      </c>
    </row>
    <row r="1751" spans="4:6" x14ac:dyDescent="0.25">
      <c r="D1751" s="1817"/>
      <c r="E1751" s="1062" t="s">
        <v>486</v>
      </c>
      <c r="F1751" s="1063">
        <f t="shared" si="0"/>
        <v>100</v>
      </c>
    </row>
    <row r="1752" spans="4:6" x14ac:dyDescent="0.25">
      <c r="D1752" s="1817"/>
      <c r="E1752" s="788" t="s">
        <v>529</v>
      </c>
      <c r="F1752" s="790">
        <f t="shared" si="0"/>
        <v>5</v>
      </c>
    </row>
    <row r="1753" spans="4:6" x14ac:dyDescent="0.25">
      <c r="D1753" s="1817"/>
      <c r="E1753" s="1062" t="s">
        <v>482</v>
      </c>
      <c r="F1753" s="1063">
        <f t="shared" si="0"/>
        <v>28877</v>
      </c>
    </row>
    <row r="1754" spans="4:6" x14ac:dyDescent="0.25">
      <c r="D1754" s="1817"/>
      <c r="E1754" s="788" t="s">
        <v>489</v>
      </c>
      <c r="F1754" s="790">
        <f t="shared" si="0"/>
        <v>701</v>
      </c>
    </row>
    <row r="1755" spans="4:6" x14ac:dyDescent="0.25">
      <c r="D1755" s="1817"/>
      <c r="E1755" s="1062" t="s">
        <v>483</v>
      </c>
      <c r="F1755" s="1063">
        <f t="shared" si="0"/>
        <v>119525</v>
      </c>
    </row>
    <row r="1756" spans="4:6" ht="30" x14ac:dyDescent="0.25">
      <c r="D1756" s="1817"/>
      <c r="E1756" s="788" t="s">
        <v>534</v>
      </c>
      <c r="F1756" s="790">
        <f t="shared" si="0"/>
        <v>1</v>
      </c>
    </row>
    <row r="1757" spans="4:6" x14ac:dyDescent="0.25">
      <c r="D1757" s="1817"/>
      <c r="E1757" s="1062" t="s">
        <v>499</v>
      </c>
      <c r="F1757" s="1063">
        <f t="shared" si="0"/>
        <v>2</v>
      </c>
    </row>
    <row r="1758" spans="4:6" x14ac:dyDescent="0.25">
      <c r="D1758" s="1817"/>
      <c r="E1758" s="788" t="s">
        <v>484</v>
      </c>
      <c r="F1758" s="790">
        <f t="shared" si="0"/>
        <v>934</v>
      </c>
    </row>
    <row r="1759" spans="4:6" ht="15.75" thickBot="1" x14ac:dyDescent="0.3">
      <c r="D1759" s="1817"/>
      <c r="E1759" s="811" t="s">
        <v>490</v>
      </c>
      <c r="F1759" s="790">
        <f t="shared" si="0"/>
        <v>53</v>
      </c>
    </row>
    <row r="1760" spans="4:6" ht="20.25" customHeight="1" thickBot="1" x14ac:dyDescent="0.3">
      <c r="D1760" s="1818"/>
      <c r="E1760" s="901" t="s">
        <v>500</v>
      </c>
      <c r="F1760" s="898">
        <v>962147</v>
      </c>
    </row>
    <row r="1761" spans="4:4" x14ac:dyDescent="0.25">
      <c r="D1761" s="810"/>
    </row>
    <row r="1821" spans="5:5" x14ac:dyDescent="0.25">
      <c r="E1821" s="1426" t="s">
        <v>36</v>
      </c>
    </row>
    <row r="1822" spans="5:5" x14ac:dyDescent="0.25">
      <c r="E1822" s="1426" t="s">
        <v>38</v>
      </c>
    </row>
    <row r="1823" spans="5:5" x14ac:dyDescent="0.25">
      <c r="E1823" s="1426" t="s">
        <v>81</v>
      </c>
    </row>
  </sheetData>
  <sheetProtection algorithmName="SHA-512" hashValue="om5cqXB+c3npvOzcKO7Guw/12dKyMW2OvJUytZ2q6Ro3KC3VUriAhWKbtrh+yxN0JggQbXdmFh2+QWEP7UK3ng==" saltValue="RAsIbBXsoahcYW/eh0qstQ==" spinCount="100000" sheet="1" objects="1" scenarios="1"/>
  <autoFilter ref="D13:F1760" xr:uid="{00000000-0009-0000-0000-000019000000}"/>
  <mergeCells count="54">
    <mergeCell ref="D1484:D1515"/>
    <mergeCell ref="D1516:D1544"/>
    <mergeCell ref="D1703:D1760"/>
    <mergeCell ref="D1576:D1606"/>
    <mergeCell ref="D1545:D1575"/>
    <mergeCell ref="D1667:D1702"/>
    <mergeCell ref="D1637:D1666"/>
    <mergeCell ref="D1607:D1636"/>
    <mergeCell ref="D961:D993"/>
    <mergeCell ref="D1356:D1386"/>
    <mergeCell ref="D1415:D1449"/>
    <mergeCell ref="D1450:D1483"/>
    <mergeCell ref="D1095:D1120"/>
    <mergeCell ref="D1158:D1178"/>
    <mergeCell ref="D1179:D1236"/>
    <mergeCell ref="D1237:D1271"/>
    <mergeCell ref="D994:D1027"/>
    <mergeCell ref="D1028:D1057"/>
    <mergeCell ref="D1058:D1094"/>
    <mergeCell ref="D1272:D1296"/>
    <mergeCell ref="D1297:D1319"/>
    <mergeCell ref="D1320:D1355"/>
    <mergeCell ref="D1387:D1414"/>
    <mergeCell ref="D1121:D1157"/>
    <mergeCell ref="D146:D183"/>
    <mergeCell ref="D184:D218"/>
    <mergeCell ref="D219:D249"/>
    <mergeCell ref="D250:D279"/>
    <mergeCell ref="D280:D317"/>
    <mergeCell ref="D14:D49"/>
    <mergeCell ref="D50:D78"/>
    <mergeCell ref="D79:D113"/>
    <mergeCell ref="D114:D145"/>
    <mergeCell ref="D11:F11"/>
    <mergeCell ref="D318:D343"/>
    <mergeCell ref="D344:D377"/>
    <mergeCell ref="D378:D404"/>
    <mergeCell ref="D405:D438"/>
    <mergeCell ref="D439:D468"/>
    <mergeCell ref="D469:D502"/>
    <mergeCell ref="D503:D530"/>
    <mergeCell ref="D649:D685"/>
    <mergeCell ref="D686:D715"/>
    <mergeCell ref="D716:D751"/>
    <mergeCell ref="D531:D559"/>
    <mergeCell ref="D560:D587"/>
    <mergeCell ref="D588:D620"/>
    <mergeCell ref="D621:D648"/>
    <mergeCell ref="D927:D960"/>
    <mergeCell ref="D752:D793"/>
    <mergeCell ref="D794:D829"/>
    <mergeCell ref="D830:D860"/>
    <mergeCell ref="D861:D892"/>
    <mergeCell ref="D893:D926"/>
  </mergeCells>
  <hyperlinks>
    <hyperlink ref="B16" location="'SERVIÇOS DETRAN HABILITAÇÃO'!A1" display="AVANÇAR &gt;&gt;" xr:uid="{00000000-0004-0000-1900-000000000000}"/>
    <hyperlink ref="B17" location="'EXPELHO HABILITAÇÃO F.E '!A1" display="&lt;&lt; VOLTAR" xr:uid="{00000000-0004-0000-1900-000001000000}"/>
    <hyperlink ref="B15" location="'INÍCIO '!A1" display="INÍCIO" xr:uid="{00000000-0004-0000-1900-000002000000}"/>
    <hyperlink ref="B51" location="'SERVIÇOS DETRAN HABILITAÇÃO'!A1" display="AVANÇAR &gt;&gt;" xr:uid="{00000000-0004-0000-1900-000003000000}"/>
    <hyperlink ref="B52" location="'EXPELHO HABILITAÇÃO F.E '!A1" display="&lt;&lt; VOLTAR" xr:uid="{00000000-0004-0000-1900-000004000000}"/>
    <hyperlink ref="B50" location="'INÍCIO '!A1" display="INÍCIO" xr:uid="{00000000-0004-0000-1900-000005000000}"/>
    <hyperlink ref="B89" location="'SERVIÇOS DETRAN HABILITAÇÃO'!A1" display="AVANÇAR &gt;&gt;" xr:uid="{00000000-0004-0000-1900-000006000000}"/>
    <hyperlink ref="B90" location="'EXPELHO HABILITAÇÃO F.E '!A1" display="&lt;&lt; VOLTAR" xr:uid="{00000000-0004-0000-1900-000007000000}"/>
    <hyperlink ref="B88" location="'INÍCIO '!A1" display="INÍCIO" xr:uid="{00000000-0004-0000-1900-000008000000}"/>
    <hyperlink ref="B130" location="'SERVIÇOS DETRAN HABILITAÇÃO'!A1" display="AVANÇAR &gt;&gt;" xr:uid="{00000000-0004-0000-1900-000009000000}"/>
    <hyperlink ref="B131" location="'EXPELHO HABILITAÇÃO F.E '!A1" display="&lt;&lt; VOLTAR" xr:uid="{00000000-0004-0000-1900-00000A000000}"/>
    <hyperlink ref="B129" location="'INÍCIO '!A1" display="INÍCIO" xr:uid="{00000000-0004-0000-1900-00000B000000}"/>
    <hyperlink ref="B178" location="'SERVIÇOS DETRAN HABILITAÇÃO'!A1" display="AVANÇAR &gt;&gt;" xr:uid="{00000000-0004-0000-1900-00000C000000}"/>
    <hyperlink ref="B179" location="'EXPELHO HABILITAÇÃO F.E '!A1" display="&lt;&lt; VOLTAR" xr:uid="{00000000-0004-0000-1900-00000D000000}"/>
    <hyperlink ref="B177" location="'INÍCIO '!A1" display="INÍCIO" xr:uid="{00000000-0004-0000-1900-00000E000000}"/>
    <hyperlink ref="B211" location="'SERVIÇOS DETRAN HABILITAÇÃO'!A1" display="AVANÇAR &gt;&gt;" xr:uid="{00000000-0004-0000-1900-00000F000000}"/>
    <hyperlink ref="B212" location="'EXPELHO HABILITAÇÃO F.E '!A1" display="&lt;&lt; VOLTAR" xr:uid="{00000000-0004-0000-1900-000010000000}"/>
    <hyperlink ref="B210" location="'INÍCIO '!A1" display="INÍCIO" xr:uid="{00000000-0004-0000-1900-000011000000}"/>
    <hyperlink ref="B256" location="'SERVIÇOS DETRAN HABILITAÇÃO'!A1" display="AVANÇAR &gt;&gt;" xr:uid="{00000000-0004-0000-1900-000012000000}"/>
    <hyperlink ref="B257" location="'EXPELHO HABILITAÇÃO F.E '!A1" display="&lt;&lt; VOLTAR" xr:uid="{00000000-0004-0000-1900-000013000000}"/>
    <hyperlink ref="B255" location="'INÍCIO '!A1" display="INÍCIO" xr:uid="{00000000-0004-0000-1900-000014000000}"/>
    <hyperlink ref="B300" location="'SERVIÇOS DETRAN HABILITAÇÃO'!A1" display="AVANÇAR &gt;&gt;" xr:uid="{00000000-0004-0000-1900-000015000000}"/>
    <hyperlink ref="B301" location="'EXPELHO HABILITAÇÃO F.E '!A1" display="&lt;&lt; VOLTAR" xr:uid="{00000000-0004-0000-1900-000016000000}"/>
    <hyperlink ref="B299" location="'INÍCIO '!A1" display="INÍCIO" xr:uid="{00000000-0004-0000-1900-000017000000}"/>
    <hyperlink ref="B359" location="'SERVIÇOS DETRAN HABILITAÇÃO'!A1" display="AVANÇAR &gt;&gt;" xr:uid="{00000000-0004-0000-1900-000018000000}"/>
    <hyperlink ref="B360" location="'EXPELHO HABILITAÇÃO F.E '!A1" display="&lt;&lt; VOLTAR" xr:uid="{00000000-0004-0000-1900-000019000000}"/>
    <hyperlink ref="B358" location="'INÍCIO '!A1" display="INÍCIO" xr:uid="{00000000-0004-0000-1900-00001A000000}"/>
    <hyperlink ref="B415" location="'SERVIÇOS DETRAN HABILITAÇÃO'!A1" display="AVANÇAR &gt;&gt;" xr:uid="{00000000-0004-0000-1900-00001B000000}"/>
    <hyperlink ref="B416" location="'EXPELHO HABILITAÇÃO F.E '!A1" display="&lt;&lt; VOLTAR" xr:uid="{00000000-0004-0000-1900-00001C000000}"/>
    <hyperlink ref="B414" location="'INÍCIO '!A1" display="INÍCIO" xr:uid="{00000000-0004-0000-1900-00001D000000}"/>
    <hyperlink ref="B469" location="'SERVIÇOS DETRAN HABILITAÇÃO'!A1" display="AVANÇAR &gt;&gt;" xr:uid="{00000000-0004-0000-1900-00001E000000}"/>
    <hyperlink ref="B470" location="'EXPELHO HABILITAÇÃO F.E '!A1" display="&lt;&lt; VOLTAR" xr:uid="{00000000-0004-0000-1900-00001F000000}"/>
    <hyperlink ref="B468" location="'INÍCIO '!A1" display="INÍCIO" xr:uid="{00000000-0004-0000-1900-000020000000}"/>
    <hyperlink ref="B526" location="'SERVIÇOS DETRAN HABILITAÇÃO'!A1" display="AVANÇAR &gt;&gt;" xr:uid="{00000000-0004-0000-1900-000021000000}"/>
    <hyperlink ref="B527" location="'EXPELHO HABILITAÇÃO F.E '!A1" display="&lt;&lt; VOLTAR" xr:uid="{00000000-0004-0000-1900-000022000000}"/>
    <hyperlink ref="B525" location="'INÍCIO '!A1" display="INÍCIO" xr:uid="{00000000-0004-0000-1900-000023000000}"/>
    <hyperlink ref="B580" location="'SERVIÇOS DETRAN HABILITAÇÃO'!A1" display="AVANÇAR &gt;&gt;" xr:uid="{00000000-0004-0000-1900-000024000000}"/>
    <hyperlink ref="B581" location="'EXPELHO HABILITAÇÃO F.E '!A1" display="&lt;&lt; VOLTAR" xr:uid="{00000000-0004-0000-1900-000025000000}"/>
    <hyperlink ref="B579" location="'INÍCIO '!A1" display="INÍCIO" xr:uid="{00000000-0004-0000-1900-000026000000}"/>
    <hyperlink ref="B631" location="'SERVIÇOS DETRAN HABILITAÇÃO'!A1" display="AVANÇAR &gt;&gt;" xr:uid="{00000000-0004-0000-1900-000027000000}"/>
    <hyperlink ref="B632" location="'EXPELHO HABILITAÇÃO F.E '!A1" display="&lt;&lt; VOLTAR" xr:uid="{00000000-0004-0000-1900-000028000000}"/>
    <hyperlink ref="B630" location="'INÍCIO '!A1" display="INÍCIO" xr:uid="{00000000-0004-0000-1900-000029000000}"/>
    <hyperlink ref="B673" location="'SERVIÇOS DETRAN HABILITAÇÃO'!A1" display="AVANÇAR &gt;&gt;" xr:uid="{00000000-0004-0000-1900-00002A000000}"/>
    <hyperlink ref="B674" location="'EXPELHO HABILITAÇÃO F.E '!A1" display="&lt;&lt; VOLTAR" xr:uid="{00000000-0004-0000-1900-00002B000000}"/>
    <hyperlink ref="B672" location="'INÍCIO '!A1" display="INÍCIO" xr:uid="{00000000-0004-0000-1900-00002C000000}"/>
    <hyperlink ref="B727" location="'SERVIÇOS DETRAN HABILITAÇÃO'!A1" display="AVANÇAR &gt;&gt;" xr:uid="{00000000-0004-0000-1900-00002D000000}"/>
    <hyperlink ref="B728" location="'EXPELHO HABILITAÇÃO F.E '!A1" display="&lt;&lt; VOLTAR" xr:uid="{00000000-0004-0000-1900-00002E000000}"/>
    <hyperlink ref="B726" location="'INÍCIO '!A1" display="INÍCIO" xr:uid="{00000000-0004-0000-1900-00002F000000}"/>
    <hyperlink ref="B817" location="'SERVIÇOS DETRAN HABILITAÇÃO'!A1" display="AVANÇAR &gt;&gt;" xr:uid="{00000000-0004-0000-1900-000030000000}"/>
    <hyperlink ref="B818" location="'EXPELHO HABILITAÇÃO F.E '!A1" display="&lt;&lt; VOLTAR" xr:uid="{00000000-0004-0000-1900-000031000000}"/>
    <hyperlink ref="B816" location="'INÍCIO '!A1" display="INÍCIO" xr:uid="{00000000-0004-0000-1900-000032000000}"/>
    <hyperlink ref="B877" location="'SERVIÇOS DETRAN HABILITAÇÃO'!A1" display="AVANÇAR &gt;&gt;" xr:uid="{00000000-0004-0000-1900-000033000000}"/>
    <hyperlink ref="B878" location="'EXPELHO HABILITAÇÃO F.E '!A1" display="&lt;&lt; VOLTAR" xr:uid="{00000000-0004-0000-1900-000034000000}"/>
    <hyperlink ref="B876" location="'INÍCIO '!A1" display="INÍCIO" xr:uid="{00000000-0004-0000-1900-000035000000}"/>
    <hyperlink ref="B949" location="'SERVIÇOS DETRAN HABILITAÇÃO'!A1" display="AVANÇAR &gt;&gt;" xr:uid="{00000000-0004-0000-1900-000036000000}"/>
    <hyperlink ref="B950" location="'EXPELHO HABILITAÇÃO F.E '!A1" display="&lt;&lt; VOLTAR" xr:uid="{00000000-0004-0000-1900-000037000000}"/>
    <hyperlink ref="B948" location="'INÍCIO '!A1" display="INÍCIO" xr:uid="{00000000-0004-0000-1900-000038000000}"/>
    <hyperlink ref="B1027" location="'SERVIÇOS DETRAN HABILITAÇÃO'!A1" display="AVANÇAR &gt;&gt;" xr:uid="{00000000-0004-0000-1900-000039000000}"/>
    <hyperlink ref="B1028" location="'EXPELHO HABILITAÇÃO F.E '!A1" display="&lt;&lt; VOLTAR" xr:uid="{00000000-0004-0000-1900-00003A000000}"/>
    <hyperlink ref="B1026" location="'INÍCIO '!A1" display="INÍCIO" xr:uid="{00000000-0004-0000-1900-00003B000000}"/>
    <hyperlink ref="B1084" location="'SERVIÇOS DETRAN HABILITAÇÃO'!A1" display="AVANÇAR &gt;&gt;" xr:uid="{00000000-0004-0000-1900-00003C000000}"/>
    <hyperlink ref="B1085" location="'EXPELHO HABILITAÇÃO F.E '!A1" display="&lt;&lt; VOLTAR" xr:uid="{00000000-0004-0000-1900-00003D000000}"/>
    <hyperlink ref="B1083" location="'INÍCIO '!A1" display="INÍCIO" xr:uid="{00000000-0004-0000-1900-00003E000000}"/>
    <hyperlink ref="B1156" location="'SERVIÇOS DETRAN HABILITAÇÃO'!A1" display="AVANÇAR &gt;&gt;" xr:uid="{00000000-0004-0000-1900-00003F000000}"/>
    <hyperlink ref="B1157" location="'EXPELHO HABILITAÇÃO F.E '!A1" display="&lt;&lt; VOLTAR" xr:uid="{00000000-0004-0000-1900-000040000000}"/>
    <hyperlink ref="B1155" location="'INÍCIO '!A1" display="INÍCIO" xr:uid="{00000000-0004-0000-1900-000041000000}"/>
    <hyperlink ref="B1234" location="'SERVIÇOS DETRAN HABILITAÇÃO'!A1" display="AVANÇAR &gt;&gt;" xr:uid="{00000000-0004-0000-1900-000042000000}"/>
    <hyperlink ref="B1235" location="'EXPELHO HABILITAÇÃO F.E '!A1" display="&lt;&lt; VOLTAR" xr:uid="{00000000-0004-0000-1900-000043000000}"/>
    <hyperlink ref="B1233" location="'INÍCIO '!A1" display="INÍCIO" xr:uid="{00000000-0004-0000-1900-000044000000}"/>
    <hyperlink ref="B1333" location="'SERVIÇOS DETRAN HABILITAÇÃO'!A1" display="AVANÇAR &gt;&gt;" xr:uid="{00000000-0004-0000-1900-000045000000}"/>
    <hyperlink ref="B1334" location="'EXPELHO HABILITAÇÃO F.E '!A1" display="&lt;&lt; VOLTAR" xr:uid="{00000000-0004-0000-1900-000046000000}"/>
    <hyperlink ref="B1332" location="'INÍCIO '!A1" display="INÍCIO" xr:uid="{00000000-0004-0000-1900-000047000000}"/>
    <hyperlink ref="B1459" location="'SERVIÇOS DETRAN HABILITAÇÃO'!A1" display="AVANÇAR &gt;&gt;" xr:uid="{00000000-0004-0000-1900-000048000000}"/>
    <hyperlink ref="B1460" location="'EXPELHO HABILITAÇÃO F.E '!A1" display="&lt;&lt; VOLTAR" xr:uid="{00000000-0004-0000-1900-000049000000}"/>
    <hyperlink ref="B1458" location="'INÍCIO '!A1" display="INÍCIO" xr:uid="{00000000-0004-0000-1900-00004A000000}"/>
    <hyperlink ref="B1534" location="'SERVIÇOS DETRAN HABILITAÇÃO'!A1" display="AVANÇAR &gt;&gt;" xr:uid="{00000000-0004-0000-1900-00004B000000}"/>
    <hyperlink ref="B1535" location="'EXPELHO HABILITAÇÃO F.E '!A1" display="&lt;&lt; VOLTAR" xr:uid="{00000000-0004-0000-1900-00004C000000}"/>
    <hyperlink ref="B1533" location="'INÍCIO '!A1" display="INÍCIO" xr:uid="{00000000-0004-0000-1900-00004D000000}"/>
    <hyperlink ref="B1604" location="'SERVIÇOS DETRAN HABILITAÇÃO'!A1" display="AVANÇAR &gt;&gt;" xr:uid="{00000000-0004-0000-1900-00004E000000}"/>
    <hyperlink ref="B1605" location="'EXPELHO HABILITAÇÃO F.E '!A1" display="&lt;&lt; VOLTAR" xr:uid="{00000000-0004-0000-1900-00004F000000}"/>
    <hyperlink ref="B1603" location="'INÍCIO '!A1" display="INÍCIO" xr:uid="{00000000-0004-0000-1900-000050000000}"/>
    <hyperlink ref="E1822" location="'SERVIÇOS DETRAN HABILITAÇÃO'!A1" display="AVANÇAR &gt;&gt;" xr:uid="{00000000-0004-0000-1900-000051000000}"/>
    <hyperlink ref="E1823" location="'EXPELHO HABILITAÇÃO F.E '!A1" display="&lt;&lt; VOLTAR" xr:uid="{00000000-0004-0000-1900-000052000000}"/>
    <hyperlink ref="E1821" location="'INÍCIO '!A1" display="INÍCIO" xr:uid="{00000000-0004-0000-1900-000053000000}"/>
  </hyperlinks>
  <printOptions horizontalCentered="1"/>
  <pageMargins left="0.31496062992125984" right="0.31496062992125984" top="0.39370078740157483" bottom="0.39370078740157483" header="0.31496062992125984" footer="0.31496062992125984"/>
  <pageSetup paperSize="9" scale="95" orientation="portrait" r:id="rId1"/>
  <rowBreaks count="3" manualBreakCount="3">
    <brk id="46" min="2" max="5" man="1"/>
    <brk id="1546" min="2" max="5" man="1"/>
    <brk id="1599" min="2" max="5"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J685"/>
  <sheetViews>
    <sheetView showGridLines="0" showRowColHeaders="0" zoomScaleNormal="100" workbookViewId="0">
      <selection activeCell="B19" sqref="B19"/>
    </sheetView>
  </sheetViews>
  <sheetFormatPr baseColWidth="10" defaultColWidth="9.140625" defaultRowHeight="15" x14ac:dyDescent="0.25"/>
  <cols>
    <col min="1" max="1" width="28" style="439" customWidth="1"/>
    <col min="2" max="2" width="19.42578125" style="439" customWidth="1"/>
    <col min="3" max="3" width="0.85546875" style="439" customWidth="1"/>
    <col min="4" max="4" width="34.28515625" style="439" customWidth="1"/>
    <col min="5" max="5" width="66.7109375" style="439" customWidth="1"/>
    <col min="6" max="6" width="11" style="439" customWidth="1"/>
    <col min="7" max="7" width="9.7109375" style="439" customWidth="1"/>
    <col min="8" max="8" width="3.140625" style="439" customWidth="1"/>
    <col min="9" max="9" width="1.28515625" style="439" customWidth="1"/>
    <col min="10" max="16384" width="9.140625" style="439"/>
  </cols>
  <sheetData>
    <row r="1" spans="4:8" ht="9" customHeight="1" x14ac:dyDescent="0.25"/>
    <row r="3" spans="4:8" x14ac:dyDescent="0.25">
      <c r="E3" s="384"/>
      <c r="F3" s="384"/>
    </row>
    <row r="4" spans="4:8" ht="15.75" x14ac:dyDescent="0.25">
      <c r="E4" s="1683"/>
      <c r="F4" s="1683"/>
    </row>
    <row r="5" spans="4:8" ht="15.75" x14ac:dyDescent="0.25">
      <c r="E5" s="1683"/>
      <c r="F5" s="1683"/>
    </row>
    <row r="6" spans="4:8" ht="15" customHeight="1" x14ac:dyDescent="0.25">
      <c r="E6" s="1683"/>
      <c r="F6" s="1683"/>
    </row>
    <row r="7" spans="4:8" ht="15.75" customHeight="1" x14ac:dyDescent="0.25">
      <c r="D7" s="494"/>
      <c r="E7" s="1683"/>
      <c r="F7" s="1683"/>
    </row>
    <row r="8" spans="4:8" ht="15.75" x14ac:dyDescent="0.25">
      <c r="D8" s="801"/>
      <c r="E8" s="1723"/>
      <c r="F8" s="1819"/>
      <c r="G8" s="801"/>
      <c r="H8" s="494"/>
    </row>
    <row r="9" spans="4:8" ht="15.75" customHeight="1" x14ac:dyDescent="0.25">
      <c r="D9" s="638"/>
      <c r="E9" s="1677"/>
      <c r="F9" s="1677"/>
      <c r="G9" s="638"/>
      <c r="H9" s="494"/>
    </row>
    <row r="10" spans="4:8" ht="16.5" customHeight="1" x14ac:dyDescent="0.25">
      <c r="D10" s="638"/>
      <c r="E10" s="1677"/>
      <c r="F10" s="1677"/>
      <c r="G10" s="638"/>
    </row>
    <row r="11" spans="4:8" ht="15.75" x14ac:dyDescent="0.25">
      <c r="D11" s="637"/>
      <c r="E11" s="637"/>
      <c r="F11" s="637"/>
      <c r="G11" s="637"/>
    </row>
    <row r="12" spans="4:8" ht="33" customHeight="1" x14ac:dyDescent="0.25">
      <c r="D12" s="1815" t="s">
        <v>545</v>
      </c>
      <c r="E12" s="1815"/>
      <c r="F12" s="1815"/>
      <c r="G12" s="636"/>
    </row>
    <row r="13" spans="4:8" ht="15.75" customHeight="1" thickBot="1" x14ac:dyDescent="0.3">
      <c r="D13" s="1822"/>
      <c r="E13" s="1822"/>
      <c r="F13" s="1822"/>
      <c r="G13" s="1822"/>
    </row>
    <row r="14" spans="4:8" ht="16.5" thickBot="1" x14ac:dyDescent="0.3">
      <c r="D14" s="895" t="s">
        <v>256</v>
      </c>
      <c r="E14" s="895" t="s">
        <v>502</v>
      </c>
      <c r="F14" s="896" t="s">
        <v>501</v>
      </c>
    </row>
    <row r="15" spans="4:8" ht="12.75" customHeight="1" x14ac:dyDescent="0.25">
      <c r="D15" s="1820" t="s">
        <v>453</v>
      </c>
      <c r="E15" s="787" t="s">
        <v>588</v>
      </c>
      <c r="F15" s="789">
        <v>476</v>
      </c>
    </row>
    <row r="16" spans="4:8" x14ac:dyDescent="0.25">
      <c r="D16" s="1821"/>
      <c r="E16" s="1062" t="s">
        <v>589</v>
      </c>
      <c r="F16" s="1063">
        <v>40</v>
      </c>
    </row>
    <row r="17" spans="2:7" x14ac:dyDescent="0.25">
      <c r="D17" s="1821"/>
      <c r="E17" s="788" t="s">
        <v>590</v>
      </c>
      <c r="F17" s="790">
        <v>0</v>
      </c>
    </row>
    <row r="18" spans="2:7" x14ac:dyDescent="0.25">
      <c r="B18" s="1437" t="s">
        <v>36</v>
      </c>
      <c r="D18" s="1821"/>
      <c r="E18" s="1062" t="s">
        <v>591</v>
      </c>
      <c r="F18" s="1063">
        <v>2</v>
      </c>
    </row>
    <row r="19" spans="2:7" x14ac:dyDescent="0.25">
      <c r="B19" s="1437" t="s">
        <v>38</v>
      </c>
      <c r="D19" s="1821"/>
      <c r="E19" s="788" t="s">
        <v>592</v>
      </c>
      <c r="F19" s="790">
        <v>1456</v>
      </c>
    </row>
    <row r="20" spans="2:7" x14ac:dyDescent="0.25">
      <c r="B20" s="1437" t="s">
        <v>81</v>
      </c>
      <c r="D20" s="1821"/>
      <c r="E20" s="1062" t="s">
        <v>593</v>
      </c>
      <c r="F20" s="1063">
        <v>84</v>
      </c>
    </row>
    <row r="21" spans="2:7" x14ac:dyDescent="0.25">
      <c r="D21" s="1821"/>
      <c r="E21" s="788" t="s">
        <v>594</v>
      </c>
      <c r="F21" s="790">
        <v>38</v>
      </c>
    </row>
    <row r="22" spans="2:7" x14ac:dyDescent="0.25">
      <c r="D22" s="1821"/>
      <c r="E22" s="1062" t="s">
        <v>595</v>
      </c>
      <c r="F22" s="1063">
        <v>3</v>
      </c>
    </row>
    <row r="23" spans="2:7" x14ac:dyDescent="0.25">
      <c r="D23" s="1821"/>
      <c r="E23" s="788" t="s">
        <v>596</v>
      </c>
      <c r="F23" s="790">
        <v>1</v>
      </c>
    </row>
    <row r="24" spans="2:7" x14ac:dyDescent="0.25">
      <c r="D24" s="1821"/>
      <c r="E24" s="1062" t="s">
        <v>597</v>
      </c>
      <c r="F24" s="1063">
        <v>368</v>
      </c>
    </row>
    <row r="25" spans="2:7" ht="15.75" thickBot="1" x14ac:dyDescent="0.3">
      <c r="D25" s="1821"/>
      <c r="E25" s="788" t="s">
        <v>598</v>
      </c>
      <c r="F25" s="790">
        <v>4</v>
      </c>
    </row>
    <row r="26" spans="2:7" ht="15.75" thickBot="1" x14ac:dyDescent="0.3">
      <c r="D26" s="1823"/>
      <c r="E26" s="897" t="s">
        <v>361</v>
      </c>
      <c r="F26" s="898">
        <v>2472</v>
      </c>
    </row>
    <row r="27" spans="2:7" ht="15.75" customHeight="1" x14ac:dyDescent="0.25">
      <c r="D27" s="1820" t="s">
        <v>202</v>
      </c>
      <c r="E27" s="788" t="s">
        <v>588</v>
      </c>
      <c r="F27" s="790">
        <v>219</v>
      </c>
    </row>
    <row r="28" spans="2:7" ht="15" customHeight="1" x14ac:dyDescent="0.25">
      <c r="D28" s="1821"/>
      <c r="E28" s="1062" t="s">
        <v>589</v>
      </c>
      <c r="F28" s="1063">
        <v>10</v>
      </c>
    </row>
    <row r="29" spans="2:7" ht="15" customHeight="1" x14ac:dyDescent="0.25">
      <c r="D29" s="1821"/>
      <c r="E29" s="788" t="s">
        <v>590</v>
      </c>
      <c r="F29" s="790">
        <v>0</v>
      </c>
    </row>
    <row r="30" spans="2:7" ht="15" customHeight="1" x14ac:dyDescent="0.25">
      <c r="B30" s="803"/>
      <c r="D30" s="1821"/>
      <c r="E30" s="1062" t="s">
        <v>591</v>
      </c>
      <c r="F30" s="1063">
        <v>1</v>
      </c>
      <c r="G30" s="635"/>
    </row>
    <row r="31" spans="2:7" ht="15" customHeight="1" x14ac:dyDescent="0.25">
      <c r="B31" s="803"/>
      <c r="D31" s="1821"/>
      <c r="E31" s="788" t="s">
        <v>592</v>
      </c>
      <c r="F31" s="790">
        <v>562</v>
      </c>
    </row>
    <row r="32" spans="2:7" ht="15" customHeight="1" x14ac:dyDescent="0.25">
      <c r="B32" s="803"/>
      <c r="D32" s="1821"/>
      <c r="E32" s="1062" t="s">
        <v>593</v>
      </c>
      <c r="F32" s="1063">
        <v>52</v>
      </c>
    </row>
    <row r="33" spans="4:6" ht="15" customHeight="1" x14ac:dyDescent="0.25">
      <c r="D33" s="1821"/>
      <c r="E33" s="788" t="s">
        <v>594</v>
      </c>
      <c r="F33" s="790">
        <v>8</v>
      </c>
    </row>
    <row r="34" spans="4:6" ht="15" customHeight="1" x14ac:dyDescent="0.25">
      <c r="D34" s="1821"/>
      <c r="E34" s="1062" t="s">
        <v>595</v>
      </c>
      <c r="F34" s="1063">
        <v>3</v>
      </c>
    </row>
    <row r="35" spans="4:6" ht="15" customHeight="1" x14ac:dyDescent="0.25">
      <c r="D35" s="1821"/>
      <c r="E35" s="788" t="s">
        <v>596</v>
      </c>
      <c r="F35" s="790">
        <v>0</v>
      </c>
    </row>
    <row r="36" spans="4:6" ht="15" customHeight="1" x14ac:dyDescent="0.25">
      <c r="D36" s="1821"/>
      <c r="E36" s="1062" t="s">
        <v>597</v>
      </c>
      <c r="F36" s="1063">
        <v>239</v>
      </c>
    </row>
    <row r="37" spans="4:6" ht="15" customHeight="1" thickBot="1" x14ac:dyDescent="0.3">
      <c r="D37" s="1821"/>
      <c r="E37" s="788" t="s">
        <v>598</v>
      </c>
      <c r="F37" s="790">
        <v>0</v>
      </c>
    </row>
    <row r="38" spans="4:6" ht="15" customHeight="1" thickBot="1" x14ac:dyDescent="0.3">
      <c r="D38" s="1821"/>
      <c r="E38" s="897" t="s">
        <v>361</v>
      </c>
      <c r="F38" s="898">
        <v>1094</v>
      </c>
    </row>
    <row r="39" spans="4:6" x14ac:dyDescent="0.25">
      <c r="D39" s="1820" t="s">
        <v>258</v>
      </c>
      <c r="E39" s="1062" t="s">
        <v>588</v>
      </c>
      <c r="F39" s="1063">
        <v>280</v>
      </c>
    </row>
    <row r="40" spans="4:6" x14ac:dyDescent="0.25">
      <c r="D40" s="1821"/>
      <c r="E40" s="788" t="s">
        <v>589</v>
      </c>
      <c r="F40" s="790">
        <v>30</v>
      </c>
    </row>
    <row r="41" spans="4:6" x14ac:dyDescent="0.25">
      <c r="D41" s="1821"/>
      <c r="E41" s="1062" t="s">
        <v>590</v>
      </c>
      <c r="F41" s="1063">
        <v>0</v>
      </c>
    </row>
    <row r="42" spans="4:6" x14ac:dyDescent="0.25">
      <c r="D42" s="1821"/>
      <c r="E42" s="788" t="s">
        <v>591</v>
      </c>
      <c r="F42" s="790">
        <v>4</v>
      </c>
    </row>
    <row r="43" spans="4:6" x14ac:dyDescent="0.25">
      <c r="D43" s="1821"/>
      <c r="E43" s="1062" t="s">
        <v>592</v>
      </c>
      <c r="F43" s="1063">
        <v>738</v>
      </c>
    </row>
    <row r="44" spans="4:6" x14ac:dyDescent="0.25">
      <c r="D44" s="1821"/>
      <c r="E44" s="788" t="s">
        <v>593</v>
      </c>
      <c r="F44" s="790">
        <v>44</v>
      </c>
    </row>
    <row r="45" spans="4:6" x14ac:dyDescent="0.25">
      <c r="D45" s="1821"/>
      <c r="E45" s="1062" t="s">
        <v>594</v>
      </c>
      <c r="F45" s="1063">
        <v>3</v>
      </c>
    </row>
    <row r="46" spans="4:6" x14ac:dyDescent="0.25">
      <c r="D46" s="1821"/>
      <c r="E46" s="788" t="s">
        <v>595</v>
      </c>
      <c r="F46" s="790">
        <v>2</v>
      </c>
    </row>
    <row r="47" spans="4:6" x14ac:dyDescent="0.25">
      <c r="D47" s="1821"/>
      <c r="E47" s="1062" t="s">
        <v>596</v>
      </c>
      <c r="F47" s="1063">
        <v>0</v>
      </c>
    </row>
    <row r="48" spans="4:6" x14ac:dyDescent="0.25">
      <c r="D48" s="1821"/>
      <c r="E48" s="788" t="s">
        <v>597</v>
      </c>
      <c r="F48" s="790">
        <v>249</v>
      </c>
    </row>
    <row r="49" spans="4:6" ht="15.75" thickBot="1" x14ac:dyDescent="0.3">
      <c r="D49" s="1821"/>
      <c r="E49" s="1062" t="s">
        <v>598</v>
      </c>
      <c r="F49" s="1063">
        <v>0</v>
      </c>
    </row>
    <row r="50" spans="4:6" ht="15.75" thickBot="1" x14ac:dyDescent="0.3">
      <c r="D50" s="1821"/>
      <c r="E50" s="897" t="s">
        <v>361</v>
      </c>
      <c r="F50" s="898">
        <v>1350</v>
      </c>
    </row>
    <row r="51" spans="4:6" ht="15" customHeight="1" x14ac:dyDescent="0.25">
      <c r="D51" s="1809" t="s">
        <v>599</v>
      </c>
      <c r="E51" s="1062" t="s">
        <v>588</v>
      </c>
      <c r="F51" s="1063">
        <v>239</v>
      </c>
    </row>
    <row r="52" spans="4:6" ht="15" customHeight="1" x14ac:dyDescent="0.25">
      <c r="D52" s="1810"/>
      <c r="E52" s="788" t="s">
        <v>589</v>
      </c>
      <c r="F52" s="790">
        <v>35</v>
      </c>
    </row>
    <row r="53" spans="4:6" ht="15" customHeight="1" x14ac:dyDescent="0.25">
      <c r="D53" s="1810"/>
      <c r="E53" s="1062" t="s">
        <v>590</v>
      </c>
      <c r="F53" s="1063">
        <v>0</v>
      </c>
    </row>
    <row r="54" spans="4:6" ht="15" customHeight="1" x14ac:dyDescent="0.25">
      <c r="D54" s="1810"/>
      <c r="E54" s="788" t="s">
        <v>591</v>
      </c>
      <c r="F54" s="790">
        <v>0</v>
      </c>
    </row>
    <row r="55" spans="4:6" ht="15" customHeight="1" x14ac:dyDescent="0.25">
      <c r="D55" s="1810"/>
      <c r="E55" s="1062" t="s">
        <v>592</v>
      </c>
      <c r="F55" s="1063">
        <v>859</v>
      </c>
    </row>
    <row r="56" spans="4:6" ht="15" customHeight="1" x14ac:dyDescent="0.25">
      <c r="D56" s="1810"/>
      <c r="E56" s="788" t="s">
        <v>593</v>
      </c>
      <c r="F56" s="790">
        <v>36</v>
      </c>
    </row>
    <row r="57" spans="4:6" ht="15" customHeight="1" x14ac:dyDescent="0.25">
      <c r="D57" s="1810"/>
      <c r="E57" s="1062" t="s">
        <v>594</v>
      </c>
      <c r="F57" s="1063">
        <v>13</v>
      </c>
    </row>
    <row r="58" spans="4:6" ht="15" customHeight="1" x14ac:dyDescent="0.25">
      <c r="D58" s="1810"/>
      <c r="E58" s="788" t="s">
        <v>595</v>
      </c>
      <c r="F58" s="790">
        <v>4</v>
      </c>
    </row>
    <row r="59" spans="4:6" ht="15" customHeight="1" x14ac:dyDescent="0.25">
      <c r="D59" s="1810"/>
      <c r="E59" s="1062" t="s">
        <v>596</v>
      </c>
      <c r="F59" s="1063">
        <v>0</v>
      </c>
    </row>
    <row r="60" spans="4:6" ht="15" customHeight="1" x14ac:dyDescent="0.25">
      <c r="D60" s="1810"/>
      <c r="E60" s="788" t="s">
        <v>597</v>
      </c>
      <c r="F60" s="790">
        <v>220</v>
      </c>
    </row>
    <row r="61" spans="4:6" ht="15.75" customHeight="1" thickBot="1" x14ac:dyDescent="0.3">
      <c r="D61" s="1810"/>
      <c r="E61" s="1062" t="s">
        <v>598</v>
      </c>
      <c r="F61" s="1063">
        <v>0</v>
      </c>
    </row>
    <row r="62" spans="4:6" ht="15.75" customHeight="1" thickBot="1" x14ac:dyDescent="0.3">
      <c r="D62" s="1811"/>
      <c r="E62" s="897" t="s">
        <v>361</v>
      </c>
      <c r="F62" s="898">
        <v>1406</v>
      </c>
    </row>
    <row r="63" spans="4:6" ht="15" customHeight="1" x14ac:dyDescent="0.25">
      <c r="D63" s="1809" t="s">
        <v>205</v>
      </c>
      <c r="E63" s="1062" t="s">
        <v>588</v>
      </c>
      <c r="F63" s="1063">
        <v>1863</v>
      </c>
    </row>
    <row r="64" spans="4:6" ht="15" customHeight="1" x14ac:dyDescent="0.25">
      <c r="D64" s="1810"/>
      <c r="E64" s="788" t="s">
        <v>589</v>
      </c>
      <c r="F64" s="790">
        <v>562</v>
      </c>
    </row>
    <row r="65" spans="2:6" ht="15" customHeight="1" x14ac:dyDescent="0.25">
      <c r="D65" s="1810"/>
      <c r="E65" s="1062" t="s">
        <v>590</v>
      </c>
      <c r="F65" s="1063">
        <v>6</v>
      </c>
    </row>
    <row r="66" spans="2:6" ht="15" customHeight="1" x14ac:dyDescent="0.25">
      <c r="D66" s="1810"/>
      <c r="E66" s="788" t="s">
        <v>591</v>
      </c>
      <c r="F66" s="790">
        <v>8</v>
      </c>
    </row>
    <row r="67" spans="2:6" ht="15" customHeight="1" x14ac:dyDescent="0.25">
      <c r="D67" s="1810"/>
      <c r="E67" s="1062" t="s">
        <v>592</v>
      </c>
      <c r="F67" s="1063">
        <v>6214</v>
      </c>
    </row>
    <row r="68" spans="2:6" ht="15" customHeight="1" x14ac:dyDescent="0.25">
      <c r="D68" s="1810"/>
      <c r="E68" s="788" t="s">
        <v>593</v>
      </c>
      <c r="F68" s="790">
        <v>159</v>
      </c>
    </row>
    <row r="69" spans="2:6" ht="15" customHeight="1" x14ac:dyDescent="0.25">
      <c r="D69" s="1810"/>
      <c r="E69" s="1062" t="s">
        <v>594</v>
      </c>
      <c r="F69" s="1063">
        <v>57</v>
      </c>
    </row>
    <row r="70" spans="2:6" ht="15" customHeight="1" x14ac:dyDescent="0.25">
      <c r="D70" s="1810"/>
      <c r="E70" s="788" t="s">
        <v>595</v>
      </c>
      <c r="F70" s="790">
        <v>89</v>
      </c>
    </row>
    <row r="71" spans="2:6" ht="15" customHeight="1" x14ac:dyDescent="0.25">
      <c r="D71" s="1810"/>
      <c r="E71" s="1062" t="s">
        <v>596</v>
      </c>
      <c r="F71" s="1063">
        <v>2</v>
      </c>
    </row>
    <row r="72" spans="2:6" ht="15" customHeight="1" x14ac:dyDescent="0.25">
      <c r="D72" s="1810"/>
      <c r="E72" s="788" t="s">
        <v>597</v>
      </c>
      <c r="F72" s="790">
        <v>1613</v>
      </c>
    </row>
    <row r="73" spans="2:6" ht="15.75" customHeight="1" thickBot="1" x14ac:dyDescent="0.3">
      <c r="D73" s="1810"/>
      <c r="E73" s="1062" t="s">
        <v>598</v>
      </c>
      <c r="F73" s="1063">
        <v>3</v>
      </c>
    </row>
    <row r="74" spans="2:6" ht="15.75" customHeight="1" thickBot="1" x14ac:dyDescent="0.3">
      <c r="D74" s="1811"/>
      <c r="E74" s="897" t="s">
        <v>361</v>
      </c>
      <c r="F74" s="898">
        <v>10576</v>
      </c>
    </row>
    <row r="75" spans="2:6" x14ac:dyDescent="0.25">
      <c r="D75" s="1820" t="s">
        <v>206</v>
      </c>
      <c r="E75" s="1062" t="s">
        <v>588</v>
      </c>
      <c r="F75" s="1063">
        <v>992</v>
      </c>
    </row>
    <row r="76" spans="2:6" x14ac:dyDescent="0.25">
      <c r="B76" s="800" t="s">
        <v>36</v>
      </c>
      <c r="D76" s="1821"/>
      <c r="E76" s="788" t="s">
        <v>589</v>
      </c>
      <c r="F76" s="790">
        <v>106</v>
      </c>
    </row>
    <row r="77" spans="2:6" x14ac:dyDescent="0.25">
      <c r="B77" s="800" t="s">
        <v>38</v>
      </c>
      <c r="D77" s="1821"/>
      <c r="E77" s="1062" t="s">
        <v>590</v>
      </c>
      <c r="F77" s="1063">
        <v>0</v>
      </c>
    </row>
    <row r="78" spans="2:6" x14ac:dyDescent="0.25">
      <c r="B78" s="803" t="s">
        <v>81</v>
      </c>
      <c r="D78" s="1821"/>
      <c r="E78" s="788" t="s">
        <v>591</v>
      </c>
      <c r="F78" s="790">
        <v>6</v>
      </c>
    </row>
    <row r="79" spans="2:6" x14ac:dyDescent="0.25">
      <c r="B79" s="472"/>
      <c r="D79" s="1821"/>
      <c r="E79" s="1062" t="s">
        <v>592</v>
      </c>
      <c r="F79" s="1063">
        <v>2070</v>
      </c>
    </row>
    <row r="80" spans="2:6" x14ac:dyDescent="0.25">
      <c r="D80" s="1821"/>
      <c r="E80" s="788" t="s">
        <v>593</v>
      </c>
      <c r="F80" s="790">
        <v>146</v>
      </c>
    </row>
    <row r="81" spans="4:6" x14ac:dyDescent="0.25">
      <c r="D81" s="1821"/>
      <c r="E81" s="1062" t="s">
        <v>594</v>
      </c>
      <c r="F81" s="1063">
        <v>34</v>
      </c>
    </row>
    <row r="82" spans="4:6" x14ac:dyDescent="0.25">
      <c r="D82" s="1821"/>
      <c r="E82" s="788" t="s">
        <v>595</v>
      </c>
      <c r="F82" s="790">
        <v>10</v>
      </c>
    </row>
    <row r="83" spans="4:6" x14ac:dyDescent="0.25">
      <c r="D83" s="1821"/>
      <c r="E83" s="1062" t="s">
        <v>596</v>
      </c>
      <c r="F83" s="1063">
        <v>0</v>
      </c>
    </row>
    <row r="84" spans="4:6" x14ac:dyDescent="0.25">
      <c r="D84" s="1821"/>
      <c r="E84" s="788" t="s">
        <v>597</v>
      </c>
      <c r="F84" s="790">
        <v>661</v>
      </c>
    </row>
    <row r="85" spans="4:6" ht="15.75" thickBot="1" x14ac:dyDescent="0.3">
      <c r="D85" s="1821"/>
      <c r="E85" s="1062" t="s">
        <v>598</v>
      </c>
      <c r="F85" s="1063">
        <v>1</v>
      </c>
    </row>
    <row r="86" spans="4:6" ht="15.75" thickBot="1" x14ac:dyDescent="0.3">
      <c r="D86" s="1821"/>
      <c r="E86" s="897" t="s">
        <v>361</v>
      </c>
      <c r="F86" s="898">
        <v>4026</v>
      </c>
    </row>
    <row r="87" spans="4:6" x14ac:dyDescent="0.25">
      <c r="D87" s="1820" t="s">
        <v>207</v>
      </c>
      <c r="E87" s="1062" t="s">
        <v>588</v>
      </c>
      <c r="F87" s="1063">
        <v>107</v>
      </c>
    </row>
    <row r="88" spans="4:6" x14ac:dyDescent="0.25">
      <c r="D88" s="1821"/>
      <c r="E88" s="788" t="s">
        <v>589</v>
      </c>
      <c r="F88" s="790">
        <v>9</v>
      </c>
    </row>
    <row r="89" spans="4:6" x14ac:dyDescent="0.25">
      <c r="D89" s="1821"/>
      <c r="E89" s="1062" t="s">
        <v>590</v>
      </c>
      <c r="F89" s="1063">
        <v>0</v>
      </c>
    </row>
    <row r="90" spans="4:6" x14ac:dyDescent="0.25">
      <c r="D90" s="1821"/>
      <c r="E90" s="788" t="s">
        <v>591</v>
      </c>
      <c r="F90" s="790">
        <v>0</v>
      </c>
    </row>
    <row r="91" spans="4:6" x14ac:dyDescent="0.25">
      <c r="D91" s="1821"/>
      <c r="E91" s="1062" t="s">
        <v>592</v>
      </c>
      <c r="F91" s="1063">
        <v>344</v>
      </c>
    </row>
    <row r="92" spans="4:6" x14ac:dyDescent="0.25">
      <c r="D92" s="1821"/>
      <c r="E92" s="788" t="s">
        <v>593</v>
      </c>
      <c r="F92" s="790">
        <v>0</v>
      </c>
    </row>
    <row r="93" spans="4:6" x14ac:dyDescent="0.25">
      <c r="D93" s="1821"/>
      <c r="E93" s="1062" t="s">
        <v>594</v>
      </c>
      <c r="F93" s="1063">
        <v>9</v>
      </c>
    </row>
    <row r="94" spans="4:6" x14ac:dyDescent="0.25">
      <c r="D94" s="1821"/>
      <c r="E94" s="788" t="s">
        <v>595</v>
      </c>
      <c r="F94" s="790">
        <v>5</v>
      </c>
    </row>
    <row r="95" spans="4:6" x14ac:dyDescent="0.25">
      <c r="D95" s="1821"/>
      <c r="E95" s="1062" t="s">
        <v>596</v>
      </c>
      <c r="F95" s="1063">
        <v>0</v>
      </c>
    </row>
    <row r="96" spans="4:6" x14ac:dyDescent="0.25">
      <c r="D96" s="1821"/>
      <c r="E96" s="788" t="s">
        <v>597</v>
      </c>
      <c r="F96" s="790">
        <v>111</v>
      </c>
    </row>
    <row r="97" spans="4:6" ht="15.75" thickBot="1" x14ac:dyDescent="0.3">
      <c r="D97" s="1821"/>
      <c r="E97" s="1062" t="s">
        <v>598</v>
      </c>
      <c r="F97" s="1063">
        <v>1</v>
      </c>
    </row>
    <row r="98" spans="4:6" ht="15.75" thickBot="1" x14ac:dyDescent="0.3">
      <c r="D98" s="1821"/>
      <c r="E98" s="897" t="s">
        <v>361</v>
      </c>
      <c r="F98" s="898">
        <v>586</v>
      </c>
    </row>
    <row r="99" spans="4:6" x14ac:dyDescent="0.25">
      <c r="D99" s="1820" t="s">
        <v>600</v>
      </c>
      <c r="E99" s="1062" t="s">
        <v>588</v>
      </c>
      <c r="F99" s="1063">
        <v>77</v>
      </c>
    </row>
    <row r="100" spans="4:6" x14ac:dyDescent="0.25">
      <c r="D100" s="1821"/>
      <c r="E100" s="788" t="s">
        <v>589</v>
      </c>
      <c r="F100" s="790">
        <v>8</v>
      </c>
    </row>
    <row r="101" spans="4:6" x14ac:dyDescent="0.25">
      <c r="D101" s="1821"/>
      <c r="E101" s="1062" t="s">
        <v>590</v>
      </c>
      <c r="F101" s="1063">
        <v>0</v>
      </c>
    </row>
    <row r="102" spans="4:6" x14ac:dyDescent="0.25">
      <c r="D102" s="1821"/>
      <c r="E102" s="788" t="s">
        <v>591</v>
      </c>
      <c r="F102" s="790">
        <v>0</v>
      </c>
    </row>
    <row r="103" spans="4:6" x14ac:dyDescent="0.25">
      <c r="D103" s="1821"/>
      <c r="E103" s="1062" t="s">
        <v>592</v>
      </c>
      <c r="F103" s="1063">
        <v>192</v>
      </c>
    </row>
    <row r="104" spans="4:6" x14ac:dyDescent="0.25">
      <c r="D104" s="1821"/>
      <c r="E104" s="788" t="s">
        <v>593</v>
      </c>
      <c r="F104" s="790">
        <v>9</v>
      </c>
    </row>
    <row r="105" spans="4:6" x14ac:dyDescent="0.25">
      <c r="D105" s="1821"/>
      <c r="E105" s="1062" t="s">
        <v>594</v>
      </c>
      <c r="F105" s="1063">
        <v>4</v>
      </c>
    </row>
    <row r="106" spans="4:6" x14ac:dyDescent="0.25">
      <c r="D106" s="1821"/>
      <c r="E106" s="788" t="s">
        <v>595</v>
      </c>
      <c r="F106" s="790">
        <v>6</v>
      </c>
    </row>
    <row r="107" spans="4:6" x14ac:dyDescent="0.25">
      <c r="D107" s="1821"/>
      <c r="E107" s="1062" t="s">
        <v>596</v>
      </c>
      <c r="F107" s="1063">
        <v>0</v>
      </c>
    </row>
    <row r="108" spans="4:6" x14ac:dyDescent="0.25">
      <c r="D108" s="1821"/>
      <c r="E108" s="788" t="s">
        <v>597</v>
      </c>
      <c r="F108" s="790">
        <v>69</v>
      </c>
    </row>
    <row r="109" spans="4:6" ht="15.75" thickBot="1" x14ac:dyDescent="0.3">
      <c r="D109" s="1821"/>
      <c r="E109" s="1062" t="s">
        <v>598</v>
      </c>
      <c r="F109" s="1063">
        <v>0</v>
      </c>
    </row>
    <row r="110" spans="4:6" ht="15.75" thickBot="1" x14ac:dyDescent="0.3">
      <c r="D110" s="1821"/>
      <c r="E110" s="897" t="s">
        <v>361</v>
      </c>
      <c r="F110" s="898">
        <v>365</v>
      </c>
    </row>
    <row r="111" spans="4:6" x14ac:dyDescent="0.25">
      <c r="D111" s="1820" t="s">
        <v>209</v>
      </c>
      <c r="E111" s="1062" t="s">
        <v>588</v>
      </c>
      <c r="F111" s="1063">
        <v>1558</v>
      </c>
    </row>
    <row r="112" spans="4:6" x14ac:dyDescent="0.25">
      <c r="D112" s="1821"/>
      <c r="E112" s="788" t="s">
        <v>589</v>
      </c>
      <c r="F112" s="790">
        <v>312</v>
      </c>
    </row>
    <row r="113" spans="4:6" x14ac:dyDescent="0.25">
      <c r="D113" s="1821"/>
      <c r="E113" s="1062" t="s">
        <v>590</v>
      </c>
      <c r="F113" s="1063">
        <v>2</v>
      </c>
    </row>
    <row r="114" spans="4:6" x14ac:dyDescent="0.25">
      <c r="D114" s="1821"/>
      <c r="E114" s="788" t="s">
        <v>591</v>
      </c>
      <c r="F114" s="790">
        <v>5</v>
      </c>
    </row>
    <row r="115" spans="4:6" x14ac:dyDescent="0.25">
      <c r="D115" s="1821"/>
      <c r="E115" s="1062" t="s">
        <v>592</v>
      </c>
      <c r="F115" s="1063">
        <v>5995</v>
      </c>
    </row>
    <row r="116" spans="4:6" x14ac:dyDescent="0.25">
      <c r="D116" s="1821"/>
      <c r="E116" s="788" t="s">
        <v>593</v>
      </c>
      <c r="F116" s="790">
        <v>192</v>
      </c>
    </row>
    <row r="117" spans="4:6" x14ac:dyDescent="0.25">
      <c r="D117" s="1821"/>
      <c r="E117" s="1062" t="s">
        <v>594</v>
      </c>
      <c r="F117" s="1063">
        <v>61</v>
      </c>
    </row>
    <row r="118" spans="4:6" x14ac:dyDescent="0.25">
      <c r="D118" s="1821"/>
      <c r="E118" s="788" t="s">
        <v>595</v>
      </c>
      <c r="F118" s="790">
        <v>79</v>
      </c>
    </row>
    <row r="119" spans="4:6" x14ac:dyDescent="0.25">
      <c r="D119" s="1821"/>
      <c r="E119" s="1062" t="s">
        <v>596</v>
      </c>
      <c r="F119" s="1063">
        <v>0</v>
      </c>
    </row>
    <row r="120" spans="4:6" x14ac:dyDescent="0.25">
      <c r="D120" s="1821"/>
      <c r="E120" s="788" t="s">
        <v>597</v>
      </c>
      <c r="F120" s="790">
        <v>1681</v>
      </c>
    </row>
    <row r="121" spans="4:6" ht="15.75" thickBot="1" x14ac:dyDescent="0.3">
      <c r="D121" s="1821"/>
      <c r="E121" s="1062" t="s">
        <v>598</v>
      </c>
      <c r="F121" s="1063">
        <v>4</v>
      </c>
    </row>
    <row r="122" spans="4:6" ht="15.75" thickBot="1" x14ac:dyDescent="0.3">
      <c r="D122" s="1821"/>
      <c r="E122" s="897" t="s">
        <v>361</v>
      </c>
      <c r="F122" s="898">
        <v>9889</v>
      </c>
    </row>
    <row r="123" spans="4:6" x14ac:dyDescent="0.25">
      <c r="D123" s="1820" t="s">
        <v>601</v>
      </c>
      <c r="E123" s="1062" t="s">
        <v>588</v>
      </c>
      <c r="F123" s="1063">
        <v>112</v>
      </c>
    </row>
    <row r="124" spans="4:6" x14ac:dyDescent="0.25">
      <c r="D124" s="1821"/>
      <c r="E124" s="788" t="s">
        <v>589</v>
      </c>
      <c r="F124" s="790">
        <v>15</v>
      </c>
    </row>
    <row r="125" spans="4:6" x14ac:dyDescent="0.25">
      <c r="D125" s="1821"/>
      <c r="E125" s="1062" t="s">
        <v>590</v>
      </c>
      <c r="F125" s="1063">
        <v>0</v>
      </c>
    </row>
    <row r="126" spans="4:6" x14ac:dyDescent="0.25">
      <c r="D126" s="1821"/>
      <c r="E126" s="788" t="s">
        <v>591</v>
      </c>
      <c r="F126" s="790">
        <v>0</v>
      </c>
    </row>
    <row r="127" spans="4:6" x14ac:dyDescent="0.25">
      <c r="D127" s="1821"/>
      <c r="E127" s="1062" t="s">
        <v>592</v>
      </c>
      <c r="F127" s="1063">
        <v>189</v>
      </c>
    </row>
    <row r="128" spans="4:6" x14ac:dyDescent="0.25">
      <c r="D128" s="1821"/>
      <c r="E128" s="788" t="s">
        <v>593</v>
      </c>
      <c r="F128" s="790">
        <v>11</v>
      </c>
    </row>
    <row r="129" spans="4:6" x14ac:dyDescent="0.25">
      <c r="D129" s="1821"/>
      <c r="E129" s="1062" t="s">
        <v>594</v>
      </c>
      <c r="F129" s="1063">
        <v>4</v>
      </c>
    </row>
    <row r="130" spans="4:6" x14ac:dyDescent="0.25">
      <c r="D130" s="1821"/>
      <c r="E130" s="788" t="s">
        <v>595</v>
      </c>
      <c r="F130" s="790">
        <v>3</v>
      </c>
    </row>
    <row r="131" spans="4:6" x14ac:dyDescent="0.25">
      <c r="D131" s="1821"/>
      <c r="E131" s="1062" t="s">
        <v>596</v>
      </c>
      <c r="F131" s="1063">
        <v>0</v>
      </c>
    </row>
    <row r="132" spans="4:6" x14ac:dyDescent="0.25">
      <c r="D132" s="1821"/>
      <c r="E132" s="788" t="s">
        <v>597</v>
      </c>
      <c r="F132" s="790">
        <v>98</v>
      </c>
    </row>
    <row r="133" spans="4:6" ht="15.75" thickBot="1" x14ac:dyDescent="0.3">
      <c r="D133" s="1821"/>
      <c r="E133" s="1062" t="s">
        <v>598</v>
      </c>
      <c r="F133" s="1063">
        <v>0</v>
      </c>
    </row>
    <row r="134" spans="4:6" ht="15.75" thickBot="1" x14ac:dyDescent="0.3">
      <c r="D134" s="1821"/>
      <c r="E134" s="897" t="s">
        <v>361</v>
      </c>
      <c r="F134" s="898">
        <v>432</v>
      </c>
    </row>
    <row r="135" spans="4:6" x14ac:dyDescent="0.25">
      <c r="D135" s="1820" t="s">
        <v>211</v>
      </c>
      <c r="E135" s="1062" t="s">
        <v>588</v>
      </c>
      <c r="F135" s="1063">
        <v>362</v>
      </c>
    </row>
    <row r="136" spans="4:6" x14ac:dyDescent="0.25">
      <c r="D136" s="1821"/>
      <c r="E136" s="788" t="s">
        <v>589</v>
      </c>
      <c r="F136" s="790">
        <v>88</v>
      </c>
    </row>
    <row r="137" spans="4:6" x14ac:dyDescent="0.25">
      <c r="D137" s="1821"/>
      <c r="E137" s="1062" t="s">
        <v>590</v>
      </c>
      <c r="F137" s="1063">
        <v>1</v>
      </c>
    </row>
    <row r="138" spans="4:6" x14ac:dyDescent="0.25">
      <c r="D138" s="1821"/>
      <c r="E138" s="788" t="s">
        <v>591</v>
      </c>
      <c r="F138" s="790">
        <v>3</v>
      </c>
    </row>
    <row r="139" spans="4:6" x14ac:dyDescent="0.25">
      <c r="D139" s="1821"/>
      <c r="E139" s="1062" t="s">
        <v>592</v>
      </c>
      <c r="F139" s="1063">
        <v>921</v>
      </c>
    </row>
    <row r="140" spans="4:6" x14ac:dyDescent="0.25">
      <c r="D140" s="1821"/>
      <c r="E140" s="788" t="s">
        <v>593</v>
      </c>
      <c r="F140" s="790">
        <v>25</v>
      </c>
    </row>
    <row r="141" spans="4:6" x14ac:dyDescent="0.25">
      <c r="D141" s="1821"/>
      <c r="E141" s="1062" t="s">
        <v>594</v>
      </c>
      <c r="F141" s="1063">
        <v>10</v>
      </c>
    </row>
    <row r="142" spans="4:6" x14ac:dyDescent="0.25">
      <c r="D142" s="1821"/>
      <c r="E142" s="788" t="s">
        <v>595</v>
      </c>
      <c r="F142" s="790">
        <v>11</v>
      </c>
    </row>
    <row r="143" spans="4:6" x14ac:dyDescent="0.25">
      <c r="D143" s="1821"/>
      <c r="E143" s="1062" t="s">
        <v>596</v>
      </c>
      <c r="F143" s="1063">
        <v>0</v>
      </c>
    </row>
    <row r="144" spans="4:6" x14ac:dyDescent="0.25">
      <c r="D144" s="1821"/>
      <c r="E144" s="788" t="s">
        <v>597</v>
      </c>
      <c r="F144" s="790">
        <v>342</v>
      </c>
    </row>
    <row r="145" spans="4:6" ht="15.75" thickBot="1" x14ac:dyDescent="0.3">
      <c r="D145" s="1821"/>
      <c r="E145" s="1062" t="s">
        <v>598</v>
      </c>
      <c r="F145" s="1063">
        <v>0</v>
      </c>
    </row>
    <row r="146" spans="4:6" ht="15.75" thickBot="1" x14ac:dyDescent="0.3">
      <c r="D146" s="1821"/>
      <c r="E146" s="897" t="s">
        <v>361</v>
      </c>
      <c r="F146" s="898">
        <v>1763</v>
      </c>
    </row>
    <row r="147" spans="4:6" x14ac:dyDescent="0.25">
      <c r="D147" s="1820" t="s">
        <v>212</v>
      </c>
      <c r="E147" s="1062" t="s">
        <v>588</v>
      </c>
      <c r="F147" s="1063">
        <v>55</v>
      </c>
    </row>
    <row r="148" spans="4:6" x14ac:dyDescent="0.25">
      <c r="D148" s="1821"/>
      <c r="E148" s="788" t="s">
        <v>589</v>
      </c>
      <c r="F148" s="790">
        <v>6</v>
      </c>
    </row>
    <row r="149" spans="4:6" x14ac:dyDescent="0.25">
      <c r="D149" s="1821"/>
      <c r="E149" s="1062" t="s">
        <v>590</v>
      </c>
      <c r="F149" s="1063">
        <v>0</v>
      </c>
    </row>
    <row r="150" spans="4:6" x14ac:dyDescent="0.25">
      <c r="D150" s="1821"/>
      <c r="E150" s="788" t="s">
        <v>591</v>
      </c>
      <c r="F150" s="790">
        <v>1</v>
      </c>
    </row>
    <row r="151" spans="4:6" x14ac:dyDescent="0.25">
      <c r="D151" s="1821"/>
      <c r="E151" s="1062" t="s">
        <v>592</v>
      </c>
      <c r="F151" s="1063">
        <v>141</v>
      </c>
    </row>
    <row r="152" spans="4:6" x14ac:dyDescent="0.25">
      <c r="D152" s="1821"/>
      <c r="E152" s="788" t="s">
        <v>593</v>
      </c>
      <c r="F152" s="790">
        <v>0</v>
      </c>
    </row>
    <row r="153" spans="4:6" x14ac:dyDescent="0.25">
      <c r="D153" s="1821"/>
      <c r="E153" s="1062" t="s">
        <v>594</v>
      </c>
      <c r="F153" s="1063">
        <v>4</v>
      </c>
    </row>
    <row r="154" spans="4:6" x14ac:dyDescent="0.25">
      <c r="D154" s="1821"/>
      <c r="E154" s="788" t="s">
        <v>595</v>
      </c>
      <c r="F154" s="790">
        <v>0</v>
      </c>
    </row>
    <row r="155" spans="4:6" x14ac:dyDescent="0.25">
      <c r="D155" s="1821"/>
      <c r="E155" s="1062" t="s">
        <v>596</v>
      </c>
      <c r="F155" s="1063">
        <v>0</v>
      </c>
    </row>
    <row r="156" spans="4:6" x14ac:dyDescent="0.25">
      <c r="D156" s="1821"/>
      <c r="E156" s="788" t="s">
        <v>597</v>
      </c>
      <c r="F156" s="790">
        <v>80</v>
      </c>
    </row>
    <row r="157" spans="4:6" ht="15.75" thickBot="1" x14ac:dyDescent="0.3">
      <c r="D157" s="1821"/>
      <c r="E157" s="1062" t="s">
        <v>598</v>
      </c>
      <c r="F157" s="1063">
        <v>0</v>
      </c>
    </row>
    <row r="158" spans="4:6" ht="15.75" thickBot="1" x14ac:dyDescent="0.3">
      <c r="D158" s="1821"/>
      <c r="E158" s="897" t="s">
        <v>361</v>
      </c>
      <c r="F158" s="898">
        <v>287</v>
      </c>
    </row>
    <row r="159" spans="4:6" x14ac:dyDescent="0.25">
      <c r="D159" s="1820" t="s">
        <v>213</v>
      </c>
      <c r="E159" s="1062" t="s">
        <v>588</v>
      </c>
      <c r="F159" s="1063">
        <v>372</v>
      </c>
    </row>
    <row r="160" spans="4:6" x14ac:dyDescent="0.25">
      <c r="D160" s="1821"/>
      <c r="E160" s="788" t="s">
        <v>589</v>
      </c>
      <c r="F160" s="790">
        <v>37</v>
      </c>
    </row>
    <row r="161" spans="4:6" x14ac:dyDescent="0.25">
      <c r="D161" s="1821"/>
      <c r="E161" s="1062" t="s">
        <v>590</v>
      </c>
      <c r="F161" s="1063">
        <v>0</v>
      </c>
    </row>
    <row r="162" spans="4:6" x14ac:dyDescent="0.25">
      <c r="D162" s="1821"/>
      <c r="E162" s="788" t="s">
        <v>591</v>
      </c>
      <c r="F162" s="790">
        <v>3</v>
      </c>
    </row>
    <row r="163" spans="4:6" x14ac:dyDescent="0.25">
      <c r="D163" s="1821"/>
      <c r="E163" s="1062" t="s">
        <v>592</v>
      </c>
      <c r="F163" s="1063">
        <v>1218</v>
      </c>
    </row>
    <row r="164" spans="4:6" x14ac:dyDescent="0.25">
      <c r="D164" s="1821"/>
      <c r="E164" s="788" t="s">
        <v>593</v>
      </c>
      <c r="F164" s="790">
        <v>104</v>
      </c>
    </row>
    <row r="165" spans="4:6" x14ac:dyDescent="0.25">
      <c r="D165" s="1821"/>
      <c r="E165" s="1062" t="s">
        <v>594</v>
      </c>
      <c r="F165" s="1063">
        <v>12</v>
      </c>
    </row>
    <row r="166" spans="4:6" x14ac:dyDescent="0.25">
      <c r="D166" s="1821"/>
      <c r="E166" s="788" t="s">
        <v>595</v>
      </c>
      <c r="F166" s="790">
        <v>8</v>
      </c>
    </row>
    <row r="167" spans="4:6" x14ac:dyDescent="0.25">
      <c r="D167" s="1821"/>
      <c r="E167" s="1062" t="s">
        <v>596</v>
      </c>
      <c r="F167" s="1063">
        <v>0</v>
      </c>
    </row>
    <row r="168" spans="4:6" x14ac:dyDescent="0.25">
      <c r="D168" s="1821"/>
      <c r="E168" s="788" t="s">
        <v>597</v>
      </c>
      <c r="F168" s="790">
        <v>341</v>
      </c>
    </row>
    <row r="169" spans="4:6" ht="15.75" thickBot="1" x14ac:dyDescent="0.3">
      <c r="D169" s="1821"/>
      <c r="E169" s="1062" t="s">
        <v>598</v>
      </c>
      <c r="F169" s="1063">
        <v>2</v>
      </c>
    </row>
    <row r="170" spans="4:6" ht="15.75" thickBot="1" x14ac:dyDescent="0.3">
      <c r="D170" s="1821"/>
      <c r="E170" s="897" t="s">
        <v>361</v>
      </c>
      <c r="F170" s="898">
        <v>2097</v>
      </c>
    </row>
    <row r="171" spans="4:6" x14ac:dyDescent="0.25">
      <c r="D171" s="1820" t="s">
        <v>214</v>
      </c>
      <c r="E171" s="1062" t="s">
        <v>588</v>
      </c>
      <c r="F171" s="1063">
        <v>143</v>
      </c>
    </row>
    <row r="172" spans="4:6" x14ac:dyDescent="0.25">
      <c r="D172" s="1821"/>
      <c r="E172" s="788" t="s">
        <v>589</v>
      </c>
      <c r="F172" s="790">
        <v>6</v>
      </c>
    </row>
    <row r="173" spans="4:6" x14ac:dyDescent="0.25">
      <c r="D173" s="1821"/>
      <c r="E173" s="1062" t="s">
        <v>590</v>
      </c>
      <c r="F173" s="1063">
        <v>0</v>
      </c>
    </row>
    <row r="174" spans="4:6" x14ac:dyDescent="0.25">
      <c r="D174" s="1821"/>
      <c r="E174" s="788" t="s">
        <v>591</v>
      </c>
      <c r="F174" s="790">
        <v>0</v>
      </c>
    </row>
    <row r="175" spans="4:6" x14ac:dyDescent="0.25">
      <c r="D175" s="1821"/>
      <c r="E175" s="1062" t="s">
        <v>592</v>
      </c>
      <c r="F175" s="1063">
        <v>356</v>
      </c>
    </row>
    <row r="176" spans="4:6" x14ac:dyDescent="0.25">
      <c r="D176" s="1821"/>
      <c r="E176" s="788" t="s">
        <v>593</v>
      </c>
      <c r="F176" s="790">
        <v>33</v>
      </c>
    </row>
    <row r="177" spans="4:6" x14ac:dyDescent="0.25">
      <c r="D177" s="1821"/>
      <c r="E177" s="1062" t="s">
        <v>594</v>
      </c>
      <c r="F177" s="1063">
        <v>9</v>
      </c>
    </row>
    <row r="178" spans="4:6" x14ac:dyDescent="0.25">
      <c r="D178" s="1821"/>
      <c r="E178" s="788" t="s">
        <v>595</v>
      </c>
      <c r="F178" s="790">
        <v>7</v>
      </c>
    </row>
    <row r="179" spans="4:6" x14ac:dyDescent="0.25">
      <c r="D179" s="1821"/>
      <c r="E179" s="1062" t="s">
        <v>596</v>
      </c>
      <c r="F179" s="1063">
        <v>0</v>
      </c>
    </row>
    <row r="180" spans="4:6" x14ac:dyDescent="0.25">
      <c r="D180" s="1821"/>
      <c r="E180" s="788" t="s">
        <v>597</v>
      </c>
      <c r="F180" s="790">
        <v>132</v>
      </c>
    </row>
    <row r="181" spans="4:6" ht="15.75" thickBot="1" x14ac:dyDescent="0.3">
      <c r="D181" s="1821"/>
      <c r="E181" s="1062" t="s">
        <v>598</v>
      </c>
      <c r="F181" s="1063">
        <v>1</v>
      </c>
    </row>
    <row r="182" spans="4:6" ht="15.75" thickBot="1" x14ac:dyDescent="0.3">
      <c r="D182" s="1821"/>
      <c r="E182" s="897" t="s">
        <v>361</v>
      </c>
      <c r="F182" s="898">
        <v>687</v>
      </c>
    </row>
    <row r="183" spans="4:6" x14ac:dyDescent="0.25">
      <c r="D183" s="1820" t="s">
        <v>260</v>
      </c>
      <c r="E183" s="1062" t="s">
        <v>588</v>
      </c>
      <c r="F183" s="1063">
        <v>376</v>
      </c>
    </row>
    <row r="184" spans="4:6" x14ac:dyDescent="0.25">
      <c r="D184" s="1821"/>
      <c r="E184" s="788" t="s">
        <v>589</v>
      </c>
      <c r="F184" s="790">
        <v>33</v>
      </c>
    </row>
    <row r="185" spans="4:6" x14ac:dyDescent="0.25">
      <c r="D185" s="1821"/>
      <c r="E185" s="1062" t="s">
        <v>590</v>
      </c>
      <c r="F185" s="1063">
        <v>1</v>
      </c>
    </row>
    <row r="186" spans="4:6" x14ac:dyDescent="0.25">
      <c r="D186" s="1821"/>
      <c r="E186" s="788" t="s">
        <v>591</v>
      </c>
      <c r="F186" s="790">
        <v>2</v>
      </c>
    </row>
    <row r="187" spans="4:6" x14ac:dyDescent="0.25">
      <c r="D187" s="1821"/>
      <c r="E187" s="1062" t="s">
        <v>592</v>
      </c>
      <c r="F187" s="1063">
        <v>1435</v>
      </c>
    </row>
    <row r="188" spans="4:6" x14ac:dyDescent="0.25">
      <c r="D188" s="1821"/>
      <c r="E188" s="788" t="s">
        <v>593</v>
      </c>
      <c r="F188" s="790">
        <v>36</v>
      </c>
    </row>
    <row r="189" spans="4:6" x14ac:dyDescent="0.25">
      <c r="D189" s="1821"/>
      <c r="E189" s="1062" t="s">
        <v>594</v>
      </c>
      <c r="F189" s="1063">
        <v>15</v>
      </c>
    </row>
    <row r="190" spans="4:6" x14ac:dyDescent="0.25">
      <c r="D190" s="1821"/>
      <c r="E190" s="788" t="s">
        <v>595</v>
      </c>
      <c r="F190" s="790">
        <v>5</v>
      </c>
    </row>
    <row r="191" spans="4:6" x14ac:dyDescent="0.25">
      <c r="D191" s="1821"/>
      <c r="E191" s="1062" t="s">
        <v>596</v>
      </c>
      <c r="F191" s="1063">
        <v>1</v>
      </c>
    </row>
    <row r="192" spans="4:6" x14ac:dyDescent="0.25">
      <c r="D192" s="1821"/>
      <c r="E192" s="788" t="s">
        <v>597</v>
      </c>
      <c r="F192" s="790">
        <v>406</v>
      </c>
    </row>
    <row r="193" spans="4:6" ht="15.75" thickBot="1" x14ac:dyDescent="0.3">
      <c r="D193" s="1821"/>
      <c r="E193" s="1062" t="s">
        <v>598</v>
      </c>
      <c r="F193" s="1063">
        <v>0</v>
      </c>
    </row>
    <row r="194" spans="4:6" ht="15.75" thickBot="1" x14ac:dyDescent="0.3">
      <c r="D194" s="1821"/>
      <c r="E194" s="897" t="s">
        <v>361</v>
      </c>
      <c r="F194" s="898">
        <v>2310</v>
      </c>
    </row>
    <row r="195" spans="4:6" x14ac:dyDescent="0.25">
      <c r="D195" s="1820" t="s">
        <v>216</v>
      </c>
      <c r="E195" s="1062" t="s">
        <v>588</v>
      </c>
      <c r="F195" s="1063">
        <v>104</v>
      </c>
    </row>
    <row r="196" spans="4:6" x14ac:dyDescent="0.25">
      <c r="D196" s="1821"/>
      <c r="E196" s="788" t="s">
        <v>589</v>
      </c>
      <c r="F196" s="790">
        <v>9</v>
      </c>
    </row>
    <row r="197" spans="4:6" x14ac:dyDescent="0.25">
      <c r="D197" s="1821"/>
      <c r="E197" s="1062" t="s">
        <v>590</v>
      </c>
      <c r="F197" s="1063">
        <v>0</v>
      </c>
    </row>
    <row r="198" spans="4:6" x14ac:dyDescent="0.25">
      <c r="D198" s="1821"/>
      <c r="E198" s="788" t="s">
        <v>591</v>
      </c>
      <c r="F198" s="790">
        <v>0</v>
      </c>
    </row>
    <row r="199" spans="4:6" x14ac:dyDescent="0.25">
      <c r="D199" s="1821"/>
      <c r="E199" s="1062" t="s">
        <v>592</v>
      </c>
      <c r="F199" s="1063">
        <v>338</v>
      </c>
    </row>
    <row r="200" spans="4:6" x14ac:dyDescent="0.25">
      <c r="D200" s="1821"/>
      <c r="E200" s="788" t="s">
        <v>593</v>
      </c>
      <c r="F200" s="790">
        <v>2</v>
      </c>
    </row>
    <row r="201" spans="4:6" x14ac:dyDescent="0.25">
      <c r="D201" s="1821"/>
      <c r="E201" s="1062" t="s">
        <v>594</v>
      </c>
      <c r="F201" s="1063">
        <v>6</v>
      </c>
    </row>
    <row r="202" spans="4:6" x14ac:dyDescent="0.25">
      <c r="D202" s="1821"/>
      <c r="E202" s="788" t="s">
        <v>595</v>
      </c>
      <c r="F202" s="790">
        <v>4</v>
      </c>
    </row>
    <row r="203" spans="4:6" x14ac:dyDescent="0.25">
      <c r="D203" s="1821"/>
      <c r="E203" s="1062" t="s">
        <v>596</v>
      </c>
      <c r="F203" s="1063">
        <v>0</v>
      </c>
    </row>
    <row r="204" spans="4:6" x14ac:dyDescent="0.25">
      <c r="D204" s="1821"/>
      <c r="E204" s="788" t="s">
        <v>597</v>
      </c>
      <c r="F204" s="790">
        <v>89</v>
      </c>
    </row>
    <row r="205" spans="4:6" ht="15.75" thickBot="1" x14ac:dyDescent="0.3">
      <c r="D205" s="1821"/>
      <c r="E205" s="1062" t="s">
        <v>598</v>
      </c>
      <c r="F205" s="1063">
        <v>0</v>
      </c>
    </row>
    <row r="206" spans="4:6" ht="15.75" thickBot="1" x14ac:dyDescent="0.3">
      <c r="D206" s="1821"/>
      <c r="E206" s="897" t="s">
        <v>361</v>
      </c>
      <c r="F206" s="898">
        <v>552</v>
      </c>
    </row>
    <row r="207" spans="4:6" x14ac:dyDescent="0.25">
      <c r="D207" s="1820" t="s">
        <v>217</v>
      </c>
      <c r="E207" s="1062" t="s">
        <v>588</v>
      </c>
      <c r="F207" s="1063">
        <v>146</v>
      </c>
    </row>
    <row r="208" spans="4:6" x14ac:dyDescent="0.25">
      <c r="D208" s="1821"/>
      <c r="E208" s="788" t="s">
        <v>589</v>
      </c>
      <c r="F208" s="790">
        <v>33</v>
      </c>
    </row>
    <row r="209" spans="4:6" x14ac:dyDescent="0.25">
      <c r="D209" s="1821"/>
      <c r="E209" s="1062" t="s">
        <v>590</v>
      </c>
      <c r="F209" s="1063">
        <v>1</v>
      </c>
    </row>
    <row r="210" spans="4:6" x14ac:dyDescent="0.25">
      <c r="D210" s="1821"/>
      <c r="E210" s="788" t="s">
        <v>591</v>
      </c>
      <c r="F210" s="790">
        <v>0</v>
      </c>
    </row>
    <row r="211" spans="4:6" x14ac:dyDescent="0.25">
      <c r="D211" s="1821"/>
      <c r="E211" s="1062" t="s">
        <v>592</v>
      </c>
      <c r="F211" s="1063">
        <v>567</v>
      </c>
    </row>
    <row r="212" spans="4:6" x14ac:dyDescent="0.25">
      <c r="D212" s="1821"/>
      <c r="E212" s="788" t="s">
        <v>593</v>
      </c>
      <c r="F212" s="790">
        <v>7</v>
      </c>
    </row>
    <row r="213" spans="4:6" x14ac:dyDescent="0.25">
      <c r="D213" s="1821"/>
      <c r="E213" s="1062" t="s">
        <v>594</v>
      </c>
      <c r="F213" s="1063">
        <v>9</v>
      </c>
    </row>
    <row r="214" spans="4:6" x14ac:dyDescent="0.25">
      <c r="D214" s="1821"/>
      <c r="E214" s="788" t="s">
        <v>595</v>
      </c>
      <c r="F214" s="790">
        <v>1</v>
      </c>
    </row>
    <row r="215" spans="4:6" x14ac:dyDescent="0.25">
      <c r="D215" s="1821"/>
      <c r="E215" s="1062" t="s">
        <v>596</v>
      </c>
      <c r="F215" s="1063">
        <v>0</v>
      </c>
    </row>
    <row r="216" spans="4:6" x14ac:dyDescent="0.25">
      <c r="D216" s="1821"/>
      <c r="E216" s="788" t="s">
        <v>597</v>
      </c>
      <c r="F216" s="790">
        <v>166</v>
      </c>
    </row>
    <row r="217" spans="4:6" ht="15.75" thickBot="1" x14ac:dyDescent="0.3">
      <c r="D217" s="1821"/>
      <c r="E217" s="1062" t="s">
        <v>598</v>
      </c>
      <c r="F217" s="1063">
        <v>0</v>
      </c>
    </row>
    <row r="218" spans="4:6" ht="15.75" thickBot="1" x14ac:dyDescent="0.3">
      <c r="D218" s="1821"/>
      <c r="E218" s="897" t="s">
        <v>361</v>
      </c>
      <c r="F218" s="898">
        <v>930</v>
      </c>
    </row>
    <row r="219" spans="4:6" x14ac:dyDescent="0.25">
      <c r="D219" s="1820" t="s">
        <v>218</v>
      </c>
      <c r="E219" s="1062" t="s">
        <v>588</v>
      </c>
      <c r="F219" s="1063">
        <v>167</v>
      </c>
    </row>
    <row r="220" spans="4:6" x14ac:dyDescent="0.25">
      <c r="D220" s="1821"/>
      <c r="E220" s="788" t="s">
        <v>589</v>
      </c>
      <c r="F220" s="790">
        <v>16</v>
      </c>
    </row>
    <row r="221" spans="4:6" x14ac:dyDescent="0.25">
      <c r="D221" s="1821"/>
      <c r="E221" s="1062" t="s">
        <v>590</v>
      </c>
      <c r="F221" s="1063">
        <v>0</v>
      </c>
    </row>
    <row r="222" spans="4:6" x14ac:dyDescent="0.25">
      <c r="D222" s="1821"/>
      <c r="E222" s="788" t="s">
        <v>591</v>
      </c>
      <c r="F222" s="790">
        <v>0</v>
      </c>
    </row>
    <row r="223" spans="4:6" x14ac:dyDescent="0.25">
      <c r="D223" s="1821"/>
      <c r="E223" s="1062" t="s">
        <v>592</v>
      </c>
      <c r="F223" s="1063">
        <v>594</v>
      </c>
    </row>
    <row r="224" spans="4:6" x14ac:dyDescent="0.25">
      <c r="D224" s="1821"/>
      <c r="E224" s="788" t="s">
        <v>593</v>
      </c>
      <c r="F224" s="790">
        <v>20</v>
      </c>
    </row>
    <row r="225" spans="2:6" x14ac:dyDescent="0.25">
      <c r="D225" s="1821"/>
      <c r="E225" s="1062" t="s">
        <v>594</v>
      </c>
      <c r="F225" s="1063">
        <v>2</v>
      </c>
    </row>
    <row r="226" spans="2:6" x14ac:dyDescent="0.25">
      <c r="D226" s="1821"/>
      <c r="E226" s="788" t="s">
        <v>595</v>
      </c>
      <c r="F226" s="790">
        <v>3</v>
      </c>
    </row>
    <row r="227" spans="2:6" x14ac:dyDescent="0.25">
      <c r="D227" s="1821"/>
      <c r="E227" s="1062" t="s">
        <v>596</v>
      </c>
      <c r="F227" s="1063">
        <v>0</v>
      </c>
    </row>
    <row r="228" spans="2:6" x14ac:dyDescent="0.25">
      <c r="D228" s="1821"/>
      <c r="E228" s="788" t="s">
        <v>597</v>
      </c>
      <c r="F228" s="790">
        <v>171</v>
      </c>
    </row>
    <row r="229" spans="2:6" ht="15.75" thickBot="1" x14ac:dyDescent="0.3">
      <c r="D229" s="1821"/>
      <c r="E229" s="1062" t="s">
        <v>598</v>
      </c>
      <c r="F229" s="1063">
        <v>0</v>
      </c>
    </row>
    <row r="230" spans="2:6" ht="15.75" thickBot="1" x14ac:dyDescent="0.3">
      <c r="D230" s="1821"/>
      <c r="E230" s="897" t="s">
        <v>361</v>
      </c>
      <c r="F230" s="898">
        <v>973</v>
      </c>
    </row>
    <row r="231" spans="2:6" x14ac:dyDescent="0.25">
      <c r="D231" s="1820" t="s">
        <v>219</v>
      </c>
      <c r="E231" s="1062" t="s">
        <v>588</v>
      </c>
      <c r="F231" s="1063">
        <v>536</v>
      </c>
    </row>
    <row r="232" spans="2:6" x14ac:dyDescent="0.25">
      <c r="D232" s="1821"/>
      <c r="E232" s="788" t="s">
        <v>589</v>
      </c>
      <c r="F232" s="790">
        <v>46</v>
      </c>
    </row>
    <row r="233" spans="2:6" x14ac:dyDescent="0.25">
      <c r="D233" s="1821"/>
      <c r="E233" s="1062" t="s">
        <v>590</v>
      </c>
      <c r="F233" s="1063">
        <v>0</v>
      </c>
    </row>
    <row r="234" spans="2:6" x14ac:dyDescent="0.25">
      <c r="D234" s="1821"/>
      <c r="E234" s="788" t="s">
        <v>591</v>
      </c>
      <c r="F234" s="790">
        <v>6</v>
      </c>
    </row>
    <row r="235" spans="2:6" x14ac:dyDescent="0.25">
      <c r="D235" s="1821"/>
      <c r="E235" s="1062" t="s">
        <v>592</v>
      </c>
      <c r="F235" s="1063">
        <v>1520</v>
      </c>
    </row>
    <row r="236" spans="2:6" x14ac:dyDescent="0.25">
      <c r="B236" s="1436" t="s">
        <v>36</v>
      </c>
      <c r="D236" s="1821"/>
      <c r="E236" s="788" t="s">
        <v>593</v>
      </c>
      <c r="F236" s="790">
        <v>76</v>
      </c>
    </row>
    <row r="237" spans="2:6" x14ac:dyDescent="0.25">
      <c r="B237" s="1436" t="s">
        <v>38</v>
      </c>
      <c r="D237" s="1821"/>
      <c r="E237" s="1062" t="s">
        <v>594</v>
      </c>
      <c r="F237" s="1063">
        <v>15</v>
      </c>
    </row>
    <row r="238" spans="2:6" x14ac:dyDescent="0.25">
      <c r="B238" s="1436" t="s">
        <v>81</v>
      </c>
      <c r="D238" s="1821"/>
      <c r="E238" s="788" t="s">
        <v>595</v>
      </c>
      <c r="F238" s="790">
        <v>8</v>
      </c>
    </row>
    <row r="239" spans="2:6" x14ac:dyDescent="0.25">
      <c r="D239" s="1821"/>
      <c r="E239" s="1062" t="s">
        <v>596</v>
      </c>
      <c r="F239" s="1063">
        <v>2</v>
      </c>
    </row>
    <row r="240" spans="2:6" x14ac:dyDescent="0.25">
      <c r="D240" s="1821"/>
      <c r="E240" s="788" t="s">
        <v>597</v>
      </c>
      <c r="F240" s="790">
        <v>551</v>
      </c>
    </row>
    <row r="241" spans="4:6" ht="15.75" thickBot="1" x14ac:dyDescent="0.3">
      <c r="D241" s="1821"/>
      <c r="E241" s="1062" t="s">
        <v>598</v>
      </c>
      <c r="F241" s="1063">
        <v>2</v>
      </c>
    </row>
    <row r="242" spans="4:6" ht="15.75" thickBot="1" x14ac:dyDescent="0.3">
      <c r="D242" s="1821"/>
      <c r="E242" s="897" t="s">
        <v>361</v>
      </c>
      <c r="F242" s="898">
        <v>2762</v>
      </c>
    </row>
    <row r="243" spans="4:6" x14ac:dyDescent="0.25">
      <c r="D243" s="1820" t="s">
        <v>220</v>
      </c>
      <c r="E243" s="1062" t="s">
        <v>588</v>
      </c>
      <c r="F243" s="1063">
        <v>122</v>
      </c>
    </row>
    <row r="244" spans="4:6" x14ac:dyDescent="0.25">
      <c r="D244" s="1821"/>
      <c r="E244" s="788" t="s">
        <v>589</v>
      </c>
      <c r="F244" s="790">
        <v>10</v>
      </c>
    </row>
    <row r="245" spans="4:6" x14ac:dyDescent="0.25">
      <c r="D245" s="1821"/>
      <c r="E245" s="1062" t="s">
        <v>590</v>
      </c>
      <c r="F245" s="1063">
        <v>0</v>
      </c>
    </row>
    <row r="246" spans="4:6" x14ac:dyDescent="0.25">
      <c r="D246" s="1821"/>
      <c r="E246" s="788" t="s">
        <v>591</v>
      </c>
      <c r="F246" s="790">
        <v>0</v>
      </c>
    </row>
    <row r="247" spans="4:6" x14ac:dyDescent="0.25">
      <c r="D247" s="1821"/>
      <c r="E247" s="1062" t="s">
        <v>592</v>
      </c>
      <c r="F247" s="1063">
        <v>268</v>
      </c>
    </row>
    <row r="248" spans="4:6" x14ac:dyDescent="0.25">
      <c r="D248" s="1821"/>
      <c r="E248" s="788" t="s">
        <v>593</v>
      </c>
      <c r="F248" s="790">
        <v>0</v>
      </c>
    </row>
    <row r="249" spans="4:6" x14ac:dyDescent="0.25">
      <c r="D249" s="1821"/>
      <c r="E249" s="1062" t="s">
        <v>594</v>
      </c>
      <c r="F249" s="1063">
        <v>5</v>
      </c>
    </row>
    <row r="250" spans="4:6" x14ac:dyDescent="0.25">
      <c r="D250" s="1821"/>
      <c r="E250" s="788" t="s">
        <v>595</v>
      </c>
      <c r="F250" s="790">
        <v>4</v>
      </c>
    </row>
    <row r="251" spans="4:6" x14ac:dyDescent="0.25">
      <c r="D251" s="1821"/>
      <c r="E251" s="1062" t="s">
        <v>596</v>
      </c>
      <c r="F251" s="1063">
        <v>0</v>
      </c>
    </row>
    <row r="252" spans="4:6" x14ac:dyDescent="0.25">
      <c r="D252" s="1821"/>
      <c r="E252" s="788" t="s">
        <v>597</v>
      </c>
      <c r="F252" s="790">
        <v>88</v>
      </c>
    </row>
    <row r="253" spans="4:6" ht="15.75" thickBot="1" x14ac:dyDescent="0.3">
      <c r="D253" s="1821"/>
      <c r="E253" s="1062" t="s">
        <v>598</v>
      </c>
      <c r="F253" s="1063">
        <v>0</v>
      </c>
    </row>
    <row r="254" spans="4:6" ht="15.75" thickBot="1" x14ac:dyDescent="0.3">
      <c r="D254" s="1821"/>
      <c r="E254" s="897" t="s">
        <v>361</v>
      </c>
      <c r="F254" s="898">
        <v>497</v>
      </c>
    </row>
    <row r="255" spans="4:6" x14ac:dyDescent="0.25">
      <c r="D255" s="1820" t="s">
        <v>602</v>
      </c>
      <c r="E255" s="1062" t="s">
        <v>588</v>
      </c>
      <c r="F255" s="1063">
        <v>479</v>
      </c>
    </row>
    <row r="256" spans="4:6" x14ac:dyDescent="0.25">
      <c r="D256" s="1821"/>
      <c r="E256" s="788" t="s">
        <v>589</v>
      </c>
      <c r="F256" s="790">
        <v>117</v>
      </c>
    </row>
    <row r="257" spans="4:6" x14ac:dyDescent="0.25">
      <c r="D257" s="1821"/>
      <c r="E257" s="1062" t="s">
        <v>590</v>
      </c>
      <c r="F257" s="1063">
        <v>16</v>
      </c>
    </row>
    <row r="258" spans="4:6" x14ac:dyDescent="0.25">
      <c r="D258" s="1821"/>
      <c r="E258" s="788" t="s">
        <v>591</v>
      </c>
      <c r="F258" s="790">
        <v>4</v>
      </c>
    </row>
    <row r="259" spans="4:6" x14ac:dyDescent="0.25">
      <c r="D259" s="1821"/>
      <c r="E259" s="1062" t="s">
        <v>592</v>
      </c>
      <c r="F259" s="1063">
        <v>1483</v>
      </c>
    </row>
    <row r="260" spans="4:6" x14ac:dyDescent="0.25">
      <c r="D260" s="1821"/>
      <c r="E260" s="788" t="s">
        <v>593</v>
      </c>
      <c r="F260" s="790">
        <v>39</v>
      </c>
    </row>
    <row r="261" spans="4:6" x14ac:dyDescent="0.25">
      <c r="D261" s="1821"/>
      <c r="E261" s="1062" t="s">
        <v>594</v>
      </c>
      <c r="F261" s="1063">
        <v>23</v>
      </c>
    </row>
    <row r="262" spans="4:6" x14ac:dyDescent="0.25">
      <c r="D262" s="1821"/>
      <c r="E262" s="788" t="s">
        <v>595</v>
      </c>
      <c r="F262" s="790">
        <v>23</v>
      </c>
    </row>
    <row r="263" spans="4:6" x14ac:dyDescent="0.25">
      <c r="D263" s="1821"/>
      <c r="E263" s="1062" t="s">
        <v>596</v>
      </c>
      <c r="F263" s="1063">
        <v>0</v>
      </c>
    </row>
    <row r="264" spans="4:6" x14ac:dyDescent="0.25">
      <c r="D264" s="1821"/>
      <c r="E264" s="788" t="s">
        <v>597</v>
      </c>
      <c r="F264" s="790">
        <v>439</v>
      </c>
    </row>
    <row r="265" spans="4:6" ht="15.75" thickBot="1" x14ac:dyDescent="0.3">
      <c r="D265" s="1821"/>
      <c r="E265" s="1062" t="s">
        <v>598</v>
      </c>
      <c r="F265" s="1063">
        <v>1</v>
      </c>
    </row>
    <row r="266" spans="4:6" ht="15.75" thickBot="1" x14ac:dyDescent="0.3">
      <c r="D266" s="1821"/>
      <c r="E266" s="897" t="s">
        <v>361</v>
      </c>
      <c r="F266" s="898">
        <v>2624</v>
      </c>
    </row>
    <row r="267" spans="4:6" x14ac:dyDescent="0.25">
      <c r="D267" s="1820" t="s">
        <v>603</v>
      </c>
      <c r="E267" s="1062" t="s">
        <v>588</v>
      </c>
      <c r="F267" s="1063">
        <v>150</v>
      </c>
    </row>
    <row r="268" spans="4:6" x14ac:dyDescent="0.25">
      <c r="D268" s="1821"/>
      <c r="E268" s="788" t="s">
        <v>589</v>
      </c>
      <c r="F268" s="790">
        <v>25</v>
      </c>
    </row>
    <row r="269" spans="4:6" x14ac:dyDescent="0.25">
      <c r="D269" s="1821"/>
      <c r="E269" s="1062" t="s">
        <v>590</v>
      </c>
      <c r="F269" s="1063">
        <v>0</v>
      </c>
    </row>
    <row r="270" spans="4:6" x14ac:dyDescent="0.25">
      <c r="D270" s="1821"/>
      <c r="E270" s="788" t="s">
        <v>591</v>
      </c>
      <c r="F270" s="790">
        <v>1</v>
      </c>
    </row>
    <row r="271" spans="4:6" x14ac:dyDescent="0.25">
      <c r="D271" s="1821"/>
      <c r="E271" s="1062" t="s">
        <v>592</v>
      </c>
      <c r="F271" s="1063">
        <v>296</v>
      </c>
    </row>
    <row r="272" spans="4:6" x14ac:dyDescent="0.25">
      <c r="D272" s="1821"/>
      <c r="E272" s="788" t="s">
        <v>593</v>
      </c>
      <c r="F272" s="790">
        <v>60</v>
      </c>
    </row>
    <row r="273" spans="4:6" x14ac:dyDescent="0.25">
      <c r="D273" s="1821"/>
      <c r="E273" s="1062" t="s">
        <v>594</v>
      </c>
      <c r="F273" s="1063">
        <v>2</v>
      </c>
    </row>
    <row r="274" spans="4:6" x14ac:dyDescent="0.25">
      <c r="D274" s="1821"/>
      <c r="E274" s="788" t="s">
        <v>595</v>
      </c>
      <c r="F274" s="790">
        <v>7</v>
      </c>
    </row>
    <row r="275" spans="4:6" x14ac:dyDescent="0.25">
      <c r="D275" s="1821"/>
      <c r="E275" s="1062" t="s">
        <v>596</v>
      </c>
      <c r="F275" s="1063">
        <v>0</v>
      </c>
    </row>
    <row r="276" spans="4:6" x14ac:dyDescent="0.25">
      <c r="D276" s="1821"/>
      <c r="E276" s="788" t="s">
        <v>597</v>
      </c>
      <c r="F276" s="790">
        <v>147</v>
      </c>
    </row>
    <row r="277" spans="4:6" ht="15.75" thickBot="1" x14ac:dyDescent="0.3">
      <c r="D277" s="1821"/>
      <c r="E277" s="1062" t="s">
        <v>598</v>
      </c>
      <c r="F277" s="1063">
        <v>0</v>
      </c>
    </row>
    <row r="278" spans="4:6" ht="15.75" thickBot="1" x14ac:dyDescent="0.3">
      <c r="D278" s="1821"/>
      <c r="E278" s="897" t="s">
        <v>361</v>
      </c>
      <c r="F278" s="898">
        <v>688</v>
      </c>
    </row>
    <row r="279" spans="4:6" x14ac:dyDescent="0.25">
      <c r="D279" s="1820" t="s">
        <v>223</v>
      </c>
      <c r="E279" s="1062" t="s">
        <v>588</v>
      </c>
      <c r="F279" s="1063">
        <v>1200</v>
      </c>
    </row>
    <row r="280" spans="4:6" x14ac:dyDescent="0.25">
      <c r="D280" s="1821"/>
      <c r="E280" s="788" t="s">
        <v>589</v>
      </c>
      <c r="F280" s="790">
        <v>207</v>
      </c>
    </row>
    <row r="281" spans="4:6" x14ac:dyDescent="0.25">
      <c r="D281" s="1821"/>
      <c r="E281" s="1062" t="s">
        <v>590</v>
      </c>
      <c r="F281" s="1063">
        <v>2</v>
      </c>
    </row>
    <row r="282" spans="4:6" x14ac:dyDescent="0.25">
      <c r="D282" s="1821"/>
      <c r="E282" s="788" t="s">
        <v>591</v>
      </c>
      <c r="F282" s="790">
        <v>10</v>
      </c>
    </row>
    <row r="283" spans="4:6" x14ac:dyDescent="0.25">
      <c r="D283" s="1821"/>
      <c r="E283" s="1062" t="s">
        <v>592</v>
      </c>
      <c r="F283" s="1063">
        <v>3384</v>
      </c>
    </row>
    <row r="284" spans="4:6" x14ac:dyDescent="0.25">
      <c r="D284" s="1821"/>
      <c r="E284" s="788" t="s">
        <v>593</v>
      </c>
      <c r="F284" s="790">
        <v>217</v>
      </c>
    </row>
    <row r="285" spans="4:6" x14ac:dyDescent="0.25">
      <c r="D285" s="1821"/>
      <c r="E285" s="1062" t="s">
        <v>594</v>
      </c>
      <c r="F285" s="1063">
        <v>58</v>
      </c>
    </row>
    <row r="286" spans="4:6" x14ac:dyDescent="0.25">
      <c r="D286" s="1821"/>
      <c r="E286" s="788" t="s">
        <v>595</v>
      </c>
      <c r="F286" s="790">
        <v>69</v>
      </c>
    </row>
    <row r="287" spans="4:6" x14ac:dyDescent="0.25">
      <c r="D287" s="1821"/>
      <c r="E287" s="1062" t="s">
        <v>596</v>
      </c>
      <c r="F287" s="1063">
        <v>0</v>
      </c>
    </row>
    <row r="288" spans="4:6" x14ac:dyDescent="0.25">
      <c r="D288" s="1821"/>
      <c r="E288" s="788" t="s">
        <v>597</v>
      </c>
      <c r="F288" s="790">
        <v>1023</v>
      </c>
    </row>
    <row r="289" spans="4:6" ht="15.75" thickBot="1" x14ac:dyDescent="0.3">
      <c r="D289" s="1821"/>
      <c r="E289" s="1062" t="s">
        <v>598</v>
      </c>
      <c r="F289" s="1063">
        <v>1</v>
      </c>
    </row>
    <row r="290" spans="4:6" ht="15.75" thickBot="1" x14ac:dyDescent="0.3">
      <c r="D290" s="1821"/>
      <c r="E290" s="897" t="s">
        <v>361</v>
      </c>
      <c r="F290" s="898">
        <v>6171</v>
      </c>
    </row>
    <row r="291" spans="4:6" x14ac:dyDescent="0.25">
      <c r="D291" s="1820" t="s">
        <v>604</v>
      </c>
      <c r="E291" s="1062" t="s">
        <v>588</v>
      </c>
      <c r="F291" s="1063">
        <v>2732</v>
      </c>
    </row>
    <row r="292" spans="4:6" x14ac:dyDescent="0.25">
      <c r="D292" s="1821"/>
      <c r="E292" s="788" t="s">
        <v>589</v>
      </c>
      <c r="F292" s="790">
        <v>638</v>
      </c>
    </row>
    <row r="293" spans="4:6" x14ac:dyDescent="0.25">
      <c r="D293" s="1821"/>
      <c r="E293" s="1062" t="s">
        <v>590</v>
      </c>
      <c r="F293" s="1063">
        <v>20</v>
      </c>
    </row>
    <row r="294" spans="4:6" x14ac:dyDescent="0.25">
      <c r="D294" s="1821"/>
      <c r="E294" s="788" t="s">
        <v>591</v>
      </c>
      <c r="F294" s="790">
        <v>15</v>
      </c>
    </row>
    <row r="295" spans="4:6" x14ac:dyDescent="0.25">
      <c r="D295" s="1821"/>
      <c r="E295" s="1062" t="s">
        <v>592</v>
      </c>
      <c r="F295" s="1063">
        <v>8381</v>
      </c>
    </row>
    <row r="296" spans="4:6" x14ac:dyDescent="0.25">
      <c r="D296" s="1821"/>
      <c r="E296" s="788" t="s">
        <v>593</v>
      </c>
      <c r="F296" s="790">
        <v>432</v>
      </c>
    </row>
    <row r="297" spans="4:6" x14ac:dyDescent="0.25">
      <c r="D297" s="1821"/>
      <c r="E297" s="1062" t="s">
        <v>594</v>
      </c>
      <c r="F297" s="1063">
        <v>83</v>
      </c>
    </row>
    <row r="298" spans="4:6" x14ac:dyDescent="0.25">
      <c r="D298" s="1821"/>
      <c r="E298" s="788" t="s">
        <v>595</v>
      </c>
      <c r="F298" s="790">
        <v>109</v>
      </c>
    </row>
    <row r="299" spans="4:6" x14ac:dyDescent="0.25">
      <c r="D299" s="1821"/>
      <c r="E299" s="1062" t="s">
        <v>596</v>
      </c>
      <c r="F299" s="1063">
        <v>4</v>
      </c>
    </row>
    <row r="300" spans="4:6" x14ac:dyDescent="0.25">
      <c r="D300" s="1821"/>
      <c r="E300" s="788" t="s">
        <v>597</v>
      </c>
      <c r="F300" s="790">
        <v>2414</v>
      </c>
    </row>
    <row r="301" spans="4:6" ht="15.75" thickBot="1" x14ac:dyDescent="0.3">
      <c r="D301" s="1821"/>
      <c r="E301" s="1062" t="s">
        <v>598</v>
      </c>
      <c r="F301" s="1063">
        <v>2</v>
      </c>
    </row>
    <row r="302" spans="4:6" ht="15.75" thickBot="1" x14ac:dyDescent="0.3">
      <c r="D302" s="1821"/>
      <c r="E302" s="897" t="s">
        <v>361</v>
      </c>
      <c r="F302" s="898">
        <v>14830</v>
      </c>
    </row>
    <row r="303" spans="4:6" x14ac:dyDescent="0.25">
      <c r="D303" s="1820" t="s">
        <v>262</v>
      </c>
      <c r="E303" s="1062" t="s">
        <v>588</v>
      </c>
      <c r="F303" s="1063">
        <v>780</v>
      </c>
    </row>
    <row r="304" spans="4:6" x14ac:dyDescent="0.25">
      <c r="D304" s="1821"/>
      <c r="E304" s="788" t="s">
        <v>589</v>
      </c>
      <c r="F304" s="790">
        <v>58</v>
      </c>
    </row>
    <row r="305" spans="4:6" x14ac:dyDescent="0.25">
      <c r="D305" s="1821"/>
      <c r="E305" s="1062" t="s">
        <v>590</v>
      </c>
      <c r="F305" s="1063">
        <v>0</v>
      </c>
    </row>
    <row r="306" spans="4:6" x14ac:dyDescent="0.25">
      <c r="D306" s="1821"/>
      <c r="E306" s="788" t="s">
        <v>591</v>
      </c>
      <c r="F306" s="790">
        <v>7</v>
      </c>
    </row>
    <row r="307" spans="4:6" x14ac:dyDescent="0.25">
      <c r="D307" s="1821"/>
      <c r="E307" s="1062" t="s">
        <v>592</v>
      </c>
      <c r="F307" s="1063">
        <v>1360</v>
      </c>
    </row>
    <row r="308" spans="4:6" x14ac:dyDescent="0.25">
      <c r="D308" s="1821"/>
      <c r="E308" s="788" t="s">
        <v>593</v>
      </c>
      <c r="F308" s="790">
        <v>203</v>
      </c>
    </row>
    <row r="309" spans="4:6" x14ac:dyDescent="0.25">
      <c r="D309" s="1821"/>
      <c r="E309" s="1062" t="s">
        <v>594</v>
      </c>
      <c r="F309" s="1063">
        <v>24</v>
      </c>
    </row>
    <row r="310" spans="4:6" x14ac:dyDescent="0.25">
      <c r="D310" s="1821"/>
      <c r="E310" s="788" t="s">
        <v>595</v>
      </c>
      <c r="F310" s="790">
        <v>18</v>
      </c>
    </row>
    <row r="311" spans="4:6" x14ac:dyDescent="0.25">
      <c r="D311" s="1821"/>
      <c r="E311" s="1062" t="s">
        <v>596</v>
      </c>
      <c r="F311" s="1063">
        <v>0</v>
      </c>
    </row>
    <row r="312" spans="4:6" x14ac:dyDescent="0.25">
      <c r="D312" s="1821"/>
      <c r="E312" s="788" t="s">
        <v>597</v>
      </c>
      <c r="F312" s="790">
        <v>632</v>
      </c>
    </row>
    <row r="313" spans="4:6" ht="15.75" thickBot="1" x14ac:dyDescent="0.3">
      <c r="D313" s="1821"/>
      <c r="E313" s="1062" t="s">
        <v>598</v>
      </c>
      <c r="F313" s="1063">
        <v>0</v>
      </c>
    </row>
    <row r="314" spans="4:6" ht="15.75" thickBot="1" x14ac:dyDescent="0.3">
      <c r="D314" s="1821"/>
      <c r="E314" s="897" t="s">
        <v>361</v>
      </c>
      <c r="F314" s="898">
        <v>3082</v>
      </c>
    </row>
    <row r="315" spans="4:6" x14ac:dyDescent="0.25">
      <c r="D315" s="1820" t="s">
        <v>226</v>
      </c>
      <c r="E315" s="1062" t="s">
        <v>588</v>
      </c>
      <c r="F315" s="1063">
        <v>171</v>
      </c>
    </row>
    <row r="316" spans="4:6" x14ac:dyDescent="0.25">
      <c r="D316" s="1821"/>
      <c r="E316" s="788" t="s">
        <v>589</v>
      </c>
      <c r="F316" s="790">
        <v>13</v>
      </c>
    </row>
    <row r="317" spans="4:6" x14ac:dyDescent="0.25">
      <c r="D317" s="1821"/>
      <c r="E317" s="1062" t="s">
        <v>590</v>
      </c>
      <c r="F317" s="1063">
        <v>0</v>
      </c>
    </row>
    <row r="318" spans="4:6" x14ac:dyDescent="0.25">
      <c r="D318" s="1821"/>
      <c r="E318" s="788" t="s">
        <v>591</v>
      </c>
      <c r="F318" s="790">
        <v>0</v>
      </c>
    </row>
    <row r="319" spans="4:6" x14ac:dyDescent="0.25">
      <c r="D319" s="1821"/>
      <c r="E319" s="1062" t="s">
        <v>592</v>
      </c>
      <c r="F319" s="1063">
        <v>528</v>
      </c>
    </row>
    <row r="320" spans="4:6" x14ac:dyDescent="0.25">
      <c r="D320" s="1821"/>
      <c r="E320" s="788" t="s">
        <v>593</v>
      </c>
      <c r="F320" s="790">
        <v>39</v>
      </c>
    </row>
    <row r="321" spans="4:6" x14ac:dyDescent="0.25">
      <c r="D321" s="1821"/>
      <c r="E321" s="1062" t="s">
        <v>594</v>
      </c>
      <c r="F321" s="1063">
        <v>5</v>
      </c>
    </row>
    <row r="322" spans="4:6" x14ac:dyDescent="0.25">
      <c r="D322" s="1821"/>
      <c r="E322" s="788" t="s">
        <v>595</v>
      </c>
      <c r="F322" s="790">
        <v>4</v>
      </c>
    </row>
    <row r="323" spans="4:6" x14ac:dyDescent="0.25">
      <c r="D323" s="1821"/>
      <c r="E323" s="1062" t="s">
        <v>596</v>
      </c>
      <c r="F323" s="1063">
        <v>2</v>
      </c>
    </row>
    <row r="324" spans="4:6" x14ac:dyDescent="0.25">
      <c r="D324" s="1821"/>
      <c r="E324" s="788" t="s">
        <v>597</v>
      </c>
      <c r="F324" s="790">
        <v>193</v>
      </c>
    </row>
    <row r="325" spans="4:6" ht="15.75" thickBot="1" x14ac:dyDescent="0.3">
      <c r="D325" s="1821"/>
      <c r="E325" s="1062" t="s">
        <v>598</v>
      </c>
      <c r="F325" s="1063">
        <v>0</v>
      </c>
    </row>
    <row r="326" spans="4:6" ht="15.75" thickBot="1" x14ac:dyDescent="0.3">
      <c r="D326" s="1821"/>
      <c r="E326" s="897" t="s">
        <v>361</v>
      </c>
      <c r="F326" s="898">
        <v>955</v>
      </c>
    </row>
    <row r="327" spans="4:6" x14ac:dyDescent="0.25">
      <c r="D327" s="1820" t="s">
        <v>227</v>
      </c>
      <c r="E327" s="1062" t="s">
        <v>588</v>
      </c>
      <c r="F327" s="1063">
        <v>151</v>
      </c>
    </row>
    <row r="328" spans="4:6" x14ac:dyDescent="0.25">
      <c r="D328" s="1821"/>
      <c r="E328" s="788" t="s">
        <v>589</v>
      </c>
      <c r="F328" s="790">
        <v>20</v>
      </c>
    </row>
    <row r="329" spans="4:6" x14ac:dyDescent="0.25">
      <c r="D329" s="1821"/>
      <c r="E329" s="1062" t="s">
        <v>590</v>
      </c>
      <c r="F329" s="1063">
        <v>0</v>
      </c>
    </row>
    <row r="330" spans="4:6" x14ac:dyDescent="0.25">
      <c r="D330" s="1821"/>
      <c r="E330" s="788" t="s">
        <v>591</v>
      </c>
      <c r="F330" s="790">
        <v>1</v>
      </c>
    </row>
    <row r="331" spans="4:6" x14ac:dyDescent="0.25">
      <c r="D331" s="1821"/>
      <c r="E331" s="1062" t="s">
        <v>592</v>
      </c>
      <c r="F331" s="1063">
        <v>582</v>
      </c>
    </row>
    <row r="332" spans="4:6" x14ac:dyDescent="0.25">
      <c r="D332" s="1821"/>
      <c r="E332" s="788" t="s">
        <v>593</v>
      </c>
      <c r="F332" s="790">
        <v>41</v>
      </c>
    </row>
    <row r="333" spans="4:6" x14ac:dyDescent="0.25">
      <c r="D333" s="1821"/>
      <c r="E333" s="1062" t="s">
        <v>594</v>
      </c>
      <c r="F333" s="1063">
        <v>5</v>
      </c>
    </row>
    <row r="334" spans="4:6" x14ac:dyDescent="0.25">
      <c r="D334" s="1821"/>
      <c r="E334" s="788" t="s">
        <v>595</v>
      </c>
      <c r="F334" s="790">
        <v>2</v>
      </c>
    </row>
    <row r="335" spans="4:6" x14ac:dyDescent="0.25">
      <c r="D335" s="1821"/>
      <c r="E335" s="1062" t="s">
        <v>596</v>
      </c>
      <c r="F335" s="1063">
        <v>0</v>
      </c>
    </row>
    <row r="336" spans="4:6" x14ac:dyDescent="0.25">
      <c r="D336" s="1821"/>
      <c r="E336" s="788" t="s">
        <v>597</v>
      </c>
      <c r="F336" s="790">
        <v>166</v>
      </c>
    </row>
    <row r="337" spans="4:6" ht="15.75" thickBot="1" x14ac:dyDescent="0.3">
      <c r="D337" s="1821"/>
      <c r="E337" s="1062" t="s">
        <v>598</v>
      </c>
      <c r="F337" s="1063">
        <v>0</v>
      </c>
    </row>
    <row r="338" spans="4:6" ht="15.75" thickBot="1" x14ac:dyDescent="0.3">
      <c r="D338" s="1821"/>
      <c r="E338" s="897" t="s">
        <v>361</v>
      </c>
      <c r="F338" s="898">
        <v>968</v>
      </c>
    </row>
    <row r="339" spans="4:6" x14ac:dyDescent="0.25">
      <c r="D339" s="1820" t="s">
        <v>228</v>
      </c>
      <c r="E339" s="1062" t="s">
        <v>588</v>
      </c>
      <c r="F339" s="1063">
        <v>399</v>
      </c>
    </row>
    <row r="340" spans="4:6" x14ac:dyDescent="0.25">
      <c r="D340" s="1821"/>
      <c r="E340" s="788" t="s">
        <v>589</v>
      </c>
      <c r="F340" s="790">
        <v>25</v>
      </c>
    </row>
    <row r="341" spans="4:6" x14ac:dyDescent="0.25">
      <c r="D341" s="1821"/>
      <c r="E341" s="1062" t="s">
        <v>590</v>
      </c>
      <c r="F341" s="1063">
        <v>1</v>
      </c>
    </row>
    <row r="342" spans="4:6" x14ac:dyDescent="0.25">
      <c r="D342" s="1821"/>
      <c r="E342" s="788" t="s">
        <v>591</v>
      </c>
      <c r="F342" s="790">
        <v>1</v>
      </c>
    </row>
    <row r="343" spans="4:6" x14ac:dyDescent="0.25">
      <c r="D343" s="1821"/>
      <c r="E343" s="1062" t="s">
        <v>592</v>
      </c>
      <c r="F343" s="1063">
        <v>667</v>
      </c>
    </row>
    <row r="344" spans="4:6" x14ac:dyDescent="0.25">
      <c r="D344" s="1821"/>
      <c r="E344" s="788" t="s">
        <v>593</v>
      </c>
      <c r="F344" s="790">
        <v>85</v>
      </c>
    </row>
    <row r="345" spans="4:6" x14ac:dyDescent="0.25">
      <c r="D345" s="1821"/>
      <c r="E345" s="1062" t="s">
        <v>594</v>
      </c>
      <c r="F345" s="1063">
        <v>18</v>
      </c>
    </row>
    <row r="346" spans="4:6" x14ac:dyDescent="0.25">
      <c r="D346" s="1821"/>
      <c r="E346" s="788" t="s">
        <v>595</v>
      </c>
      <c r="F346" s="790">
        <v>4</v>
      </c>
    </row>
    <row r="347" spans="4:6" x14ac:dyDescent="0.25">
      <c r="D347" s="1821"/>
      <c r="E347" s="1062" t="s">
        <v>596</v>
      </c>
      <c r="F347" s="1063">
        <v>1</v>
      </c>
    </row>
    <row r="348" spans="4:6" x14ac:dyDescent="0.25">
      <c r="D348" s="1821"/>
      <c r="E348" s="788" t="s">
        <v>597</v>
      </c>
      <c r="F348" s="790">
        <v>249</v>
      </c>
    </row>
    <row r="349" spans="4:6" ht="15.75" thickBot="1" x14ac:dyDescent="0.3">
      <c r="D349" s="1821"/>
      <c r="E349" s="1062" t="s">
        <v>598</v>
      </c>
      <c r="F349" s="1063">
        <v>0</v>
      </c>
    </row>
    <row r="350" spans="4:6" ht="15.75" thickBot="1" x14ac:dyDescent="0.3">
      <c r="D350" s="1821"/>
      <c r="E350" s="897" t="s">
        <v>361</v>
      </c>
      <c r="F350" s="898">
        <v>1450</v>
      </c>
    </row>
    <row r="351" spans="4:6" ht="15" customHeight="1" x14ac:dyDescent="0.25">
      <c r="D351" s="1809" t="s">
        <v>605</v>
      </c>
      <c r="E351" s="1062" t="s">
        <v>588</v>
      </c>
      <c r="F351" s="1063">
        <v>266</v>
      </c>
    </row>
    <row r="352" spans="4:6" ht="15" customHeight="1" x14ac:dyDescent="0.25">
      <c r="D352" s="1810"/>
      <c r="E352" s="788" t="s">
        <v>589</v>
      </c>
      <c r="F352" s="790">
        <v>27</v>
      </c>
    </row>
    <row r="353" spans="4:6" ht="15" customHeight="1" x14ac:dyDescent="0.25">
      <c r="D353" s="1810"/>
      <c r="E353" s="1062" t="s">
        <v>590</v>
      </c>
      <c r="F353" s="1063">
        <v>0</v>
      </c>
    </row>
    <row r="354" spans="4:6" ht="15" customHeight="1" x14ac:dyDescent="0.25">
      <c r="D354" s="1810"/>
      <c r="E354" s="788" t="s">
        <v>591</v>
      </c>
      <c r="F354" s="790">
        <v>1</v>
      </c>
    </row>
    <row r="355" spans="4:6" ht="15" customHeight="1" x14ac:dyDescent="0.25">
      <c r="D355" s="1810"/>
      <c r="E355" s="1062" t="s">
        <v>592</v>
      </c>
      <c r="F355" s="1063">
        <v>1076</v>
      </c>
    </row>
    <row r="356" spans="4:6" ht="15" customHeight="1" x14ac:dyDescent="0.25">
      <c r="D356" s="1810"/>
      <c r="E356" s="788" t="s">
        <v>593</v>
      </c>
      <c r="F356" s="790">
        <v>26</v>
      </c>
    </row>
    <row r="357" spans="4:6" ht="15" customHeight="1" x14ac:dyDescent="0.25">
      <c r="D357" s="1810"/>
      <c r="E357" s="1062" t="s">
        <v>594</v>
      </c>
      <c r="F357" s="1063">
        <v>16</v>
      </c>
    </row>
    <row r="358" spans="4:6" ht="15" customHeight="1" x14ac:dyDescent="0.25">
      <c r="D358" s="1810"/>
      <c r="E358" s="788" t="s">
        <v>595</v>
      </c>
      <c r="F358" s="790">
        <v>1</v>
      </c>
    </row>
    <row r="359" spans="4:6" ht="15" customHeight="1" x14ac:dyDescent="0.25">
      <c r="D359" s="1810"/>
      <c r="E359" s="1062" t="s">
        <v>596</v>
      </c>
      <c r="F359" s="1063">
        <v>0</v>
      </c>
    </row>
    <row r="360" spans="4:6" ht="15" customHeight="1" x14ac:dyDescent="0.25">
      <c r="D360" s="1810"/>
      <c r="E360" s="788" t="s">
        <v>597</v>
      </c>
      <c r="F360" s="790">
        <v>289</v>
      </c>
    </row>
    <row r="361" spans="4:6" ht="15.75" customHeight="1" thickBot="1" x14ac:dyDescent="0.3">
      <c r="D361" s="1810"/>
      <c r="E361" s="1062" t="s">
        <v>598</v>
      </c>
      <c r="F361" s="1063">
        <v>1</v>
      </c>
    </row>
    <row r="362" spans="4:6" ht="15.75" customHeight="1" thickBot="1" x14ac:dyDescent="0.3">
      <c r="D362" s="1824"/>
      <c r="E362" s="897" t="s">
        <v>361</v>
      </c>
      <c r="F362" s="898">
        <v>1703</v>
      </c>
    </row>
    <row r="363" spans="4:6" ht="15" customHeight="1" x14ac:dyDescent="0.25">
      <c r="D363" s="1809" t="s">
        <v>606</v>
      </c>
      <c r="E363" s="1062" t="s">
        <v>588</v>
      </c>
      <c r="F363" s="1063">
        <v>272</v>
      </c>
    </row>
    <row r="364" spans="4:6" ht="15" customHeight="1" x14ac:dyDescent="0.25">
      <c r="D364" s="1810"/>
      <c r="E364" s="788" t="s">
        <v>589</v>
      </c>
      <c r="F364" s="790">
        <v>48</v>
      </c>
    </row>
    <row r="365" spans="4:6" ht="15" customHeight="1" x14ac:dyDescent="0.25">
      <c r="D365" s="1810"/>
      <c r="E365" s="1062" t="s">
        <v>590</v>
      </c>
      <c r="F365" s="1063">
        <v>0</v>
      </c>
    </row>
    <row r="366" spans="4:6" ht="15" customHeight="1" x14ac:dyDescent="0.25">
      <c r="D366" s="1810"/>
      <c r="E366" s="788" t="s">
        <v>591</v>
      </c>
      <c r="F366" s="790">
        <v>3</v>
      </c>
    </row>
    <row r="367" spans="4:6" ht="15" customHeight="1" x14ac:dyDescent="0.25">
      <c r="D367" s="1810"/>
      <c r="E367" s="1062" t="s">
        <v>592</v>
      </c>
      <c r="F367" s="1063">
        <v>926</v>
      </c>
    </row>
    <row r="368" spans="4:6" ht="15" customHeight="1" x14ac:dyDescent="0.25">
      <c r="D368" s="1810"/>
      <c r="E368" s="788" t="s">
        <v>593</v>
      </c>
      <c r="F368" s="790">
        <v>49</v>
      </c>
    </row>
    <row r="369" spans="4:6" ht="15" customHeight="1" x14ac:dyDescent="0.25">
      <c r="D369" s="1810"/>
      <c r="E369" s="1062" t="s">
        <v>594</v>
      </c>
      <c r="F369" s="1063">
        <v>10</v>
      </c>
    </row>
    <row r="370" spans="4:6" ht="15" customHeight="1" x14ac:dyDescent="0.25">
      <c r="D370" s="1810"/>
      <c r="E370" s="788" t="s">
        <v>595</v>
      </c>
      <c r="F370" s="790">
        <v>11</v>
      </c>
    </row>
    <row r="371" spans="4:6" ht="15" customHeight="1" x14ac:dyDescent="0.25">
      <c r="D371" s="1810"/>
      <c r="E371" s="1062" t="s">
        <v>596</v>
      </c>
      <c r="F371" s="1063">
        <v>0</v>
      </c>
    </row>
    <row r="372" spans="4:6" ht="15" customHeight="1" x14ac:dyDescent="0.25">
      <c r="D372" s="1810"/>
      <c r="E372" s="788" t="s">
        <v>597</v>
      </c>
      <c r="F372" s="790">
        <v>269</v>
      </c>
    </row>
    <row r="373" spans="4:6" ht="15.75" customHeight="1" thickBot="1" x14ac:dyDescent="0.3">
      <c r="D373" s="1810"/>
      <c r="E373" s="1062" t="s">
        <v>598</v>
      </c>
      <c r="F373" s="1063">
        <v>0</v>
      </c>
    </row>
    <row r="374" spans="4:6" ht="15.75" customHeight="1" thickBot="1" x14ac:dyDescent="0.3">
      <c r="D374" s="1824"/>
      <c r="E374" s="897" t="s">
        <v>361</v>
      </c>
      <c r="F374" s="898">
        <v>1588</v>
      </c>
    </row>
    <row r="375" spans="4:6" ht="15" customHeight="1" x14ac:dyDescent="0.25">
      <c r="D375" s="1809" t="s">
        <v>231</v>
      </c>
      <c r="E375" s="1062" t="s">
        <v>588</v>
      </c>
      <c r="F375" s="1063">
        <v>132</v>
      </c>
    </row>
    <row r="376" spans="4:6" ht="15" customHeight="1" x14ac:dyDescent="0.25">
      <c r="D376" s="1810"/>
      <c r="E376" s="788" t="s">
        <v>589</v>
      </c>
      <c r="F376" s="790">
        <v>4</v>
      </c>
    </row>
    <row r="377" spans="4:6" ht="15" customHeight="1" x14ac:dyDescent="0.25">
      <c r="D377" s="1810"/>
      <c r="E377" s="1062" t="s">
        <v>590</v>
      </c>
      <c r="F377" s="1063">
        <v>0</v>
      </c>
    </row>
    <row r="378" spans="4:6" ht="15" customHeight="1" x14ac:dyDescent="0.25">
      <c r="D378" s="1810"/>
      <c r="E378" s="788" t="s">
        <v>591</v>
      </c>
      <c r="F378" s="790">
        <v>2</v>
      </c>
    </row>
    <row r="379" spans="4:6" ht="15" customHeight="1" x14ac:dyDescent="0.25">
      <c r="D379" s="1810"/>
      <c r="E379" s="1062" t="s">
        <v>592</v>
      </c>
      <c r="F379" s="1063">
        <v>348</v>
      </c>
    </row>
    <row r="380" spans="4:6" ht="15" customHeight="1" x14ac:dyDescent="0.25">
      <c r="D380" s="1810"/>
      <c r="E380" s="788" t="s">
        <v>593</v>
      </c>
      <c r="F380" s="790">
        <v>3</v>
      </c>
    </row>
    <row r="381" spans="4:6" ht="15" customHeight="1" x14ac:dyDescent="0.25">
      <c r="D381" s="1810"/>
      <c r="E381" s="1062" t="s">
        <v>594</v>
      </c>
      <c r="F381" s="1063">
        <v>6</v>
      </c>
    </row>
    <row r="382" spans="4:6" ht="15" customHeight="1" x14ac:dyDescent="0.25">
      <c r="D382" s="1810"/>
      <c r="E382" s="788" t="s">
        <v>595</v>
      </c>
      <c r="F382" s="790">
        <v>2</v>
      </c>
    </row>
    <row r="383" spans="4:6" ht="15" customHeight="1" x14ac:dyDescent="0.25">
      <c r="D383" s="1810"/>
      <c r="E383" s="1062" t="s">
        <v>596</v>
      </c>
      <c r="F383" s="1063">
        <v>0</v>
      </c>
    </row>
    <row r="384" spans="4:6" ht="15" customHeight="1" x14ac:dyDescent="0.25">
      <c r="D384" s="1810"/>
      <c r="E384" s="788" t="s">
        <v>597</v>
      </c>
      <c r="F384" s="790">
        <v>117</v>
      </c>
    </row>
    <row r="385" spans="4:6" ht="15.75" customHeight="1" thickBot="1" x14ac:dyDescent="0.3">
      <c r="D385" s="1810"/>
      <c r="E385" s="1062" t="s">
        <v>598</v>
      </c>
      <c r="F385" s="1063">
        <v>0</v>
      </c>
    </row>
    <row r="386" spans="4:6" ht="15.75" customHeight="1" thickBot="1" x14ac:dyDescent="0.3">
      <c r="D386" s="1824"/>
      <c r="E386" s="897" t="s">
        <v>361</v>
      </c>
      <c r="F386" s="898">
        <v>614</v>
      </c>
    </row>
    <row r="387" spans="4:6" ht="15" customHeight="1" x14ac:dyDescent="0.25">
      <c r="D387" s="1809" t="s">
        <v>575</v>
      </c>
      <c r="E387" s="1062" t="s">
        <v>588</v>
      </c>
      <c r="F387" s="1063">
        <v>137</v>
      </c>
    </row>
    <row r="388" spans="4:6" ht="15" customHeight="1" x14ac:dyDescent="0.25">
      <c r="D388" s="1810"/>
      <c r="E388" s="788" t="s">
        <v>589</v>
      </c>
      <c r="F388" s="790">
        <v>12</v>
      </c>
    </row>
    <row r="389" spans="4:6" ht="15" customHeight="1" x14ac:dyDescent="0.25">
      <c r="D389" s="1810"/>
      <c r="E389" s="1062" t="s">
        <v>590</v>
      </c>
      <c r="F389" s="1063">
        <v>0</v>
      </c>
    </row>
    <row r="390" spans="4:6" ht="15" customHeight="1" x14ac:dyDescent="0.25">
      <c r="D390" s="1810"/>
      <c r="E390" s="788" t="s">
        <v>591</v>
      </c>
      <c r="F390" s="790">
        <v>0</v>
      </c>
    </row>
    <row r="391" spans="4:6" ht="15" customHeight="1" x14ac:dyDescent="0.25">
      <c r="D391" s="1810"/>
      <c r="E391" s="1062" t="s">
        <v>592</v>
      </c>
      <c r="F391" s="1063">
        <v>417</v>
      </c>
    </row>
    <row r="392" spans="4:6" ht="15" customHeight="1" x14ac:dyDescent="0.25">
      <c r="D392" s="1810"/>
      <c r="E392" s="788" t="s">
        <v>593</v>
      </c>
      <c r="F392" s="790">
        <v>0</v>
      </c>
    </row>
    <row r="393" spans="4:6" ht="15" customHeight="1" x14ac:dyDescent="0.25">
      <c r="D393" s="1810"/>
      <c r="E393" s="1062" t="s">
        <v>594</v>
      </c>
      <c r="F393" s="1063">
        <v>7</v>
      </c>
    </row>
    <row r="394" spans="4:6" ht="15" customHeight="1" x14ac:dyDescent="0.25">
      <c r="D394" s="1810"/>
      <c r="E394" s="788" t="s">
        <v>595</v>
      </c>
      <c r="F394" s="790">
        <v>2</v>
      </c>
    </row>
    <row r="395" spans="4:6" ht="15" customHeight="1" x14ac:dyDescent="0.25">
      <c r="D395" s="1810"/>
      <c r="E395" s="1062" t="s">
        <v>596</v>
      </c>
      <c r="F395" s="1063">
        <v>1</v>
      </c>
    </row>
    <row r="396" spans="4:6" ht="15" customHeight="1" x14ac:dyDescent="0.25">
      <c r="D396" s="1810"/>
      <c r="E396" s="788" t="s">
        <v>597</v>
      </c>
      <c r="F396" s="790">
        <v>159</v>
      </c>
    </row>
    <row r="397" spans="4:6" ht="15.75" customHeight="1" thickBot="1" x14ac:dyDescent="0.3">
      <c r="D397" s="1810"/>
      <c r="E397" s="1062" t="s">
        <v>598</v>
      </c>
      <c r="F397" s="1063">
        <v>1</v>
      </c>
    </row>
    <row r="398" spans="4:6" ht="15.75" customHeight="1" thickBot="1" x14ac:dyDescent="0.3">
      <c r="D398" s="1824"/>
      <c r="E398" s="897" t="s">
        <v>361</v>
      </c>
      <c r="F398" s="898">
        <v>736</v>
      </c>
    </row>
    <row r="399" spans="4:6" ht="15" customHeight="1" x14ac:dyDescent="0.25">
      <c r="D399" s="1809" t="s">
        <v>263</v>
      </c>
      <c r="E399" s="1062" t="s">
        <v>588</v>
      </c>
      <c r="F399" s="1063">
        <v>654</v>
      </c>
    </row>
    <row r="400" spans="4:6" ht="15" customHeight="1" x14ac:dyDescent="0.25">
      <c r="D400" s="1810"/>
      <c r="E400" s="788" t="s">
        <v>589</v>
      </c>
      <c r="F400" s="790">
        <v>153</v>
      </c>
    </row>
    <row r="401" spans="4:6" ht="15" customHeight="1" x14ac:dyDescent="0.25">
      <c r="D401" s="1810"/>
      <c r="E401" s="1062" t="s">
        <v>590</v>
      </c>
      <c r="F401" s="1063">
        <v>3</v>
      </c>
    </row>
    <row r="402" spans="4:6" ht="15" customHeight="1" x14ac:dyDescent="0.25">
      <c r="D402" s="1810"/>
      <c r="E402" s="788" t="s">
        <v>591</v>
      </c>
      <c r="F402" s="790">
        <v>8</v>
      </c>
    </row>
    <row r="403" spans="4:6" ht="15" customHeight="1" x14ac:dyDescent="0.25">
      <c r="D403" s="1810"/>
      <c r="E403" s="1062" t="s">
        <v>592</v>
      </c>
      <c r="F403" s="1063">
        <v>2685</v>
      </c>
    </row>
    <row r="404" spans="4:6" ht="15" customHeight="1" x14ac:dyDescent="0.25">
      <c r="D404" s="1810"/>
      <c r="E404" s="788" t="s">
        <v>593</v>
      </c>
      <c r="F404" s="790">
        <v>144</v>
      </c>
    </row>
    <row r="405" spans="4:6" ht="15" customHeight="1" x14ac:dyDescent="0.25">
      <c r="D405" s="1810"/>
      <c r="E405" s="1062" t="s">
        <v>594</v>
      </c>
      <c r="F405" s="1063">
        <v>15</v>
      </c>
    </row>
    <row r="406" spans="4:6" ht="15" customHeight="1" x14ac:dyDescent="0.25">
      <c r="D406" s="1810"/>
      <c r="E406" s="788" t="s">
        <v>595</v>
      </c>
      <c r="F406" s="790">
        <v>46</v>
      </c>
    </row>
    <row r="407" spans="4:6" ht="15" customHeight="1" x14ac:dyDescent="0.25">
      <c r="D407" s="1810"/>
      <c r="E407" s="1062" t="s">
        <v>596</v>
      </c>
      <c r="F407" s="1063">
        <v>0</v>
      </c>
    </row>
    <row r="408" spans="4:6" ht="15" customHeight="1" x14ac:dyDescent="0.25">
      <c r="D408" s="1810"/>
      <c r="E408" s="788" t="s">
        <v>597</v>
      </c>
      <c r="F408" s="790">
        <v>695</v>
      </c>
    </row>
    <row r="409" spans="4:6" ht="15.75" customHeight="1" thickBot="1" x14ac:dyDescent="0.3">
      <c r="D409" s="1810"/>
      <c r="E409" s="1062" t="s">
        <v>598</v>
      </c>
      <c r="F409" s="1063">
        <v>5</v>
      </c>
    </row>
    <row r="410" spans="4:6" ht="15.75" customHeight="1" thickBot="1" x14ac:dyDescent="0.3">
      <c r="D410" s="1824"/>
      <c r="E410" s="897" t="s">
        <v>361</v>
      </c>
      <c r="F410" s="898">
        <v>4408</v>
      </c>
    </row>
    <row r="411" spans="4:6" ht="15.75" customHeight="1" x14ac:dyDescent="0.25">
      <c r="D411" s="1809" t="s">
        <v>234</v>
      </c>
      <c r="E411" s="1062" t="s">
        <v>588</v>
      </c>
      <c r="F411" s="1063">
        <v>120</v>
      </c>
    </row>
    <row r="412" spans="4:6" ht="15.75" customHeight="1" x14ac:dyDescent="0.25">
      <c r="D412" s="1810"/>
      <c r="E412" s="788" t="s">
        <v>589</v>
      </c>
      <c r="F412" s="790">
        <v>9</v>
      </c>
    </row>
    <row r="413" spans="4:6" ht="15.75" customHeight="1" x14ac:dyDescent="0.25">
      <c r="D413" s="1810"/>
      <c r="E413" s="1062" t="s">
        <v>590</v>
      </c>
      <c r="F413" s="1063">
        <v>0</v>
      </c>
    </row>
    <row r="414" spans="4:6" ht="15.75" customHeight="1" x14ac:dyDescent="0.25">
      <c r="D414" s="1810"/>
      <c r="E414" s="788" t="s">
        <v>591</v>
      </c>
      <c r="F414" s="790">
        <v>0</v>
      </c>
    </row>
    <row r="415" spans="4:6" ht="15.75" customHeight="1" x14ac:dyDescent="0.25">
      <c r="D415" s="1810"/>
      <c r="E415" s="1062" t="s">
        <v>592</v>
      </c>
      <c r="F415" s="1063">
        <v>155</v>
      </c>
    </row>
    <row r="416" spans="4:6" ht="15.75" customHeight="1" x14ac:dyDescent="0.25">
      <c r="D416" s="1810"/>
      <c r="E416" s="788" t="s">
        <v>593</v>
      </c>
      <c r="F416" s="790">
        <v>0</v>
      </c>
    </row>
    <row r="417" spans="4:6" ht="15.75" customHeight="1" x14ac:dyDescent="0.25">
      <c r="D417" s="1810"/>
      <c r="E417" s="1062" t="s">
        <v>594</v>
      </c>
      <c r="F417" s="1063">
        <v>8</v>
      </c>
    </row>
    <row r="418" spans="4:6" ht="15.75" customHeight="1" x14ac:dyDescent="0.25">
      <c r="D418" s="1810"/>
      <c r="E418" s="788" t="s">
        <v>595</v>
      </c>
      <c r="F418" s="790">
        <v>0</v>
      </c>
    </row>
    <row r="419" spans="4:6" ht="15.75" customHeight="1" x14ac:dyDescent="0.25">
      <c r="D419" s="1810"/>
      <c r="E419" s="1062" t="s">
        <v>596</v>
      </c>
      <c r="F419" s="1063">
        <v>0</v>
      </c>
    </row>
    <row r="420" spans="4:6" ht="15.75" customHeight="1" x14ac:dyDescent="0.25">
      <c r="D420" s="1810"/>
      <c r="E420" s="788" t="s">
        <v>597</v>
      </c>
      <c r="F420" s="790">
        <v>70</v>
      </c>
    </row>
    <row r="421" spans="4:6" ht="15.75" customHeight="1" thickBot="1" x14ac:dyDescent="0.3">
      <c r="D421" s="1810"/>
      <c r="E421" s="1062" t="s">
        <v>598</v>
      </c>
      <c r="F421" s="1063">
        <v>0</v>
      </c>
    </row>
    <row r="422" spans="4:6" ht="15.75" customHeight="1" thickBot="1" x14ac:dyDescent="0.3">
      <c r="D422" s="1824"/>
      <c r="E422" s="897" t="s">
        <v>361</v>
      </c>
      <c r="F422" s="898">
        <v>362</v>
      </c>
    </row>
    <row r="423" spans="4:6" ht="15.75" customHeight="1" x14ac:dyDescent="0.25">
      <c r="D423" s="1809" t="s">
        <v>235</v>
      </c>
      <c r="E423" s="1062" t="s">
        <v>588</v>
      </c>
      <c r="F423" s="1063">
        <v>753</v>
      </c>
    </row>
    <row r="424" spans="4:6" ht="15.75" customHeight="1" x14ac:dyDescent="0.25">
      <c r="D424" s="1810"/>
      <c r="E424" s="788" t="s">
        <v>589</v>
      </c>
      <c r="F424" s="790">
        <v>191</v>
      </c>
    </row>
    <row r="425" spans="4:6" ht="15.75" customHeight="1" x14ac:dyDescent="0.25">
      <c r="D425" s="1810"/>
      <c r="E425" s="1062" t="s">
        <v>590</v>
      </c>
      <c r="F425" s="1063">
        <v>1</v>
      </c>
    </row>
    <row r="426" spans="4:6" ht="15.75" customHeight="1" x14ac:dyDescent="0.25">
      <c r="D426" s="1810"/>
      <c r="E426" s="788" t="s">
        <v>591</v>
      </c>
      <c r="F426" s="790">
        <v>4</v>
      </c>
    </row>
    <row r="427" spans="4:6" ht="15.75" customHeight="1" x14ac:dyDescent="0.25">
      <c r="D427" s="1810"/>
      <c r="E427" s="1062" t="s">
        <v>592</v>
      </c>
      <c r="F427" s="1063">
        <v>2556</v>
      </c>
    </row>
    <row r="428" spans="4:6" ht="15.75" customHeight="1" x14ac:dyDescent="0.25">
      <c r="D428" s="1810"/>
      <c r="E428" s="788" t="s">
        <v>593</v>
      </c>
      <c r="F428" s="790">
        <v>155</v>
      </c>
    </row>
    <row r="429" spans="4:6" ht="15.75" customHeight="1" x14ac:dyDescent="0.25">
      <c r="D429" s="1810"/>
      <c r="E429" s="1062" t="s">
        <v>594</v>
      </c>
      <c r="F429" s="1063">
        <v>25</v>
      </c>
    </row>
    <row r="430" spans="4:6" ht="15.75" customHeight="1" x14ac:dyDescent="0.25">
      <c r="D430" s="1810"/>
      <c r="E430" s="788" t="s">
        <v>595</v>
      </c>
      <c r="F430" s="790">
        <v>23</v>
      </c>
    </row>
    <row r="431" spans="4:6" ht="15.75" customHeight="1" x14ac:dyDescent="0.25">
      <c r="D431" s="1810"/>
      <c r="E431" s="1062" t="s">
        <v>596</v>
      </c>
      <c r="F431" s="1063">
        <v>0</v>
      </c>
    </row>
    <row r="432" spans="4:6" ht="15.75" customHeight="1" x14ac:dyDescent="0.25">
      <c r="D432" s="1810"/>
      <c r="E432" s="788" t="s">
        <v>597</v>
      </c>
      <c r="F432" s="790">
        <v>762</v>
      </c>
    </row>
    <row r="433" spans="2:6" ht="15.75" customHeight="1" thickBot="1" x14ac:dyDescent="0.3">
      <c r="D433" s="1810"/>
      <c r="E433" s="1062" t="s">
        <v>598</v>
      </c>
      <c r="F433" s="1063">
        <v>1</v>
      </c>
    </row>
    <row r="434" spans="2:6" ht="15.75" customHeight="1" thickBot="1" x14ac:dyDescent="0.3">
      <c r="D434" s="1824"/>
      <c r="E434" s="897" t="s">
        <v>361</v>
      </c>
      <c r="F434" s="898">
        <v>4471</v>
      </c>
    </row>
    <row r="435" spans="2:6" ht="15.75" customHeight="1" x14ac:dyDescent="0.25">
      <c r="D435" s="1809" t="s">
        <v>264</v>
      </c>
      <c r="E435" s="1062" t="s">
        <v>588</v>
      </c>
      <c r="F435" s="1063">
        <v>0</v>
      </c>
    </row>
    <row r="436" spans="2:6" ht="15.75" customHeight="1" x14ac:dyDescent="0.25">
      <c r="D436" s="1810"/>
      <c r="E436" s="788" t="s">
        <v>589</v>
      </c>
      <c r="F436" s="790">
        <v>1</v>
      </c>
    </row>
    <row r="437" spans="2:6" ht="15.75" customHeight="1" x14ac:dyDescent="0.25">
      <c r="D437" s="1810"/>
      <c r="E437" s="1062" t="s">
        <v>590</v>
      </c>
      <c r="F437" s="1063">
        <v>0</v>
      </c>
    </row>
    <row r="438" spans="2:6" ht="15.75" customHeight="1" x14ac:dyDescent="0.25">
      <c r="D438" s="1810"/>
      <c r="E438" s="788" t="s">
        <v>591</v>
      </c>
      <c r="F438" s="790">
        <v>0</v>
      </c>
    </row>
    <row r="439" spans="2:6" ht="15.75" customHeight="1" x14ac:dyDescent="0.25">
      <c r="D439" s="1810"/>
      <c r="E439" s="1062" t="s">
        <v>592</v>
      </c>
      <c r="F439" s="1063">
        <v>52</v>
      </c>
    </row>
    <row r="440" spans="2:6" ht="15.75" customHeight="1" x14ac:dyDescent="0.25">
      <c r="D440" s="1810"/>
      <c r="E440" s="788" t="s">
        <v>593</v>
      </c>
      <c r="F440" s="790">
        <v>0</v>
      </c>
    </row>
    <row r="441" spans="2:6" ht="15.75" customHeight="1" x14ac:dyDescent="0.25">
      <c r="D441" s="1810"/>
      <c r="E441" s="1062" t="s">
        <v>594</v>
      </c>
      <c r="F441" s="1063">
        <v>0</v>
      </c>
    </row>
    <row r="442" spans="2:6" ht="15.75" customHeight="1" x14ac:dyDescent="0.25">
      <c r="D442" s="1810"/>
      <c r="E442" s="788" t="s">
        <v>595</v>
      </c>
      <c r="F442" s="790">
        <v>1</v>
      </c>
    </row>
    <row r="443" spans="2:6" ht="15.75" customHeight="1" x14ac:dyDescent="0.25">
      <c r="D443" s="1810"/>
      <c r="E443" s="1062" t="s">
        <v>596</v>
      </c>
      <c r="F443" s="1063">
        <v>0</v>
      </c>
    </row>
    <row r="444" spans="2:6" ht="15.75" customHeight="1" x14ac:dyDescent="0.25">
      <c r="D444" s="1810"/>
      <c r="E444" s="788" t="s">
        <v>597</v>
      </c>
      <c r="F444" s="790">
        <v>12</v>
      </c>
    </row>
    <row r="445" spans="2:6" ht="15.75" customHeight="1" thickBot="1" x14ac:dyDescent="0.3">
      <c r="B445" s="1436" t="s">
        <v>36</v>
      </c>
      <c r="D445" s="1810"/>
      <c r="E445" s="1062" t="s">
        <v>598</v>
      </c>
      <c r="F445" s="1063">
        <v>0</v>
      </c>
    </row>
    <row r="446" spans="2:6" ht="15.75" customHeight="1" thickBot="1" x14ac:dyDescent="0.3">
      <c r="B446" s="1436" t="s">
        <v>38</v>
      </c>
      <c r="D446" s="1824"/>
      <c r="E446" s="897" t="s">
        <v>361</v>
      </c>
      <c r="F446" s="898">
        <v>66</v>
      </c>
    </row>
    <row r="447" spans="2:6" ht="15.75" customHeight="1" x14ac:dyDescent="0.25">
      <c r="B447" s="1436" t="s">
        <v>81</v>
      </c>
      <c r="D447" s="1809" t="s">
        <v>237</v>
      </c>
      <c r="E447" s="1062" t="s">
        <v>588</v>
      </c>
      <c r="F447" s="1063">
        <v>9470</v>
      </c>
    </row>
    <row r="448" spans="2:6" ht="15.75" customHeight="1" x14ac:dyDescent="0.25">
      <c r="D448" s="1810"/>
      <c r="E448" s="788" t="s">
        <v>589</v>
      </c>
      <c r="F448" s="790">
        <v>5767</v>
      </c>
    </row>
    <row r="449" spans="4:6" ht="15.75" customHeight="1" x14ac:dyDescent="0.25">
      <c r="D449" s="1810"/>
      <c r="E449" s="1062" t="s">
        <v>590</v>
      </c>
      <c r="F449" s="1063">
        <v>41</v>
      </c>
    </row>
    <row r="450" spans="4:6" ht="15.75" customHeight="1" x14ac:dyDescent="0.25">
      <c r="D450" s="1810"/>
      <c r="E450" s="788" t="s">
        <v>591</v>
      </c>
      <c r="F450" s="790">
        <v>59</v>
      </c>
    </row>
    <row r="451" spans="4:6" ht="15.75" customHeight="1" x14ac:dyDescent="0.25">
      <c r="D451" s="1810"/>
      <c r="E451" s="1062" t="s">
        <v>592</v>
      </c>
      <c r="F451" s="1063">
        <v>28855</v>
      </c>
    </row>
    <row r="452" spans="4:6" ht="15.75" customHeight="1" x14ac:dyDescent="0.25">
      <c r="D452" s="1810"/>
      <c r="E452" s="788" t="s">
        <v>593</v>
      </c>
      <c r="F452" s="790">
        <v>896</v>
      </c>
    </row>
    <row r="453" spans="4:6" ht="15.75" customHeight="1" x14ac:dyDescent="0.25">
      <c r="D453" s="1810"/>
      <c r="E453" s="1062" t="s">
        <v>594</v>
      </c>
      <c r="F453" s="1063">
        <v>607</v>
      </c>
    </row>
    <row r="454" spans="4:6" ht="15.75" customHeight="1" x14ac:dyDescent="0.25">
      <c r="D454" s="1810"/>
      <c r="E454" s="788" t="s">
        <v>595</v>
      </c>
      <c r="F454" s="790">
        <v>754</v>
      </c>
    </row>
    <row r="455" spans="4:6" ht="15.75" customHeight="1" x14ac:dyDescent="0.25">
      <c r="D455" s="1810"/>
      <c r="E455" s="1062" t="s">
        <v>596</v>
      </c>
      <c r="F455" s="1063">
        <v>12</v>
      </c>
    </row>
    <row r="456" spans="4:6" ht="15.75" customHeight="1" x14ac:dyDescent="0.25">
      <c r="D456" s="1810"/>
      <c r="E456" s="788" t="s">
        <v>597</v>
      </c>
      <c r="F456" s="790">
        <v>8475</v>
      </c>
    </row>
    <row r="457" spans="4:6" ht="15.75" customHeight="1" thickBot="1" x14ac:dyDescent="0.3">
      <c r="D457" s="1810"/>
      <c r="E457" s="1062" t="s">
        <v>598</v>
      </c>
      <c r="F457" s="1063">
        <v>27</v>
      </c>
    </row>
    <row r="458" spans="4:6" ht="15.75" customHeight="1" thickBot="1" x14ac:dyDescent="0.3">
      <c r="D458" s="1824"/>
      <c r="E458" s="897" t="s">
        <v>361</v>
      </c>
      <c r="F458" s="898">
        <v>54963</v>
      </c>
    </row>
    <row r="459" spans="4:6" ht="15.75" customHeight="1" x14ac:dyDescent="0.25">
      <c r="D459" s="1809" t="s">
        <v>289</v>
      </c>
      <c r="E459" s="1062" t="s">
        <v>588</v>
      </c>
      <c r="F459" s="1063">
        <v>354</v>
      </c>
    </row>
    <row r="460" spans="4:6" ht="15.75" customHeight="1" x14ac:dyDescent="0.25">
      <c r="D460" s="1810"/>
      <c r="E460" s="788" t="s">
        <v>589</v>
      </c>
      <c r="F460" s="790">
        <v>45</v>
      </c>
    </row>
    <row r="461" spans="4:6" ht="15.75" customHeight="1" x14ac:dyDescent="0.25">
      <c r="D461" s="1810"/>
      <c r="E461" s="1062" t="s">
        <v>590</v>
      </c>
      <c r="F461" s="1063">
        <v>1</v>
      </c>
    </row>
    <row r="462" spans="4:6" ht="15.75" customHeight="1" x14ac:dyDescent="0.25">
      <c r="D462" s="1810"/>
      <c r="E462" s="788" t="s">
        <v>591</v>
      </c>
      <c r="F462" s="790">
        <v>0</v>
      </c>
    </row>
    <row r="463" spans="4:6" ht="15.75" customHeight="1" x14ac:dyDescent="0.25">
      <c r="D463" s="1810"/>
      <c r="E463" s="1062" t="s">
        <v>592</v>
      </c>
      <c r="F463" s="1063">
        <v>1025</v>
      </c>
    </row>
    <row r="464" spans="4:6" ht="15.75" customHeight="1" x14ac:dyDescent="0.25">
      <c r="D464" s="1810"/>
      <c r="E464" s="788" t="s">
        <v>593</v>
      </c>
      <c r="F464" s="790">
        <v>77</v>
      </c>
    </row>
    <row r="465" spans="4:6" ht="15.75" customHeight="1" x14ac:dyDescent="0.25">
      <c r="D465" s="1810"/>
      <c r="E465" s="1062" t="s">
        <v>594</v>
      </c>
      <c r="F465" s="1063">
        <v>13</v>
      </c>
    </row>
    <row r="466" spans="4:6" ht="15.75" customHeight="1" x14ac:dyDescent="0.25">
      <c r="D466" s="1810"/>
      <c r="E466" s="788" t="s">
        <v>595</v>
      </c>
      <c r="F466" s="790">
        <v>7</v>
      </c>
    </row>
    <row r="467" spans="4:6" ht="15.75" customHeight="1" x14ac:dyDescent="0.25">
      <c r="D467" s="1810"/>
      <c r="E467" s="1062" t="s">
        <v>596</v>
      </c>
      <c r="F467" s="1063">
        <v>0</v>
      </c>
    </row>
    <row r="468" spans="4:6" ht="15.75" customHeight="1" x14ac:dyDescent="0.25">
      <c r="D468" s="1810"/>
      <c r="E468" s="788" t="s">
        <v>597</v>
      </c>
      <c r="F468" s="790">
        <v>417</v>
      </c>
    </row>
    <row r="469" spans="4:6" ht="15.75" customHeight="1" thickBot="1" x14ac:dyDescent="0.3">
      <c r="D469" s="1810"/>
      <c r="E469" s="1062" t="s">
        <v>598</v>
      </c>
      <c r="F469" s="1063">
        <v>0</v>
      </c>
    </row>
    <row r="470" spans="4:6" ht="15.75" customHeight="1" thickBot="1" x14ac:dyDescent="0.3">
      <c r="D470" s="1824"/>
      <c r="E470" s="897" t="s">
        <v>361</v>
      </c>
      <c r="F470" s="898">
        <v>1939</v>
      </c>
    </row>
    <row r="471" spans="4:6" ht="15.75" customHeight="1" x14ac:dyDescent="0.25">
      <c r="D471" s="1809" t="s">
        <v>607</v>
      </c>
      <c r="E471" s="1062" t="s">
        <v>588</v>
      </c>
      <c r="F471" s="1063">
        <v>52</v>
      </c>
    </row>
    <row r="472" spans="4:6" ht="15.75" customHeight="1" x14ac:dyDescent="0.25">
      <c r="D472" s="1810"/>
      <c r="E472" s="788" t="s">
        <v>589</v>
      </c>
      <c r="F472" s="790">
        <v>5</v>
      </c>
    </row>
    <row r="473" spans="4:6" ht="15.75" customHeight="1" x14ac:dyDescent="0.25">
      <c r="D473" s="1810"/>
      <c r="E473" s="1062" t="s">
        <v>590</v>
      </c>
      <c r="F473" s="1063">
        <v>0</v>
      </c>
    </row>
    <row r="474" spans="4:6" ht="15.75" customHeight="1" x14ac:dyDescent="0.25">
      <c r="D474" s="1810"/>
      <c r="E474" s="788" t="s">
        <v>591</v>
      </c>
      <c r="F474" s="790">
        <v>1</v>
      </c>
    </row>
    <row r="475" spans="4:6" ht="15.75" customHeight="1" x14ac:dyDescent="0.25">
      <c r="D475" s="1810"/>
      <c r="E475" s="1062" t="s">
        <v>592</v>
      </c>
      <c r="F475" s="1063">
        <v>170</v>
      </c>
    </row>
    <row r="476" spans="4:6" ht="15.75" customHeight="1" x14ac:dyDescent="0.25">
      <c r="D476" s="1810"/>
      <c r="E476" s="788" t="s">
        <v>593</v>
      </c>
      <c r="F476" s="790">
        <v>1</v>
      </c>
    </row>
    <row r="477" spans="4:6" ht="15.75" customHeight="1" x14ac:dyDescent="0.25">
      <c r="D477" s="1810"/>
      <c r="E477" s="1062" t="s">
        <v>594</v>
      </c>
      <c r="F477" s="1063">
        <v>5</v>
      </c>
    </row>
    <row r="478" spans="4:6" ht="15.75" customHeight="1" x14ac:dyDescent="0.25">
      <c r="D478" s="1810"/>
      <c r="E478" s="788" t="s">
        <v>595</v>
      </c>
      <c r="F478" s="790">
        <v>1</v>
      </c>
    </row>
    <row r="479" spans="4:6" ht="15.75" customHeight="1" x14ac:dyDescent="0.25">
      <c r="D479" s="1810"/>
      <c r="E479" s="1062" t="s">
        <v>596</v>
      </c>
      <c r="F479" s="1063">
        <v>0</v>
      </c>
    </row>
    <row r="480" spans="4:6" ht="15.75" customHeight="1" x14ac:dyDescent="0.25">
      <c r="D480" s="1810"/>
      <c r="E480" s="788" t="s">
        <v>597</v>
      </c>
      <c r="F480" s="790">
        <v>58</v>
      </c>
    </row>
    <row r="481" spans="4:6" ht="15.75" customHeight="1" thickBot="1" x14ac:dyDescent="0.3">
      <c r="D481" s="1810"/>
      <c r="E481" s="1062" t="s">
        <v>598</v>
      </c>
      <c r="F481" s="1063">
        <v>0</v>
      </c>
    </row>
    <row r="482" spans="4:6" ht="15.75" customHeight="1" thickBot="1" x14ac:dyDescent="0.3">
      <c r="D482" s="1824"/>
      <c r="E482" s="897" t="s">
        <v>361</v>
      </c>
      <c r="F482" s="898">
        <v>293</v>
      </c>
    </row>
    <row r="483" spans="4:6" ht="15.75" customHeight="1" x14ac:dyDescent="0.25">
      <c r="D483" s="1809" t="s">
        <v>240</v>
      </c>
      <c r="E483" s="1062" t="s">
        <v>588</v>
      </c>
      <c r="F483" s="1063">
        <v>61</v>
      </c>
    </row>
    <row r="484" spans="4:6" ht="15.75" customHeight="1" x14ac:dyDescent="0.25">
      <c r="D484" s="1810"/>
      <c r="E484" s="788" t="s">
        <v>589</v>
      </c>
      <c r="F484" s="790">
        <v>5</v>
      </c>
    </row>
    <row r="485" spans="4:6" ht="15.75" customHeight="1" x14ac:dyDescent="0.25">
      <c r="D485" s="1810"/>
      <c r="E485" s="1062" t="s">
        <v>590</v>
      </c>
      <c r="F485" s="1063">
        <v>0</v>
      </c>
    </row>
    <row r="486" spans="4:6" ht="15.75" customHeight="1" x14ac:dyDescent="0.25">
      <c r="D486" s="1810"/>
      <c r="E486" s="788" t="s">
        <v>591</v>
      </c>
      <c r="F486" s="790">
        <v>2</v>
      </c>
    </row>
    <row r="487" spans="4:6" ht="15.75" customHeight="1" x14ac:dyDescent="0.25">
      <c r="D487" s="1810"/>
      <c r="E487" s="1062" t="s">
        <v>592</v>
      </c>
      <c r="F487" s="1063">
        <v>127</v>
      </c>
    </row>
    <row r="488" spans="4:6" ht="15.75" customHeight="1" x14ac:dyDescent="0.25">
      <c r="D488" s="1810"/>
      <c r="E488" s="788" t="s">
        <v>593</v>
      </c>
      <c r="F488" s="790">
        <v>0</v>
      </c>
    </row>
    <row r="489" spans="4:6" ht="15.75" customHeight="1" x14ac:dyDescent="0.25">
      <c r="D489" s="1810"/>
      <c r="E489" s="1062" t="s">
        <v>594</v>
      </c>
      <c r="F489" s="1063">
        <v>2</v>
      </c>
    </row>
    <row r="490" spans="4:6" ht="15.75" customHeight="1" x14ac:dyDescent="0.25">
      <c r="D490" s="1810"/>
      <c r="E490" s="788" t="s">
        <v>595</v>
      </c>
      <c r="F490" s="790">
        <v>0</v>
      </c>
    </row>
    <row r="491" spans="4:6" ht="15.75" customHeight="1" x14ac:dyDescent="0.25">
      <c r="D491" s="1810"/>
      <c r="E491" s="1062" t="s">
        <v>596</v>
      </c>
      <c r="F491" s="1063">
        <v>0</v>
      </c>
    </row>
    <row r="492" spans="4:6" ht="15.75" customHeight="1" x14ac:dyDescent="0.25">
      <c r="D492" s="1810"/>
      <c r="E492" s="788" t="s">
        <v>597</v>
      </c>
      <c r="F492" s="790">
        <v>35</v>
      </c>
    </row>
    <row r="493" spans="4:6" ht="15.75" customHeight="1" thickBot="1" x14ac:dyDescent="0.3">
      <c r="D493" s="1810"/>
      <c r="E493" s="1062" t="s">
        <v>598</v>
      </c>
      <c r="F493" s="1063">
        <v>0</v>
      </c>
    </row>
    <row r="494" spans="4:6" ht="15.75" customHeight="1" thickBot="1" x14ac:dyDescent="0.3">
      <c r="D494" s="1824"/>
      <c r="E494" s="897" t="s">
        <v>361</v>
      </c>
      <c r="F494" s="898">
        <v>232</v>
      </c>
    </row>
    <row r="495" spans="4:6" ht="15.75" customHeight="1" x14ac:dyDescent="0.25">
      <c r="D495" s="1809" t="s">
        <v>241</v>
      </c>
      <c r="E495" s="1062" t="s">
        <v>588</v>
      </c>
      <c r="F495" s="1063">
        <v>1092</v>
      </c>
    </row>
    <row r="496" spans="4:6" ht="15.75" customHeight="1" x14ac:dyDescent="0.25">
      <c r="D496" s="1810"/>
      <c r="E496" s="788" t="s">
        <v>589</v>
      </c>
      <c r="F496" s="790">
        <v>210</v>
      </c>
    </row>
    <row r="497" spans="4:6" ht="15.75" customHeight="1" x14ac:dyDescent="0.25">
      <c r="D497" s="1810"/>
      <c r="E497" s="1062" t="s">
        <v>590</v>
      </c>
      <c r="F497" s="1063">
        <v>2</v>
      </c>
    </row>
    <row r="498" spans="4:6" ht="15.75" customHeight="1" x14ac:dyDescent="0.25">
      <c r="D498" s="1810"/>
      <c r="E498" s="788" t="s">
        <v>591</v>
      </c>
      <c r="F498" s="790">
        <v>2</v>
      </c>
    </row>
    <row r="499" spans="4:6" ht="15.75" customHeight="1" x14ac:dyDescent="0.25">
      <c r="D499" s="1810"/>
      <c r="E499" s="1062" t="s">
        <v>592</v>
      </c>
      <c r="F499" s="1063">
        <v>3619</v>
      </c>
    </row>
    <row r="500" spans="4:6" ht="15.75" customHeight="1" x14ac:dyDescent="0.25">
      <c r="D500" s="1810"/>
      <c r="E500" s="788" t="s">
        <v>593</v>
      </c>
      <c r="F500" s="790">
        <v>197</v>
      </c>
    </row>
    <row r="501" spans="4:6" ht="15.75" customHeight="1" x14ac:dyDescent="0.25">
      <c r="D501" s="1810"/>
      <c r="E501" s="1062" t="s">
        <v>594</v>
      </c>
      <c r="F501" s="1063">
        <v>75</v>
      </c>
    </row>
    <row r="502" spans="4:6" ht="15.75" customHeight="1" x14ac:dyDescent="0.25">
      <c r="D502" s="1810"/>
      <c r="E502" s="788" t="s">
        <v>595</v>
      </c>
      <c r="F502" s="790">
        <v>44</v>
      </c>
    </row>
    <row r="503" spans="4:6" ht="15.75" customHeight="1" x14ac:dyDescent="0.25">
      <c r="D503" s="1810"/>
      <c r="E503" s="1062" t="s">
        <v>596</v>
      </c>
      <c r="F503" s="1063">
        <v>0</v>
      </c>
    </row>
    <row r="504" spans="4:6" ht="15.75" customHeight="1" x14ac:dyDescent="0.25">
      <c r="D504" s="1810"/>
      <c r="E504" s="788" t="s">
        <v>597</v>
      </c>
      <c r="F504" s="790">
        <v>1151</v>
      </c>
    </row>
    <row r="505" spans="4:6" ht="15.75" customHeight="1" thickBot="1" x14ac:dyDescent="0.3">
      <c r="D505" s="1810"/>
      <c r="E505" s="1062" t="s">
        <v>598</v>
      </c>
      <c r="F505" s="1063">
        <v>5</v>
      </c>
    </row>
    <row r="506" spans="4:6" ht="15.75" customHeight="1" thickBot="1" x14ac:dyDescent="0.3">
      <c r="D506" s="1824"/>
      <c r="E506" s="897" t="s">
        <v>361</v>
      </c>
      <c r="F506" s="898">
        <v>6397</v>
      </c>
    </row>
    <row r="507" spans="4:6" ht="15.75" customHeight="1" x14ac:dyDescent="0.25">
      <c r="D507" s="1809" t="s">
        <v>608</v>
      </c>
      <c r="E507" s="1062" t="s">
        <v>588</v>
      </c>
      <c r="F507" s="1063">
        <v>111</v>
      </c>
    </row>
    <row r="508" spans="4:6" ht="15.75" customHeight="1" x14ac:dyDescent="0.25">
      <c r="D508" s="1810"/>
      <c r="E508" s="788" t="s">
        <v>589</v>
      </c>
      <c r="F508" s="790">
        <v>15</v>
      </c>
    </row>
    <row r="509" spans="4:6" ht="15.75" customHeight="1" x14ac:dyDescent="0.25">
      <c r="D509" s="1810"/>
      <c r="E509" s="1062" t="s">
        <v>590</v>
      </c>
      <c r="F509" s="1063">
        <v>0</v>
      </c>
    </row>
    <row r="510" spans="4:6" ht="15.75" customHeight="1" x14ac:dyDescent="0.25">
      <c r="D510" s="1810"/>
      <c r="E510" s="788" t="s">
        <v>591</v>
      </c>
      <c r="F510" s="790">
        <v>1</v>
      </c>
    </row>
    <row r="511" spans="4:6" ht="15.75" customHeight="1" x14ac:dyDescent="0.25">
      <c r="D511" s="1810"/>
      <c r="E511" s="1062" t="s">
        <v>592</v>
      </c>
      <c r="F511" s="1063">
        <v>393</v>
      </c>
    </row>
    <row r="512" spans="4:6" ht="15.75" customHeight="1" x14ac:dyDescent="0.25">
      <c r="D512" s="1810"/>
      <c r="E512" s="788" t="s">
        <v>593</v>
      </c>
      <c r="F512" s="790">
        <v>0</v>
      </c>
    </row>
    <row r="513" spans="4:6" ht="15.75" customHeight="1" x14ac:dyDescent="0.25">
      <c r="D513" s="1810"/>
      <c r="E513" s="1062" t="s">
        <v>594</v>
      </c>
      <c r="F513" s="1063">
        <v>12</v>
      </c>
    </row>
    <row r="514" spans="4:6" ht="15.75" customHeight="1" x14ac:dyDescent="0.25">
      <c r="D514" s="1810"/>
      <c r="E514" s="788" t="s">
        <v>595</v>
      </c>
      <c r="F514" s="790">
        <v>2</v>
      </c>
    </row>
    <row r="515" spans="4:6" ht="15.75" customHeight="1" x14ac:dyDescent="0.25">
      <c r="D515" s="1810"/>
      <c r="E515" s="1062" t="s">
        <v>596</v>
      </c>
      <c r="F515" s="1063">
        <v>0</v>
      </c>
    </row>
    <row r="516" spans="4:6" ht="15.75" customHeight="1" x14ac:dyDescent="0.25">
      <c r="D516" s="1810"/>
      <c r="E516" s="788" t="s">
        <v>597</v>
      </c>
      <c r="F516" s="790">
        <v>119</v>
      </c>
    </row>
    <row r="517" spans="4:6" ht="15.75" customHeight="1" thickBot="1" x14ac:dyDescent="0.3">
      <c r="D517" s="1810"/>
      <c r="E517" s="1062" t="s">
        <v>598</v>
      </c>
      <c r="F517" s="1063">
        <v>0</v>
      </c>
    </row>
    <row r="518" spans="4:6" ht="15.75" customHeight="1" thickBot="1" x14ac:dyDescent="0.3">
      <c r="D518" s="1824"/>
      <c r="E518" s="897" t="s">
        <v>361</v>
      </c>
      <c r="F518" s="898">
        <v>653</v>
      </c>
    </row>
    <row r="519" spans="4:6" ht="15.75" customHeight="1" x14ac:dyDescent="0.25">
      <c r="D519" s="1809" t="s">
        <v>243</v>
      </c>
      <c r="E519" s="1062" t="s">
        <v>588</v>
      </c>
      <c r="F519" s="1063">
        <v>83</v>
      </c>
    </row>
    <row r="520" spans="4:6" ht="15.75" customHeight="1" x14ac:dyDescent="0.25">
      <c r="D520" s="1810"/>
      <c r="E520" s="788" t="s">
        <v>589</v>
      </c>
      <c r="F520" s="790">
        <v>5</v>
      </c>
    </row>
    <row r="521" spans="4:6" ht="15.75" customHeight="1" x14ac:dyDescent="0.25">
      <c r="D521" s="1810"/>
      <c r="E521" s="1062" t="s">
        <v>590</v>
      </c>
      <c r="F521" s="1063">
        <v>1</v>
      </c>
    </row>
    <row r="522" spans="4:6" ht="15.75" customHeight="1" x14ac:dyDescent="0.25">
      <c r="D522" s="1810"/>
      <c r="E522" s="788" t="s">
        <v>591</v>
      </c>
      <c r="F522" s="790">
        <v>0</v>
      </c>
    </row>
    <row r="523" spans="4:6" ht="15.75" customHeight="1" x14ac:dyDescent="0.25">
      <c r="D523" s="1810"/>
      <c r="E523" s="1062" t="s">
        <v>592</v>
      </c>
      <c r="F523" s="1063">
        <v>329</v>
      </c>
    </row>
    <row r="524" spans="4:6" ht="15.75" customHeight="1" x14ac:dyDescent="0.25">
      <c r="D524" s="1810"/>
      <c r="E524" s="788" t="s">
        <v>593</v>
      </c>
      <c r="F524" s="790">
        <v>59</v>
      </c>
    </row>
    <row r="525" spans="4:6" ht="15.75" customHeight="1" x14ac:dyDescent="0.25">
      <c r="D525" s="1810"/>
      <c r="E525" s="1062" t="s">
        <v>594</v>
      </c>
      <c r="F525" s="1063">
        <v>4</v>
      </c>
    </row>
    <row r="526" spans="4:6" ht="15.75" customHeight="1" x14ac:dyDescent="0.25">
      <c r="D526" s="1810"/>
      <c r="E526" s="788" t="s">
        <v>595</v>
      </c>
      <c r="F526" s="790">
        <v>2</v>
      </c>
    </row>
    <row r="527" spans="4:6" ht="15.75" customHeight="1" x14ac:dyDescent="0.25">
      <c r="D527" s="1810"/>
      <c r="E527" s="1062" t="s">
        <v>596</v>
      </c>
      <c r="F527" s="1063">
        <v>0</v>
      </c>
    </row>
    <row r="528" spans="4:6" ht="15.75" customHeight="1" x14ac:dyDescent="0.25">
      <c r="D528" s="1810"/>
      <c r="E528" s="788" t="s">
        <v>597</v>
      </c>
      <c r="F528" s="790">
        <v>92</v>
      </c>
    </row>
    <row r="529" spans="4:6" ht="15.75" customHeight="1" thickBot="1" x14ac:dyDescent="0.3">
      <c r="D529" s="1810"/>
      <c r="E529" s="1062" t="s">
        <v>598</v>
      </c>
      <c r="F529" s="1063">
        <v>0</v>
      </c>
    </row>
    <row r="530" spans="4:6" ht="15.75" customHeight="1" thickBot="1" x14ac:dyDescent="0.3">
      <c r="D530" s="1824"/>
      <c r="E530" s="897" t="s">
        <v>361</v>
      </c>
      <c r="F530" s="898">
        <v>575</v>
      </c>
    </row>
    <row r="531" spans="4:6" ht="15.75" customHeight="1" x14ac:dyDescent="0.25">
      <c r="D531" s="1809" t="s">
        <v>609</v>
      </c>
      <c r="E531" s="1062" t="s">
        <v>588</v>
      </c>
      <c r="F531" s="1063">
        <v>302</v>
      </c>
    </row>
    <row r="532" spans="4:6" ht="15.75" customHeight="1" x14ac:dyDescent="0.25">
      <c r="D532" s="1810"/>
      <c r="E532" s="788" t="s">
        <v>589</v>
      </c>
      <c r="F532" s="790">
        <v>20</v>
      </c>
    </row>
    <row r="533" spans="4:6" ht="15.75" customHeight="1" x14ac:dyDescent="0.25">
      <c r="D533" s="1810"/>
      <c r="E533" s="1062" t="s">
        <v>590</v>
      </c>
      <c r="F533" s="1063">
        <v>0</v>
      </c>
    </row>
    <row r="534" spans="4:6" ht="15.75" customHeight="1" x14ac:dyDescent="0.25">
      <c r="D534" s="1810"/>
      <c r="E534" s="788" t="s">
        <v>591</v>
      </c>
      <c r="F534" s="790">
        <v>1</v>
      </c>
    </row>
    <row r="535" spans="4:6" ht="15.75" customHeight="1" x14ac:dyDescent="0.25">
      <c r="D535" s="1810"/>
      <c r="E535" s="1062" t="s">
        <v>592</v>
      </c>
      <c r="F535" s="1063">
        <v>853</v>
      </c>
    </row>
    <row r="536" spans="4:6" ht="15.75" customHeight="1" x14ac:dyDescent="0.25">
      <c r="D536" s="1810"/>
      <c r="E536" s="788" t="s">
        <v>593</v>
      </c>
      <c r="F536" s="790">
        <v>69</v>
      </c>
    </row>
    <row r="537" spans="4:6" ht="15.75" customHeight="1" x14ac:dyDescent="0.25">
      <c r="D537" s="1810"/>
      <c r="E537" s="1062" t="s">
        <v>594</v>
      </c>
      <c r="F537" s="1063">
        <v>5</v>
      </c>
    </row>
    <row r="538" spans="4:6" ht="15.75" customHeight="1" x14ac:dyDescent="0.25">
      <c r="D538" s="1810"/>
      <c r="E538" s="788" t="s">
        <v>595</v>
      </c>
      <c r="F538" s="790">
        <v>7</v>
      </c>
    </row>
    <row r="539" spans="4:6" ht="15.75" customHeight="1" x14ac:dyDescent="0.25">
      <c r="D539" s="1810"/>
      <c r="E539" s="1062" t="s">
        <v>596</v>
      </c>
      <c r="F539" s="1063">
        <v>0</v>
      </c>
    </row>
    <row r="540" spans="4:6" ht="15.75" customHeight="1" x14ac:dyDescent="0.25">
      <c r="D540" s="1810"/>
      <c r="E540" s="788" t="s">
        <v>597</v>
      </c>
      <c r="F540" s="790">
        <v>219</v>
      </c>
    </row>
    <row r="541" spans="4:6" ht="15.75" customHeight="1" thickBot="1" x14ac:dyDescent="0.3">
      <c r="D541" s="1810"/>
      <c r="E541" s="1062" t="s">
        <v>598</v>
      </c>
      <c r="F541" s="1063">
        <v>0</v>
      </c>
    </row>
    <row r="542" spans="4:6" ht="15.75" customHeight="1" thickBot="1" x14ac:dyDescent="0.3">
      <c r="D542" s="1824"/>
      <c r="E542" s="897" t="s">
        <v>361</v>
      </c>
      <c r="F542" s="898">
        <v>1476</v>
      </c>
    </row>
    <row r="543" spans="4:6" ht="15.75" customHeight="1" x14ac:dyDescent="0.25">
      <c r="D543" s="1809" t="s">
        <v>610</v>
      </c>
      <c r="E543" s="1062" t="s">
        <v>588</v>
      </c>
      <c r="F543" s="1063">
        <v>240</v>
      </c>
    </row>
    <row r="544" spans="4:6" ht="15.75" customHeight="1" x14ac:dyDescent="0.25">
      <c r="D544" s="1810"/>
      <c r="E544" s="788" t="s">
        <v>589</v>
      </c>
      <c r="F544" s="790">
        <v>34</v>
      </c>
    </row>
    <row r="545" spans="4:6" ht="15.75" customHeight="1" x14ac:dyDescent="0.25">
      <c r="D545" s="1810"/>
      <c r="E545" s="1062" t="s">
        <v>590</v>
      </c>
      <c r="F545" s="1063">
        <v>2</v>
      </c>
    </row>
    <row r="546" spans="4:6" ht="15.75" customHeight="1" x14ac:dyDescent="0.25">
      <c r="D546" s="1810"/>
      <c r="E546" s="788" t="s">
        <v>591</v>
      </c>
      <c r="F546" s="790">
        <v>0</v>
      </c>
    </row>
    <row r="547" spans="4:6" ht="15.75" customHeight="1" x14ac:dyDescent="0.25">
      <c r="D547" s="1810"/>
      <c r="E547" s="1062" t="s">
        <v>592</v>
      </c>
      <c r="F547" s="1063">
        <v>1143</v>
      </c>
    </row>
    <row r="548" spans="4:6" ht="15.75" customHeight="1" x14ac:dyDescent="0.25">
      <c r="D548" s="1810"/>
      <c r="E548" s="788" t="s">
        <v>593</v>
      </c>
      <c r="F548" s="790">
        <v>32</v>
      </c>
    </row>
    <row r="549" spans="4:6" ht="15.75" customHeight="1" x14ac:dyDescent="0.25">
      <c r="D549" s="1810"/>
      <c r="E549" s="1062" t="s">
        <v>594</v>
      </c>
      <c r="F549" s="1063">
        <v>18</v>
      </c>
    </row>
    <row r="550" spans="4:6" ht="15.75" customHeight="1" x14ac:dyDescent="0.25">
      <c r="D550" s="1810"/>
      <c r="E550" s="788" t="s">
        <v>595</v>
      </c>
      <c r="F550" s="790">
        <v>0</v>
      </c>
    </row>
    <row r="551" spans="4:6" ht="15.75" customHeight="1" x14ac:dyDescent="0.25">
      <c r="D551" s="1810"/>
      <c r="E551" s="1062" t="s">
        <v>596</v>
      </c>
      <c r="F551" s="1063">
        <v>0</v>
      </c>
    </row>
    <row r="552" spans="4:6" ht="15.75" customHeight="1" x14ac:dyDescent="0.25">
      <c r="D552" s="1810"/>
      <c r="E552" s="788" t="s">
        <v>597</v>
      </c>
      <c r="F552" s="790">
        <v>368</v>
      </c>
    </row>
    <row r="553" spans="4:6" ht="15.75" customHeight="1" thickBot="1" x14ac:dyDescent="0.3">
      <c r="D553" s="1810"/>
      <c r="E553" s="1062" t="s">
        <v>598</v>
      </c>
      <c r="F553" s="1063">
        <v>0</v>
      </c>
    </row>
    <row r="554" spans="4:6" ht="15.75" customHeight="1" thickBot="1" x14ac:dyDescent="0.3">
      <c r="D554" s="1824"/>
      <c r="E554" s="897" t="s">
        <v>361</v>
      </c>
      <c r="F554" s="898">
        <v>1837</v>
      </c>
    </row>
    <row r="555" spans="4:6" ht="15.75" customHeight="1" x14ac:dyDescent="0.25">
      <c r="D555" s="1809" t="s">
        <v>246</v>
      </c>
      <c r="E555" s="1062" t="s">
        <v>588</v>
      </c>
      <c r="F555" s="1063">
        <v>124</v>
      </c>
    </row>
    <row r="556" spans="4:6" ht="15.75" customHeight="1" x14ac:dyDescent="0.25">
      <c r="D556" s="1810"/>
      <c r="E556" s="788" t="s">
        <v>589</v>
      </c>
      <c r="F556" s="790">
        <v>12</v>
      </c>
    </row>
    <row r="557" spans="4:6" ht="15.75" customHeight="1" x14ac:dyDescent="0.25">
      <c r="D557" s="1810"/>
      <c r="E557" s="1062" t="s">
        <v>590</v>
      </c>
      <c r="F557" s="1063">
        <v>0</v>
      </c>
    </row>
    <row r="558" spans="4:6" ht="15.75" customHeight="1" x14ac:dyDescent="0.25">
      <c r="D558" s="1810"/>
      <c r="E558" s="788" t="s">
        <v>591</v>
      </c>
      <c r="F558" s="790">
        <v>0</v>
      </c>
    </row>
    <row r="559" spans="4:6" ht="15.75" customHeight="1" x14ac:dyDescent="0.25">
      <c r="D559" s="1810"/>
      <c r="E559" s="1062" t="s">
        <v>592</v>
      </c>
      <c r="F559" s="1063">
        <v>616</v>
      </c>
    </row>
    <row r="560" spans="4:6" ht="15.75" customHeight="1" x14ac:dyDescent="0.25">
      <c r="D560" s="1810"/>
      <c r="E560" s="788" t="s">
        <v>593</v>
      </c>
      <c r="F560" s="790">
        <v>4</v>
      </c>
    </row>
    <row r="561" spans="4:6" ht="15.75" customHeight="1" x14ac:dyDescent="0.25">
      <c r="D561" s="1810"/>
      <c r="E561" s="1062" t="s">
        <v>594</v>
      </c>
      <c r="F561" s="1063">
        <v>4</v>
      </c>
    </row>
    <row r="562" spans="4:6" ht="15.75" customHeight="1" x14ac:dyDescent="0.25">
      <c r="D562" s="1810"/>
      <c r="E562" s="788" t="s">
        <v>595</v>
      </c>
      <c r="F562" s="790">
        <v>5</v>
      </c>
    </row>
    <row r="563" spans="4:6" ht="15.75" customHeight="1" x14ac:dyDescent="0.25">
      <c r="D563" s="1810"/>
      <c r="E563" s="1062" t="s">
        <v>596</v>
      </c>
      <c r="F563" s="1063">
        <v>0</v>
      </c>
    </row>
    <row r="564" spans="4:6" ht="15.75" customHeight="1" x14ac:dyDescent="0.25">
      <c r="D564" s="1810"/>
      <c r="E564" s="788" t="s">
        <v>597</v>
      </c>
      <c r="F564" s="790">
        <v>139</v>
      </c>
    </row>
    <row r="565" spans="4:6" ht="15.75" customHeight="1" thickBot="1" x14ac:dyDescent="0.3">
      <c r="D565" s="1810"/>
      <c r="E565" s="1062" t="s">
        <v>598</v>
      </c>
      <c r="F565" s="1063">
        <v>1</v>
      </c>
    </row>
    <row r="566" spans="4:6" ht="15.75" customHeight="1" thickBot="1" x14ac:dyDescent="0.3">
      <c r="D566" s="1824"/>
      <c r="E566" s="897" t="s">
        <v>361</v>
      </c>
      <c r="F566" s="898">
        <v>905</v>
      </c>
    </row>
    <row r="567" spans="4:6" ht="15.75" customHeight="1" x14ac:dyDescent="0.25">
      <c r="D567" s="1809" t="s">
        <v>611</v>
      </c>
      <c r="E567" s="1062" t="s">
        <v>588</v>
      </c>
      <c r="F567" s="1063">
        <v>78</v>
      </c>
    </row>
    <row r="568" spans="4:6" ht="15.75" customHeight="1" x14ac:dyDescent="0.25">
      <c r="D568" s="1810"/>
      <c r="E568" s="788" t="s">
        <v>589</v>
      </c>
      <c r="F568" s="790">
        <v>4</v>
      </c>
    </row>
    <row r="569" spans="4:6" ht="15.75" customHeight="1" x14ac:dyDescent="0.25">
      <c r="D569" s="1810"/>
      <c r="E569" s="1062" t="s">
        <v>590</v>
      </c>
      <c r="F569" s="1063">
        <v>0</v>
      </c>
    </row>
    <row r="570" spans="4:6" ht="15.75" customHeight="1" x14ac:dyDescent="0.25">
      <c r="D570" s="1810"/>
      <c r="E570" s="788" t="s">
        <v>591</v>
      </c>
      <c r="F570" s="790">
        <v>0</v>
      </c>
    </row>
    <row r="571" spans="4:6" ht="15.75" customHeight="1" x14ac:dyDescent="0.25">
      <c r="D571" s="1810"/>
      <c r="E571" s="1062" t="s">
        <v>592</v>
      </c>
      <c r="F571" s="1063">
        <v>275</v>
      </c>
    </row>
    <row r="572" spans="4:6" ht="15.75" customHeight="1" x14ac:dyDescent="0.25">
      <c r="D572" s="1810"/>
      <c r="E572" s="788" t="s">
        <v>593</v>
      </c>
      <c r="F572" s="790">
        <v>15</v>
      </c>
    </row>
    <row r="573" spans="4:6" ht="15.75" customHeight="1" x14ac:dyDescent="0.25">
      <c r="D573" s="1810"/>
      <c r="E573" s="1062" t="s">
        <v>594</v>
      </c>
      <c r="F573" s="1063">
        <v>4</v>
      </c>
    </row>
    <row r="574" spans="4:6" ht="15.75" customHeight="1" x14ac:dyDescent="0.25">
      <c r="D574" s="1810"/>
      <c r="E574" s="788" t="s">
        <v>595</v>
      </c>
      <c r="F574" s="790">
        <v>4</v>
      </c>
    </row>
    <row r="575" spans="4:6" ht="15.75" customHeight="1" x14ac:dyDescent="0.25">
      <c r="D575" s="1810"/>
      <c r="E575" s="1062" t="s">
        <v>596</v>
      </c>
      <c r="F575" s="1063">
        <v>0</v>
      </c>
    </row>
    <row r="576" spans="4:6" ht="15.75" customHeight="1" x14ac:dyDescent="0.25">
      <c r="D576" s="1810"/>
      <c r="E576" s="788" t="s">
        <v>597</v>
      </c>
      <c r="F576" s="790">
        <v>69</v>
      </c>
    </row>
    <row r="577" spans="4:6" ht="15.75" customHeight="1" thickBot="1" x14ac:dyDescent="0.3">
      <c r="D577" s="1810"/>
      <c r="E577" s="1062" t="s">
        <v>598</v>
      </c>
      <c r="F577" s="1063">
        <v>0</v>
      </c>
    </row>
    <row r="578" spans="4:6" ht="15.75" customHeight="1" thickBot="1" x14ac:dyDescent="0.3">
      <c r="D578" s="1824"/>
      <c r="E578" s="897" t="s">
        <v>361</v>
      </c>
      <c r="F578" s="898">
        <v>449</v>
      </c>
    </row>
    <row r="579" spans="4:6" ht="15.75" customHeight="1" x14ac:dyDescent="0.25">
      <c r="D579" s="1809" t="s">
        <v>248</v>
      </c>
      <c r="E579" s="1062" t="s">
        <v>588</v>
      </c>
      <c r="F579" s="1063">
        <v>178</v>
      </c>
    </row>
    <row r="580" spans="4:6" ht="15.75" customHeight="1" x14ac:dyDescent="0.25">
      <c r="D580" s="1810"/>
      <c r="E580" s="788" t="s">
        <v>589</v>
      </c>
      <c r="F580" s="790">
        <v>5</v>
      </c>
    </row>
    <row r="581" spans="4:6" ht="15.75" customHeight="1" x14ac:dyDescent="0.25">
      <c r="D581" s="1810"/>
      <c r="E581" s="1062" t="s">
        <v>590</v>
      </c>
      <c r="F581" s="1063">
        <v>0</v>
      </c>
    </row>
    <row r="582" spans="4:6" ht="15.75" customHeight="1" x14ac:dyDescent="0.25">
      <c r="D582" s="1810"/>
      <c r="E582" s="788" t="s">
        <v>591</v>
      </c>
      <c r="F582" s="790">
        <v>0</v>
      </c>
    </row>
    <row r="583" spans="4:6" ht="15.75" customHeight="1" x14ac:dyDescent="0.25">
      <c r="D583" s="1810"/>
      <c r="E583" s="1062" t="s">
        <v>592</v>
      </c>
      <c r="F583" s="1063">
        <v>403</v>
      </c>
    </row>
    <row r="584" spans="4:6" ht="15.75" customHeight="1" x14ac:dyDescent="0.25">
      <c r="D584" s="1810"/>
      <c r="E584" s="788" t="s">
        <v>593</v>
      </c>
      <c r="F584" s="790">
        <v>0</v>
      </c>
    </row>
    <row r="585" spans="4:6" ht="15.75" customHeight="1" x14ac:dyDescent="0.25">
      <c r="D585" s="1810"/>
      <c r="E585" s="1062" t="s">
        <v>594</v>
      </c>
      <c r="F585" s="1063">
        <v>9</v>
      </c>
    </row>
    <row r="586" spans="4:6" ht="15.75" customHeight="1" x14ac:dyDescent="0.25">
      <c r="D586" s="1810"/>
      <c r="E586" s="788" t="s">
        <v>595</v>
      </c>
      <c r="F586" s="790">
        <v>1</v>
      </c>
    </row>
    <row r="587" spans="4:6" ht="15.75" customHeight="1" x14ac:dyDescent="0.25">
      <c r="D587" s="1810"/>
      <c r="E587" s="1062" t="s">
        <v>596</v>
      </c>
      <c r="F587" s="1063">
        <v>0</v>
      </c>
    </row>
    <row r="588" spans="4:6" ht="15.75" customHeight="1" x14ac:dyDescent="0.25">
      <c r="D588" s="1810"/>
      <c r="E588" s="788" t="s">
        <v>597</v>
      </c>
      <c r="F588" s="790">
        <v>132</v>
      </c>
    </row>
    <row r="589" spans="4:6" ht="15.75" customHeight="1" thickBot="1" x14ac:dyDescent="0.3">
      <c r="D589" s="1810"/>
      <c r="E589" s="1062" t="s">
        <v>598</v>
      </c>
      <c r="F589" s="1063">
        <v>0</v>
      </c>
    </row>
    <row r="590" spans="4:6" ht="15.75" customHeight="1" thickBot="1" x14ac:dyDescent="0.3">
      <c r="D590" s="1824"/>
      <c r="E590" s="897" t="s">
        <v>361</v>
      </c>
      <c r="F590" s="898">
        <v>728</v>
      </c>
    </row>
    <row r="591" spans="4:6" ht="15.75" customHeight="1" x14ac:dyDescent="0.25">
      <c r="D591" s="1809" t="s">
        <v>612</v>
      </c>
      <c r="E591" s="1062" t="s">
        <v>588</v>
      </c>
      <c r="F591" s="1063">
        <v>117</v>
      </c>
    </row>
    <row r="592" spans="4:6" ht="15.75" customHeight="1" x14ac:dyDescent="0.25">
      <c r="D592" s="1810"/>
      <c r="E592" s="788" t="s">
        <v>589</v>
      </c>
      <c r="F592" s="790">
        <v>17</v>
      </c>
    </row>
    <row r="593" spans="4:6" ht="15.75" customHeight="1" x14ac:dyDescent="0.25">
      <c r="D593" s="1810"/>
      <c r="E593" s="1062" t="s">
        <v>590</v>
      </c>
      <c r="F593" s="1063">
        <v>1</v>
      </c>
    </row>
    <row r="594" spans="4:6" ht="15.75" customHeight="1" x14ac:dyDescent="0.25">
      <c r="D594" s="1810"/>
      <c r="E594" s="788" t="s">
        <v>591</v>
      </c>
      <c r="F594" s="790">
        <v>2</v>
      </c>
    </row>
    <row r="595" spans="4:6" ht="15.75" customHeight="1" x14ac:dyDescent="0.25">
      <c r="D595" s="1810"/>
      <c r="E595" s="1062" t="s">
        <v>592</v>
      </c>
      <c r="F595" s="1063">
        <v>630</v>
      </c>
    </row>
    <row r="596" spans="4:6" ht="15.75" customHeight="1" x14ac:dyDescent="0.25">
      <c r="D596" s="1810"/>
      <c r="E596" s="788" t="s">
        <v>593</v>
      </c>
      <c r="F596" s="790">
        <v>28</v>
      </c>
    </row>
    <row r="597" spans="4:6" ht="15.75" customHeight="1" x14ac:dyDescent="0.25">
      <c r="D597" s="1810"/>
      <c r="E597" s="1062" t="s">
        <v>594</v>
      </c>
      <c r="F597" s="1063">
        <v>6</v>
      </c>
    </row>
    <row r="598" spans="4:6" ht="15.75" customHeight="1" x14ac:dyDescent="0.25">
      <c r="D598" s="1810"/>
      <c r="E598" s="788" t="s">
        <v>595</v>
      </c>
      <c r="F598" s="790">
        <v>0</v>
      </c>
    </row>
    <row r="599" spans="4:6" ht="15.75" customHeight="1" x14ac:dyDescent="0.25">
      <c r="D599" s="1810"/>
      <c r="E599" s="1062" t="s">
        <v>596</v>
      </c>
      <c r="F599" s="1063">
        <v>0</v>
      </c>
    </row>
    <row r="600" spans="4:6" ht="15.75" customHeight="1" x14ac:dyDescent="0.25">
      <c r="D600" s="1810"/>
      <c r="E600" s="788" t="s">
        <v>597</v>
      </c>
      <c r="F600" s="790">
        <v>126</v>
      </c>
    </row>
    <row r="601" spans="4:6" ht="15.75" customHeight="1" thickBot="1" x14ac:dyDescent="0.3">
      <c r="D601" s="1810"/>
      <c r="E601" s="1062" t="s">
        <v>598</v>
      </c>
      <c r="F601" s="1063">
        <v>0</v>
      </c>
    </row>
    <row r="602" spans="4:6" ht="15.75" customHeight="1" thickBot="1" x14ac:dyDescent="0.3">
      <c r="D602" s="1824"/>
      <c r="E602" s="897" t="s">
        <v>361</v>
      </c>
      <c r="F602" s="898">
        <v>927</v>
      </c>
    </row>
    <row r="603" spans="4:6" ht="15.75" customHeight="1" x14ac:dyDescent="0.25">
      <c r="D603" s="1809" t="s">
        <v>250</v>
      </c>
      <c r="E603" s="1062" t="s">
        <v>588</v>
      </c>
      <c r="F603" s="1063">
        <v>101</v>
      </c>
    </row>
    <row r="604" spans="4:6" ht="15.75" customHeight="1" x14ac:dyDescent="0.25">
      <c r="D604" s="1810"/>
      <c r="E604" s="788" t="s">
        <v>589</v>
      </c>
      <c r="F604" s="790">
        <v>16</v>
      </c>
    </row>
    <row r="605" spans="4:6" ht="15.75" customHeight="1" x14ac:dyDescent="0.25">
      <c r="D605" s="1810"/>
      <c r="E605" s="1062" t="s">
        <v>590</v>
      </c>
      <c r="F605" s="1063">
        <v>0</v>
      </c>
    </row>
    <row r="606" spans="4:6" ht="15.75" customHeight="1" x14ac:dyDescent="0.25">
      <c r="D606" s="1810"/>
      <c r="E606" s="788" t="s">
        <v>591</v>
      </c>
      <c r="F606" s="790">
        <v>1</v>
      </c>
    </row>
    <row r="607" spans="4:6" ht="15.75" customHeight="1" x14ac:dyDescent="0.25">
      <c r="D607" s="1810"/>
      <c r="E607" s="1062" t="s">
        <v>592</v>
      </c>
      <c r="F607" s="1063">
        <v>392</v>
      </c>
    </row>
    <row r="608" spans="4:6" ht="15.75" customHeight="1" x14ac:dyDescent="0.25">
      <c r="D608" s="1810"/>
      <c r="E608" s="788" t="s">
        <v>593</v>
      </c>
      <c r="F608" s="790">
        <v>0</v>
      </c>
    </row>
    <row r="609" spans="2:6" ht="15.75" customHeight="1" x14ac:dyDescent="0.25">
      <c r="D609" s="1810"/>
      <c r="E609" s="1062" t="s">
        <v>594</v>
      </c>
      <c r="F609" s="1063">
        <v>1</v>
      </c>
    </row>
    <row r="610" spans="2:6" ht="15.75" customHeight="1" x14ac:dyDescent="0.25">
      <c r="D610" s="1810"/>
      <c r="E610" s="788" t="s">
        <v>595</v>
      </c>
      <c r="F610" s="790">
        <v>3</v>
      </c>
    </row>
    <row r="611" spans="2:6" ht="15.75" customHeight="1" x14ac:dyDescent="0.25">
      <c r="D611" s="1810"/>
      <c r="E611" s="1062" t="s">
        <v>596</v>
      </c>
      <c r="F611" s="1063">
        <v>1</v>
      </c>
    </row>
    <row r="612" spans="2:6" ht="15.75" customHeight="1" x14ac:dyDescent="0.25">
      <c r="D612" s="1810"/>
      <c r="E612" s="788" t="s">
        <v>597</v>
      </c>
      <c r="F612" s="790">
        <v>110</v>
      </c>
    </row>
    <row r="613" spans="2:6" ht="15.75" customHeight="1" thickBot="1" x14ac:dyDescent="0.3">
      <c r="D613" s="1810"/>
      <c r="E613" s="1062" t="s">
        <v>598</v>
      </c>
      <c r="F613" s="1063">
        <v>0</v>
      </c>
    </row>
    <row r="614" spans="2:6" ht="15.75" customHeight="1" thickBot="1" x14ac:dyDescent="0.3">
      <c r="D614" s="1824"/>
      <c r="E614" s="897" t="s">
        <v>361</v>
      </c>
      <c r="F614" s="898">
        <v>625</v>
      </c>
    </row>
    <row r="615" spans="2:6" ht="15.75" customHeight="1" x14ac:dyDescent="0.25">
      <c r="D615" s="1809" t="s">
        <v>251</v>
      </c>
      <c r="E615" s="1062" t="s">
        <v>588</v>
      </c>
      <c r="F615" s="1063">
        <v>101</v>
      </c>
    </row>
    <row r="616" spans="2:6" ht="15.75" customHeight="1" x14ac:dyDescent="0.25">
      <c r="D616" s="1810"/>
      <c r="E616" s="788" t="s">
        <v>589</v>
      </c>
      <c r="F616" s="790">
        <v>5</v>
      </c>
    </row>
    <row r="617" spans="2:6" ht="15.75" customHeight="1" x14ac:dyDescent="0.25">
      <c r="D617" s="1810"/>
      <c r="E617" s="1062" t="s">
        <v>590</v>
      </c>
      <c r="F617" s="1063">
        <v>0</v>
      </c>
    </row>
    <row r="618" spans="2:6" ht="15.75" customHeight="1" x14ac:dyDescent="0.25">
      <c r="D618" s="1810"/>
      <c r="E618" s="788" t="s">
        <v>591</v>
      </c>
      <c r="F618" s="790">
        <v>1</v>
      </c>
    </row>
    <row r="619" spans="2:6" ht="15.75" customHeight="1" x14ac:dyDescent="0.25">
      <c r="B619" s="1436" t="s">
        <v>36</v>
      </c>
      <c r="D619" s="1810"/>
      <c r="E619" s="1062" t="s">
        <v>592</v>
      </c>
      <c r="F619" s="1063">
        <v>340</v>
      </c>
    </row>
    <row r="620" spans="2:6" ht="15.75" customHeight="1" x14ac:dyDescent="0.25">
      <c r="B620" s="1436" t="s">
        <v>38</v>
      </c>
      <c r="D620" s="1810"/>
      <c r="E620" s="788" t="s">
        <v>593</v>
      </c>
      <c r="F620" s="790">
        <v>0</v>
      </c>
    </row>
    <row r="621" spans="2:6" ht="15.75" customHeight="1" x14ac:dyDescent="0.25">
      <c r="B621" s="1436" t="s">
        <v>81</v>
      </c>
      <c r="D621" s="1810"/>
      <c r="E621" s="1062" t="s">
        <v>594</v>
      </c>
      <c r="F621" s="1063">
        <v>3</v>
      </c>
    </row>
    <row r="622" spans="2:6" ht="15.75" customHeight="1" x14ac:dyDescent="0.25">
      <c r="D622" s="1810"/>
      <c r="E622" s="788" t="s">
        <v>595</v>
      </c>
      <c r="F622" s="790">
        <v>2</v>
      </c>
    </row>
    <row r="623" spans="2:6" ht="15.75" customHeight="1" x14ac:dyDescent="0.25">
      <c r="D623" s="1810"/>
      <c r="E623" s="1062" t="s">
        <v>596</v>
      </c>
      <c r="F623" s="1063">
        <v>0</v>
      </c>
    </row>
    <row r="624" spans="2:6" ht="15.75" customHeight="1" x14ac:dyDescent="0.25">
      <c r="D624" s="1810"/>
      <c r="E624" s="788" t="s">
        <v>597</v>
      </c>
      <c r="F624" s="790">
        <v>137</v>
      </c>
    </row>
    <row r="625" spans="4:10" ht="15.75" customHeight="1" thickBot="1" x14ac:dyDescent="0.3">
      <c r="D625" s="1810"/>
      <c r="E625" s="1062" t="s">
        <v>598</v>
      </c>
      <c r="F625" s="1063">
        <v>0</v>
      </c>
    </row>
    <row r="626" spans="4:10" ht="15.75" customHeight="1" thickBot="1" x14ac:dyDescent="0.3">
      <c r="D626" s="1824"/>
      <c r="E626" s="897" t="s">
        <v>361</v>
      </c>
      <c r="F626" s="898">
        <v>589</v>
      </c>
    </row>
    <row r="627" spans="4:10" ht="15.75" customHeight="1" x14ac:dyDescent="0.25">
      <c r="D627" s="1809" t="s">
        <v>252</v>
      </c>
      <c r="E627" s="1062" t="s">
        <v>588</v>
      </c>
      <c r="F627" s="1063">
        <v>1874</v>
      </c>
    </row>
    <row r="628" spans="4:10" ht="15.75" customHeight="1" x14ac:dyDescent="0.25">
      <c r="D628" s="1810"/>
      <c r="E628" s="788" t="s">
        <v>589</v>
      </c>
      <c r="F628" s="790">
        <v>357</v>
      </c>
    </row>
    <row r="629" spans="4:10" ht="15.75" customHeight="1" x14ac:dyDescent="0.25">
      <c r="D629" s="1810"/>
      <c r="E629" s="1062" t="s">
        <v>590</v>
      </c>
      <c r="F629" s="1063">
        <v>3</v>
      </c>
    </row>
    <row r="630" spans="4:10" ht="15.75" customHeight="1" x14ac:dyDescent="0.25">
      <c r="D630" s="1810"/>
      <c r="E630" s="788" t="s">
        <v>591</v>
      </c>
      <c r="F630" s="790">
        <v>10</v>
      </c>
    </row>
    <row r="631" spans="4:10" ht="15.75" customHeight="1" x14ac:dyDescent="0.25">
      <c r="D631" s="1810"/>
      <c r="E631" s="1062" t="s">
        <v>592</v>
      </c>
      <c r="F631" s="1063">
        <v>6175</v>
      </c>
    </row>
    <row r="632" spans="4:10" ht="15.75" customHeight="1" x14ac:dyDescent="0.25">
      <c r="D632" s="1810"/>
      <c r="E632" s="788" t="s">
        <v>593</v>
      </c>
      <c r="F632" s="790">
        <v>298</v>
      </c>
    </row>
    <row r="633" spans="4:10" ht="15.75" customHeight="1" x14ac:dyDescent="0.25">
      <c r="D633" s="1810"/>
      <c r="E633" s="1062" t="s">
        <v>594</v>
      </c>
      <c r="F633" s="1063">
        <v>93</v>
      </c>
    </row>
    <row r="634" spans="4:10" ht="15.75" customHeight="1" x14ac:dyDescent="0.25">
      <c r="D634" s="1810"/>
      <c r="E634" s="788" t="s">
        <v>595</v>
      </c>
      <c r="F634" s="790">
        <v>141</v>
      </c>
    </row>
    <row r="635" spans="4:10" ht="15" customHeight="1" x14ac:dyDescent="0.25">
      <c r="D635" s="1810"/>
      <c r="E635" s="1062" t="s">
        <v>596</v>
      </c>
      <c r="F635" s="1063">
        <v>2</v>
      </c>
    </row>
    <row r="636" spans="4:10" ht="15" customHeight="1" x14ac:dyDescent="0.25">
      <c r="D636" s="1810"/>
      <c r="E636" s="788" t="s">
        <v>597</v>
      </c>
      <c r="F636" s="790">
        <v>1805</v>
      </c>
    </row>
    <row r="637" spans="4:10" ht="15" customHeight="1" thickBot="1" x14ac:dyDescent="0.3">
      <c r="D637" s="1810"/>
      <c r="E637" s="1062" t="s">
        <v>598</v>
      </c>
      <c r="F637" s="1063">
        <v>2</v>
      </c>
    </row>
    <row r="638" spans="4:10" ht="15" customHeight="1" thickBot="1" x14ac:dyDescent="0.3">
      <c r="D638" s="1824"/>
      <c r="E638" s="897" t="s">
        <v>361</v>
      </c>
      <c r="F638" s="898">
        <v>10760</v>
      </c>
    </row>
    <row r="639" spans="4:10" ht="15" customHeight="1" x14ac:dyDescent="0.25">
      <c r="D639" s="1809" t="s">
        <v>330</v>
      </c>
      <c r="E639" s="1062" t="s">
        <v>588</v>
      </c>
      <c r="F639" s="1063">
        <f ca="1">SUMIF($E$15:$F$638,E639,$F$15:$F$638)</f>
        <v>31040</v>
      </c>
    </row>
    <row r="640" spans="4:10" ht="15" customHeight="1" x14ac:dyDescent="0.25">
      <c r="D640" s="1810"/>
      <c r="E640" s="788" t="s">
        <v>589</v>
      </c>
      <c r="F640" s="790">
        <f t="shared" ref="F640:F649" ca="1" si="0">SUMIF($E$15:$F$638,E640,$F$15:$F$638)</f>
        <v>9481</v>
      </c>
      <c r="J640" s="76"/>
    </row>
    <row r="641" spans="1:10" ht="15" customHeight="1" x14ac:dyDescent="0.25">
      <c r="D641" s="1810"/>
      <c r="E641" s="1062" t="s">
        <v>590</v>
      </c>
      <c r="F641" s="1063">
        <f t="shared" ca="1" si="0"/>
        <v>105</v>
      </c>
      <c r="J641" s="76"/>
    </row>
    <row r="642" spans="1:10" ht="15" customHeight="1" x14ac:dyDescent="0.25">
      <c r="D642" s="1810"/>
      <c r="E642" s="788" t="s">
        <v>591</v>
      </c>
      <c r="F642" s="790">
        <f t="shared" ca="1" si="0"/>
        <v>178</v>
      </c>
      <c r="J642" s="76"/>
    </row>
    <row r="643" spans="1:10" ht="15" customHeight="1" x14ac:dyDescent="0.25">
      <c r="D643" s="1810"/>
      <c r="E643" s="1062" t="s">
        <v>592</v>
      </c>
      <c r="F643" s="1063">
        <f t="shared" ca="1" si="0"/>
        <v>96218</v>
      </c>
    </row>
    <row r="644" spans="1:10" ht="15" customHeight="1" x14ac:dyDescent="0.25">
      <c r="D644" s="1810"/>
      <c r="E644" s="788" t="s">
        <v>593</v>
      </c>
      <c r="F644" s="790">
        <f t="shared" ca="1" si="0"/>
        <v>4205</v>
      </c>
    </row>
    <row r="645" spans="1:10" ht="15" customHeight="1" x14ac:dyDescent="0.25">
      <c r="D645" s="1810"/>
      <c r="E645" s="1062" t="s">
        <v>594</v>
      </c>
      <c r="F645" s="1063">
        <f t="shared" ca="1" si="0"/>
        <v>1484</v>
      </c>
    </row>
    <row r="646" spans="1:10" ht="15" customHeight="1" x14ac:dyDescent="0.25">
      <c r="D646" s="1810"/>
      <c r="E646" s="788" t="s">
        <v>595</v>
      </c>
      <c r="F646" s="790">
        <f t="shared" ca="1" si="0"/>
        <v>1550</v>
      </c>
    </row>
    <row r="647" spans="1:10" ht="15" customHeight="1" x14ac:dyDescent="0.25">
      <c r="D647" s="1810"/>
      <c r="E647" s="1062" t="s">
        <v>596</v>
      </c>
      <c r="F647" s="1063">
        <f t="shared" ca="1" si="0"/>
        <v>29</v>
      </c>
    </row>
    <row r="648" spans="1:10" ht="15" customHeight="1" x14ac:dyDescent="0.25">
      <c r="D648" s="1810"/>
      <c r="E648" s="788" t="s">
        <v>597</v>
      </c>
      <c r="F648" s="790">
        <f t="shared" ca="1" si="0"/>
        <v>28763</v>
      </c>
    </row>
    <row r="649" spans="1:10" ht="15" customHeight="1" thickBot="1" x14ac:dyDescent="0.3">
      <c r="D649" s="1810"/>
      <c r="E649" s="1062" t="s">
        <v>598</v>
      </c>
      <c r="F649" s="1063">
        <f t="shared" ca="1" si="0"/>
        <v>65</v>
      </c>
    </row>
    <row r="650" spans="1:10" ht="44.25" customHeight="1" thickBot="1" x14ac:dyDescent="0.3">
      <c r="D650" s="1811"/>
      <c r="E650" s="900" t="s">
        <v>201</v>
      </c>
      <c r="F650" s="1435">
        <f ca="1">SUM(F639:F649)</f>
        <v>173118</v>
      </c>
    </row>
    <row r="651" spans="1:10" x14ac:dyDescent="0.25">
      <c r="D651" s="439" t="s">
        <v>517</v>
      </c>
    </row>
    <row r="654" spans="1:10" x14ac:dyDescent="0.25">
      <c r="E654" s="800"/>
    </row>
    <row r="655" spans="1:10" x14ac:dyDescent="0.25">
      <c r="A655" s="803" t="s">
        <v>36</v>
      </c>
      <c r="E655" s="800"/>
    </row>
    <row r="656" spans="1:10" x14ac:dyDescent="0.25">
      <c r="A656" s="803" t="s">
        <v>38</v>
      </c>
      <c r="E656" s="800"/>
    </row>
    <row r="657" spans="1:1" x14ac:dyDescent="0.25">
      <c r="A657" s="803" t="s">
        <v>81</v>
      </c>
    </row>
    <row r="683" spans="4:6" x14ac:dyDescent="0.25">
      <c r="D683" s="1588" t="s">
        <v>36</v>
      </c>
      <c r="E683" s="1588"/>
      <c r="F683" s="1588"/>
    </row>
    <row r="684" spans="4:6" x14ac:dyDescent="0.25">
      <c r="D684" s="1588" t="s">
        <v>38</v>
      </c>
      <c r="E684" s="1588"/>
      <c r="F684" s="1588"/>
    </row>
    <row r="685" spans="4:6" x14ac:dyDescent="0.25">
      <c r="D685" s="1588" t="s">
        <v>81</v>
      </c>
      <c r="E685" s="1588"/>
      <c r="F685" s="1588"/>
    </row>
  </sheetData>
  <sheetProtection algorithmName="SHA-512" hashValue="5GupdhbeuJo3eiCdv51rgQ336cbWWqlA+SfGbV+UnEnX7vHai3GHC1vzDkBn79PdgOF6sdyWBu2uBy6+ki5dIA==" saltValue="0BbDcEIn0VPxD2d4+tOMoQ==" spinCount="100000" sheet="1" objects="1" scenarios="1"/>
  <autoFilter ref="D14:F651" xr:uid="{00000000-0009-0000-0000-00001A000000}"/>
  <mergeCells count="64">
    <mergeCell ref="D471:D482"/>
    <mergeCell ref="D483:D494"/>
    <mergeCell ref="D543:D554"/>
    <mergeCell ref="D339:D350"/>
    <mergeCell ref="D351:D362"/>
    <mergeCell ref="D363:D374"/>
    <mergeCell ref="D447:D458"/>
    <mergeCell ref="D459:D470"/>
    <mergeCell ref="D411:D422"/>
    <mergeCell ref="D423:D434"/>
    <mergeCell ref="D435:D446"/>
    <mergeCell ref="D387:D398"/>
    <mergeCell ref="D399:D410"/>
    <mergeCell ref="D375:D386"/>
    <mergeCell ref="D159:D170"/>
    <mergeCell ref="D171:D182"/>
    <mergeCell ref="D183:D194"/>
    <mergeCell ref="D195:D206"/>
    <mergeCell ref="D207:D218"/>
    <mergeCell ref="D243:D254"/>
    <mergeCell ref="D255:D266"/>
    <mergeCell ref="D219:D230"/>
    <mergeCell ref="D231:D242"/>
    <mergeCell ref="D267:D278"/>
    <mergeCell ref="D279:D290"/>
    <mergeCell ref="D291:D302"/>
    <mergeCell ref="D303:D314"/>
    <mergeCell ref="D315:D326"/>
    <mergeCell ref="D327:D338"/>
    <mergeCell ref="D639:D650"/>
    <mergeCell ref="D683:F683"/>
    <mergeCell ref="D684:F684"/>
    <mergeCell ref="D685:F685"/>
    <mergeCell ref="D495:D506"/>
    <mergeCell ref="D507:D518"/>
    <mergeCell ref="D519:D530"/>
    <mergeCell ref="D531:D542"/>
    <mergeCell ref="D603:D614"/>
    <mergeCell ref="D615:D626"/>
    <mergeCell ref="D627:D638"/>
    <mergeCell ref="D579:D590"/>
    <mergeCell ref="D591:D602"/>
    <mergeCell ref="D555:D566"/>
    <mergeCell ref="D567:D578"/>
    <mergeCell ref="D111:D122"/>
    <mergeCell ref="D123:D134"/>
    <mergeCell ref="D135:D146"/>
    <mergeCell ref="D147:D158"/>
    <mergeCell ref="E9:F10"/>
    <mergeCell ref="D51:D62"/>
    <mergeCell ref="D63:D74"/>
    <mergeCell ref="D75:D86"/>
    <mergeCell ref="D87:D98"/>
    <mergeCell ref="D99:D110"/>
    <mergeCell ref="D12:F12"/>
    <mergeCell ref="D13:G13"/>
    <mergeCell ref="D15:D26"/>
    <mergeCell ref="D27:D38"/>
    <mergeCell ref="D39:D50"/>
    <mergeCell ref="E4:F4"/>
    <mergeCell ref="E5:F5"/>
    <mergeCell ref="E6:F6"/>
    <mergeCell ref="E7:F7"/>
    <mergeCell ref="E8:F8"/>
  </mergeCells>
  <hyperlinks>
    <hyperlink ref="B77" location="MULTAS!A1" display="AVANÇAR &gt;&gt;" xr:uid="{00000000-0004-0000-1A00-000000000000}"/>
    <hyperlink ref="B78" location="'SERVIÇOS DETRAN VEÍCULO'!A1" display="&lt;&lt; VOLTAR" xr:uid="{00000000-0004-0000-1A00-000001000000}"/>
    <hyperlink ref="B76" location="'INÍCIO '!A1" display="INÍCIO" xr:uid="{00000000-0004-0000-1A00-000002000000}"/>
    <hyperlink ref="A656" location="MULTAS!A1" display="AVANÇAR &gt;&gt;" xr:uid="{00000000-0004-0000-1A00-000003000000}"/>
    <hyperlink ref="A657" location="'SERVIÇOS DETRAN VEÍCULO'!A1" display="&lt;&lt; VOLTAR" xr:uid="{00000000-0004-0000-1A00-000004000000}"/>
    <hyperlink ref="A655" location="'INÍCIO '!A1" display="INÍCIO" xr:uid="{00000000-0004-0000-1A00-000005000000}"/>
    <hyperlink ref="D684" location="MULTAS!A1" display="AVANÇAR &gt;&gt;" xr:uid="{00000000-0004-0000-1A00-000006000000}"/>
    <hyperlink ref="D685" location="'SERVIÇOS DETRAN VEÍCULO'!A1" display="&lt;&lt; VOLTAR" xr:uid="{00000000-0004-0000-1A00-000007000000}"/>
    <hyperlink ref="D683" location="'INÍCIO '!A1" display="INÍCIO" xr:uid="{00000000-0004-0000-1A00-000008000000}"/>
    <hyperlink ref="B237" location="MULTAS!A1" display="AVANÇAR &gt;&gt;" xr:uid="{00000000-0004-0000-1A00-000009000000}"/>
    <hyperlink ref="B238" location="'SERVIÇOS DETRAN VEÍCULO'!A1" display="&lt;&lt; VOLTAR" xr:uid="{00000000-0004-0000-1A00-00000A000000}"/>
    <hyperlink ref="B236" location="'INÍCIO '!A1" display="INÍCIO" xr:uid="{00000000-0004-0000-1A00-00000B000000}"/>
    <hyperlink ref="B446" location="MULTAS!A1" display="AVANÇAR &gt;&gt;" xr:uid="{00000000-0004-0000-1A00-00000C000000}"/>
    <hyperlink ref="B447" location="'SERVIÇOS DETRAN VEÍCULO'!A1" display="&lt;&lt; VOLTAR" xr:uid="{00000000-0004-0000-1A00-00000D000000}"/>
    <hyperlink ref="B445" location="'INÍCIO '!A1" display="INÍCIO" xr:uid="{00000000-0004-0000-1A00-00000E000000}"/>
    <hyperlink ref="B620" location="MULTAS!A1" display="AVANÇAR &gt;&gt;" xr:uid="{00000000-0004-0000-1A00-00000F000000}"/>
    <hyperlink ref="B621" location="'SERVIÇOS DETRAN VEÍCULO'!A1" display="&lt;&lt; VOLTAR" xr:uid="{00000000-0004-0000-1A00-000010000000}"/>
    <hyperlink ref="B619" location="'INÍCIO '!A1" display="INÍCIO" xr:uid="{00000000-0004-0000-1A00-000011000000}"/>
    <hyperlink ref="B19" location="MULTAS!A1" display="AVANÇAR &gt;&gt;" xr:uid="{00000000-0004-0000-1A00-000012000000}"/>
    <hyperlink ref="B20" location="'SERVIÇOS DETRAN VEÍCULO'!A1" display="&lt;&lt; VOLTAR" xr:uid="{00000000-0004-0000-1A00-000013000000}"/>
    <hyperlink ref="B18" location="'INÍCIO '!A1" display="INÍCIO" xr:uid="{00000000-0004-0000-1A00-000014000000}"/>
  </hyperlinks>
  <printOptions horizontalCentered="1"/>
  <pageMargins left="0.31496062992125984" right="0.31496062992125984" top="0.39370078740157483" bottom="0.39370078740157483" header="0.31496062992125984" footer="0.31496062992125984"/>
  <pageSetup paperSize="9" scale="85" orientation="portrait" r:id="rId1"/>
  <rowBreaks count="2" manualBreakCount="2">
    <brk id="26" min="2" max="5" man="1"/>
    <brk id="651" min="2" max="5"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Plan19"/>
  <dimension ref="B1:AC111"/>
  <sheetViews>
    <sheetView showGridLines="0" showRowColHeaders="0" zoomScaleNormal="100" zoomScaleSheetLayoutView="100" workbookViewId="0">
      <selection activeCell="T21" sqref="T21"/>
    </sheetView>
  </sheetViews>
  <sheetFormatPr baseColWidth="10" defaultColWidth="9.140625" defaultRowHeight="15" x14ac:dyDescent="0.25"/>
  <cols>
    <col min="1" max="1" width="22.140625" customWidth="1"/>
    <col min="2" max="2" width="21.85546875" customWidth="1"/>
    <col min="3" max="3" width="19.28515625" customWidth="1"/>
    <col min="4" max="13" width="7.42578125" customWidth="1"/>
    <col min="14" max="14" width="8.140625" style="439" bestFit="1" customWidth="1"/>
    <col min="15" max="15" width="7.42578125" customWidth="1"/>
    <col min="16" max="16" width="8.28515625" customWidth="1"/>
    <col min="17" max="17" width="9.140625" customWidth="1"/>
    <col min="18" max="18" width="10.140625" style="439" bestFit="1" customWidth="1"/>
    <col min="19" max="19" width="9.7109375" bestFit="1" customWidth="1"/>
    <col min="20" max="20" width="18.5703125" customWidth="1"/>
    <col min="21" max="21" width="34.28515625" bestFit="1" customWidth="1"/>
    <col min="23" max="23" width="15.7109375" bestFit="1" customWidth="1"/>
  </cols>
  <sheetData>
    <row r="1" spans="2:21" ht="15.75" thickBot="1" x14ac:dyDescent="0.3"/>
    <row r="2" spans="2:21" ht="15.75" customHeight="1" thickTop="1" x14ac:dyDescent="0.25">
      <c r="C2" s="1830"/>
      <c r="D2" s="1831"/>
      <c r="E2" s="1831"/>
      <c r="F2" s="1831"/>
      <c r="G2" s="1831"/>
      <c r="H2" s="1831"/>
      <c r="I2" s="1831"/>
      <c r="J2" s="1831"/>
      <c r="K2" s="1831"/>
      <c r="L2" s="1831"/>
      <c r="M2" s="1831"/>
      <c r="N2" s="1831"/>
      <c r="O2" s="1832"/>
    </row>
    <row r="3" spans="2:21" ht="15" customHeight="1" x14ac:dyDescent="0.25">
      <c r="C3" s="1637" t="s">
        <v>34</v>
      </c>
      <c r="D3" s="1638"/>
      <c r="E3" s="1638"/>
      <c r="F3" s="1638"/>
      <c r="G3" s="1638"/>
      <c r="H3" s="1638"/>
      <c r="I3" s="1638"/>
      <c r="J3" s="1638"/>
      <c r="K3" s="1638"/>
      <c r="L3" s="1638"/>
      <c r="M3" s="1638"/>
      <c r="N3" s="1638"/>
      <c r="O3" s="1639"/>
    </row>
    <row r="4" spans="2:21" ht="15.75" customHeight="1" x14ac:dyDescent="0.25">
      <c r="C4" s="1637" t="s">
        <v>35</v>
      </c>
      <c r="D4" s="1638"/>
      <c r="E4" s="1638"/>
      <c r="F4" s="1638"/>
      <c r="G4" s="1638"/>
      <c r="H4" s="1638"/>
      <c r="I4" s="1638"/>
      <c r="J4" s="1638"/>
      <c r="K4" s="1638"/>
      <c r="L4" s="1638"/>
      <c r="M4" s="1638"/>
      <c r="N4" s="1638"/>
      <c r="O4" s="1639"/>
      <c r="P4" s="357"/>
    </row>
    <row r="5" spans="2:21" ht="15.75" customHeight="1" x14ac:dyDescent="0.25">
      <c r="C5" s="1637" t="s">
        <v>394</v>
      </c>
      <c r="D5" s="1638"/>
      <c r="E5" s="1638"/>
      <c r="F5" s="1638"/>
      <c r="G5" s="1638"/>
      <c r="H5" s="1638"/>
      <c r="I5" s="1638"/>
      <c r="J5" s="1638"/>
      <c r="K5" s="1638"/>
      <c r="L5" s="1638"/>
      <c r="M5" s="1638"/>
      <c r="N5" s="1638"/>
      <c r="O5" s="1639"/>
      <c r="P5" s="357"/>
    </row>
    <row r="6" spans="2:21" s="439" customFormat="1" ht="15.75" customHeight="1" x14ac:dyDescent="0.25">
      <c r="C6" s="1637" t="s">
        <v>37</v>
      </c>
      <c r="D6" s="1638"/>
      <c r="E6" s="1638"/>
      <c r="F6" s="1638"/>
      <c r="G6" s="1638"/>
      <c r="H6" s="1638"/>
      <c r="I6" s="1638"/>
      <c r="J6" s="1638"/>
      <c r="K6" s="1638"/>
      <c r="L6" s="1638"/>
      <c r="M6" s="1638"/>
      <c r="N6" s="1638"/>
      <c r="O6" s="1639"/>
      <c r="P6" s="357"/>
    </row>
    <row r="7" spans="2:21" ht="15.75" customHeight="1" x14ac:dyDescent="0.25">
      <c r="C7" s="1722"/>
      <c r="D7" s="1819"/>
      <c r="E7" s="1819"/>
      <c r="F7" s="529"/>
      <c r="G7" s="529"/>
      <c r="H7" s="529"/>
      <c r="I7" s="529"/>
      <c r="J7" s="529"/>
      <c r="K7" s="529"/>
      <c r="L7" s="149"/>
      <c r="M7" s="149"/>
      <c r="N7" s="149"/>
      <c r="O7" s="530"/>
      <c r="P7" s="357"/>
    </row>
    <row r="8" spans="2:21" ht="15" customHeight="1" x14ac:dyDescent="0.25">
      <c r="C8" s="1637" t="s">
        <v>515</v>
      </c>
      <c r="D8" s="1638"/>
      <c r="E8" s="1638"/>
      <c r="F8" s="1638"/>
      <c r="G8" s="1638"/>
      <c r="H8" s="1638"/>
      <c r="I8" s="1638"/>
      <c r="J8" s="1638"/>
      <c r="K8" s="1638"/>
      <c r="L8" s="1638"/>
      <c r="M8" s="1638"/>
      <c r="N8" s="1638"/>
      <c r="O8" s="1639"/>
      <c r="P8" s="357"/>
    </row>
    <row r="9" spans="2:21" ht="24.75" customHeight="1" thickBot="1" x14ac:dyDescent="0.3">
      <c r="C9" s="1566"/>
      <c r="D9" s="1567"/>
      <c r="E9" s="1567"/>
      <c r="F9" s="1567"/>
      <c r="G9" s="1567"/>
      <c r="H9" s="1567"/>
      <c r="I9" s="1567"/>
      <c r="J9" s="1567"/>
      <c r="K9" s="1567"/>
      <c r="L9" s="1567"/>
      <c r="M9" s="1567"/>
      <c r="N9" s="1567"/>
      <c r="O9" s="1568"/>
      <c r="P9" s="357"/>
    </row>
    <row r="10" spans="2:21" ht="15" customHeight="1" thickTop="1" x14ac:dyDescent="0.25">
      <c r="C10" s="357"/>
      <c r="D10" s="357"/>
      <c r="E10" s="357"/>
      <c r="F10" s="357"/>
      <c r="G10" s="357"/>
      <c r="H10" s="357"/>
      <c r="I10" s="357"/>
      <c r="J10" s="357"/>
      <c r="K10" s="357"/>
      <c r="L10" s="357"/>
      <c r="M10" s="357"/>
      <c r="N10" s="357"/>
      <c r="O10" s="357"/>
      <c r="P10" s="357"/>
    </row>
    <row r="11" spans="2:21" ht="11.25" customHeight="1" x14ac:dyDescent="0.25">
      <c r="C11" s="357"/>
      <c r="D11" s="357"/>
      <c r="E11" s="357"/>
      <c r="F11" s="357"/>
      <c r="G11" s="357"/>
      <c r="H11" s="357"/>
      <c r="I11" s="357"/>
      <c r="J11" s="357"/>
      <c r="K11" s="357"/>
      <c r="L11" s="357"/>
      <c r="M11" s="357"/>
      <c r="N11" s="357"/>
      <c r="O11" s="357"/>
      <c r="P11" s="357"/>
    </row>
    <row r="12" spans="2:21" ht="19.5" customHeight="1" x14ac:dyDescent="0.25">
      <c r="C12" s="1500" t="s">
        <v>113</v>
      </c>
      <c r="D12" s="1500"/>
      <c r="E12" s="1500"/>
      <c r="F12" s="1500"/>
      <c r="G12" s="1500"/>
      <c r="H12" s="1500"/>
      <c r="I12" s="1500"/>
      <c r="J12" s="1500"/>
      <c r="K12" s="1500"/>
      <c r="L12" s="1500"/>
      <c r="M12" s="1500"/>
      <c r="N12" s="1500"/>
      <c r="O12" s="1500"/>
    </row>
    <row r="13" spans="2:21" ht="5.25" customHeight="1" thickBot="1" x14ac:dyDescent="0.3">
      <c r="C13" s="28"/>
      <c r="D13" s="28"/>
      <c r="E13" s="28"/>
      <c r="F13" s="28"/>
      <c r="G13" s="28"/>
      <c r="H13" s="99"/>
      <c r="I13" s="28"/>
      <c r="J13" s="28"/>
      <c r="K13" s="28"/>
      <c r="L13" s="28"/>
      <c r="M13" s="28"/>
      <c r="N13" s="1114"/>
      <c r="O13" s="28"/>
    </row>
    <row r="14" spans="2:21" ht="15.75" thickTop="1" x14ac:dyDescent="0.25">
      <c r="C14" s="1833" t="s">
        <v>351</v>
      </c>
      <c r="D14" s="869" t="s">
        <v>43</v>
      </c>
      <c r="E14" s="869" t="s">
        <v>43</v>
      </c>
      <c r="F14" s="869" t="s">
        <v>43</v>
      </c>
      <c r="G14" s="869" t="s">
        <v>43</v>
      </c>
      <c r="H14" s="869" t="s">
        <v>43</v>
      </c>
      <c r="I14" s="869" t="s">
        <v>43</v>
      </c>
      <c r="J14" s="869" t="s">
        <v>43</v>
      </c>
      <c r="K14" s="869" t="s">
        <v>43</v>
      </c>
      <c r="L14" s="869" t="s">
        <v>43</v>
      </c>
      <c r="M14" s="869" t="s">
        <v>43</v>
      </c>
      <c r="N14" s="869" t="s">
        <v>43</v>
      </c>
      <c r="O14" s="870" t="s">
        <v>43</v>
      </c>
    </row>
    <row r="15" spans="2:21" ht="15.75" thickBot="1" x14ac:dyDescent="0.3">
      <c r="C15" s="1834"/>
      <c r="D15" s="871">
        <v>2005</v>
      </c>
      <c r="E15" s="871">
        <v>2006</v>
      </c>
      <c r="F15" s="871">
        <v>2007</v>
      </c>
      <c r="G15" s="871">
        <v>2008</v>
      </c>
      <c r="H15" s="871">
        <v>2009</v>
      </c>
      <c r="I15" s="871">
        <v>2010</v>
      </c>
      <c r="J15" s="871">
        <v>2011</v>
      </c>
      <c r="K15" s="871">
        <v>2012</v>
      </c>
      <c r="L15" s="871">
        <v>2013</v>
      </c>
      <c r="M15" s="871">
        <v>2014</v>
      </c>
      <c r="N15" s="871">
        <v>2015</v>
      </c>
      <c r="O15" s="872">
        <v>2016</v>
      </c>
      <c r="Q15" s="1339"/>
      <c r="R15" s="1339"/>
      <c r="S15" s="1340"/>
      <c r="T15" s="1340"/>
      <c r="U15" s="1340"/>
    </row>
    <row r="16" spans="2:21" x14ac:dyDescent="0.25">
      <c r="B16" s="706" t="s">
        <v>36</v>
      </c>
      <c r="C16" s="405" t="s">
        <v>115</v>
      </c>
      <c r="D16" s="268">
        <v>4885</v>
      </c>
      <c r="E16" s="358">
        <v>5305</v>
      </c>
      <c r="F16" s="358">
        <v>8526</v>
      </c>
      <c r="G16" s="358">
        <v>8314</v>
      </c>
      <c r="H16" s="358">
        <v>9678</v>
      </c>
      <c r="I16" s="358">
        <v>13282</v>
      </c>
      <c r="J16" s="358">
        <v>16976</v>
      </c>
      <c r="K16" s="358">
        <v>18616</v>
      </c>
      <c r="L16" s="358">
        <v>21269</v>
      </c>
      <c r="M16" s="268">
        <v>17777</v>
      </c>
      <c r="N16" s="268">
        <v>14079</v>
      </c>
      <c r="O16" s="512">
        <v>13337</v>
      </c>
      <c r="Q16" s="1341"/>
      <c r="R16" s="1341"/>
      <c r="S16" s="1340"/>
      <c r="T16" s="1342"/>
      <c r="U16" s="1343"/>
    </row>
    <row r="17" spans="2:21" x14ac:dyDescent="0.25">
      <c r="B17" s="393" t="s">
        <v>38</v>
      </c>
      <c r="C17" s="1067" t="s">
        <v>116</v>
      </c>
      <c r="D17" s="996">
        <v>1962</v>
      </c>
      <c r="E17" s="1009">
        <v>3059</v>
      </c>
      <c r="F17" s="1009">
        <v>6980</v>
      </c>
      <c r="G17" s="1009">
        <v>9041</v>
      </c>
      <c r="H17" s="1009">
        <v>6272</v>
      </c>
      <c r="I17" s="1009">
        <v>14294</v>
      </c>
      <c r="J17" s="1009">
        <v>20081</v>
      </c>
      <c r="K17" s="1009">
        <v>26665</v>
      </c>
      <c r="L17" s="1009">
        <v>22622</v>
      </c>
      <c r="M17" s="996">
        <v>21246</v>
      </c>
      <c r="N17" s="996">
        <v>30274</v>
      </c>
      <c r="O17" s="997">
        <v>25697</v>
      </c>
      <c r="Q17" s="1341"/>
      <c r="R17" s="1341"/>
      <c r="S17" s="1340"/>
      <c r="T17" s="1342"/>
      <c r="U17" s="1343"/>
    </row>
    <row r="18" spans="2:21" x14ac:dyDescent="0.25">
      <c r="B18" s="393" t="s">
        <v>81</v>
      </c>
      <c r="C18" s="406" t="s">
        <v>117</v>
      </c>
      <c r="D18" s="253">
        <v>7566</v>
      </c>
      <c r="E18" s="359">
        <v>9711</v>
      </c>
      <c r="F18" s="359">
        <v>15432</v>
      </c>
      <c r="G18" s="359">
        <v>17322</v>
      </c>
      <c r="H18" s="359">
        <v>16004</v>
      </c>
      <c r="I18" s="359">
        <v>25714</v>
      </c>
      <c r="J18" s="359">
        <v>38027</v>
      </c>
      <c r="K18" s="359">
        <v>43573</v>
      </c>
      <c r="L18" s="359">
        <v>37939</v>
      </c>
      <c r="M18" s="253">
        <v>32262</v>
      </c>
      <c r="N18" s="253">
        <v>44409</v>
      </c>
      <c r="O18" s="255">
        <v>36913</v>
      </c>
      <c r="Q18" s="1341"/>
      <c r="R18" s="1341"/>
      <c r="S18" s="1340"/>
      <c r="T18" s="1342"/>
      <c r="U18" s="1343"/>
    </row>
    <row r="19" spans="2:21" ht="15.75" thickBot="1" x14ac:dyDescent="0.3">
      <c r="C19" s="1082" t="s">
        <v>451</v>
      </c>
      <c r="D19" s="1080">
        <v>18426</v>
      </c>
      <c r="E19" s="1083">
        <v>22475</v>
      </c>
      <c r="F19" s="1083">
        <v>32393</v>
      </c>
      <c r="G19" s="1083">
        <v>32188</v>
      </c>
      <c r="H19" s="1083">
        <v>37608</v>
      </c>
      <c r="I19" s="1080">
        <v>47989</v>
      </c>
      <c r="J19" s="1083">
        <v>58406</v>
      </c>
      <c r="K19" s="1083">
        <v>69691</v>
      </c>
      <c r="L19" s="1083">
        <v>86441</v>
      </c>
      <c r="M19" s="1080">
        <v>70490</v>
      </c>
      <c r="N19" s="1080">
        <v>75391</v>
      </c>
      <c r="O19" s="1081">
        <v>73800</v>
      </c>
      <c r="Q19" s="1341"/>
      <c r="R19" s="1341"/>
      <c r="S19" s="1340"/>
      <c r="T19" s="1342"/>
      <c r="U19" s="1343"/>
    </row>
    <row r="20" spans="2:21" ht="21.75" customHeight="1" thickBot="1" x14ac:dyDescent="0.3">
      <c r="C20" s="879" t="s">
        <v>7</v>
      </c>
      <c r="D20" s="821">
        <f t="shared" ref="D20:O20" si="0">SUM(D16:D19)</f>
        <v>32839</v>
      </c>
      <c r="E20" s="873">
        <f t="shared" si="0"/>
        <v>40550</v>
      </c>
      <c r="F20" s="873">
        <f t="shared" si="0"/>
        <v>63331</v>
      </c>
      <c r="G20" s="873">
        <f t="shared" si="0"/>
        <v>66865</v>
      </c>
      <c r="H20" s="873">
        <f t="shared" si="0"/>
        <v>69562</v>
      </c>
      <c r="I20" s="1086">
        <f t="shared" si="0"/>
        <v>101279</v>
      </c>
      <c r="J20" s="1086">
        <f t="shared" si="0"/>
        <v>133490</v>
      </c>
      <c r="K20" s="1086">
        <f t="shared" si="0"/>
        <v>158545</v>
      </c>
      <c r="L20" s="1086">
        <f t="shared" si="0"/>
        <v>168271</v>
      </c>
      <c r="M20" s="1087">
        <f t="shared" si="0"/>
        <v>141775</v>
      </c>
      <c r="N20" s="1087">
        <f t="shared" si="0"/>
        <v>164153</v>
      </c>
      <c r="O20" s="1440">
        <f t="shared" si="0"/>
        <v>149747</v>
      </c>
      <c r="Q20" s="1340"/>
      <c r="R20" s="1340"/>
      <c r="S20" s="1340"/>
      <c r="T20" s="1342"/>
      <c r="U20" s="1344"/>
    </row>
    <row r="21" spans="2:21" ht="15.75" thickTop="1" x14ac:dyDescent="0.25">
      <c r="C21" s="117" t="s">
        <v>516</v>
      </c>
      <c r="Q21" s="1340"/>
      <c r="R21" s="1340"/>
      <c r="S21" s="1340"/>
      <c r="T21" s="1344"/>
      <c r="U21" s="1340"/>
    </row>
    <row r="22" spans="2:21" x14ac:dyDescent="0.25">
      <c r="C22" s="34" t="s">
        <v>359</v>
      </c>
      <c r="Q22" s="1340"/>
      <c r="R22" s="1340"/>
      <c r="S22" s="1340"/>
      <c r="T22" s="1342"/>
      <c r="U22" s="1340"/>
    </row>
    <row r="23" spans="2:21" x14ac:dyDescent="0.25">
      <c r="Q23" s="1340"/>
      <c r="R23" s="1340"/>
      <c r="S23" s="1340"/>
      <c r="T23" s="1340"/>
      <c r="U23" s="1340"/>
    </row>
    <row r="24" spans="2:21" ht="20.25" customHeight="1" x14ac:dyDescent="0.25">
      <c r="C24" s="1500" t="s">
        <v>118</v>
      </c>
      <c r="D24" s="1500"/>
      <c r="E24" s="1500"/>
      <c r="F24" s="1500"/>
      <c r="G24" s="1500"/>
      <c r="H24" s="1500"/>
      <c r="I24" s="1500"/>
      <c r="J24" s="1500"/>
      <c r="K24" s="1500"/>
      <c r="L24" s="1500"/>
      <c r="M24" s="1500"/>
      <c r="N24" s="1500"/>
      <c r="O24" s="1500"/>
      <c r="Q24" s="1340"/>
      <c r="R24" s="1340"/>
      <c r="S24" s="1340"/>
      <c r="T24" s="1340"/>
      <c r="U24" s="1340"/>
    </row>
    <row r="25" spans="2:21" ht="6.75" customHeight="1" thickBot="1" x14ac:dyDescent="0.3">
      <c r="C25" s="28"/>
      <c r="D25" s="28"/>
      <c r="E25" s="28"/>
      <c r="F25" s="28"/>
      <c r="G25" s="28"/>
      <c r="H25" s="99"/>
      <c r="I25" s="28"/>
      <c r="J25" s="28"/>
      <c r="K25" s="28"/>
      <c r="L25" s="28"/>
      <c r="M25" s="28"/>
      <c r="N25" s="1114"/>
      <c r="O25" s="28"/>
      <c r="Q25" s="1345"/>
      <c r="R25" s="1345"/>
      <c r="S25" s="1345"/>
      <c r="T25" s="1345"/>
      <c r="U25" s="1345"/>
    </row>
    <row r="26" spans="2:21" ht="12.75" customHeight="1" thickTop="1" x14ac:dyDescent="0.25">
      <c r="C26" s="1833" t="s">
        <v>114</v>
      </c>
      <c r="D26" s="869" t="s">
        <v>43</v>
      </c>
      <c r="E26" s="869" t="s">
        <v>43</v>
      </c>
      <c r="F26" s="869" t="s">
        <v>43</v>
      </c>
      <c r="G26" s="869" t="s">
        <v>43</v>
      </c>
      <c r="H26" s="869" t="s">
        <v>43</v>
      </c>
      <c r="I26" s="869" t="s">
        <v>43</v>
      </c>
      <c r="J26" s="869" t="s">
        <v>43</v>
      </c>
      <c r="K26" s="869" t="s">
        <v>43</v>
      </c>
      <c r="L26" s="869" t="s">
        <v>43</v>
      </c>
      <c r="M26" s="869" t="s">
        <v>43</v>
      </c>
      <c r="N26" s="869" t="s">
        <v>43</v>
      </c>
      <c r="O26" s="870" t="s">
        <v>43</v>
      </c>
      <c r="Q26" s="1345"/>
      <c r="R26" s="1345"/>
      <c r="S26" s="1345"/>
      <c r="T26" s="1345"/>
      <c r="U26" s="1345"/>
    </row>
    <row r="27" spans="2:21" ht="12.75" customHeight="1" thickBot="1" x14ac:dyDescent="0.3">
      <c r="C27" s="1834"/>
      <c r="D27" s="871">
        <v>2005</v>
      </c>
      <c r="E27" s="871">
        <v>2006</v>
      </c>
      <c r="F27" s="871">
        <v>2007</v>
      </c>
      <c r="G27" s="871">
        <v>2008</v>
      </c>
      <c r="H27" s="871">
        <v>2009</v>
      </c>
      <c r="I27" s="871">
        <v>2010</v>
      </c>
      <c r="J27" s="871">
        <v>2011</v>
      </c>
      <c r="K27" s="871">
        <v>2012</v>
      </c>
      <c r="L27" s="871">
        <v>2013</v>
      </c>
      <c r="M27" s="871">
        <v>2014</v>
      </c>
      <c r="N27" s="871">
        <v>2015</v>
      </c>
      <c r="O27" s="872">
        <v>2016</v>
      </c>
    </row>
    <row r="28" spans="2:21" x14ac:dyDescent="0.25">
      <c r="C28" s="405" t="s">
        <v>115</v>
      </c>
      <c r="D28" s="269">
        <f t="shared" ref="D28:O28" si="1">D16/D20</f>
        <v>0.14875605225494076</v>
      </c>
      <c r="E28" s="269">
        <f t="shared" si="1"/>
        <v>0.13082614056720099</v>
      </c>
      <c r="F28" s="269">
        <f t="shared" si="1"/>
        <v>0.134626012537304</v>
      </c>
      <c r="G28" s="269">
        <f t="shared" si="1"/>
        <v>0.12434008823749346</v>
      </c>
      <c r="H28" s="269">
        <f t="shared" si="1"/>
        <v>0.13912768465541531</v>
      </c>
      <c r="I28" s="269">
        <f t="shared" si="1"/>
        <v>0.13114268505810681</v>
      </c>
      <c r="J28" s="269">
        <f t="shared" si="1"/>
        <v>0.12717057457487452</v>
      </c>
      <c r="K28" s="269">
        <f t="shared" si="1"/>
        <v>0.11741776782616922</v>
      </c>
      <c r="L28" s="269">
        <f t="shared" si="1"/>
        <v>0.12639729959410712</v>
      </c>
      <c r="M28" s="269">
        <f t="shared" si="1"/>
        <v>0.12538882031387763</v>
      </c>
      <c r="N28" s="269">
        <f t="shared" si="1"/>
        <v>8.5767546130743874E-2</v>
      </c>
      <c r="O28" s="588">
        <f t="shared" si="1"/>
        <v>8.9063553860845288E-2</v>
      </c>
    </row>
    <row r="29" spans="2:21" x14ac:dyDescent="0.25">
      <c r="C29" s="1067" t="s">
        <v>116</v>
      </c>
      <c r="D29" s="1068">
        <f t="shared" ref="D29" si="2">D17/D20</f>
        <v>5.9746033679466487E-2</v>
      </c>
      <c r="E29" s="1068">
        <f t="shared" ref="E29:O29" si="3">E17/E20</f>
        <v>7.543773119605425E-2</v>
      </c>
      <c r="F29" s="1068">
        <f t="shared" si="3"/>
        <v>0.11021458685319986</v>
      </c>
      <c r="G29" s="1068">
        <f t="shared" si="3"/>
        <v>0.13521274209227549</v>
      </c>
      <c r="H29" s="1068">
        <f t="shared" si="3"/>
        <v>9.0164170092866799E-2</v>
      </c>
      <c r="I29" s="1068">
        <f t="shared" si="3"/>
        <v>0.1411348848231124</v>
      </c>
      <c r="J29" s="1068">
        <f t="shared" si="3"/>
        <v>0.15043074387594577</v>
      </c>
      <c r="K29" s="1068">
        <f t="shared" si="3"/>
        <v>0.16818568860575861</v>
      </c>
      <c r="L29" s="1068">
        <f t="shared" si="3"/>
        <v>0.13443790076721479</v>
      </c>
      <c r="M29" s="1068">
        <f t="shared" si="3"/>
        <v>0.14985716804796331</v>
      </c>
      <c r="N29" s="1068">
        <f t="shared" si="3"/>
        <v>0.1844255054735521</v>
      </c>
      <c r="O29" s="1441">
        <f t="shared" si="3"/>
        <v>0.17160277000540913</v>
      </c>
    </row>
    <row r="30" spans="2:21" x14ac:dyDescent="0.25">
      <c r="C30" s="406" t="s">
        <v>117</v>
      </c>
      <c r="D30" s="360">
        <f t="shared" ref="D30" si="4">D18/D20</f>
        <v>0.23039678431133712</v>
      </c>
      <c r="E30" s="360">
        <f t="shared" ref="E30:O30" si="5">E18/E20</f>
        <v>0.23948212083847104</v>
      </c>
      <c r="F30" s="360">
        <f t="shared" si="5"/>
        <v>0.24367213528919487</v>
      </c>
      <c r="G30" s="360">
        <f t="shared" si="5"/>
        <v>0.25905929858670457</v>
      </c>
      <c r="H30" s="360">
        <f t="shared" si="5"/>
        <v>0.23006814065150513</v>
      </c>
      <c r="I30" s="360">
        <f t="shared" si="5"/>
        <v>0.25389271221082355</v>
      </c>
      <c r="J30" s="360">
        <f t="shared" si="5"/>
        <v>0.28486778035807925</v>
      </c>
      <c r="K30" s="360">
        <f t="shared" si="5"/>
        <v>0.27483048976631241</v>
      </c>
      <c r="L30" s="360">
        <f t="shared" si="5"/>
        <v>0.22546368655323853</v>
      </c>
      <c r="M30" s="360">
        <f t="shared" si="5"/>
        <v>0.22755774995591607</v>
      </c>
      <c r="N30" s="360">
        <f t="shared" si="5"/>
        <v>0.27053419675546592</v>
      </c>
      <c r="O30" s="1442">
        <f t="shared" si="5"/>
        <v>0.24650243410552466</v>
      </c>
    </row>
    <row r="31" spans="2:21" ht="15.75" thickBot="1" x14ac:dyDescent="0.3">
      <c r="C31" s="1067" t="s">
        <v>451</v>
      </c>
      <c r="D31" s="1068">
        <f t="shared" ref="D31" si="6">D19/D20</f>
        <v>0.56110112975425563</v>
      </c>
      <c r="E31" s="1068">
        <f t="shared" ref="E31:O31" si="7">E19/E20</f>
        <v>0.55425400739827368</v>
      </c>
      <c r="F31" s="1068">
        <f t="shared" si="7"/>
        <v>0.51148726532030131</v>
      </c>
      <c r="G31" s="1068">
        <f t="shared" si="7"/>
        <v>0.48138787108352649</v>
      </c>
      <c r="H31" s="1068">
        <f t="shared" si="7"/>
        <v>0.54064000460021278</v>
      </c>
      <c r="I31" s="1068">
        <f t="shared" si="7"/>
        <v>0.47382971790795725</v>
      </c>
      <c r="J31" s="1068">
        <f t="shared" si="7"/>
        <v>0.43753090119110044</v>
      </c>
      <c r="K31" s="1068">
        <f t="shared" si="7"/>
        <v>0.43956605380175973</v>
      </c>
      <c r="L31" s="1068">
        <f t="shared" si="7"/>
        <v>0.51370111308543953</v>
      </c>
      <c r="M31" s="1068">
        <f t="shared" si="7"/>
        <v>0.49719626168224301</v>
      </c>
      <c r="N31" s="1068">
        <f t="shared" si="7"/>
        <v>0.45927275164023806</v>
      </c>
      <c r="O31" s="1441">
        <f t="shared" si="7"/>
        <v>0.49283124202822093</v>
      </c>
    </row>
    <row r="32" spans="2:21" ht="21.75" customHeight="1" thickBot="1" x14ac:dyDescent="0.3">
      <c r="C32" s="891" t="s">
        <v>7</v>
      </c>
      <c r="D32" s="892">
        <f>SUM(D28:D31)</f>
        <v>1</v>
      </c>
      <c r="E32" s="893">
        <f t="shared" ref="E32:L32" si="8">SUM(E28:E31)</f>
        <v>1</v>
      </c>
      <c r="F32" s="893">
        <f t="shared" si="8"/>
        <v>1</v>
      </c>
      <c r="G32" s="893">
        <f t="shared" si="8"/>
        <v>1</v>
      </c>
      <c r="H32" s="893">
        <f t="shared" si="8"/>
        <v>1</v>
      </c>
      <c r="I32" s="893">
        <f t="shared" si="8"/>
        <v>1</v>
      </c>
      <c r="J32" s="893">
        <f t="shared" si="8"/>
        <v>1</v>
      </c>
      <c r="K32" s="893">
        <f t="shared" si="8"/>
        <v>1</v>
      </c>
      <c r="L32" s="893">
        <f t="shared" si="8"/>
        <v>1</v>
      </c>
      <c r="M32" s="893">
        <f>SUM(M28:M31)</f>
        <v>1</v>
      </c>
      <c r="N32" s="893">
        <f>SUM(N28:N31)</f>
        <v>0.99999999999999989</v>
      </c>
      <c r="O32" s="1443">
        <f>SUM(O28:O31)</f>
        <v>1</v>
      </c>
    </row>
    <row r="33" spans="3:15" ht="15.75" thickTop="1" x14ac:dyDescent="0.25">
      <c r="C33" s="117" t="s">
        <v>516</v>
      </c>
    </row>
    <row r="36" spans="3:15" ht="21.75" customHeight="1" x14ac:dyDescent="0.25">
      <c r="C36" s="1500" t="s">
        <v>119</v>
      </c>
      <c r="D36" s="1500"/>
      <c r="E36" s="1500"/>
      <c r="F36" s="1500"/>
      <c r="G36" s="1500"/>
      <c r="H36" s="1500"/>
      <c r="I36" s="1500"/>
      <c r="J36" s="1500"/>
      <c r="K36" s="1500"/>
      <c r="L36" s="1500"/>
      <c r="M36" s="1500"/>
      <c r="N36" s="1500"/>
      <c r="O36" s="1500"/>
    </row>
    <row r="37" spans="3:15" ht="6" customHeight="1" thickBot="1" x14ac:dyDescent="0.3">
      <c r="C37" s="119"/>
      <c r="D37" s="119"/>
      <c r="E37" s="119"/>
      <c r="F37" s="119"/>
      <c r="G37" s="119"/>
      <c r="H37" s="119"/>
      <c r="I37" s="119"/>
      <c r="J37" s="119"/>
      <c r="K37" s="119"/>
      <c r="L37" s="119"/>
      <c r="M37" s="119"/>
      <c r="N37" s="119"/>
      <c r="O37" s="119"/>
    </row>
    <row r="38" spans="3:15" ht="41.25" thickTop="1" thickBot="1" x14ac:dyDescent="0.3">
      <c r="C38" s="836" t="s">
        <v>114</v>
      </c>
      <c r="D38" s="875" t="s">
        <v>323</v>
      </c>
      <c r="E38" s="875" t="s">
        <v>324</v>
      </c>
      <c r="F38" s="875" t="s">
        <v>325</v>
      </c>
      <c r="G38" s="875" t="s">
        <v>326</v>
      </c>
      <c r="H38" s="876" t="s">
        <v>327</v>
      </c>
      <c r="I38" s="875" t="s">
        <v>299</v>
      </c>
      <c r="J38" s="875" t="s">
        <v>313</v>
      </c>
      <c r="K38" s="875" t="s">
        <v>328</v>
      </c>
      <c r="L38" s="875" t="s">
        <v>340</v>
      </c>
      <c r="M38" s="888" t="s">
        <v>452</v>
      </c>
      <c r="N38" s="888" t="s">
        <v>521</v>
      </c>
      <c r="O38" s="119"/>
    </row>
    <row r="39" spans="3:15" x14ac:dyDescent="0.25">
      <c r="C39" s="405" t="s">
        <v>115</v>
      </c>
      <c r="D39" s="361">
        <f t="shared" ref="D39" si="9">(E16-D16)/D16</f>
        <v>8.5977482088024568E-2</v>
      </c>
      <c r="E39" s="361">
        <f t="shared" ref="E39:E43" si="10">(F16-E16)/E16</f>
        <v>0.60716305372290291</v>
      </c>
      <c r="F39" s="361">
        <f t="shared" ref="F39:F43" si="11">(G16-F16)/F16</f>
        <v>-2.4865118461177574E-2</v>
      </c>
      <c r="G39" s="361">
        <f t="shared" ref="G39:G43" si="12">(H16-G16)/G16</f>
        <v>0.16406062063988452</v>
      </c>
      <c r="H39" s="361">
        <f t="shared" ref="H39:H43" si="13">(I16-H16)/H16</f>
        <v>0.37239098987394087</v>
      </c>
      <c r="I39" s="361">
        <f t="shared" ref="I39:I43" si="14">(J16-I16)/I16</f>
        <v>0.2781207649450384</v>
      </c>
      <c r="J39" s="361">
        <f t="shared" ref="J39:J43" si="15">(K16-J16)/J16</f>
        <v>9.6606974552309141E-2</v>
      </c>
      <c r="K39" s="361">
        <f t="shared" ref="K39:K43" si="16">(L16-K16)/K16</f>
        <v>0.14251181779114741</v>
      </c>
      <c r="L39" s="361">
        <f t="shared" ref="L39:L43" si="17">(M16-L16)/L16</f>
        <v>-0.16418261319290986</v>
      </c>
      <c r="M39" s="361">
        <f t="shared" ref="M39:M43" si="18">(N16-M16)/M16</f>
        <v>-0.20802160094504135</v>
      </c>
      <c r="N39" s="1444">
        <f t="shared" ref="N39:N43" si="19">(O16-N16)/N16</f>
        <v>-5.2702606719227219E-2</v>
      </c>
      <c r="O39" s="119"/>
    </row>
    <row r="40" spans="3:15" x14ac:dyDescent="0.25">
      <c r="C40" s="1067" t="s">
        <v>116</v>
      </c>
      <c r="D40" s="1069">
        <f>(E17-D17)/D17</f>
        <v>0.55912334352701321</v>
      </c>
      <c r="E40" s="1069">
        <f t="shared" si="10"/>
        <v>1.281791435109513</v>
      </c>
      <c r="F40" s="1069">
        <f t="shared" si="11"/>
        <v>0.29527220630372492</v>
      </c>
      <c r="G40" s="1069">
        <f t="shared" si="12"/>
        <v>-0.30627143015153191</v>
      </c>
      <c r="H40" s="1069">
        <f t="shared" si="13"/>
        <v>1.2790178571428572</v>
      </c>
      <c r="I40" s="1069">
        <f t="shared" si="14"/>
        <v>0.40485518399328391</v>
      </c>
      <c r="J40" s="1069">
        <f t="shared" si="15"/>
        <v>0.32787211792241422</v>
      </c>
      <c r="K40" s="1069">
        <f t="shared" si="16"/>
        <v>-0.15162197637352334</v>
      </c>
      <c r="L40" s="1069">
        <f t="shared" si="17"/>
        <v>-6.0825744850145878E-2</v>
      </c>
      <c r="M40" s="1069">
        <f t="shared" si="18"/>
        <v>0.42492704509084062</v>
      </c>
      <c r="N40" s="1445">
        <f t="shared" si="19"/>
        <v>-0.15118583603091762</v>
      </c>
      <c r="O40" s="119"/>
    </row>
    <row r="41" spans="3:15" x14ac:dyDescent="0.25">
      <c r="C41" s="406" t="s">
        <v>117</v>
      </c>
      <c r="D41" s="362">
        <f>(E18-D18)/D18</f>
        <v>0.28350515463917525</v>
      </c>
      <c r="E41" s="362">
        <f t="shared" si="10"/>
        <v>0.58912573370404697</v>
      </c>
      <c r="F41" s="362">
        <f t="shared" si="11"/>
        <v>0.12247278382581649</v>
      </c>
      <c r="G41" s="362">
        <f t="shared" si="12"/>
        <v>-7.6088211522918836E-2</v>
      </c>
      <c r="H41" s="362">
        <f t="shared" si="13"/>
        <v>0.6067233191702075</v>
      </c>
      <c r="I41" s="362">
        <f t="shared" si="14"/>
        <v>0.47884420938010425</v>
      </c>
      <c r="J41" s="362">
        <f t="shared" si="15"/>
        <v>0.14584374260393931</v>
      </c>
      <c r="K41" s="362">
        <f t="shared" si="16"/>
        <v>-0.12930025474491083</v>
      </c>
      <c r="L41" s="362">
        <f t="shared" si="17"/>
        <v>-0.14963494029890087</v>
      </c>
      <c r="M41" s="362">
        <f t="shared" si="18"/>
        <v>0.37651106564999071</v>
      </c>
      <c r="N41" s="1446">
        <f t="shared" si="19"/>
        <v>-0.16879461370442927</v>
      </c>
      <c r="O41" s="119"/>
    </row>
    <row r="42" spans="3:15" ht="15.75" thickBot="1" x14ac:dyDescent="0.3">
      <c r="C42" s="1082" t="s">
        <v>451</v>
      </c>
      <c r="D42" s="1084">
        <f>(E19-D19)/D19</f>
        <v>0.21974384022576793</v>
      </c>
      <c r="E42" s="1084">
        <f t="shared" si="10"/>
        <v>0.44129032258064516</v>
      </c>
      <c r="F42" s="1084">
        <f t="shared" si="11"/>
        <v>-6.3285277683450131E-3</v>
      </c>
      <c r="G42" s="1084">
        <f t="shared" si="12"/>
        <v>0.16838573381384367</v>
      </c>
      <c r="H42" s="1084">
        <f t="shared" si="13"/>
        <v>0.27603169538396088</v>
      </c>
      <c r="I42" s="1084">
        <f t="shared" si="14"/>
        <v>0.21707057867427954</v>
      </c>
      <c r="J42" s="1084">
        <f t="shared" si="15"/>
        <v>0.19321645036468857</v>
      </c>
      <c r="K42" s="1084">
        <f t="shared" si="16"/>
        <v>0.24034667317157166</v>
      </c>
      <c r="L42" s="1084">
        <f t="shared" si="17"/>
        <v>-0.18453048900406058</v>
      </c>
      <c r="M42" s="1084">
        <f t="shared" si="18"/>
        <v>6.9527592566321461E-2</v>
      </c>
      <c r="N42" s="1447">
        <f t="shared" si="19"/>
        <v>-2.1103314719263574E-2</v>
      </c>
      <c r="O42" s="119"/>
    </row>
    <row r="43" spans="3:15" ht="21.75" customHeight="1" thickBot="1" x14ac:dyDescent="0.3">
      <c r="C43" s="879" t="s">
        <v>111</v>
      </c>
      <c r="D43" s="894">
        <f t="shared" ref="D43" si="20">(E20-D20)/D20</f>
        <v>0.23481226590334664</v>
      </c>
      <c r="E43" s="894">
        <f t="shared" si="10"/>
        <v>0.56180024660912453</v>
      </c>
      <c r="F43" s="894">
        <f t="shared" si="11"/>
        <v>5.5802055865216089E-2</v>
      </c>
      <c r="G43" s="894">
        <f t="shared" si="12"/>
        <v>4.0335003364989158E-2</v>
      </c>
      <c r="H43" s="894">
        <f t="shared" si="13"/>
        <v>0.45595296282453063</v>
      </c>
      <c r="I43" s="894">
        <f t="shared" si="14"/>
        <v>0.31804223975355206</v>
      </c>
      <c r="J43" s="894">
        <f t="shared" si="15"/>
        <v>0.18769196194471496</v>
      </c>
      <c r="K43" s="894">
        <f t="shared" si="16"/>
        <v>6.1345359361695419E-2</v>
      </c>
      <c r="L43" s="894">
        <f t="shared" si="17"/>
        <v>-0.1574602872746938</v>
      </c>
      <c r="M43" s="894">
        <f t="shared" si="18"/>
        <v>0.15784165050255686</v>
      </c>
      <c r="N43" s="1448">
        <f t="shared" si="19"/>
        <v>-8.7759590138468374E-2</v>
      </c>
      <c r="O43" s="119"/>
    </row>
    <row r="44" spans="3:15" ht="15.75" thickTop="1" x14ac:dyDescent="0.25">
      <c r="C44" s="117" t="s">
        <v>516</v>
      </c>
      <c r="D44" s="119"/>
      <c r="E44" s="119"/>
      <c r="F44" s="119"/>
      <c r="G44" s="119"/>
      <c r="H44" s="119"/>
      <c r="I44" s="119"/>
      <c r="J44" s="119"/>
      <c r="K44" s="119"/>
      <c r="L44" s="119"/>
      <c r="M44" s="119"/>
      <c r="N44" s="119"/>
      <c r="O44" s="119"/>
    </row>
    <row r="47" spans="3:15" ht="25.5" customHeight="1" x14ac:dyDescent="0.25">
      <c r="C47" s="1500" t="s">
        <v>120</v>
      </c>
      <c r="D47" s="1500"/>
      <c r="E47" s="1500"/>
      <c r="F47" s="1500"/>
      <c r="G47" s="1500"/>
      <c r="H47" s="1500"/>
      <c r="I47" s="1500"/>
      <c r="J47" s="1500"/>
      <c r="K47" s="1500"/>
      <c r="L47" s="1500"/>
      <c r="M47" s="1500"/>
      <c r="N47" s="1500"/>
      <c r="O47" s="1500"/>
    </row>
    <row r="48" spans="3:15" ht="16.5" customHeight="1" x14ac:dyDescent="0.25"/>
    <row r="63" spans="3:15" ht="18.75" customHeight="1" x14ac:dyDescent="0.25">
      <c r="C63" s="1500" t="s">
        <v>121</v>
      </c>
      <c r="D63" s="1500"/>
      <c r="E63" s="1500"/>
      <c r="F63" s="1500"/>
      <c r="G63" s="1500"/>
      <c r="H63" s="1500"/>
      <c r="I63" s="1500"/>
      <c r="J63" s="1500"/>
      <c r="K63" s="1500"/>
      <c r="L63" s="1500"/>
      <c r="M63" s="1500"/>
      <c r="N63" s="1500"/>
      <c r="O63" s="1500"/>
    </row>
    <row r="64" spans="3:15" ht="9" customHeight="1" x14ac:dyDescent="0.25"/>
    <row r="79" spans="4:15" x14ac:dyDescent="0.25">
      <c r="D79" s="118"/>
      <c r="E79" s="4"/>
      <c r="F79" s="4"/>
      <c r="G79" s="4"/>
      <c r="H79" s="4"/>
      <c r="I79" s="4"/>
      <c r="J79" s="4"/>
      <c r="K79" s="4"/>
      <c r="L79" s="154"/>
      <c r="M79" s="154"/>
      <c r="N79" s="154"/>
      <c r="O79" s="154"/>
    </row>
    <row r="81" spans="3:29" ht="24" customHeight="1" x14ac:dyDescent="0.25">
      <c r="C81" s="1500" t="s">
        <v>546</v>
      </c>
      <c r="D81" s="1500"/>
      <c r="E81" s="1500"/>
      <c r="F81" s="1500"/>
      <c r="G81" s="1500"/>
      <c r="H81" s="1500"/>
      <c r="I81" s="1500"/>
      <c r="J81" s="1500"/>
      <c r="K81" s="1500"/>
      <c r="L81" s="1500"/>
      <c r="M81" s="1500"/>
      <c r="N81" s="1500"/>
      <c r="O81" s="1500"/>
      <c r="Q81" s="1835"/>
      <c r="R81" s="1835"/>
      <c r="S81" s="1835"/>
      <c r="T81" s="1835"/>
      <c r="U81" s="1835"/>
      <c r="V81" s="1835"/>
      <c r="W81" s="1835"/>
      <c r="X81" s="1835"/>
      <c r="Y81" s="1835"/>
      <c r="Z81" s="1835"/>
      <c r="AA81" s="1835"/>
      <c r="AB81" s="1835"/>
      <c r="AC81" s="1835"/>
    </row>
    <row r="82" spans="3:29" ht="4.5" customHeight="1" thickBot="1" x14ac:dyDescent="0.3">
      <c r="Q82" s="554"/>
      <c r="R82" s="1114"/>
      <c r="S82" s="554"/>
      <c r="T82" s="554"/>
      <c r="U82" s="554"/>
      <c r="V82" s="554"/>
      <c r="W82" s="554"/>
      <c r="X82" s="554"/>
      <c r="Y82" s="554"/>
      <c r="Z82" s="554"/>
      <c r="AA82" s="554"/>
      <c r="AB82" s="554"/>
      <c r="AC82" s="554"/>
    </row>
    <row r="83" spans="3:29" ht="29.25" customHeight="1" thickTop="1" thickBot="1" x14ac:dyDescent="0.3">
      <c r="C83" s="1070" t="s">
        <v>293</v>
      </c>
      <c r="D83" s="1825" t="s">
        <v>122</v>
      </c>
      <c r="E83" s="1826"/>
      <c r="F83" s="1826"/>
      <c r="G83" s="1826"/>
      <c r="H83" s="1826"/>
      <c r="I83" s="1826"/>
      <c r="J83" s="1826"/>
      <c r="K83" s="1826"/>
      <c r="L83" s="1826"/>
      <c r="M83" s="1826"/>
      <c r="N83" s="1116"/>
      <c r="O83" s="1071"/>
      <c r="Q83" s="577"/>
      <c r="R83" s="577"/>
      <c r="S83" s="1117"/>
      <c r="T83" s="1117"/>
      <c r="U83" s="1117"/>
      <c r="V83" s="1117"/>
      <c r="W83" s="1117"/>
      <c r="X83" s="1117"/>
      <c r="Y83" s="1117"/>
      <c r="Z83" s="1117"/>
      <c r="AA83" s="1117"/>
      <c r="AB83" s="1117"/>
      <c r="AC83" s="1117"/>
    </row>
    <row r="84" spans="3:29" ht="29.25" customHeight="1" thickBot="1" x14ac:dyDescent="0.3">
      <c r="C84" s="407" t="s">
        <v>558</v>
      </c>
      <c r="D84" s="1836" t="s">
        <v>357</v>
      </c>
      <c r="E84" s="1837"/>
      <c r="F84" s="1837"/>
      <c r="G84" s="1837"/>
      <c r="H84" s="1837"/>
      <c r="I84" s="1837"/>
      <c r="J84" s="1837"/>
      <c r="K84" s="1837"/>
      <c r="L84" s="1837"/>
      <c r="M84" s="1837"/>
      <c r="N84" s="1837"/>
      <c r="O84" s="1838"/>
      <c r="R84" s="576"/>
      <c r="S84" s="1115"/>
      <c r="T84" s="1115"/>
      <c r="U84" s="1115"/>
      <c r="V84" s="1115"/>
      <c r="W84" s="1115"/>
      <c r="X84" s="1115"/>
      <c r="Y84" s="1115"/>
      <c r="Z84" s="1115"/>
      <c r="AA84" s="1115"/>
      <c r="AB84" s="1115"/>
      <c r="AC84" s="1115"/>
    </row>
    <row r="85" spans="3:29" ht="29.25" customHeight="1" thickBot="1" x14ac:dyDescent="0.3">
      <c r="C85" s="1072" t="s">
        <v>557</v>
      </c>
      <c r="D85" s="1827" t="s">
        <v>358</v>
      </c>
      <c r="E85" s="1828"/>
      <c r="F85" s="1828"/>
      <c r="G85" s="1828"/>
      <c r="H85" s="1828"/>
      <c r="I85" s="1828"/>
      <c r="J85" s="1828"/>
      <c r="K85" s="1828"/>
      <c r="L85" s="1828"/>
      <c r="M85" s="1828"/>
      <c r="N85" s="1828"/>
      <c r="O85" s="1829"/>
      <c r="R85" s="576"/>
      <c r="S85" s="1115"/>
      <c r="T85" s="576"/>
      <c r="U85" s="1115"/>
      <c r="V85" s="1118"/>
      <c r="W85" s="1119"/>
      <c r="X85" s="1115"/>
      <c r="Y85" s="1115"/>
      <c r="Z85" s="1115"/>
      <c r="AA85" s="1115"/>
      <c r="AB85" s="1115"/>
      <c r="AC85" s="1115"/>
    </row>
    <row r="86" spans="3:29" ht="29.25" customHeight="1" thickBot="1" x14ac:dyDescent="0.3">
      <c r="C86" s="407" t="s">
        <v>559</v>
      </c>
      <c r="D86" s="1836" t="s">
        <v>352</v>
      </c>
      <c r="E86" s="1837"/>
      <c r="F86" s="1837"/>
      <c r="G86" s="1837"/>
      <c r="H86" s="1837"/>
      <c r="I86" s="1837"/>
      <c r="J86" s="1837"/>
      <c r="K86" s="1837"/>
      <c r="L86" s="1837"/>
      <c r="M86" s="1837"/>
      <c r="N86" s="1837"/>
      <c r="O86" s="1838"/>
      <c r="R86" s="576"/>
      <c r="S86" s="1115"/>
      <c r="T86" s="1118"/>
      <c r="U86" s="1115"/>
      <c r="V86" s="1118"/>
      <c r="W86" s="1119"/>
      <c r="X86" s="1118"/>
      <c r="Y86" s="1118"/>
      <c r="Z86" s="1118"/>
      <c r="AA86" s="1118"/>
      <c r="AB86" s="1118"/>
      <c r="AC86" s="1118"/>
    </row>
    <row r="87" spans="3:29" ht="29.25" customHeight="1" thickBot="1" x14ac:dyDescent="0.3">
      <c r="C87" s="1072" t="s">
        <v>556</v>
      </c>
      <c r="D87" s="1827" t="s">
        <v>356</v>
      </c>
      <c r="E87" s="1828"/>
      <c r="F87" s="1828"/>
      <c r="G87" s="1828"/>
      <c r="H87" s="1828"/>
      <c r="I87" s="1828"/>
      <c r="J87" s="1828"/>
      <c r="K87" s="1828"/>
      <c r="L87" s="1828"/>
      <c r="M87" s="1828"/>
      <c r="N87" s="1828"/>
      <c r="O87" s="1829"/>
      <c r="P87" s="45"/>
      <c r="R87" s="576"/>
      <c r="S87" s="1115"/>
      <c r="T87" s="1115"/>
      <c r="U87" s="1115"/>
      <c r="V87" s="1115"/>
      <c r="W87" s="1115"/>
      <c r="X87" s="1115"/>
      <c r="Y87" s="1115"/>
      <c r="Z87" s="1115"/>
      <c r="AA87" s="1115"/>
      <c r="AB87" s="1115"/>
      <c r="AC87" s="1115"/>
    </row>
    <row r="88" spans="3:29" ht="32.25" customHeight="1" thickBot="1" x14ac:dyDescent="0.3">
      <c r="C88" s="408" t="s">
        <v>555</v>
      </c>
      <c r="D88" s="1839" t="s">
        <v>355</v>
      </c>
      <c r="E88" s="1840"/>
      <c r="F88" s="1840"/>
      <c r="G88" s="1840"/>
      <c r="H88" s="1840"/>
      <c r="I88" s="1840"/>
      <c r="J88" s="1840"/>
      <c r="K88" s="1840"/>
      <c r="L88" s="1840"/>
      <c r="M88" s="1840"/>
      <c r="N88" s="1840"/>
      <c r="O88" s="1841"/>
      <c r="R88" s="576"/>
      <c r="S88" s="1115"/>
      <c r="T88" s="1115"/>
      <c r="U88" s="1115"/>
      <c r="V88" s="1115"/>
      <c r="W88" s="1115"/>
      <c r="X88" s="1115"/>
      <c r="Y88" s="1115"/>
      <c r="Z88" s="1115"/>
      <c r="AA88" s="1115"/>
      <c r="AB88" s="1115"/>
      <c r="AC88" s="1115"/>
    </row>
    <row r="89" spans="3:29" ht="27.75" customHeight="1" thickBot="1" x14ac:dyDescent="0.3">
      <c r="C89" s="1072" t="s">
        <v>554</v>
      </c>
      <c r="D89" s="1827" t="s">
        <v>354</v>
      </c>
      <c r="E89" s="1828"/>
      <c r="F89" s="1828"/>
      <c r="G89" s="1828"/>
      <c r="H89" s="1828"/>
      <c r="I89" s="1828"/>
      <c r="J89" s="1828"/>
      <c r="K89" s="1828"/>
      <c r="L89" s="1828"/>
      <c r="M89" s="1828"/>
      <c r="N89" s="1828"/>
      <c r="O89" s="1829"/>
      <c r="R89" s="576"/>
      <c r="S89" s="1115"/>
      <c r="T89" s="1114"/>
      <c r="U89" s="1115"/>
      <c r="V89" s="1114"/>
      <c r="W89" s="1114"/>
      <c r="X89" s="1114"/>
      <c r="Y89" s="1114"/>
      <c r="Z89" s="1114"/>
      <c r="AA89" s="1114"/>
      <c r="AB89" s="1114"/>
      <c r="AC89" s="1114"/>
    </row>
    <row r="90" spans="3:29" ht="31.5" customHeight="1" thickBot="1" x14ac:dyDescent="0.3">
      <c r="C90" s="407" t="s">
        <v>552</v>
      </c>
      <c r="D90" s="1836" t="s">
        <v>353</v>
      </c>
      <c r="E90" s="1837"/>
      <c r="F90" s="1837"/>
      <c r="G90" s="1837"/>
      <c r="H90" s="1837"/>
      <c r="I90" s="1837"/>
      <c r="J90" s="1837"/>
      <c r="K90" s="1837"/>
      <c r="L90" s="1837"/>
      <c r="M90" s="1837"/>
      <c r="N90" s="1837"/>
      <c r="O90" s="1838"/>
      <c r="R90" s="576"/>
      <c r="S90" s="576"/>
      <c r="T90" s="1115"/>
      <c r="U90" s="1115"/>
      <c r="V90" s="1115"/>
      <c r="W90" s="1120"/>
      <c r="X90" s="1115"/>
      <c r="Y90" s="1115"/>
      <c r="Z90" s="1115"/>
      <c r="AA90" s="1115"/>
      <c r="AB90" s="1115"/>
      <c r="AC90" s="1115"/>
    </row>
    <row r="91" spans="3:29" ht="30.75" customHeight="1" thickBot="1" x14ac:dyDescent="0.3">
      <c r="C91" s="1072" t="s">
        <v>551</v>
      </c>
      <c r="D91" s="1827" t="s">
        <v>512</v>
      </c>
      <c r="E91" s="1828"/>
      <c r="F91" s="1828"/>
      <c r="G91" s="1828"/>
      <c r="H91" s="1828"/>
      <c r="I91" s="1828"/>
      <c r="J91" s="1828"/>
      <c r="K91" s="1828"/>
      <c r="L91" s="1828"/>
      <c r="M91" s="1828"/>
      <c r="N91" s="1828"/>
      <c r="O91" s="1829"/>
      <c r="R91" s="576"/>
      <c r="S91" s="1115"/>
      <c r="T91" s="1115"/>
      <c r="U91" s="1115"/>
      <c r="V91" s="1115"/>
      <c r="W91" s="1120"/>
      <c r="X91" s="1115"/>
      <c r="Y91" s="1115"/>
      <c r="Z91" s="1115"/>
      <c r="AA91" s="1115"/>
      <c r="AB91" s="1115"/>
      <c r="AC91" s="1115"/>
    </row>
    <row r="92" spans="3:29" ht="29.25" customHeight="1" thickBot="1" x14ac:dyDescent="0.3">
      <c r="C92" s="407" t="s">
        <v>553</v>
      </c>
      <c r="D92" s="1836" t="s">
        <v>513</v>
      </c>
      <c r="E92" s="1837"/>
      <c r="F92" s="1837"/>
      <c r="G92" s="1837"/>
      <c r="H92" s="1837"/>
      <c r="I92" s="1837"/>
      <c r="J92" s="1837"/>
      <c r="K92" s="1837"/>
      <c r="L92" s="1837"/>
      <c r="M92" s="1837"/>
      <c r="N92" s="1837"/>
      <c r="O92" s="1838"/>
      <c r="Q92" s="576"/>
      <c r="R92" s="576"/>
      <c r="S92" s="1115"/>
      <c r="T92" s="1115"/>
      <c r="U92" s="1115"/>
      <c r="V92" s="1115"/>
      <c r="W92" s="1115"/>
      <c r="X92" s="1115"/>
      <c r="Y92" s="1115"/>
      <c r="Z92" s="1115"/>
      <c r="AA92" s="1115"/>
      <c r="AB92" s="1115"/>
      <c r="AC92" s="1115"/>
    </row>
    <row r="93" spans="3:29" ht="33.75" customHeight="1" thickBot="1" x14ac:dyDescent="0.3">
      <c r="C93" s="1072" t="s">
        <v>549</v>
      </c>
      <c r="D93" s="1827" t="s">
        <v>550</v>
      </c>
      <c r="E93" s="1828"/>
      <c r="F93" s="1828"/>
      <c r="G93" s="1828"/>
      <c r="H93" s="1828"/>
      <c r="I93" s="1828"/>
      <c r="J93" s="1828"/>
      <c r="K93" s="1828"/>
      <c r="L93" s="1828"/>
      <c r="M93" s="1828"/>
      <c r="N93" s="1828"/>
      <c r="O93" s="1829"/>
      <c r="Q93" s="576"/>
      <c r="R93" s="576"/>
      <c r="S93" s="1115"/>
      <c r="T93" s="1115"/>
      <c r="U93" s="1115"/>
      <c r="V93" s="1115"/>
      <c r="W93" s="1115"/>
      <c r="X93" s="1115"/>
      <c r="Y93" s="1115"/>
      <c r="Z93" s="1115"/>
      <c r="AA93" s="1115"/>
      <c r="AB93" s="1115"/>
      <c r="AC93" s="1115"/>
    </row>
    <row r="94" spans="3:29" x14ac:dyDescent="0.25">
      <c r="C94" s="614" t="s">
        <v>516</v>
      </c>
    </row>
    <row r="95" spans="3:29" x14ac:dyDescent="0.25">
      <c r="C95" s="34"/>
    </row>
    <row r="96" spans="3:29" x14ac:dyDescent="0.25">
      <c r="E96" s="138"/>
      <c r="F96" s="706"/>
      <c r="G96" s="472"/>
      <c r="H96" s="803" t="s">
        <v>36</v>
      </c>
      <c r="I96" s="472"/>
      <c r="J96" s="472"/>
    </row>
    <row r="97" spans="3:15" x14ac:dyDescent="0.25">
      <c r="E97" s="138"/>
      <c r="F97" s="706"/>
      <c r="G97" s="472"/>
      <c r="H97" s="393" t="s">
        <v>38</v>
      </c>
      <c r="I97" s="472"/>
      <c r="J97" s="472"/>
    </row>
    <row r="98" spans="3:15" x14ac:dyDescent="0.25">
      <c r="E98" s="138"/>
      <c r="F98" s="393"/>
      <c r="G98" s="472"/>
      <c r="H98" s="393" t="s">
        <v>81</v>
      </c>
      <c r="I98" s="472"/>
      <c r="J98" s="472"/>
    </row>
    <row r="99" spans="3:15" x14ac:dyDescent="0.25">
      <c r="F99" s="472"/>
      <c r="G99" s="472"/>
      <c r="H99" s="472"/>
      <c r="I99" s="472"/>
      <c r="J99" s="472"/>
    </row>
    <row r="100" spans="3:15" x14ac:dyDescent="0.25">
      <c r="D100" s="439"/>
      <c r="E100" s="439"/>
      <c r="F100" s="439"/>
      <c r="G100" s="439"/>
      <c r="H100" s="439"/>
      <c r="I100" s="439"/>
      <c r="J100" s="439"/>
      <c r="K100" s="439"/>
      <c r="L100" s="439"/>
      <c r="M100" s="439"/>
      <c r="O100" s="439"/>
    </row>
    <row r="101" spans="3:15" x14ac:dyDescent="0.25">
      <c r="C101" s="439"/>
      <c r="D101" s="439"/>
      <c r="E101" s="439"/>
      <c r="F101" s="439"/>
      <c r="G101" s="439"/>
      <c r="H101" s="439"/>
      <c r="I101" s="439"/>
      <c r="J101" s="439"/>
      <c r="K101" s="439"/>
      <c r="L101" s="439"/>
      <c r="M101" s="439"/>
      <c r="O101" s="439"/>
    </row>
    <row r="102" spans="3:15" x14ac:dyDescent="0.25">
      <c r="C102" s="439"/>
      <c r="D102" s="439"/>
      <c r="E102" s="439"/>
      <c r="F102" s="439"/>
      <c r="G102" s="439"/>
      <c r="H102" s="439"/>
      <c r="I102" s="439"/>
      <c r="J102" s="439"/>
      <c r="K102" s="439"/>
      <c r="L102" s="439"/>
      <c r="M102" s="439"/>
      <c r="O102" s="439"/>
    </row>
    <row r="103" spans="3:15" x14ac:dyDescent="0.25">
      <c r="C103" s="439"/>
      <c r="D103" s="439"/>
      <c r="E103" s="439"/>
      <c r="F103" s="439"/>
      <c r="G103" s="439"/>
      <c r="H103" s="439"/>
      <c r="I103" s="439"/>
      <c r="J103" s="439"/>
      <c r="K103" s="439"/>
      <c r="L103" s="439"/>
      <c r="M103" s="439"/>
      <c r="O103" s="439"/>
    </row>
    <row r="104" spans="3:15" x14ac:dyDescent="0.25">
      <c r="C104" s="439"/>
      <c r="D104" s="439"/>
      <c r="E104" s="439"/>
      <c r="F104" s="439"/>
      <c r="G104" s="439"/>
      <c r="H104" s="439"/>
      <c r="I104" s="439"/>
      <c r="J104" s="439"/>
      <c r="K104" s="439"/>
      <c r="L104" s="439"/>
      <c r="M104" s="439"/>
      <c r="O104" s="439"/>
    </row>
    <row r="105" spans="3:15" x14ac:dyDescent="0.25">
      <c r="C105" s="439"/>
      <c r="D105" s="439"/>
      <c r="E105" s="439"/>
      <c r="F105" s="439"/>
      <c r="G105" s="439"/>
      <c r="H105" s="439"/>
      <c r="I105" s="439"/>
      <c r="J105" s="439"/>
      <c r="K105" s="439"/>
      <c r="L105" s="439"/>
      <c r="M105" s="439"/>
      <c r="O105" s="439"/>
    </row>
    <row r="106" spans="3:15" x14ac:dyDescent="0.25">
      <c r="C106" s="439"/>
      <c r="D106" s="439"/>
      <c r="E106" s="439"/>
      <c r="F106" s="439"/>
      <c r="G106" s="439"/>
      <c r="H106" s="439"/>
      <c r="I106" s="439"/>
      <c r="J106" s="439"/>
      <c r="K106" s="439"/>
      <c r="L106" s="439"/>
      <c r="M106" s="439"/>
      <c r="O106" s="439"/>
    </row>
    <row r="107" spans="3:15" x14ac:dyDescent="0.25">
      <c r="C107" s="439"/>
      <c r="D107" s="439"/>
      <c r="E107" s="439"/>
      <c r="F107" s="439"/>
      <c r="G107" s="439"/>
      <c r="H107" s="439"/>
      <c r="I107" s="439"/>
      <c r="J107" s="439"/>
      <c r="K107" s="439"/>
      <c r="L107" s="439"/>
      <c r="M107" s="439"/>
      <c r="O107" s="439"/>
    </row>
    <row r="108" spans="3:15" x14ac:dyDescent="0.25">
      <c r="C108" s="439"/>
      <c r="D108" s="439"/>
      <c r="E108" s="439"/>
      <c r="F108" s="439"/>
      <c r="G108" s="439"/>
      <c r="H108" s="439"/>
      <c r="I108" s="439"/>
      <c r="J108" s="439"/>
      <c r="K108" s="439"/>
      <c r="L108" s="439"/>
      <c r="M108" s="439"/>
      <c r="O108" s="439"/>
    </row>
    <row r="109" spans="3:15" x14ac:dyDescent="0.25">
      <c r="C109" s="439"/>
      <c r="D109" s="439"/>
      <c r="E109" s="439"/>
      <c r="F109" s="439"/>
      <c r="G109" s="439"/>
      <c r="H109" s="439"/>
      <c r="I109" s="439"/>
      <c r="J109" s="439"/>
      <c r="K109" s="439"/>
      <c r="L109" s="439"/>
      <c r="M109" s="439"/>
      <c r="O109" s="439"/>
    </row>
    <row r="110" spans="3:15" x14ac:dyDescent="0.25">
      <c r="C110" s="439"/>
      <c r="D110" s="439"/>
      <c r="E110" s="439"/>
      <c r="F110" s="439"/>
      <c r="G110" s="439"/>
      <c r="H110" s="439"/>
      <c r="I110" s="439"/>
      <c r="J110" s="439"/>
      <c r="K110" s="439"/>
      <c r="L110" s="439"/>
      <c r="M110" s="439"/>
      <c r="O110" s="439"/>
    </row>
    <row r="111" spans="3:15" x14ac:dyDescent="0.25">
      <c r="C111" s="439"/>
      <c r="D111" s="439"/>
    </row>
  </sheetData>
  <sheetProtection algorithmName="SHA-512" hashValue="0Tv6tPke6QouEdl+lnrlbgdCHK9+mmgwPfHPfX0g3eWstvEgcXXLc9o6AYTHXOG0PSZ2BNArnJt9I/PrjxCrQQ==" saltValue="bnZ+lx+6K9ePuh8TVGTeVQ==" spinCount="100000" sheet="1" objects="1" scenarios="1"/>
  <mergeCells count="27">
    <mergeCell ref="D93:O93"/>
    <mergeCell ref="D87:O87"/>
    <mergeCell ref="D89:O89"/>
    <mergeCell ref="D91:O91"/>
    <mergeCell ref="Q81:AC81"/>
    <mergeCell ref="D84:O84"/>
    <mergeCell ref="D86:O86"/>
    <mergeCell ref="D88:O88"/>
    <mergeCell ref="D90:O90"/>
    <mergeCell ref="D92:O92"/>
    <mergeCell ref="C2:O2"/>
    <mergeCell ref="C7:E7"/>
    <mergeCell ref="C6:O6"/>
    <mergeCell ref="C26:C27"/>
    <mergeCell ref="C14:C15"/>
    <mergeCell ref="C8:O9"/>
    <mergeCell ref="C24:O24"/>
    <mergeCell ref="C12:O12"/>
    <mergeCell ref="C3:O3"/>
    <mergeCell ref="C4:O4"/>
    <mergeCell ref="C5:O5"/>
    <mergeCell ref="C36:O36"/>
    <mergeCell ref="C47:O47"/>
    <mergeCell ref="D83:M83"/>
    <mergeCell ref="D85:O85"/>
    <mergeCell ref="C81:O81"/>
    <mergeCell ref="C63:O63"/>
  </mergeCells>
  <hyperlinks>
    <hyperlink ref="B16" location="'INÍCIO '!A1" display="INÍCIO" xr:uid="{00000000-0004-0000-1B00-000000000000}"/>
    <hyperlink ref="B17" location="PROJETOS!A1" display="AVANÇAR &gt;&gt;" xr:uid="{00000000-0004-0000-1B00-000001000000}"/>
    <hyperlink ref="B18" location="'SERVIÇOS DETRAN HABILITAÇÃO'!A1" display="&lt;&lt; VOLTAR" xr:uid="{00000000-0004-0000-1B00-000002000000}"/>
    <hyperlink ref="H96" location="'INÍCIO '!A1" display="INÍCIO" xr:uid="{00000000-0004-0000-1B00-000003000000}"/>
    <hyperlink ref="H97" location="PROJETOS!A1" display="AVANÇAR &gt;&gt;" xr:uid="{00000000-0004-0000-1B00-000004000000}"/>
    <hyperlink ref="H98" location="'SERVIÇOS DETRAN HABILITAÇÃO'!A1" display="&lt;&lt; VOLTAR" xr:uid="{00000000-0004-0000-1B00-000005000000}"/>
  </hyperlinks>
  <printOptions horizontalCentered="1"/>
  <pageMargins left="0.51181102362204722" right="0" top="0.78740157480314965" bottom="0.78740157480314965" header="0.31496062992125984" footer="0.31496062992125984"/>
  <pageSetup paperSize="9" scale="81" orientation="portrait" horizontalDpi="4294967294" verticalDpi="4294967294" r:id="rId1"/>
  <rowBreaks count="1" manualBreakCount="1">
    <brk id="45" min="2" max="15"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4:N867"/>
  <sheetViews>
    <sheetView showGridLines="0" showRowColHeaders="0" topLeftCell="A676" zoomScaleNormal="100" zoomScaleSheetLayoutView="100" workbookViewId="0">
      <selection activeCell="A29" sqref="A29:B29"/>
    </sheetView>
  </sheetViews>
  <sheetFormatPr baseColWidth="10" defaultColWidth="9.140625" defaultRowHeight="15" x14ac:dyDescent="0.25"/>
  <cols>
    <col min="1" max="1" width="41.140625" style="439" customWidth="1"/>
    <col min="2" max="2" width="6.5703125" style="439" customWidth="1"/>
    <col min="3" max="3" width="12" style="439" customWidth="1"/>
    <col min="4" max="11" width="9.140625" style="439"/>
    <col min="12" max="12" width="6" style="439" customWidth="1"/>
    <col min="13" max="16384" width="9.140625" style="439"/>
  </cols>
  <sheetData>
    <row r="4" spans="1:14" ht="15.75" thickBot="1" x14ac:dyDescent="0.3"/>
    <row r="5" spans="1:14" ht="15.75" thickTop="1" x14ac:dyDescent="0.25">
      <c r="B5" s="1845"/>
      <c r="C5" s="1846"/>
      <c r="D5" s="1846"/>
      <c r="E5" s="1846"/>
      <c r="F5" s="1846"/>
      <c r="G5" s="1846"/>
      <c r="H5" s="1846"/>
      <c r="I5" s="1846"/>
      <c r="J5" s="1846"/>
      <c r="K5" s="1846"/>
      <c r="L5" s="1847"/>
    </row>
    <row r="6" spans="1:14" ht="18.75" x14ac:dyDescent="0.3">
      <c r="B6" s="1563" t="s">
        <v>34</v>
      </c>
      <c r="C6" s="1564"/>
      <c r="D6" s="1564"/>
      <c r="E6" s="1564"/>
      <c r="F6" s="1564"/>
      <c r="G6" s="1564"/>
      <c r="H6" s="1564"/>
      <c r="I6" s="1564"/>
      <c r="J6" s="1564"/>
      <c r="K6" s="1564"/>
      <c r="L6" s="1565"/>
    </row>
    <row r="7" spans="1:14" ht="18.75" x14ac:dyDescent="0.3">
      <c r="B7" s="1563" t="s">
        <v>35</v>
      </c>
      <c r="C7" s="1564"/>
      <c r="D7" s="1564"/>
      <c r="E7" s="1564"/>
      <c r="F7" s="1564"/>
      <c r="G7" s="1564"/>
      <c r="H7" s="1564"/>
      <c r="I7" s="1564"/>
      <c r="J7" s="1564"/>
      <c r="K7" s="1564"/>
      <c r="L7" s="1565"/>
    </row>
    <row r="8" spans="1:14" ht="18.75" x14ac:dyDescent="0.3">
      <c r="B8" s="1563" t="s">
        <v>394</v>
      </c>
      <c r="C8" s="1564"/>
      <c r="D8" s="1564"/>
      <c r="E8" s="1564"/>
      <c r="F8" s="1564"/>
      <c r="G8" s="1564"/>
      <c r="H8" s="1564"/>
      <c r="I8" s="1564"/>
      <c r="J8" s="1564"/>
      <c r="K8" s="1564"/>
      <c r="L8" s="1565"/>
    </row>
    <row r="9" spans="1:14" ht="18.75" x14ac:dyDescent="0.3">
      <c r="B9" s="1563" t="s">
        <v>37</v>
      </c>
      <c r="C9" s="1564"/>
      <c r="D9" s="1564"/>
      <c r="E9" s="1564"/>
      <c r="F9" s="1564"/>
      <c r="G9" s="1564"/>
      <c r="H9" s="1564"/>
      <c r="I9" s="1564"/>
      <c r="J9" s="1564"/>
      <c r="K9" s="1564"/>
      <c r="L9" s="1565"/>
    </row>
    <row r="10" spans="1:14" ht="15" customHeight="1" x14ac:dyDescent="0.25">
      <c r="B10" s="1848" t="s">
        <v>174</v>
      </c>
      <c r="C10" s="1849"/>
      <c r="D10" s="1849"/>
      <c r="E10" s="1849"/>
      <c r="F10" s="1849"/>
      <c r="G10" s="1849"/>
      <c r="H10" s="1849"/>
      <c r="I10" s="1849"/>
      <c r="J10" s="1849"/>
      <c r="K10" s="1849"/>
      <c r="L10" s="1850"/>
    </row>
    <row r="11" spans="1:14" ht="17.25" customHeight="1" thickBot="1" x14ac:dyDescent="0.3">
      <c r="B11" s="1851"/>
      <c r="C11" s="1852"/>
      <c r="D11" s="1852"/>
      <c r="E11" s="1852"/>
      <c r="F11" s="1852"/>
      <c r="G11" s="1852"/>
      <c r="H11" s="1852"/>
      <c r="I11" s="1852"/>
      <c r="J11" s="1852"/>
      <c r="K11" s="1852"/>
      <c r="L11" s="1853"/>
    </row>
    <row r="12" spans="1:14" ht="15.75" thickTop="1" x14ac:dyDescent="0.25"/>
    <row r="13" spans="1:14" ht="32.25" customHeight="1" x14ac:dyDescent="0.25">
      <c r="C13" s="1842" t="s">
        <v>331</v>
      </c>
      <c r="D13" s="1842"/>
      <c r="E13" s="1842"/>
      <c r="F13" s="1842"/>
      <c r="G13" s="1842"/>
      <c r="H13" s="1842"/>
      <c r="I13" s="1842"/>
      <c r="J13" s="1842"/>
      <c r="K13" s="1842"/>
      <c r="L13" s="580"/>
      <c r="M13" s="580"/>
      <c r="N13" s="580"/>
    </row>
    <row r="14" spans="1:14" x14ac:dyDescent="0.25">
      <c r="A14" s="1588"/>
      <c r="B14" s="1588"/>
    </row>
    <row r="15" spans="1:14" x14ac:dyDescent="0.25">
      <c r="A15" s="1843"/>
      <c r="B15" s="1843"/>
    </row>
    <row r="16" spans="1:14" x14ac:dyDescent="0.25">
      <c r="A16" s="1843"/>
      <c r="B16" s="1843"/>
    </row>
    <row r="17" spans="1:2" x14ac:dyDescent="0.25">
      <c r="A17" s="472"/>
      <c r="B17" s="472"/>
    </row>
    <row r="18" spans="1:2" x14ac:dyDescent="0.25">
      <c r="A18" s="472"/>
      <c r="B18" s="472"/>
    </row>
    <row r="19" spans="1:2" x14ac:dyDescent="0.25">
      <c r="A19" s="472"/>
      <c r="B19" s="472"/>
    </row>
    <row r="20" spans="1:2" x14ac:dyDescent="0.25">
      <c r="A20" s="472"/>
      <c r="B20" s="472"/>
    </row>
    <row r="21" spans="1:2" x14ac:dyDescent="0.25">
      <c r="A21" s="472"/>
      <c r="B21" s="472"/>
    </row>
    <row r="22" spans="1:2" x14ac:dyDescent="0.25">
      <c r="A22" s="472"/>
      <c r="B22" s="472"/>
    </row>
    <row r="23" spans="1:2" x14ac:dyDescent="0.25">
      <c r="A23" s="472"/>
      <c r="B23" s="472"/>
    </row>
    <row r="24" spans="1:2" x14ac:dyDescent="0.25">
      <c r="A24" s="472"/>
      <c r="B24" s="472"/>
    </row>
    <row r="25" spans="1:2" x14ac:dyDescent="0.25">
      <c r="A25" s="472"/>
      <c r="B25" s="472"/>
    </row>
    <row r="26" spans="1:2" x14ac:dyDescent="0.25">
      <c r="A26" s="1588"/>
      <c r="B26" s="1588"/>
    </row>
    <row r="27" spans="1:2" x14ac:dyDescent="0.25">
      <c r="A27" s="1588" t="s">
        <v>36</v>
      </c>
      <c r="B27" s="1588"/>
    </row>
    <row r="28" spans="1:2" x14ac:dyDescent="0.25">
      <c r="A28" s="1843" t="s">
        <v>112</v>
      </c>
      <c r="B28" s="1843"/>
    </row>
    <row r="29" spans="1:2" x14ac:dyDescent="0.25">
      <c r="A29" s="1843" t="s">
        <v>62</v>
      </c>
      <c r="B29" s="1843"/>
    </row>
    <row r="30" spans="1:2" x14ac:dyDescent="0.25">
      <c r="A30" s="681"/>
      <c r="B30" s="681"/>
    </row>
    <row r="31" spans="1:2" x14ac:dyDescent="0.25">
      <c r="A31" s="681"/>
      <c r="B31" s="681"/>
    </row>
    <row r="32" spans="1:2" x14ac:dyDescent="0.25">
      <c r="A32" s="681"/>
      <c r="B32" s="681"/>
    </row>
    <row r="33" spans="1:12" ht="2.25" customHeight="1" x14ac:dyDescent="0.25">
      <c r="A33" s="681"/>
      <c r="B33" s="681"/>
    </row>
    <row r="34" spans="1:12" ht="22.5" customHeight="1" x14ac:dyDescent="0.25">
      <c r="A34" s="681"/>
      <c r="B34" s="723"/>
      <c r="C34" s="1842" t="s">
        <v>332</v>
      </c>
      <c r="D34" s="1842"/>
      <c r="E34" s="1842"/>
      <c r="F34" s="1842"/>
      <c r="G34" s="1842"/>
      <c r="H34" s="1842"/>
      <c r="I34" s="1842"/>
      <c r="J34" s="1842"/>
      <c r="K34" s="1842"/>
      <c r="L34" s="723"/>
    </row>
    <row r="35" spans="1:12" x14ac:dyDescent="0.25">
      <c r="A35" s="681"/>
      <c r="B35" s="681"/>
    </row>
    <row r="36" spans="1:12" x14ac:dyDescent="0.25">
      <c r="A36" s="1338"/>
      <c r="B36" s="1338"/>
    </row>
    <row r="37" spans="1:12" x14ac:dyDescent="0.25">
      <c r="A37" s="1338"/>
      <c r="B37" s="1338"/>
    </row>
    <row r="38" spans="1:12" x14ac:dyDescent="0.25">
      <c r="A38" s="1338"/>
      <c r="B38" s="1338"/>
    </row>
    <row r="39" spans="1:12" x14ac:dyDescent="0.25">
      <c r="A39" s="1338"/>
      <c r="B39" s="1338"/>
    </row>
    <row r="40" spans="1:12" x14ac:dyDescent="0.25">
      <c r="A40" s="1338"/>
      <c r="B40" s="1338"/>
    </row>
    <row r="41" spans="1:12" x14ac:dyDescent="0.25">
      <c r="A41" s="1338"/>
      <c r="B41" s="1338"/>
    </row>
    <row r="42" spans="1:12" x14ac:dyDescent="0.25">
      <c r="A42" s="1338"/>
      <c r="B42" s="1338"/>
    </row>
    <row r="43" spans="1:12" x14ac:dyDescent="0.25">
      <c r="A43" s="1338"/>
      <c r="B43" s="1338"/>
    </row>
    <row r="44" spans="1:12" x14ac:dyDescent="0.25">
      <c r="A44" s="1338"/>
      <c r="B44" s="1338"/>
    </row>
    <row r="45" spans="1:12" x14ac:dyDescent="0.25">
      <c r="A45" s="1338"/>
      <c r="B45" s="1338"/>
    </row>
    <row r="46" spans="1:12" x14ac:dyDescent="0.25">
      <c r="A46" s="1338"/>
      <c r="B46" s="1338"/>
    </row>
    <row r="47" spans="1:12" x14ac:dyDescent="0.25">
      <c r="A47" s="1338"/>
      <c r="B47" s="1338"/>
    </row>
    <row r="48" spans="1:12" x14ac:dyDescent="0.25">
      <c r="A48" s="1338"/>
      <c r="B48" s="1338"/>
    </row>
    <row r="49" spans="1:2" x14ac:dyDescent="0.25">
      <c r="A49" s="1338"/>
      <c r="B49" s="1338"/>
    </row>
    <row r="50" spans="1:2" x14ac:dyDescent="0.25">
      <c r="A50" s="1338"/>
      <c r="B50" s="1338"/>
    </row>
    <row r="51" spans="1:2" x14ac:dyDescent="0.25">
      <c r="A51" s="681"/>
      <c r="B51" s="681"/>
    </row>
    <row r="52" spans="1:2" x14ac:dyDescent="0.25">
      <c r="A52" s="681"/>
      <c r="B52" s="681"/>
    </row>
    <row r="53" spans="1:2" x14ac:dyDescent="0.25">
      <c r="A53" s="681"/>
      <c r="B53" s="681"/>
    </row>
    <row r="54" spans="1:2" x14ac:dyDescent="0.25">
      <c r="A54" s="681"/>
      <c r="B54" s="681"/>
    </row>
    <row r="55" spans="1:2" x14ac:dyDescent="0.25">
      <c r="A55" s="681"/>
      <c r="B55" s="681"/>
    </row>
    <row r="56" spans="1:2" x14ac:dyDescent="0.25">
      <c r="A56" s="472"/>
      <c r="B56" s="472"/>
    </row>
    <row r="57" spans="1:2" x14ac:dyDescent="0.25">
      <c r="A57" s="472"/>
      <c r="B57" s="472"/>
    </row>
    <row r="58" spans="1:2" x14ac:dyDescent="0.25">
      <c r="A58" s="1588"/>
      <c r="B58" s="1588"/>
    </row>
    <row r="59" spans="1:2" x14ac:dyDescent="0.25">
      <c r="A59" s="1843"/>
      <c r="B59" s="1843"/>
    </row>
    <row r="60" spans="1:2" x14ac:dyDescent="0.25">
      <c r="A60" s="1843"/>
      <c r="B60" s="1843"/>
    </row>
    <row r="61" spans="1:2" x14ac:dyDescent="0.25">
      <c r="A61" s="472"/>
      <c r="B61" s="472"/>
    </row>
    <row r="62" spans="1:2" x14ac:dyDescent="0.25">
      <c r="A62" s="472"/>
      <c r="B62" s="472"/>
    </row>
    <row r="63" spans="1:2" x14ac:dyDescent="0.25">
      <c r="A63" s="472"/>
      <c r="B63" s="472"/>
    </row>
    <row r="64" spans="1:2" x14ac:dyDescent="0.25">
      <c r="A64" s="472"/>
      <c r="B64" s="472"/>
    </row>
    <row r="65" spans="1:2" x14ac:dyDescent="0.25">
      <c r="A65" s="472"/>
      <c r="B65" s="472"/>
    </row>
    <row r="66" spans="1:2" x14ac:dyDescent="0.25">
      <c r="A66" s="472"/>
      <c r="B66" s="472"/>
    </row>
    <row r="67" spans="1:2" x14ac:dyDescent="0.25">
      <c r="A67" s="472"/>
      <c r="B67" s="472"/>
    </row>
    <row r="68" spans="1:2" x14ac:dyDescent="0.25">
      <c r="A68" s="472"/>
      <c r="B68" s="472"/>
    </row>
    <row r="69" spans="1:2" x14ac:dyDescent="0.25">
      <c r="A69" s="472"/>
      <c r="B69" s="472"/>
    </row>
    <row r="70" spans="1:2" x14ac:dyDescent="0.25">
      <c r="A70" s="472"/>
      <c r="B70" s="472"/>
    </row>
    <row r="71" spans="1:2" x14ac:dyDescent="0.25">
      <c r="A71" s="472"/>
      <c r="B71" s="472"/>
    </row>
    <row r="72" spans="1:2" x14ac:dyDescent="0.25">
      <c r="A72" s="472"/>
      <c r="B72" s="472"/>
    </row>
    <row r="73" spans="1:2" x14ac:dyDescent="0.25">
      <c r="A73" s="472"/>
      <c r="B73" s="472"/>
    </row>
    <row r="74" spans="1:2" x14ac:dyDescent="0.25">
      <c r="A74" s="472"/>
      <c r="B74" s="472"/>
    </row>
    <row r="75" spans="1:2" x14ac:dyDescent="0.25">
      <c r="A75" s="472"/>
      <c r="B75" s="472"/>
    </row>
    <row r="76" spans="1:2" x14ac:dyDescent="0.25">
      <c r="A76" s="472"/>
      <c r="B76" s="472"/>
    </row>
    <row r="77" spans="1:2" x14ac:dyDescent="0.25">
      <c r="A77" s="472"/>
      <c r="B77" s="472"/>
    </row>
    <row r="78" spans="1:2" x14ac:dyDescent="0.25">
      <c r="A78" s="472"/>
      <c r="B78" s="472"/>
    </row>
    <row r="79" spans="1:2" x14ac:dyDescent="0.25">
      <c r="A79" s="472"/>
      <c r="B79" s="472"/>
    </row>
    <row r="80" spans="1:2" x14ac:dyDescent="0.25">
      <c r="A80" s="472"/>
      <c r="B80" s="472"/>
    </row>
    <row r="81" spans="1:2" x14ac:dyDescent="0.25">
      <c r="A81" s="1588" t="s">
        <v>36</v>
      </c>
      <c r="B81" s="1588"/>
    </row>
    <row r="82" spans="1:2" x14ac:dyDescent="0.25">
      <c r="A82" s="1843" t="s">
        <v>112</v>
      </c>
      <c r="B82" s="1843"/>
    </row>
    <row r="83" spans="1:2" x14ac:dyDescent="0.25">
      <c r="A83" s="1843" t="s">
        <v>62</v>
      </c>
      <c r="B83" s="1843"/>
    </row>
    <row r="84" spans="1:2" x14ac:dyDescent="0.25">
      <c r="A84" s="472"/>
      <c r="B84" s="472"/>
    </row>
    <row r="85" spans="1:2" x14ac:dyDescent="0.25">
      <c r="A85" s="472"/>
      <c r="B85" s="472"/>
    </row>
    <row r="86" spans="1:2" x14ac:dyDescent="0.25">
      <c r="A86" s="472"/>
      <c r="B86" s="472"/>
    </row>
    <row r="87" spans="1:2" x14ac:dyDescent="0.25">
      <c r="A87" s="472"/>
      <c r="B87" s="472"/>
    </row>
    <row r="88" spans="1:2" x14ac:dyDescent="0.25">
      <c r="A88" s="472"/>
      <c r="B88" s="472"/>
    </row>
    <row r="89" spans="1:2" x14ac:dyDescent="0.25">
      <c r="A89" s="472"/>
      <c r="B89" s="472"/>
    </row>
    <row r="90" spans="1:2" x14ac:dyDescent="0.25">
      <c r="A90" s="472"/>
      <c r="B90" s="472"/>
    </row>
    <row r="91" spans="1:2" x14ac:dyDescent="0.25">
      <c r="A91" s="472"/>
      <c r="B91" s="472"/>
    </row>
    <row r="92" spans="1:2" x14ac:dyDescent="0.25">
      <c r="A92" s="472"/>
      <c r="B92" s="472"/>
    </row>
    <row r="93" spans="1:2" x14ac:dyDescent="0.25">
      <c r="A93" s="472"/>
      <c r="B93" s="472"/>
    </row>
    <row r="94" spans="1:2" x14ac:dyDescent="0.25">
      <c r="A94" s="472"/>
      <c r="B94" s="472"/>
    </row>
    <row r="95" spans="1:2" x14ac:dyDescent="0.25">
      <c r="A95" s="472"/>
      <c r="B95" s="472"/>
    </row>
    <row r="96" spans="1:2" x14ac:dyDescent="0.25">
      <c r="A96" s="472"/>
      <c r="B96" s="472"/>
    </row>
    <row r="97" spans="1:2" x14ac:dyDescent="0.25">
      <c r="A97" s="472"/>
      <c r="B97" s="472"/>
    </row>
    <row r="98" spans="1:2" x14ac:dyDescent="0.25">
      <c r="A98" s="472"/>
      <c r="B98" s="472"/>
    </row>
    <row r="99" spans="1:2" x14ac:dyDescent="0.25">
      <c r="A99" s="472"/>
      <c r="B99" s="472"/>
    </row>
    <row r="100" spans="1:2" x14ac:dyDescent="0.25">
      <c r="A100" s="472"/>
      <c r="B100" s="472"/>
    </row>
    <row r="101" spans="1:2" x14ac:dyDescent="0.25">
      <c r="A101" s="472"/>
      <c r="B101" s="472"/>
    </row>
    <row r="102" spans="1:2" x14ac:dyDescent="0.25">
      <c r="A102" s="472"/>
      <c r="B102" s="472"/>
    </row>
    <row r="103" spans="1:2" x14ac:dyDescent="0.25">
      <c r="A103" s="472"/>
      <c r="B103" s="472"/>
    </row>
    <row r="104" spans="1:2" x14ac:dyDescent="0.25">
      <c r="A104" s="472"/>
      <c r="B104" s="472"/>
    </row>
    <row r="105" spans="1:2" x14ac:dyDescent="0.25">
      <c r="A105" s="472"/>
      <c r="B105" s="472"/>
    </row>
    <row r="106" spans="1:2" x14ac:dyDescent="0.25">
      <c r="A106" s="472"/>
      <c r="B106" s="472"/>
    </row>
    <row r="107" spans="1:2" x14ac:dyDescent="0.25">
      <c r="A107" s="472"/>
      <c r="B107" s="472"/>
    </row>
    <row r="108" spans="1:2" x14ac:dyDescent="0.25">
      <c r="A108" s="472"/>
      <c r="B108" s="472"/>
    </row>
    <row r="109" spans="1:2" x14ac:dyDescent="0.25">
      <c r="A109" s="472"/>
      <c r="B109" s="472"/>
    </row>
    <row r="110" spans="1:2" x14ac:dyDescent="0.25">
      <c r="A110" s="472"/>
      <c r="B110" s="472"/>
    </row>
    <row r="111" spans="1:2" x14ac:dyDescent="0.25">
      <c r="A111" s="472"/>
      <c r="B111" s="472"/>
    </row>
    <row r="112" spans="1:2" x14ac:dyDescent="0.25">
      <c r="A112" s="472"/>
      <c r="B112" s="472"/>
    </row>
    <row r="113" spans="1:2" x14ac:dyDescent="0.25">
      <c r="A113" s="472"/>
      <c r="B113" s="472"/>
    </row>
    <row r="114" spans="1:2" x14ac:dyDescent="0.25">
      <c r="A114" s="472"/>
      <c r="B114" s="472"/>
    </row>
    <row r="115" spans="1:2" x14ac:dyDescent="0.25">
      <c r="A115" s="472"/>
      <c r="B115" s="472"/>
    </row>
    <row r="116" spans="1:2" x14ac:dyDescent="0.25">
      <c r="A116" s="472"/>
      <c r="B116" s="472"/>
    </row>
    <row r="117" spans="1:2" x14ac:dyDescent="0.25">
      <c r="A117" s="472"/>
      <c r="B117" s="472"/>
    </row>
    <row r="118" spans="1:2" x14ac:dyDescent="0.25">
      <c r="A118" s="472"/>
      <c r="B118" s="472"/>
    </row>
    <row r="119" spans="1:2" x14ac:dyDescent="0.25">
      <c r="A119" s="472"/>
      <c r="B119" s="472"/>
    </row>
    <row r="120" spans="1:2" x14ac:dyDescent="0.25">
      <c r="A120" s="472"/>
      <c r="B120" s="472"/>
    </row>
    <row r="121" spans="1:2" x14ac:dyDescent="0.25">
      <c r="A121" s="472"/>
      <c r="B121" s="472"/>
    </row>
    <row r="122" spans="1:2" x14ac:dyDescent="0.25">
      <c r="A122" s="472"/>
      <c r="B122" s="472"/>
    </row>
    <row r="123" spans="1:2" x14ac:dyDescent="0.25">
      <c r="A123" s="472"/>
      <c r="B123" s="472"/>
    </row>
    <row r="124" spans="1:2" x14ac:dyDescent="0.25">
      <c r="A124" s="472"/>
      <c r="B124" s="472"/>
    </row>
    <row r="125" spans="1:2" x14ac:dyDescent="0.25">
      <c r="A125" s="472"/>
      <c r="B125" s="472"/>
    </row>
    <row r="126" spans="1:2" x14ac:dyDescent="0.25">
      <c r="A126" s="472"/>
      <c r="B126" s="472"/>
    </row>
    <row r="127" spans="1:2" x14ac:dyDescent="0.25">
      <c r="A127" s="472"/>
      <c r="B127" s="472"/>
    </row>
    <row r="128" spans="1:2" x14ac:dyDescent="0.25">
      <c r="A128" s="472"/>
      <c r="B128" s="472"/>
    </row>
    <row r="129" spans="1:2" x14ac:dyDescent="0.25">
      <c r="A129" s="472"/>
      <c r="B129" s="472"/>
    </row>
    <row r="130" spans="1:2" x14ac:dyDescent="0.25">
      <c r="A130" s="472"/>
      <c r="B130" s="472"/>
    </row>
    <row r="131" spans="1:2" x14ac:dyDescent="0.25">
      <c r="A131" s="472"/>
      <c r="B131" s="472"/>
    </row>
    <row r="132" spans="1:2" x14ac:dyDescent="0.25">
      <c r="A132" s="472"/>
      <c r="B132" s="472"/>
    </row>
    <row r="133" spans="1:2" x14ac:dyDescent="0.25">
      <c r="A133" s="472"/>
      <c r="B133" s="472"/>
    </row>
    <row r="134" spans="1:2" x14ac:dyDescent="0.25">
      <c r="A134" s="472"/>
      <c r="B134" s="472"/>
    </row>
    <row r="135" spans="1:2" x14ac:dyDescent="0.25">
      <c r="A135" s="472"/>
      <c r="B135" s="472"/>
    </row>
    <row r="136" spans="1:2" x14ac:dyDescent="0.25">
      <c r="A136" s="472"/>
      <c r="B136" s="472"/>
    </row>
    <row r="137" spans="1:2" x14ac:dyDescent="0.25">
      <c r="A137" s="472"/>
      <c r="B137" s="472"/>
    </row>
    <row r="138" spans="1:2" x14ac:dyDescent="0.25">
      <c r="A138" s="472"/>
      <c r="B138" s="472"/>
    </row>
    <row r="139" spans="1:2" x14ac:dyDescent="0.25">
      <c r="A139" s="472"/>
      <c r="B139" s="472"/>
    </row>
    <row r="140" spans="1:2" x14ac:dyDescent="0.25">
      <c r="A140" s="472"/>
      <c r="B140" s="472"/>
    </row>
    <row r="141" spans="1:2" x14ac:dyDescent="0.25">
      <c r="A141" s="472"/>
      <c r="B141" s="472"/>
    </row>
    <row r="142" spans="1:2" x14ac:dyDescent="0.25">
      <c r="A142" s="472"/>
      <c r="B142" s="472"/>
    </row>
    <row r="143" spans="1:2" x14ac:dyDescent="0.25">
      <c r="A143" s="472"/>
      <c r="B143" s="472"/>
    </row>
    <row r="144" spans="1:2" x14ac:dyDescent="0.25">
      <c r="A144" s="472"/>
      <c r="B144" s="472"/>
    </row>
    <row r="145" spans="1:12" x14ac:dyDescent="0.25">
      <c r="A145" s="472"/>
      <c r="B145" s="472"/>
    </row>
    <row r="146" spans="1:12" x14ac:dyDescent="0.25">
      <c r="A146" s="472"/>
      <c r="B146" s="472"/>
    </row>
    <row r="147" spans="1:12" x14ac:dyDescent="0.25">
      <c r="A147" s="472"/>
      <c r="B147" s="472"/>
    </row>
    <row r="148" spans="1:12" x14ac:dyDescent="0.25">
      <c r="A148" s="472"/>
      <c r="B148" s="472"/>
    </row>
    <row r="149" spans="1:12" x14ac:dyDescent="0.25">
      <c r="A149" s="472"/>
      <c r="B149" s="472"/>
    </row>
    <row r="150" spans="1:12" x14ac:dyDescent="0.25">
      <c r="A150" s="472"/>
      <c r="B150" s="472"/>
    </row>
    <row r="151" spans="1:12" x14ac:dyDescent="0.25">
      <c r="A151" s="472"/>
      <c r="B151" s="472"/>
    </row>
    <row r="152" spans="1:12" x14ac:dyDescent="0.25">
      <c r="A152" s="472"/>
      <c r="B152" s="472"/>
    </row>
    <row r="153" spans="1:12" x14ac:dyDescent="0.25">
      <c r="A153" s="472"/>
      <c r="B153" s="472"/>
    </row>
    <row r="154" spans="1:12" x14ac:dyDescent="0.25">
      <c r="A154" s="472"/>
      <c r="B154" s="472"/>
    </row>
    <row r="155" spans="1:12" ht="7.5" customHeight="1" x14ac:dyDescent="0.25">
      <c r="A155" s="472"/>
      <c r="B155" s="472"/>
    </row>
    <row r="156" spans="1:12" ht="25.5" customHeight="1" x14ac:dyDescent="0.25">
      <c r="A156" s="472"/>
      <c r="B156" s="723"/>
      <c r="C156" s="1842" t="s">
        <v>333</v>
      </c>
      <c r="D156" s="1842"/>
      <c r="E156" s="1842"/>
      <c r="F156" s="1842"/>
      <c r="G156" s="1842"/>
      <c r="H156" s="1842"/>
      <c r="I156" s="1842"/>
      <c r="J156" s="1842"/>
      <c r="K156" s="1842"/>
      <c r="L156" s="723"/>
    </row>
    <row r="157" spans="1:12" ht="11.25" customHeight="1" x14ac:dyDescent="0.25">
      <c r="A157" s="472"/>
      <c r="B157" s="472"/>
    </row>
    <row r="158" spans="1:12" x14ac:dyDescent="0.25">
      <c r="A158" s="472"/>
      <c r="B158" s="472"/>
    </row>
    <row r="159" spans="1:12" x14ac:dyDescent="0.25">
      <c r="A159" s="472"/>
      <c r="B159" s="472"/>
    </row>
    <row r="160" spans="1:12" x14ac:dyDescent="0.25">
      <c r="A160" s="472"/>
      <c r="B160" s="472"/>
    </row>
    <row r="161" spans="1:2" x14ac:dyDescent="0.25">
      <c r="A161" s="472"/>
      <c r="B161" s="472"/>
    </row>
    <row r="162" spans="1:2" x14ac:dyDescent="0.25">
      <c r="A162" s="472"/>
      <c r="B162" s="472"/>
    </row>
    <row r="163" spans="1:2" x14ac:dyDescent="0.25">
      <c r="A163" s="472"/>
      <c r="B163" s="472"/>
    </row>
    <row r="164" spans="1:2" x14ac:dyDescent="0.25">
      <c r="A164" s="472"/>
      <c r="B164" s="472"/>
    </row>
    <row r="165" spans="1:2" x14ac:dyDescent="0.25">
      <c r="A165" s="472"/>
      <c r="B165" s="472"/>
    </row>
    <row r="166" spans="1:2" x14ac:dyDescent="0.25">
      <c r="A166" s="472"/>
      <c r="B166" s="472"/>
    </row>
    <row r="167" spans="1:2" x14ac:dyDescent="0.25">
      <c r="A167" s="472"/>
      <c r="B167" s="472"/>
    </row>
    <row r="168" spans="1:2" x14ac:dyDescent="0.25">
      <c r="A168" s="472"/>
      <c r="B168" s="472"/>
    </row>
    <row r="169" spans="1:2" x14ac:dyDescent="0.25">
      <c r="A169" s="1588" t="s">
        <v>36</v>
      </c>
      <c r="B169" s="1588"/>
    </row>
    <row r="170" spans="1:2" x14ac:dyDescent="0.25">
      <c r="A170" s="1347"/>
      <c r="B170" s="1347"/>
    </row>
    <row r="171" spans="1:2" x14ac:dyDescent="0.25">
      <c r="A171" s="1347"/>
      <c r="B171" s="1347"/>
    </row>
    <row r="172" spans="1:2" x14ac:dyDescent="0.25">
      <c r="A172" s="1347"/>
      <c r="B172" s="1347"/>
    </row>
    <row r="173" spans="1:2" x14ac:dyDescent="0.25">
      <c r="A173" s="1347"/>
      <c r="B173" s="1347"/>
    </row>
    <row r="174" spans="1:2" x14ac:dyDescent="0.25">
      <c r="A174" s="1347"/>
      <c r="B174" s="1347"/>
    </row>
    <row r="175" spans="1:2" x14ac:dyDescent="0.25">
      <c r="A175" s="1347"/>
      <c r="B175" s="1347"/>
    </row>
    <row r="176" spans="1:2" x14ac:dyDescent="0.25">
      <c r="A176" s="1347"/>
      <c r="B176" s="1347"/>
    </row>
    <row r="177" spans="1:2" x14ac:dyDescent="0.25">
      <c r="A177" s="1347"/>
      <c r="B177" s="1347"/>
    </row>
    <row r="178" spans="1:2" x14ac:dyDescent="0.25">
      <c r="A178" s="1347"/>
      <c r="B178" s="1347"/>
    </row>
    <row r="179" spans="1:2" x14ac:dyDescent="0.25">
      <c r="A179" s="1347"/>
      <c r="B179" s="1347"/>
    </row>
    <row r="180" spans="1:2" x14ac:dyDescent="0.25">
      <c r="A180" s="1347"/>
      <c r="B180" s="1347"/>
    </row>
    <row r="181" spans="1:2" x14ac:dyDescent="0.25">
      <c r="A181" s="1347"/>
      <c r="B181" s="1347"/>
    </row>
    <row r="182" spans="1:2" x14ac:dyDescent="0.25">
      <c r="A182" s="1347"/>
      <c r="B182" s="1347"/>
    </row>
    <row r="183" spans="1:2" x14ac:dyDescent="0.25">
      <c r="A183" s="1347"/>
      <c r="B183" s="1347"/>
    </row>
    <row r="184" spans="1:2" x14ac:dyDescent="0.25">
      <c r="A184" s="1347"/>
      <c r="B184" s="1347"/>
    </row>
    <row r="185" spans="1:2" x14ac:dyDescent="0.25">
      <c r="A185" s="1347"/>
      <c r="B185" s="1347"/>
    </row>
    <row r="186" spans="1:2" x14ac:dyDescent="0.25">
      <c r="A186" s="1347"/>
      <c r="B186" s="1347"/>
    </row>
    <row r="187" spans="1:2" x14ac:dyDescent="0.25">
      <c r="A187" s="1347"/>
      <c r="B187" s="1347"/>
    </row>
    <row r="188" spans="1:2" x14ac:dyDescent="0.25">
      <c r="A188" s="1347"/>
      <c r="B188" s="1347"/>
    </row>
    <row r="189" spans="1:2" x14ac:dyDescent="0.25">
      <c r="A189" s="1347"/>
      <c r="B189" s="1347"/>
    </row>
    <row r="190" spans="1:2" x14ac:dyDescent="0.25">
      <c r="A190" s="1347"/>
      <c r="B190" s="1347"/>
    </row>
    <row r="191" spans="1:2" x14ac:dyDescent="0.25">
      <c r="A191" s="1347"/>
      <c r="B191" s="1347"/>
    </row>
    <row r="192" spans="1:2" x14ac:dyDescent="0.25">
      <c r="A192" s="1347"/>
      <c r="B192" s="1347"/>
    </row>
    <row r="193" spans="1:2" x14ac:dyDescent="0.25">
      <c r="A193" s="1347"/>
      <c r="B193" s="1347"/>
    </row>
    <row r="194" spans="1:2" x14ac:dyDescent="0.25">
      <c r="A194" s="1347"/>
      <c r="B194" s="1347"/>
    </row>
    <row r="195" spans="1:2" x14ac:dyDescent="0.25">
      <c r="A195" s="1347"/>
      <c r="B195" s="1347"/>
    </row>
    <row r="196" spans="1:2" x14ac:dyDescent="0.25">
      <c r="A196" s="1347"/>
      <c r="B196" s="1347"/>
    </row>
    <row r="197" spans="1:2" x14ac:dyDescent="0.25">
      <c r="A197" s="1347"/>
      <c r="B197" s="1347"/>
    </row>
    <row r="198" spans="1:2" x14ac:dyDescent="0.25">
      <c r="A198" s="1843" t="s">
        <v>112</v>
      </c>
      <c r="B198" s="1843"/>
    </row>
    <row r="199" spans="1:2" x14ac:dyDescent="0.25">
      <c r="A199" s="1843" t="s">
        <v>62</v>
      </c>
      <c r="B199" s="1843"/>
    </row>
    <row r="200" spans="1:2" x14ac:dyDescent="0.25">
      <c r="A200" s="472"/>
      <c r="B200" s="472"/>
    </row>
    <row r="201" spans="1:2" x14ac:dyDescent="0.25">
      <c r="A201" s="472"/>
      <c r="B201" s="472"/>
    </row>
    <row r="202" spans="1:2" x14ac:dyDescent="0.25">
      <c r="A202" s="1588"/>
      <c r="B202" s="1588"/>
    </row>
    <row r="203" spans="1:2" x14ac:dyDescent="0.25">
      <c r="A203" s="1843"/>
      <c r="B203" s="1843"/>
    </row>
    <row r="204" spans="1:2" x14ac:dyDescent="0.25">
      <c r="A204" s="1843"/>
      <c r="B204" s="1843"/>
    </row>
    <row r="205" spans="1:2" x14ac:dyDescent="0.25">
      <c r="A205" s="472"/>
      <c r="B205" s="472"/>
    </row>
    <row r="206" spans="1:2" x14ac:dyDescent="0.25">
      <c r="A206" s="472"/>
      <c r="B206" s="472"/>
    </row>
    <row r="207" spans="1:2" x14ac:dyDescent="0.25">
      <c r="A207" s="472"/>
      <c r="B207" s="472"/>
    </row>
    <row r="208" spans="1:2" x14ac:dyDescent="0.25">
      <c r="A208" s="472"/>
      <c r="B208" s="472"/>
    </row>
    <row r="209" spans="1:12" x14ac:dyDescent="0.25">
      <c r="A209" s="472"/>
      <c r="B209" s="472"/>
    </row>
    <row r="210" spans="1:12" x14ac:dyDescent="0.25">
      <c r="A210" s="472"/>
      <c r="B210" s="472"/>
    </row>
    <row r="211" spans="1:12" ht="25.5" customHeight="1" x14ac:dyDescent="0.25">
      <c r="A211" s="472"/>
      <c r="B211" s="723"/>
      <c r="C211" s="1842" t="s">
        <v>396</v>
      </c>
      <c r="D211" s="1842"/>
      <c r="E211" s="1842"/>
      <c r="F211" s="1842"/>
      <c r="G211" s="1842"/>
      <c r="H211" s="1842"/>
      <c r="I211" s="1842"/>
      <c r="J211" s="1842"/>
      <c r="K211" s="1842"/>
      <c r="L211" s="723"/>
    </row>
    <row r="212" spans="1:12" x14ac:dyDescent="0.25">
      <c r="A212" s="472"/>
      <c r="B212" s="472"/>
    </row>
    <row r="213" spans="1:12" x14ac:dyDescent="0.25">
      <c r="A213" s="472"/>
      <c r="B213" s="472"/>
    </row>
    <row r="214" spans="1:12" x14ac:dyDescent="0.25">
      <c r="A214" s="472"/>
      <c r="B214" s="472"/>
    </row>
    <row r="215" spans="1:12" x14ac:dyDescent="0.25">
      <c r="A215" s="472"/>
      <c r="B215" s="472"/>
    </row>
    <row r="216" spans="1:12" x14ac:dyDescent="0.25">
      <c r="A216" s="472"/>
      <c r="B216" s="472"/>
    </row>
    <row r="217" spans="1:12" x14ac:dyDescent="0.25">
      <c r="A217" s="472"/>
      <c r="B217" s="472"/>
    </row>
    <row r="218" spans="1:12" x14ac:dyDescent="0.25">
      <c r="A218" s="472"/>
      <c r="B218" s="472"/>
    </row>
    <row r="219" spans="1:12" x14ac:dyDescent="0.25">
      <c r="A219" s="472"/>
      <c r="B219" s="472"/>
    </row>
    <row r="220" spans="1:12" x14ac:dyDescent="0.25">
      <c r="A220" s="472"/>
      <c r="B220" s="472"/>
    </row>
    <row r="221" spans="1:12" x14ac:dyDescent="0.25">
      <c r="A221" s="472"/>
      <c r="B221" s="472"/>
    </row>
    <row r="222" spans="1:12" x14ac:dyDescent="0.25">
      <c r="A222" s="472"/>
      <c r="B222" s="472"/>
    </row>
    <row r="223" spans="1:12" x14ac:dyDescent="0.25">
      <c r="A223" s="472"/>
      <c r="B223" s="472"/>
    </row>
    <row r="224" spans="1:12" x14ac:dyDescent="0.25">
      <c r="A224" s="472"/>
      <c r="B224" s="472"/>
    </row>
    <row r="225" spans="1:2" x14ac:dyDescent="0.25">
      <c r="A225" s="472"/>
      <c r="B225" s="472"/>
    </row>
    <row r="226" spans="1:2" x14ac:dyDescent="0.25">
      <c r="A226" s="472"/>
      <c r="B226" s="472"/>
    </row>
    <row r="227" spans="1:2" x14ac:dyDescent="0.25">
      <c r="A227" s="472"/>
      <c r="B227" s="472"/>
    </row>
    <row r="228" spans="1:2" x14ac:dyDescent="0.25">
      <c r="A228" s="472"/>
      <c r="B228" s="472"/>
    </row>
    <row r="229" spans="1:2" x14ac:dyDescent="0.25">
      <c r="A229" s="472"/>
      <c r="B229" s="472"/>
    </row>
    <row r="230" spans="1:2" x14ac:dyDescent="0.25">
      <c r="A230" s="472"/>
      <c r="B230" s="472"/>
    </row>
    <row r="231" spans="1:2" x14ac:dyDescent="0.25">
      <c r="A231" s="1588" t="s">
        <v>36</v>
      </c>
      <c r="B231" s="1588"/>
    </row>
    <row r="232" spans="1:2" x14ac:dyDescent="0.25">
      <c r="A232" s="1843" t="s">
        <v>112</v>
      </c>
      <c r="B232" s="1843"/>
    </row>
    <row r="233" spans="1:2" x14ac:dyDescent="0.25">
      <c r="A233" s="1843" t="s">
        <v>62</v>
      </c>
      <c r="B233" s="1843"/>
    </row>
    <row r="234" spans="1:2" x14ac:dyDescent="0.25">
      <c r="A234" s="472"/>
      <c r="B234" s="472"/>
    </row>
    <row r="235" spans="1:2" x14ac:dyDescent="0.25">
      <c r="A235" s="472"/>
      <c r="B235" s="472"/>
    </row>
    <row r="236" spans="1:2" x14ac:dyDescent="0.25">
      <c r="A236" s="472"/>
      <c r="B236" s="472"/>
    </row>
    <row r="237" spans="1:2" x14ac:dyDescent="0.25">
      <c r="A237" s="472"/>
      <c r="B237" s="472"/>
    </row>
    <row r="238" spans="1:2" x14ac:dyDescent="0.25">
      <c r="A238" s="472"/>
      <c r="B238" s="472"/>
    </row>
    <row r="239" spans="1:2" x14ac:dyDescent="0.25">
      <c r="A239" s="472"/>
      <c r="B239" s="472"/>
    </row>
    <row r="240" spans="1:2" x14ac:dyDescent="0.25">
      <c r="A240" s="472"/>
      <c r="B240" s="472"/>
    </row>
    <row r="241" spans="1:2" x14ac:dyDescent="0.25">
      <c r="A241" s="472"/>
      <c r="B241" s="472"/>
    </row>
    <row r="242" spans="1:2" x14ac:dyDescent="0.25">
      <c r="A242" s="472"/>
      <c r="B242" s="472"/>
    </row>
    <row r="243" spans="1:2" x14ac:dyDescent="0.25">
      <c r="A243" s="472"/>
      <c r="B243" s="472"/>
    </row>
    <row r="244" spans="1:2" x14ac:dyDescent="0.25">
      <c r="A244" s="472"/>
      <c r="B244" s="472"/>
    </row>
    <row r="245" spans="1:2" x14ac:dyDescent="0.25">
      <c r="A245" s="472"/>
      <c r="B245" s="472"/>
    </row>
    <row r="246" spans="1:2" x14ac:dyDescent="0.25">
      <c r="A246" s="472"/>
      <c r="B246" s="472"/>
    </row>
    <row r="247" spans="1:2" x14ac:dyDescent="0.25">
      <c r="A247" s="472"/>
      <c r="B247" s="472"/>
    </row>
    <row r="248" spans="1:2" x14ac:dyDescent="0.25">
      <c r="A248" s="472"/>
      <c r="B248" s="472"/>
    </row>
    <row r="249" spans="1:2" x14ac:dyDescent="0.25">
      <c r="A249" s="472"/>
      <c r="B249" s="472"/>
    </row>
    <row r="250" spans="1:2" x14ac:dyDescent="0.25">
      <c r="A250" s="472"/>
      <c r="B250" s="472"/>
    </row>
    <row r="251" spans="1:2" x14ac:dyDescent="0.25">
      <c r="A251" s="472"/>
      <c r="B251" s="472"/>
    </row>
    <row r="252" spans="1:2" x14ac:dyDescent="0.25">
      <c r="A252" s="472"/>
      <c r="B252" s="472"/>
    </row>
    <row r="253" spans="1:2" x14ac:dyDescent="0.25">
      <c r="A253" s="472"/>
      <c r="B253" s="472"/>
    </row>
    <row r="254" spans="1:2" x14ac:dyDescent="0.25">
      <c r="A254" s="472"/>
      <c r="B254" s="472"/>
    </row>
    <row r="255" spans="1:2" x14ac:dyDescent="0.25">
      <c r="A255" s="472"/>
      <c r="B255" s="472"/>
    </row>
    <row r="256" spans="1:2" x14ac:dyDescent="0.25">
      <c r="A256" s="472"/>
      <c r="B256" s="472"/>
    </row>
    <row r="257" spans="1:7" x14ac:dyDescent="0.25">
      <c r="A257" s="472"/>
      <c r="B257" s="472"/>
    </row>
    <row r="258" spans="1:7" x14ac:dyDescent="0.25">
      <c r="A258" s="472"/>
      <c r="B258" s="472"/>
    </row>
    <row r="259" spans="1:7" x14ac:dyDescent="0.25">
      <c r="A259" s="472"/>
      <c r="B259" s="472"/>
      <c r="F259" s="1517"/>
      <c r="G259" s="1517"/>
    </row>
    <row r="260" spans="1:7" x14ac:dyDescent="0.25">
      <c r="A260" s="472"/>
      <c r="B260" s="472"/>
      <c r="F260" s="1844"/>
      <c r="G260" s="1844"/>
    </row>
    <row r="261" spans="1:7" x14ac:dyDescent="0.25">
      <c r="A261" s="472"/>
      <c r="B261" s="472"/>
      <c r="F261" s="1844"/>
      <c r="G261" s="1844"/>
    </row>
    <row r="262" spans="1:7" x14ac:dyDescent="0.25">
      <c r="A262" s="472"/>
      <c r="B262" s="472"/>
    </row>
    <row r="263" spans="1:7" x14ac:dyDescent="0.25">
      <c r="A263" s="472"/>
      <c r="B263" s="472"/>
    </row>
    <row r="264" spans="1:7" x14ac:dyDescent="0.25">
      <c r="A264" s="472"/>
      <c r="B264" s="472"/>
    </row>
    <row r="265" spans="1:7" x14ac:dyDescent="0.25">
      <c r="A265" s="472"/>
      <c r="B265" s="472"/>
    </row>
    <row r="266" spans="1:7" x14ac:dyDescent="0.25">
      <c r="A266" s="472"/>
      <c r="B266" s="472"/>
    </row>
    <row r="267" spans="1:7" x14ac:dyDescent="0.25">
      <c r="A267" s="472"/>
      <c r="B267" s="472"/>
    </row>
    <row r="268" spans="1:7" x14ac:dyDescent="0.25">
      <c r="A268" s="472"/>
      <c r="B268" s="472"/>
    </row>
    <row r="269" spans="1:7" x14ac:dyDescent="0.25">
      <c r="A269" s="472"/>
      <c r="B269" s="472"/>
    </row>
    <row r="270" spans="1:7" x14ac:dyDescent="0.25">
      <c r="A270" s="472"/>
      <c r="B270" s="472"/>
    </row>
    <row r="271" spans="1:7" ht="6" customHeight="1" x14ac:dyDescent="0.25">
      <c r="A271" s="472"/>
      <c r="B271" s="472"/>
    </row>
    <row r="272" spans="1:7" ht="7.5" customHeight="1" x14ac:dyDescent="0.25">
      <c r="A272" s="472"/>
      <c r="B272" s="472"/>
    </row>
    <row r="273" spans="1:8" x14ac:dyDescent="0.25">
      <c r="A273" s="472"/>
      <c r="B273" s="472"/>
    </row>
    <row r="274" spans="1:8" x14ac:dyDescent="0.25">
      <c r="A274" s="472"/>
      <c r="B274" s="472"/>
      <c r="G274" s="1517"/>
      <c r="H274" s="1517"/>
    </row>
    <row r="275" spans="1:8" x14ac:dyDescent="0.25">
      <c r="A275" s="472"/>
      <c r="B275" s="472"/>
      <c r="G275" s="1844"/>
      <c r="H275" s="1844"/>
    </row>
    <row r="276" spans="1:8" x14ac:dyDescent="0.25">
      <c r="A276" s="472"/>
      <c r="B276" s="472"/>
      <c r="G276" s="1844"/>
      <c r="H276" s="1844"/>
    </row>
    <row r="277" spans="1:8" x14ac:dyDescent="0.25">
      <c r="A277" s="472"/>
      <c r="B277" s="472"/>
    </row>
    <row r="278" spans="1:8" x14ac:dyDescent="0.25">
      <c r="A278" s="472"/>
      <c r="B278" s="472"/>
    </row>
    <row r="279" spans="1:8" x14ac:dyDescent="0.25">
      <c r="A279" s="472"/>
      <c r="B279" s="472"/>
    </row>
    <row r="280" spans="1:8" x14ac:dyDescent="0.25">
      <c r="A280" s="472"/>
      <c r="B280" s="472"/>
    </row>
    <row r="281" spans="1:8" x14ac:dyDescent="0.25">
      <c r="A281" s="472"/>
      <c r="B281" s="472"/>
    </row>
    <row r="282" spans="1:8" x14ac:dyDescent="0.25">
      <c r="A282" s="472"/>
      <c r="B282" s="472"/>
    </row>
    <row r="283" spans="1:8" x14ac:dyDescent="0.25">
      <c r="A283" s="472"/>
      <c r="B283" s="472"/>
    </row>
    <row r="284" spans="1:8" x14ac:dyDescent="0.25">
      <c r="A284" s="472"/>
      <c r="B284" s="472"/>
    </row>
    <row r="285" spans="1:8" x14ac:dyDescent="0.25">
      <c r="A285" s="472"/>
      <c r="B285" s="472"/>
    </row>
    <row r="286" spans="1:8" x14ac:dyDescent="0.25">
      <c r="A286" s="472"/>
      <c r="B286" s="472"/>
    </row>
    <row r="287" spans="1:8" x14ac:dyDescent="0.25">
      <c r="A287" s="472"/>
      <c r="B287" s="472"/>
    </row>
    <row r="288" spans="1:8" x14ac:dyDescent="0.25">
      <c r="A288" s="472"/>
      <c r="B288" s="472"/>
    </row>
    <row r="289" spans="1:2" x14ac:dyDescent="0.25">
      <c r="A289" s="472"/>
      <c r="B289" s="472"/>
    </row>
    <row r="290" spans="1:2" x14ac:dyDescent="0.25">
      <c r="A290" s="472"/>
      <c r="B290" s="472"/>
    </row>
    <row r="291" spans="1:2" x14ac:dyDescent="0.25">
      <c r="A291" s="472"/>
      <c r="B291" s="472"/>
    </row>
    <row r="292" spans="1:2" x14ac:dyDescent="0.25">
      <c r="A292" s="472"/>
      <c r="B292" s="472"/>
    </row>
    <row r="293" spans="1:2" x14ac:dyDescent="0.25">
      <c r="A293" s="472"/>
      <c r="B293" s="472"/>
    </row>
    <row r="294" spans="1:2" x14ac:dyDescent="0.25">
      <c r="A294" s="472"/>
      <c r="B294" s="472"/>
    </row>
    <row r="295" spans="1:2" x14ac:dyDescent="0.25">
      <c r="A295" s="472"/>
      <c r="B295" s="472"/>
    </row>
    <row r="296" spans="1:2" x14ac:dyDescent="0.25">
      <c r="A296" s="472"/>
      <c r="B296" s="472"/>
    </row>
    <row r="297" spans="1:2" x14ac:dyDescent="0.25">
      <c r="A297" s="1588" t="s">
        <v>36</v>
      </c>
      <c r="B297" s="1588"/>
    </row>
    <row r="298" spans="1:2" x14ac:dyDescent="0.25">
      <c r="A298" s="1843" t="s">
        <v>112</v>
      </c>
      <c r="B298" s="1843"/>
    </row>
    <row r="299" spans="1:2" x14ac:dyDescent="0.25">
      <c r="A299" s="1843" t="s">
        <v>62</v>
      </c>
      <c r="B299" s="1843"/>
    </row>
    <row r="300" spans="1:2" x14ac:dyDescent="0.25">
      <c r="A300" s="472"/>
      <c r="B300" s="472"/>
    </row>
    <row r="301" spans="1:2" x14ac:dyDescent="0.25">
      <c r="A301" s="472"/>
      <c r="B301" s="472"/>
    </row>
    <row r="302" spans="1:2" x14ac:dyDescent="0.25">
      <c r="A302" s="472"/>
      <c r="B302" s="472"/>
    </row>
    <row r="303" spans="1:2" x14ac:dyDescent="0.25">
      <c r="A303" s="472"/>
      <c r="B303" s="472"/>
    </row>
    <row r="304" spans="1:2" x14ac:dyDescent="0.25">
      <c r="A304" s="472"/>
      <c r="B304" s="472"/>
    </row>
    <row r="305" spans="1:2" x14ac:dyDescent="0.25">
      <c r="A305" s="472"/>
      <c r="B305" s="472"/>
    </row>
    <row r="306" spans="1:2" x14ac:dyDescent="0.25">
      <c r="A306" s="472"/>
      <c r="B306" s="472"/>
    </row>
    <row r="307" spans="1:2" ht="9" customHeight="1" x14ac:dyDescent="0.25">
      <c r="A307" s="472"/>
      <c r="B307" s="472"/>
    </row>
    <row r="308" spans="1:2" x14ac:dyDescent="0.25">
      <c r="A308" s="472"/>
      <c r="B308" s="472"/>
    </row>
    <row r="309" spans="1:2" x14ac:dyDescent="0.25">
      <c r="A309" s="472"/>
      <c r="B309" s="472"/>
    </row>
    <row r="310" spans="1:2" x14ac:dyDescent="0.25">
      <c r="A310" s="472"/>
      <c r="B310" s="472"/>
    </row>
    <row r="311" spans="1:2" x14ac:dyDescent="0.25">
      <c r="A311" s="472"/>
      <c r="B311" s="472"/>
    </row>
    <row r="312" spans="1:2" x14ac:dyDescent="0.25">
      <c r="A312" s="472"/>
      <c r="B312" s="472"/>
    </row>
    <row r="313" spans="1:2" x14ac:dyDescent="0.25">
      <c r="A313" s="472"/>
      <c r="B313" s="472"/>
    </row>
    <row r="314" spans="1:2" x14ac:dyDescent="0.25">
      <c r="A314" s="472"/>
      <c r="B314" s="472"/>
    </row>
    <row r="315" spans="1:2" x14ac:dyDescent="0.25">
      <c r="A315" s="472"/>
      <c r="B315" s="472"/>
    </row>
    <row r="316" spans="1:2" x14ac:dyDescent="0.25">
      <c r="A316" s="472"/>
      <c r="B316" s="472"/>
    </row>
    <row r="317" spans="1:2" x14ac:dyDescent="0.25">
      <c r="A317" s="472"/>
      <c r="B317" s="472"/>
    </row>
    <row r="318" spans="1:2" x14ac:dyDescent="0.25">
      <c r="A318" s="472"/>
      <c r="B318" s="472"/>
    </row>
    <row r="319" spans="1:2" x14ac:dyDescent="0.25">
      <c r="A319" s="472"/>
      <c r="B319" s="472"/>
    </row>
    <row r="320" spans="1:2" x14ac:dyDescent="0.25">
      <c r="A320" s="472"/>
      <c r="B320" s="472"/>
    </row>
    <row r="321" spans="1:2" x14ac:dyDescent="0.25">
      <c r="A321" s="472"/>
      <c r="B321" s="472"/>
    </row>
    <row r="322" spans="1:2" x14ac:dyDescent="0.25">
      <c r="A322" s="472"/>
      <c r="B322" s="472"/>
    </row>
    <row r="323" spans="1:2" x14ac:dyDescent="0.25">
      <c r="A323" s="472"/>
      <c r="B323" s="472"/>
    </row>
    <row r="324" spans="1:2" x14ac:dyDescent="0.25">
      <c r="A324" s="472"/>
      <c r="B324" s="472"/>
    </row>
    <row r="325" spans="1:2" ht="6.75" customHeight="1" x14ac:dyDescent="0.25">
      <c r="A325" s="472"/>
      <c r="B325" s="472"/>
    </row>
    <row r="326" spans="1:2" ht="8.25" customHeight="1" x14ac:dyDescent="0.25">
      <c r="A326" s="472"/>
      <c r="B326" s="472"/>
    </row>
    <row r="327" spans="1:2" x14ac:dyDescent="0.25">
      <c r="A327" s="472"/>
      <c r="B327" s="472"/>
    </row>
    <row r="328" spans="1:2" x14ac:dyDescent="0.25">
      <c r="A328" s="472"/>
      <c r="B328" s="472"/>
    </row>
    <row r="329" spans="1:2" x14ac:dyDescent="0.25">
      <c r="A329" s="472"/>
      <c r="B329" s="472"/>
    </row>
    <row r="330" spans="1:2" x14ac:dyDescent="0.25">
      <c r="A330" s="472"/>
      <c r="B330" s="472"/>
    </row>
    <row r="331" spans="1:2" x14ac:dyDescent="0.25">
      <c r="A331" s="472"/>
      <c r="B331" s="472"/>
    </row>
    <row r="332" spans="1:2" x14ac:dyDescent="0.25">
      <c r="A332" s="472"/>
      <c r="B332" s="472"/>
    </row>
    <row r="333" spans="1:2" x14ac:dyDescent="0.25">
      <c r="A333" s="472"/>
      <c r="B333" s="472"/>
    </row>
    <row r="334" spans="1:2" x14ac:dyDescent="0.25">
      <c r="A334" s="472"/>
      <c r="B334" s="472"/>
    </row>
    <row r="335" spans="1:2" x14ac:dyDescent="0.25">
      <c r="A335" s="472"/>
      <c r="B335" s="472"/>
    </row>
    <row r="336" spans="1:2" x14ac:dyDescent="0.25">
      <c r="A336" s="472"/>
      <c r="B336" s="472"/>
    </row>
    <row r="337" spans="1:2" x14ac:dyDescent="0.25">
      <c r="A337" s="472"/>
      <c r="B337" s="472"/>
    </row>
    <row r="338" spans="1:2" x14ac:dyDescent="0.25">
      <c r="A338" s="472"/>
      <c r="B338" s="472"/>
    </row>
    <row r="339" spans="1:2" x14ac:dyDescent="0.25">
      <c r="A339" s="472"/>
      <c r="B339" s="472"/>
    </row>
    <row r="340" spans="1:2" x14ac:dyDescent="0.25">
      <c r="A340" s="472"/>
      <c r="B340" s="472"/>
    </row>
    <row r="341" spans="1:2" x14ac:dyDescent="0.25">
      <c r="A341" s="472"/>
      <c r="B341" s="472"/>
    </row>
    <row r="342" spans="1:2" x14ac:dyDescent="0.25">
      <c r="A342" s="472"/>
      <c r="B342" s="472"/>
    </row>
    <row r="343" spans="1:2" x14ac:dyDescent="0.25">
      <c r="A343" s="472"/>
      <c r="B343" s="472"/>
    </row>
    <row r="344" spans="1:2" x14ac:dyDescent="0.25">
      <c r="A344" s="1588" t="s">
        <v>36</v>
      </c>
      <c r="B344" s="1588"/>
    </row>
    <row r="345" spans="1:2" x14ac:dyDescent="0.25">
      <c r="A345" s="1843" t="s">
        <v>112</v>
      </c>
      <c r="B345" s="1843"/>
    </row>
    <row r="346" spans="1:2" x14ac:dyDescent="0.25">
      <c r="A346" s="1843" t="s">
        <v>62</v>
      </c>
      <c r="B346" s="1843"/>
    </row>
    <row r="347" spans="1:2" x14ac:dyDescent="0.25">
      <c r="A347" s="472"/>
      <c r="B347" s="472"/>
    </row>
    <row r="348" spans="1:2" x14ac:dyDescent="0.25">
      <c r="A348" s="472"/>
      <c r="B348" s="472"/>
    </row>
    <row r="349" spans="1:2" x14ac:dyDescent="0.25">
      <c r="A349" s="472"/>
      <c r="B349" s="472"/>
    </row>
    <row r="350" spans="1:2" x14ac:dyDescent="0.25">
      <c r="A350" s="472"/>
      <c r="B350" s="472"/>
    </row>
    <row r="351" spans="1:2" x14ac:dyDescent="0.25">
      <c r="A351" s="472"/>
      <c r="B351" s="472"/>
    </row>
    <row r="352" spans="1:2" x14ac:dyDescent="0.25">
      <c r="A352" s="472"/>
      <c r="B352" s="472"/>
    </row>
    <row r="353" spans="1:2" x14ac:dyDescent="0.25">
      <c r="A353" s="472"/>
      <c r="B353" s="472"/>
    </row>
    <row r="354" spans="1:2" x14ac:dyDescent="0.25">
      <c r="A354" s="472"/>
      <c r="B354" s="472"/>
    </row>
    <row r="355" spans="1:2" x14ac:dyDescent="0.25">
      <c r="A355" s="472"/>
      <c r="B355" s="472"/>
    </row>
    <row r="356" spans="1:2" x14ac:dyDescent="0.25">
      <c r="A356" s="472"/>
      <c r="B356" s="472"/>
    </row>
    <row r="357" spans="1:2" x14ac:dyDescent="0.25">
      <c r="A357" s="472"/>
      <c r="B357" s="472"/>
    </row>
    <row r="358" spans="1:2" x14ac:dyDescent="0.25">
      <c r="A358" s="472"/>
      <c r="B358" s="472"/>
    </row>
    <row r="359" spans="1:2" x14ac:dyDescent="0.25">
      <c r="A359" s="472"/>
      <c r="B359" s="472"/>
    </row>
    <row r="360" spans="1:2" x14ac:dyDescent="0.25">
      <c r="A360" s="472"/>
      <c r="B360" s="472"/>
    </row>
    <row r="361" spans="1:2" x14ac:dyDescent="0.25">
      <c r="A361" s="472"/>
      <c r="B361" s="472"/>
    </row>
    <row r="362" spans="1:2" x14ac:dyDescent="0.25">
      <c r="A362" s="472"/>
      <c r="B362" s="472"/>
    </row>
    <row r="363" spans="1:2" x14ac:dyDescent="0.25">
      <c r="A363" s="472"/>
      <c r="B363" s="472"/>
    </row>
    <row r="364" spans="1:2" x14ac:dyDescent="0.25">
      <c r="A364" s="472"/>
      <c r="B364" s="472"/>
    </row>
    <row r="365" spans="1:2" x14ac:dyDescent="0.25">
      <c r="A365" s="472"/>
      <c r="B365" s="472"/>
    </row>
    <row r="366" spans="1:2" x14ac:dyDescent="0.25">
      <c r="A366" s="472"/>
      <c r="B366" s="472"/>
    </row>
    <row r="367" spans="1:2" x14ac:dyDescent="0.25">
      <c r="A367" s="472"/>
      <c r="B367" s="472"/>
    </row>
    <row r="368" spans="1:2" ht="9.75" customHeight="1" x14ac:dyDescent="0.25">
      <c r="A368" s="472"/>
      <c r="B368" s="472"/>
    </row>
    <row r="369" spans="1:11" ht="27" x14ac:dyDescent="0.25">
      <c r="A369" s="472"/>
      <c r="B369" s="472"/>
      <c r="C369" s="1842" t="s">
        <v>397</v>
      </c>
      <c r="D369" s="1842"/>
      <c r="E369" s="1842"/>
      <c r="F369" s="1842"/>
      <c r="G369" s="1842"/>
      <c r="H369" s="1842"/>
      <c r="I369" s="1842"/>
      <c r="J369" s="1842"/>
      <c r="K369" s="1842"/>
    </row>
    <row r="370" spans="1:11" ht="6.75" customHeight="1" x14ac:dyDescent="0.25">
      <c r="A370" s="472"/>
      <c r="B370" s="472"/>
    </row>
    <row r="371" spans="1:11" x14ac:dyDescent="0.25">
      <c r="A371" s="472"/>
      <c r="B371" s="472"/>
    </row>
    <row r="372" spans="1:11" x14ac:dyDescent="0.25">
      <c r="A372" s="472"/>
      <c r="B372" s="472"/>
    </row>
    <row r="373" spans="1:11" x14ac:dyDescent="0.25">
      <c r="A373" s="472"/>
      <c r="B373" s="472"/>
    </row>
    <row r="374" spans="1:11" x14ac:dyDescent="0.25">
      <c r="A374" s="472"/>
      <c r="B374" s="472"/>
    </row>
    <row r="375" spans="1:11" x14ac:dyDescent="0.25">
      <c r="A375" s="472"/>
      <c r="B375" s="472"/>
    </row>
    <row r="376" spans="1:11" x14ac:dyDescent="0.25">
      <c r="A376" s="472"/>
      <c r="B376" s="472"/>
    </row>
    <row r="377" spans="1:11" ht="8.25" customHeight="1" x14ac:dyDescent="0.25">
      <c r="A377" s="472"/>
      <c r="B377" s="472"/>
    </row>
    <row r="378" spans="1:11" ht="6.75" customHeight="1" x14ac:dyDescent="0.25">
      <c r="A378" s="472"/>
      <c r="B378" s="472"/>
    </row>
    <row r="379" spans="1:11" x14ac:dyDescent="0.25">
      <c r="A379" s="472"/>
      <c r="B379" s="472"/>
    </row>
    <row r="380" spans="1:11" x14ac:dyDescent="0.25">
      <c r="A380" s="472"/>
      <c r="B380" s="472"/>
    </row>
    <row r="381" spans="1:11" x14ac:dyDescent="0.25">
      <c r="A381" s="472"/>
      <c r="B381" s="472"/>
    </row>
    <row r="382" spans="1:11" x14ac:dyDescent="0.25">
      <c r="A382" s="472"/>
      <c r="B382" s="472"/>
    </row>
    <row r="383" spans="1:11" x14ac:dyDescent="0.25">
      <c r="A383" s="472"/>
      <c r="B383" s="472"/>
    </row>
    <row r="384" spans="1:11" x14ac:dyDescent="0.25">
      <c r="A384" s="472"/>
      <c r="B384" s="472"/>
    </row>
    <row r="385" spans="1:2" x14ac:dyDescent="0.25">
      <c r="A385" s="472"/>
      <c r="B385" s="472"/>
    </row>
    <row r="386" spans="1:2" x14ac:dyDescent="0.25">
      <c r="A386" s="472"/>
      <c r="B386" s="472"/>
    </row>
    <row r="387" spans="1:2" x14ac:dyDescent="0.25">
      <c r="A387" s="472"/>
      <c r="B387" s="472"/>
    </row>
    <row r="388" spans="1:2" x14ac:dyDescent="0.25">
      <c r="A388" s="472"/>
      <c r="B388" s="472"/>
    </row>
    <row r="389" spans="1:2" x14ac:dyDescent="0.25">
      <c r="A389" s="472"/>
      <c r="B389" s="472"/>
    </row>
    <row r="390" spans="1:2" x14ac:dyDescent="0.25">
      <c r="A390" s="472"/>
      <c r="B390" s="472"/>
    </row>
    <row r="391" spans="1:2" x14ac:dyDescent="0.25">
      <c r="A391" s="472"/>
      <c r="B391" s="472"/>
    </row>
    <row r="392" spans="1:2" x14ac:dyDescent="0.25">
      <c r="A392" s="472"/>
      <c r="B392" s="472"/>
    </row>
    <row r="393" spans="1:2" x14ac:dyDescent="0.25">
      <c r="A393" s="472"/>
      <c r="B393" s="472"/>
    </row>
    <row r="394" spans="1:2" x14ac:dyDescent="0.25">
      <c r="A394" s="472"/>
      <c r="B394" s="472"/>
    </row>
    <row r="395" spans="1:2" x14ac:dyDescent="0.25">
      <c r="A395" s="472"/>
      <c r="B395" s="472"/>
    </row>
    <row r="396" spans="1:2" x14ac:dyDescent="0.25">
      <c r="A396" s="1588" t="s">
        <v>36</v>
      </c>
      <c r="B396" s="1588"/>
    </row>
    <row r="397" spans="1:2" x14ac:dyDescent="0.25">
      <c r="A397" s="1843" t="s">
        <v>112</v>
      </c>
      <c r="B397" s="1843"/>
    </row>
    <row r="398" spans="1:2" x14ac:dyDescent="0.25">
      <c r="A398" s="1843" t="s">
        <v>62</v>
      </c>
      <c r="B398" s="1843"/>
    </row>
    <row r="399" spans="1:2" x14ac:dyDescent="0.25">
      <c r="A399" s="472"/>
      <c r="B399" s="472"/>
    </row>
    <row r="400" spans="1:2" x14ac:dyDescent="0.25">
      <c r="A400" s="472"/>
      <c r="B400" s="472"/>
    </row>
    <row r="401" spans="1:2" x14ac:dyDescent="0.25">
      <c r="A401" s="472"/>
      <c r="B401" s="472"/>
    </row>
    <row r="402" spans="1:2" x14ac:dyDescent="0.25">
      <c r="A402" s="472"/>
      <c r="B402" s="472"/>
    </row>
    <row r="403" spans="1:2" x14ac:dyDescent="0.25">
      <c r="A403" s="472"/>
      <c r="B403" s="472"/>
    </row>
    <row r="404" spans="1:2" x14ac:dyDescent="0.25">
      <c r="A404" s="472"/>
      <c r="B404" s="472"/>
    </row>
    <row r="405" spans="1:2" x14ac:dyDescent="0.25">
      <c r="A405" s="472"/>
      <c r="B405" s="472"/>
    </row>
    <row r="406" spans="1:2" x14ac:dyDescent="0.25">
      <c r="A406" s="472"/>
      <c r="B406" s="472"/>
    </row>
    <row r="407" spans="1:2" x14ac:dyDescent="0.25">
      <c r="A407" s="472"/>
      <c r="B407" s="472"/>
    </row>
    <row r="408" spans="1:2" x14ac:dyDescent="0.25">
      <c r="A408" s="472"/>
      <c r="B408" s="472"/>
    </row>
    <row r="409" spans="1:2" x14ac:dyDescent="0.25">
      <c r="A409" s="472"/>
      <c r="B409" s="472"/>
    </row>
    <row r="410" spans="1:2" x14ac:dyDescent="0.25">
      <c r="A410" s="472"/>
      <c r="B410" s="472"/>
    </row>
    <row r="411" spans="1:2" x14ac:dyDescent="0.25">
      <c r="A411" s="472"/>
      <c r="B411" s="472"/>
    </row>
    <row r="412" spans="1:2" x14ac:dyDescent="0.25">
      <c r="A412" s="472"/>
      <c r="B412" s="472"/>
    </row>
    <row r="413" spans="1:2" x14ac:dyDescent="0.25">
      <c r="A413" s="472"/>
      <c r="B413" s="472"/>
    </row>
    <row r="414" spans="1:2" x14ac:dyDescent="0.25">
      <c r="A414" s="472"/>
      <c r="B414" s="472"/>
    </row>
    <row r="415" spans="1:2" x14ac:dyDescent="0.25">
      <c r="A415" s="472"/>
      <c r="B415" s="472"/>
    </row>
    <row r="416" spans="1:2" x14ac:dyDescent="0.25">
      <c r="A416" s="472"/>
      <c r="B416" s="472"/>
    </row>
    <row r="417" spans="1:2" x14ac:dyDescent="0.25">
      <c r="A417" s="472"/>
      <c r="B417" s="472"/>
    </row>
    <row r="418" spans="1:2" x14ac:dyDescent="0.25">
      <c r="A418" s="472"/>
      <c r="B418" s="472"/>
    </row>
    <row r="419" spans="1:2" x14ac:dyDescent="0.25">
      <c r="A419" s="472"/>
      <c r="B419" s="472"/>
    </row>
    <row r="420" spans="1:2" x14ac:dyDescent="0.25">
      <c r="A420" s="472"/>
      <c r="B420" s="472"/>
    </row>
    <row r="421" spans="1:2" x14ac:dyDescent="0.25">
      <c r="A421" s="472"/>
      <c r="B421" s="472"/>
    </row>
    <row r="422" spans="1:2" x14ac:dyDescent="0.25">
      <c r="A422" s="472"/>
      <c r="B422" s="472"/>
    </row>
    <row r="423" spans="1:2" x14ac:dyDescent="0.25">
      <c r="A423" s="472"/>
      <c r="B423" s="472"/>
    </row>
    <row r="424" spans="1:2" x14ac:dyDescent="0.25">
      <c r="A424" s="472"/>
      <c r="B424" s="472"/>
    </row>
    <row r="425" spans="1:2" x14ac:dyDescent="0.25">
      <c r="A425" s="472"/>
      <c r="B425" s="472"/>
    </row>
    <row r="426" spans="1:2" x14ac:dyDescent="0.25">
      <c r="A426" s="472"/>
      <c r="B426" s="472"/>
    </row>
    <row r="427" spans="1:2" x14ac:dyDescent="0.25">
      <c r="A427" s="472"/>
      <c r="B427" s="472"/>
    </row>
    <row r="428" spans="1:2" x14ac:dyDescent="0.25">
      <c r="A428" s="472"/>
      <c r="B428" s="472"/>
    </row>
    <row r="429" spans="1:2" x14ac:dyDescent="0.25">
      <c r="A429" s="472"/>
      <c r="B429" s="472"/>
    </row>
    <row r="430" spans="1:2" x14ac:dyDescent="0.25">
      <c r="A430" s="472"/>
      <c r="B430" s="472"/>
    </row>
    <row r="431" spans="1:2" x14ac:dyDescent="0.25">
      <c r="A431" s="472"/>
      <c r="B431" s="472"/>
    </row>
    <row r="432" spans="1:2" x14ac:dyDescent="0.25">
      <c r="A432" s="472"/>
      <c r="B432" s="472"/>
    </row>
    <row r="433" spans="1:2" x14ac:dyDescent="0.25">
      <c r="A433" s="472"/>
      <c r="B433" s="472"/>
    </row>
    <row r="434" spans="1:2" x14ac:dyDescent="0.25">
      <c r="A434" s="472"/>
      <c r="B434" s="472"/>
    </row>
    <row r="435" spans="1:2" x14ac:dyDescent="0.25">
      <c r="A435" s="472"/>
      <c r="B435" s="472"/>
    </row>
    <row r="436" spans="1:2" x14ac:dyDescent="0.25">
      <c r="A436" s="472"/>
      <c r="B436" s="472"/>
    </row>
    <row r="437" spans="1:2" x14ac:dyDescent="0.25">
      <c r="A437" s="472"/>
      <c r="B437" s="472"/>
    </row>
    <row r="438" spans="1:2" x14ac:dyDescent="0.25">
      <c r="A438" s="472"/>
      <c r="B438" s="472"/>
    </row>
    <row r="439" spans="1:2" x14ac:dyDescent="0.25">
      <c r="A439" s="472"/>
      <c r="B439" s="472"/>
    </row>
    <row r="440" spans="1:2" x14ac:dyDescent="0.25">
      <c r="A440" s="472"/>
      <c r="B440" s="472"/>
    </row>
    <row r="441" spans="1:2" x14ac:dyDescent="0.25">
      <c r="A441" s="472"/>
      <c r="B441" s="472"/>
    </row>
    <row r="442" spans="1:2" x14ac:dyDescent="0.25">
      <c r="A442" s="472"/>
      <c r="B442" s="472"/>
    </row>
    <row r="443" spans="1:2" x14ac:dyDescent="0.25">
      <c r="A443" s="472"/>
      <c r="B443" s="472"/>
    </row>
    <row r="444" spans="1:2" x14ac:dyDescent="0.25">
      <c r="A444" s="472"/>
      <c r="B444" s="472"/>
    </row>
    <row r="445" spans="1:2" x14ac:dyDescent="0.25">
      <c r="A445" s="472"/>
      <c r="B445" s="472"/>
    </row>
    <row r="446" spans="1:2" x14ac:dyDescent="0.25">
      <c r="A446" s="472"/>
      <c r="B446" s="472"/>
    </row>
    <row r="447" spans="1:2" x14ac:dyDescent="0.25">
      <c r="A447" s="472"/>
      <c r="B447" s="472"/>
    </row>
    <row r="448" spans="1:2" x14ac:dyDescent="0.25">
      <c r="A448" s="472"/>
      <c r="B448" s="472"/>
    </row>
    <row r="449" spans="1:2" x14ac:dyDescent="0.25">
      <c r="A449" s="472"/>
      <c r="B449" s="472"/>
    </row>
    <row r="450" spans="1:2" x14ac:dyDescent="0.25">
      <c r="A450" s="472"/>
      <c r="B450" s="472"/>
    </row>
    <row r="451" spans="1:2" x14ac:dyDescent="0.25">
      <c r="A451" s="472"/>
      <c r="B451" s="472"/>
    </row>
    <row r="452" spans="1:2" x14ac:dyDescent="0.25">
      <c r="A452" s="472"/>
      <c r="B452" s="472"/>
    </row>
    <row r="453" spans="1:2" x14ac:dyDescent="0.25">
      <c r="A453" s="472"/>
      <c r="B453" s="472"/>
    </row>
    <row r="454" spans="1:2" x14ac:dyDescent="0.25">
      <c r="A454" s="472"/>
      <c r="B454" s="472"/>
    </row>
    <row r="455" spans="1:2" x14ac:dyDescent="0.25">
      <c r="A455" s="472"/>
      <c r="B455" s="472"/>
    </row>
    <row r="456" spans="1:2" x14ac:dyDescent="0.25">
      <c r="A456" s="472"/>
      <c r="B456" s="472"/>
    </row>
    <row r="457" spans="1:2" x14ac:dyDescent="0.25">
      <c r="A457" s="472"/>
      <c r="B457" s="472"/>
    </row>
    <row r="458" spans="1:2" x14ac:dyDescent="0.25">
      <c r="A458" s="472"/>
      <c r="B458" s="472"/>
    </row>
    <row r="459" spans="1:2" x14ac:dyDescent="0.25">
      <c r="A459" s="472"/>
      <c r="B459" s="472"/>
    </row>
    <row r="460" spans="1:2" x14ac:dyDescent="0.25">
      <c r="A460" s="472"/>
      <c r="B460" s="472"/>
    </row>
    <row r="461" spans="1:2" x14ac:dyDescent="0.25">
      <c r="A461" s="472"/>
      <c r="B461" s="472"/>
    </row>
    <row r="462" spans="1:2" x14ac:dyDescent="0.25">
      <c r="A462" s="472"/>
      <c r="B462" s="472"/>
    </row>
    <row r="463" spans="1:2" x14ac:dyDescent="0.25">
      <c r="A463" s="472"/>
      <c r="B463" s="472"/>
    </row>
    <row r="464" spans="1:2" x14ac:dyDescent="0.25">
      <c r="A464" s="472"/>
      <c r="B464" s="472"/>
    </row>
    <row r="465" spans="1:2" x14ac:dyDescent="0.25">
      <c r="A465" s="472"/>
      <c r="B465" s="472"/>
    </row>
    <row r="466" spans="1:2" x14ac:dyDescent="0.25">
      <c r="A466" s="472"/>
      <c r="B466" s="472"/>
    </row>
    <row r="467" spans="1:2" x14ac:dyDescent="0.25">
      <c r="A467" s="472"/>
      <c r="B467" s="472"/>
    </row>
    <row r="468" spans="1:2" x14ac:dyDescent="0.25">
      <c r="A468" s="472"/>
      <c r="B468" s="472"/>
    </row>
    <row r="469" spans="1:2" x14ac:dyDescent="0.25">
      <c r="A469" s="472"/>
      <c r="B469" s="472"/>
    </row>
    <row r="470" spans="1:2" x14ac:dyDescent="0.25">
      <c r="A470" s="472"/>
      <c r="B470" s="472"/>
    </row>
    <row r="471" spans="1:2" x14ac:dyDescent="0.25">
      <c r="A471" s="472"/>
      <c r="B471" s="472"/>
    </row>
    <row r="472" spans="1:2" x14ac:dyDescent="0.25">
      <c r="A472" s="472"/>
      <c r="B472" s="472"/>
    </row>
    <row r="473" spans="1:2" x14ac:dyDescent="0.25">
      <c r="A473" s="472"/>
      <c r="B473" s="472"/>
    </row>
    <row r="474" spans="1:2" x14ac:dyDescent="0.25">
      <c r="A474" s="472"/>
      <c r="B474" s="472"/>
    </row>
    <row r="475" spans="1:2" x14ac:dyDescent="0.25">
      <c r="A475" s="472"/>
      <c r="B475" s="472"/>
    </row>
    <row r="476" spans="1:2" x14ac:dyDescent="0.25">
      <c r="A476" s="472"/>
      <c r="B476" s="472"/>
    </row>
    <row r="477" spans="1:2" x14ac:dyDescent="0.25">
      <c r="A477" s="472"/>
      <c r="B477" s="472"/>
    </row>
    <row r="478" spans="1:2" x14ac:dyDescent="0.25">
      <c r="A478" s="472"/>
      <c r="B478" s="472"/>
    </row>
    <row r="479" spans="1:2" x14ac:dyDescent="0.25">
      <c r="A479" s="472"/>
      <c r="B479" s="472"/>
    </row>
    <row r="480" spans="1:2" x14ac:dyDescent="0.25">
      <c r="A480" s="1588" t="s">
        <v>36</v>
      </c>
      <c r="B480" s="1588"/>
    </row>
    <row r="481" spans="1:2" x14ac:dyDescent="0.25">
      <c r="A481" s="1843" t="s">
        <v>112</v>
      </c>
      <c r="B481" s="1843"/>
    </row>
    <row r="482" spans="1:2" x14ac:dyDescent="0.25">
      <c r="A482" s="1843" t="s">
        <v>62</v>
      </c>
      <c r="B482" s="1843"/>
    </row>
    <row r="483" spans="1:2" x14ac:dyDescent="0.25">
      <c r="A483" s="472"/>
      <c r="B483" s="472"/>
    </row>
    <row r="484" spans="1:2" x14ac:dyDescent="0.25">
      <c r="A484" s="472"/>
      <c r="B484" s="472"/>
    </row>
    <row r="485" spans="1:2" x14ac:dyDescent="0.25">
      <c r="A485" s="472"/>
      <c r="B485" s="472"/>
    </row>
    <row r="486" spans="1:2" x14ac:dyDescent="0.25">
      <c r="A486" s="472"/>
      <c r="B486" s="472"/>
    </row>
    <row r="487" spans="1:2" x14ac:dyDescent="0.25">
      <c r="A487" s="472"/>
      <c r="B487" s="472"/>
    </row>
    <row r="488" spans="1:2" x14ac:dyDescent="0.25">
      <c r="A488" s="472"/>
      <c r="B488" s="472"/>
    </row>
    <row r="489" spans="1:2" x14ac:dyDescent="0.25">
      <c r="A489" s="472"/>
      <c r="B489" s="472"/>
    </row>
    <row r="490" spans="1:2" x14ac:dyDescent="0.25">
      <c r="A490" s="472"/>
      <c r="B490" s="472"/>
    </row>
    <row r="491" spans="1:2" x14ac:dyDescent="0.25">
      <c r="A491" s="472"/>
      <c r="B491" s="472"/>
    </row>
    <row r="492" spans="1:2" x14ac:dyDescent="0.25">
      <c r="A492" s="472"/>
      <c r="B492" s="472"/>
    </row>
    <row r="493" spans="1:2" x14ac:dyDescent="0.25">
      <c r="A493" s="472"/>
      <c r="B493" s="472"/>
    </row>
    <row r="494" spans="1:2" x14ac:dyDescent="0.25">
      <c r="A494" s="472"/>
      <c r="B494" s="472"/>
    </row>
    <row r="495" spans="1:2" x14ac:dyDescent="0.25">
      <c r="A495" s="472"/>
      <c r="B495" s="472"/>
    </row>
    <row r="496" spans="1:2" x14ac:dyDescent="0.25">
      <c r="A496" s="472"/>
      <c r="B496" s="472"/>
    </row>
    <row r="497" spans="1:2" x14ac:dyDescent="0.25">
      <c r="A497" s="472"/>
      <c r="B497" s="472"/>
    </row>
    <row r="498" spans="1:2" x14ac:dyDescent="0.25">
      <c r="A498" s="472"/>
      <c r="B498" s="472"/>
    </row>
    <row r="499" spans="1:2" x14ac:dyDescent="0.25">
      <c r="A499" s="472"/>
      <c r="B499" s="472"/>
    </row>
    <row r="500" spans="1:2" x14ac:dyDescent="0.25">
      <c r="A500" s="472"/>
      <c r="B500" s="472"/>
    </row>
    <row r="501" spans="1:2" x14ac:dyDescent="0.25">
      <c r="A501" s="472"/>
      <c r="B501" s="472"/>
    </row>
    <row r="502" spans="1:2" x14ac:dyDescent="0.25">
      <c r="A502" s="472"/>
      <c r="B502" s="472"/>
    </row>
    <row r="503" spans="1:2" x14ac:dyDescent="0.25">
      <c r="A503" s="472"/>
      <c r="B503" s="472"/>
    </row>
    <row r="504" spans="1:2" x14ac:dyDescent="0.25">
      <c r="A504" s="472"/>
      <c r="B504" s="472"/>
    </row>
    <row r="505" spans="1:2" x14ac:dyDescent="0.25">
      <c r="A505" s="472"/>
      <c r="B505" s="472"/>
    </row>
    <row r="506" spans="1:2" x14ac:dyDescent="0.25">
      <c r="A506" s="472"/>
      <c r="B506" s="472"/>
    </row>
    <row r="507" spans="1:2" x14ac:dyDescent="0.25">
      <c r="A507" s="472"/>
      <c r="B507" s="472"/>
    </row>
    <row r="508" spans="1:2" x14ac:dyDescent="0.25">
      <c r="A508" s="472"/>
      <c r="B508" s="472"/>
    </row>
    <row r="509" spans="1:2" x14ac:dyDescent="0.25">
      <c r="A509" s="472"/>
      <c r="B509" s="472"/>
    </row>
    <row r="510" spans="1:2" x14ac:dyDescent="0.25">
      <c r="A510" s="472"/>
      <c r="B510" s="472"/>
    </row>
    <row r="511" spans="1:2" x14ac:dyDescent="0.25">
      <c r="A511" s="472"/>
      <c r="B511" s="472"/>
    </row>
    <row r="512" spans="1:2" x14ac:dyDescent="0.25">
      <c r="A512" s="472"/>
      <c r="B512" s="472"/>
    </row>
    <row r="513" spans="1:2" x14ac:dyDescent="0.25">
      <c r="A513" s="472"/>
      <c r="B513" s="472"/>
    </row>
    <row r="514" spans="1:2" x14ac:dyDescent="0.25">
      <c r="A514" s="472"/>
      <c r="B514" s="472"/>
    </row>
    <row r="515" spans="1:2" x14ac:dyDescent="0.25">
      <c r="A515" s="472"/>
      <c r="B515" s="472"/>
    </row>
    <row r="516" spans="1:2" x14ac:dyDescent="0.25">
      <c r="A516" s="472"/>
      <c r="B516" s="472"/>
    </row>
    <row r="517" spans="1:2" x14ac:dyDescent="0.25">
      <c r="A517" s="472"/>
      <c r="B517" s="472"/>
    </row>
    <row r="518" spans="1:2" x14ac:dyDescent="0.25">
      <c r="A518" s="472"/>
      <c r="B518" s="472"/>
    </row>
    <row r="519" spans="1:2" x14ac:dyDescent="0.25">
      <c r="A519" s="472"/>
      <c r="B519" s="472"/>
    </row>
    <row r="520" spans="1:2" x14ac:dyDescent="0.25">
      <c r="A520" s="472"/>
      <c r="B520" s="472"/>
    </row>
    <row r="521" spans="1:2" x14ac:dyDescent="0.25">
      <c r="A521" s="472"/>
      <c r="B521" s="472"/>
    </row>
    <row r="522" spans="1:2" x14ac:dyDescent="0.25">
      <c r="A522" s="472"/>
      <c r="B522" s="472"/>
    </row>
    <row r="523" spans="1:2" x14ac:dyDescent="0.25">
      <c r="A523" s="472"/>
      <c r="B523" s="472"/>
    </row>
    <row r="524" spans="1:2" x14ac:dyDescent="0.25">
      <c r="A524" s="472"/>
      <c r="B524" s="472"/>
    </row>
    <row r="525" spans="1:2" x14ac:dyDescent="0.25">
      <c r="A525" s="472"/>
      <c r="B525" s="472"/>
    </row>
    <row r="526" spans="1:2" x14ac:dyDescent="0.25">
      <c r="A526" s="472"/>
      <c r="B526" s="472"/>
    </row>
    <row r="527" spans="1:2" x14ac:dyDescent="0.25">
      <c r="A527" s="472"/>
      <c r="B527" s="472"/>
    </row>
    <row r="528" spans="1:2" x14ac:dyDescent="0.25">
      <c r="A528" s="472"/>
      <c r="B528" s="472"/>
    </row>
    <row r="529" spans="1:2" x14ac:dyDescent="0.25">
      <c r="A529" s="472"/>
      <c r="B529" s="472"/>
    </row>
    <row r="530" spans="1:2" x14ac:dyDescent="0.25">
      <c r="A530" s="472"/>
      <c r="B530" s="472"/>
    </row>
    <row r="531" spans="1:2" x14ac:dyDescent="0.25">
      <c r="A531" s="472"/>
      <c r="B531" s="472"/>
    </row>
    <row r="532" spans="1:2" x14ac:dyDescent="0.25">
      <c r="A532" s="472"/>
      <c r="B532" s="472"/>
    </row>
    <row r="533" spans="1:2" x14ac:dyDescent="0.25">
      <c r="A533" s="472"/>
      <c r="B533" s="472"/>
    </row>
    <row r="534" spans="1:2" x14ac:dyDescent="0.25">
      <c r="A534" s="472"/>
      <c r="B534" s="472"/>
    </row>
    <row r="535" spans="1:2" x14ac:dyDescent="0.25">
      <c r="A535" s="472"/>
      <c r="B535" s="472"/>
    </row>
    <row r="536" spans="1:2" x14ac:dyDescent="0.25">
      <c r="A536" s="472"/>
      <c r="B536" s="472"/>
    </row>
    <row r="537" spans="1:2" x14ac:dyDescent="0.25">
      <c r="A537" s="472"/>
      <c r="B537" s="472"/>
    </row>
    <row r="538" spans="1:2" x14ac:dyDescent="0.25">
      <c r="A538" s="472"/>
      <c r="B538" s="472"/>
    </row>
    <row r="539" spans="1:2" x14ac:dyDescent="0.25">
      <c r="A539" s="472"/>
      <c r="B539" s="472"/>
    </row>
    <row r="540" spans="1:2" x14ac:dyDescent="0.25">
      <c r="A540" s="472"/>
      <c r="B540" s="472"/>
    </row>
    <row r="541" spans="1:2" x14ac:dyDescent="0.25">
      <c r="A541" s="1588" t="s">
        <v>36</v>
      </c>
      <c r="B541" s="1588"/>
    </row>
    <row r="542" spans="1:2" x14ac:dyDescent="0.25">
      <c r="A542" s="1843" t="s">
        <v>112</v>
      </c>
      <c r="B542" s="1843"/>
    </row>
    <row r="543" spans="1:2" x14ac:dyDescent="0.25">
      <c r="A543" s="1843" t="s">
        <v>62</v>
      </c>
      <c r="B543" s="1843"/>
    </row>
    <row r="544" spans="1:2" x14ac:dyDescent="0.25">
      <c r="A544" s="472"/>
      <c r="B544" s="472"/>
    </row>
    <row r="545" spans="1:2" x14ac:dyDescent="0.25">
      <c r="A545" s="472"/>
      <c r="B545" s="472"/>
    </row>
    <row r="546" spans="1:2" x14ac:dyDescent="0.25">
      <c r="A546" s="472"/>
      <c r="B546" s="472"/>
    </row>
    <row r="547" spans="1:2" x14ac:dyDescent="0.25">
      <c r="A547" s="472"/>
      <c r="B547" s="472"/>
    </row>
    <row r="548" spans="1:2" x14ac:dyDescent="0.25">
      <c r="A548" s="472"/>
      <c r="B548" s="472"/>
    </row>
    <row r="549" spans="1:2" x14ac:dyDescent="0.25">
      <c r="A549" s="472"/>
      <c r="B549" s="472"/>
    </row>
    <row r="550" spans="1:2" x14ac:dyDescent="0.25">
      <c r="A550" s="472"/>
      <c r="B550" s="472"/>
    </row>
    <row r="551" spans="1:2" x14ac:dyDescent="0.25">
      <c r="A551" s="472"/>
      <c r="B551" s="472"/>
    </row>
    <row r="552" spans="1:2" x14ac:dyDescent="0.25">
      <c r="A552" s="472"/>
      <c r="B552" s="472"/>
    </row>
    <row r="553" spans="1:2" x14ac:dyDescent="0.25">
      <c r="A553" s="472"/>
      <c r="B553" s="472"/>
    </row>
    <row r="554" spans="1:2" x14ac:dyDescent="0.25">
      <c r="A554" s="472"/>
      <c r="B554" s="472"/>
    </row>
    <row r="555" spans="1:2" x14ac:dyDescent="0.25">
      <c r="A555" s="472"/>
      <c r="B555" s="472"/>
    </row>
    <row r="556" spans="1:2" x14ac:dyDescent="0.25">
      <c r="A556" s="472"/>
      <c r="B556" s="472"/>
    </row>
    <row r="557" spans="1:2" x14ac:dyDescent="0.25">
      <c r="A557" s="472"/>
      <c r="B557" s="472"/>
    </row>
    <row r="558" spans="1:2" x14ac:dyDescent="0.25">
      <c r="A558" s="472"/>
      <c r="B558" s="472"/>
    </row>
    <row r="559" spans="1:2" x14ac:dyDescent="0.25">
      <c r="A559" s="472"/>
      <c r="B559" s="472"/>
    </row>
    <row r="560" spans="1:2" x14ac:dyDescent="0.25">
      <c r="A560" s="472"/>
      <c r="B560" s="472"/>
    </row>
    <row r="561" spans="1:2" x14ac:dyDescent="0.25">
      <c r="A561" s="472"/>
      <c r="B561" s="472"/>
    </row>
    <row r="562" spans="1:2" x14ac:dyDescent="0.25">
      <c r="A562" s="472"/>
      <c r="B562" s="472"/>
    </row>
    <row r="563" spans="1:2" x14ac:dyDescent="0.25">
      <c r="A563" s="472"/>
      <c r="B563" s="472"/>
    </row>
    <row r="564" spans="1:2" x14ac:dyDescent="0.25">
      <c r="A564" s="472"/>
      <c r="B564" s="472"/>
    </row>
    <row r="565" spans="1:2" x14ac:dyDescent="0.25">
      <c r="A565" s="472"/>
      <c r="B565" s="472"/>
    </row>
    <row r="566" spans="1:2" x14ac:dyDescent="0.25">
      <c r="A566" s="472"/>
      <c r="B566" s="472"/>
    </row>
    <row r="567" spans="1:2" x14ac:dyDescent="0.25">
      <c r="A567" s="472"/>
      <c r="B567" s="472"/>
    </row>
    <row r="568" spans="1:2" x14ac:dyDescent="0.25">
      <c r="A568" s="472"/>
      <c r="B568" s="472"/>
    </row>
    <row r="569" spans="1:2" x14ac:dyDescent="0.25">
      <c r="A569" s="472"/>
      <c r="B569" s="472"/>
    </row>
    <row r="570" spans="1:2" x14ac:dyDescent="0.25">
      <c r="A570" s="472"/>
      <c r="B570" s="472"/>
    </row>
    <row r="571" spans="1:2" x14ac:dyDescent="0.25">
      <c r="A571" s="472"/>
      <c r="B571" s="472"/>
    </row>
    <row r="572" spans="1:2" x14ac:dyDescent="0.25">
      <c r="A572" s="472"/>
      <c r="B572" s="472"/>
    </row>
    <row r="573" spans="1:2" x14ac:dyDescent="0.25">
      <c r="A573" s="472"/>
      <c r="B573" s="472"/>
    </row>
    <row r="574" spans="1:2" x14ac:dyDescent="0.25">
      <c r="A574" s="472"/>
      <c r="B574" s="472"/>
    </row>
    <row r="575" spans="1:2" x14ac:dyDescent="0.25">
      <c r="A575" s="472"/>
      <c r="B575" s="472"/>
    </row>
    <row r="576" spans="1:2" x14ac:dyDescent="0.25">
      <c r="A576" s="472"/>
      <c r="B576" s="472"/>
    </row>
    <row r="577" spans="1:2" x14ac:dyDescent="0.25">
      <c r="A577" s="472"/>
      <c r="B577" s="472"/>
    </row>
    <row r="578" spans="1:2" x14ac:dyDescent="0.25">
      <c r="A578" s="472"/>
      <c r="B578" s="472"/>
    </row>
    <row r="579" spans="1:2" x14ac:dyDescent="0.25">
      <c r="A579" s="472"/>
      <c r="B579" s="472"/>
    </row>
    <row r="580" spans="1:2" x14ac:dyDescent="0.25">
      <c r="A580" s="472"/>
      <c r="B580" s="472"/>
    </row>
    <row r="581" spans="1:2" x14ac:dyDescent="0.25">
      <c r="A581" s="472"/>
      <c r="B581" s="472"/>
    </row>
    <row r="582" spans="1:2" x14ac:dyDescent="0.25">
      <c r="A582" s="472"/>
      <c r="B582" s="472"/>
    </row>
    <row r="583" spans="1:2" x14ac:dyDescent="0.25">
      <c r="A583" s="472"/>
      <c r="B583" s="472"/>
    </row>
    <row r="584" spans="1:2" x14ac:dyDescent="0.25">
      <c r="A584" s="472"/>
      <c r="B584" s="472"/>
    </row>
    <row r="585" spans="1:2" x14ac:dyDescent="0.25">
      <c r="A585" s="472"/>
      <c r="B585" s="472"/>
    </row>
    <row r="586" spans="1:2" x14ac:dyDescent="0.25">
      <c r="A586" s="472"/>
      <c r="B586" s="472"/>
    </row>
    <row r="587" spans="1:2" x14ac:dyDescent="0.25">
      <c r="A587" s="472"/>
      <c r="B587" s="472"/>
    </row>
    <row r="588" spans="1:2" x14ac:dyDescent="0.25">
      <c r="A588" s="472"/>
      <c r="B588" s="472"/>
    </row>
    <row r="589" spans="1:2" x14ac:dyDescent="0.25">
      <c r="A589" s="472"/>
      <c r="B589" s="472"/>
    </row>
    <row r="590" spans="1:2" x14ac:dyDescent="0.25">
      <c r="A590" s="472"/>
      <c r="B590" s="472"/>
    </row>
    <row r="591" spans="1:2" x14ac:dyDescent="0.25">
      <c r="A591" s="472"/>
      <c r="B591" s="472"/>
    </row>
    <row r="592" spans="1:2" x14ac:dyDescent="0.25">
      <c r="A592" s="472"/>
      <c r="B592" s="472"/>
    </row>
    <row r="593" spans="1:2" x14ac:dyDescent="0.25">
      <c r="A593" s="472"/>
      <c r="B593" s="472"/>
    </row>
    <row r="594" spans="1:2" x14ac:dyDescent="0.25">
      <c r="A594" s="472"/>
      <c r="B594" s="472"/>
    </row>
    <row r="595" spans="1:2" x14ac:dyDescent="0.25">
      <c r="A595" s="472"/>
      <c r="B595" s="472"/>
    </row>
    <row r="596" spans="1:2" x14ac:dyDescent="0.25">
      <c r="A596" s="472"/>
      <c r="B596" s="472"/>
    </row>
    <row r="597" spans="1:2" x14ac:dyDescent="0.25">
      <c r="A597" s="472"/>
      <c r="B597" s="472"/>
    </row>
    <row r="598" spans="1:2" x14ac:dyDescent="0.25">
      <c r="A598" s="472"/>
      <c r="B598" s="472"/>
    </row>
    <row r="599" spans="1:2" x14ac:dyDescent="0.25">
      <c r="A599" s="472"/>
      <c r="B599" s="472"/>
    </row>
    <row r="600" spans="1:2" x14ac:dyDescent="0.25">
      <c r="A600" s="472"/>
      <c r="B600" s="472"/>
    </row>
    <row r="601" spans="1:2" x14ac:dyDescent="0.25">
      <c r="A601" s="472"/>
      <c r="B601" s="472"/>
    </row>
    <row r="602" spans="1:2" x14ac:dyDescent="0.25">
      <c r="A602" s="472"/>
      <c r="B602" s="472"/>
    </row>
    <row r="603" spans="1:2" x14ac:dyDescent="0.25">
      <c r="A603" s="472"/>
      <c r="B603" s="472"/>
    </row>
    <row r="604" spans="1:2" x14ac:dyDescent="0.25">
      <c r="A604" s="472"/>
      <c r="B604" s="472"/>
    </row>
    <row r="605" spans="1:2" x14ac:dyDescent="0.25">
      <c r="A605" s="472"/>
      <c r="B605" s="472"/>
    </row>
    <row r="606" spans="1:2" x14ac:dyDescent="0.25">
      <c r="A606" s="472"/>
      <c r="B606" s="472"/>
    </row>
    <row r="607" spans="1:2" x14ac:dyDescent="0.25">
      <c r="A607" s="472"/>
      <c r="B607" s="472"/>
    </row>
    <row r="608" spans="1:2" x14ac:dyDescent="0.25">
      <c r="A608" s="472"/>
      <c r="B608" s="472"/>
    </row>
    <row r="609" spans="1:2" x14ac:dyDescent="0.25">
      <c r="A609" s="472"/>
      <c r="B609" s="472"/>
    </row>
    <row r="610" spans="1:2" x14ac:dyDescent="0.25">
      <c r="A610" s="472"/>
      <c r="B610" s="472"/>
    </row>
    <row r="611" spans="1:2" x14ac:dyDescent="0.25">
      <c r="A611" s="472"/>
      <c r="B611" s="472"/>
    </row>
    <row r="612" spans="1:2" x14ac:dyDescent="0.25">
      <c r="A612" s="472"/>
      <c r="B612" s="472"/>
    </row>
    <row r="613" spans="1:2" x14ac:dyDescent="0.25">
      <c r="A613" s="472"/>
      <c r="B613" s="472"/>
    </row>
    <row r="614" spans="1:2" x14ac:dyDescent="0.25">
      <c r="A614" s="472"/>
      <c r="B614" s="472"/>
    </row>
    <row r="615" spans="1:2" x14ac:dyDescent="0.25">
      <c r="A615" s="472"/>
      <c r="B615" s="472"/>
    </row>
    <row r="616" spans="1:2" x14ac:dyDescent="0.25">
      <c r="A616" s="472"/>
      <c r="B616" s="472"/>
    </row>
    <row r="617" spans="1:2" x14ac:dyDescent="0.25">
      <c r="A617" s="472"/>
      <c r="B617" s="472"/>
    </row>
    <row r="618" spans="1:2" x14ac:dyDescent="0.25">
      <c r="A618" s="472"/>
      <c r="B618" s="472"/>
    </row>
    <row r="619" spans="1:2" x14ac:dyDescent="0.25">
      <c r="A619" s="472"/>
      <c r="B619" s="472"/>
    </row>
    <row r="620" spans="1:2" x14ac:dyDescent="0.25">
      <c r="A620" s="472"/>
      <c r="B620" s="472"/>
    </row>
    <row r="621" spans="1:2" x14ac:dyDescent="0.25">
      <c r="A621" s="472"/>
      <c r="B621" s="472"/>
    </row>
    <row r="622" spans="1:2" x14ac:dyDescent="0.25">
      <c r="A622" s="472"/>
      <c r="B622" s="472"/>
    </row>
    <row r="623" spans="1:2" x14ac:dyDescent="0.25">
      <c r="A623" s="472"/>
      <c r="B623" s="472"/>
    </row>
    <row r="624" spans="1:2" x14ac:dyDescent="0.25">
      <c r="A624" s="472"/>
      <c r="B624" s="472"/>
    </row>
    <row r="625" spans="1:2" x14ac:dyDescent="0.25">
      <c r="A625" s="472"/>
      <c r="B625" s="472"/>
    </row>
    <row r="626" spans="1:2" x14ac:dyDescent="0.25">
      <c r="A626" s="472"/>
      <c r="B626" s="472"/>
    </row>
    <row r="627" spans="1:2" x14ac:dyDescent="0.25">
      <c r="A627" s="472"/>
      <c r="B627" s="472"/>
    </row>
    <row r="628" spans="1:2" x14ac:dyDescent="0.25">
      <c r="A628" s="472"/>
      <c r="B628" s="472"/>
    </row>
    <row r="629" spans="1:2" x14ac:dyDescent="0.25">
      <c r="A629" s="472"/>
      <c r="B629" s="472"/>
    </row>
    <row r="630" spans="1:2" x14ac:dyDescent="0.25">
      <c r="A630" s="472"/>
      <c r="B630" s="472"/>
    </row>
    <row r="631" spans="1:2" x14ac:dyDescent="0.25">
      <c r="A631" s="472"/>
      <c r="B631" s="472"/>
    </row>
    <row r="632" spans="1:2" x14ac:dyDescent="0.25">
      <c r="A632" s="472"/>
      <c r="B632" s="472"/>
    </row>
    <row r="633" spans="1:2" x14ac:dyDescent="0.25">
      <c r="A633" s="472"/>
      <c r="B633" s="472"/>
    </row>
    <row r="634" spans="1:2" x14ac:dyDescent="0.25">
      <c r="A634" s="472"/>
      <c r="B634" s="472"/>
    </row>
    <row r="635" spans="1:2" x14ac:dyDescent="0.25">
      <c r="A635" s="472"/>
      <c r="B635" s="472"/>
    </row>
    <row r="636" spans="1:2" x14ac:dyDescent="0.25">
      <c r="A636" s="472"/>
      <c r="B636" s="472"/>
    </row>
    <row r="637" spans="1:2" x14ac:dyDescent="0.25">
      <c r="A637" s="472"/>
      <c r="B637" s="472"/>
    </row>
    <row r="638" spans="1:2" x14ac:dyDescent="0.25">
      <c r="A638" s="472"/>
      <c r="B638" s="472"/>
    </row>
    <row r="639" spans="1:2" x14ac:dyDescent="0.25">
      <c r="A639" s="472"/>
      <c r="B639" s="472"/>
    </row>
    <row r="640" spans="1:2" x14ac:dyDescent="0.25">
      <c r="A640" s="472"/>
      <c r="B640" s="472"/>
    </row>
    <row r="641" spans="1:2" x14ac:dyDescent="0.25">
      <c r="A641" s="472"/>
      <c r="B641" s="472"/>
    </row>
    <row r="642" spans="1:2" x14ac:dyDescent="0.25">
      <c r="A642" s="472"/>
      <c r="B642" s="472"/>
    </row>
    <row r="643" spans="1:2" x14ac:dyDescent="0.25">
      <c r="A643" s="472"/>
      <c r="B643" s="472"/>
    </row>
    <row r="644" spans="1:2" x14ac:dyDescent="0.25">
      <c r="A644" s="472"/>
      <c r="B644" s="472"/>
    </row>
    <row r="645" spans="1:2" x14ac:dyDescent="0.25">
      <c r="A645" s="472"/>
      <c r="B645" s="472"/>
    </row>
    <row r="646" spans="1:2" x14ac:dyDescent="0.25">
      <c r="A646" s="472"/>
      <c r="B646" s="472"/>
    </row>
    <row r="647" spans="1:2" x14ac:dyDescent="0.25">
      <c r="A647" s="472"/>
      <c r="B647" s="472"/>
    </row>
    <row r="648" spans="1:2" x14ac:dyDescent="0.25">
      <c r="A648" s="472"/>
      <c r="B648" s="472"/>
    </row>
    <row r="649" spans="1:2" x14ac:dyDescent="0.25">
      <c r="A649" s="472"/>
      <c r="B649" s="472"/>
    </row>
    <row r="650" spans="1:2" x14ac:dyDescent="0.25">
      <c r="A650" s="472"/>
      <c r="B650" s="472"/>
    </row>
    <row r="651" spans="1:2" x14ac:dyDescent="0.25">
      <c r="A651" s="472"/>
      <c r="B651" s="472"/>
    </row>
    <row r="652" spans="1:2" x14ac:dyDescent="0.25">
      <c r="A652" s="472"/>
      <c r="B652" s="472"/>
    </row>
    <row r="653" spans="1:2" x14ac:dyDescent="0.25">
      <c r="A653" s="472"/>
      <c r="B653" s="472"/>
    </row>
    <row r="654" spans="1:2" x14ac:dyDescent="0.25">
      <c r="A654" s="472"/>
      <c r="B654" s="472"/>
    </row>
    <row r="655" spans="1:2" x14ac:dyDescent="0.25">
      <c r="A655" s="472"/>
      <c r="B655" s="472"/>
    </row>
    <row r="656" spans="1:2" x14ac:dyDescent="0.25">
      <c r="A656" s="472"/>
      <c r="B656" s="472"/>
    </row>
    <row r="657" spans="1:2" x14ac:dyDescent="0.25">
      <c r="A657" s="472"/>
      <c r="B657" s="472"/>
    </row>
    <row r="658" spans="1:2" x14ac:dyDescent="0.25">
      <c r="A658" s="472"/>
      <c r="B658" s="472"/>
    </row>
    <row r="659" spans="1:2" x14ac:dyDescent="0.25">
      <c r="A659" s="472"/>
      <c r="B659" s="472"/>
    </row>
    <row r="660" spans="1:2" x14ac:dyDescent="0.25">
      <c r="A660" s="472"/>
      <c r="B660" s="472"/>
    </row>
    <row r="661" spans="1:2" x14ac:dyDescent="0.25">
      <c r="A661" s="472"/>
      <c r="B661" s="472"/>
    </row>
    <row r="662" spans="1:2" x14ac:dyDescent="0.25">
      <c r="A662" s="472"/>
      <c r="B662" s="472"/>
    </row>
    <row r="663" spans="1:2" x14ac:dyDescent="0.25">
      <c r="A663" s="472"/>
      <c r="B663" s="472"/>
    </row>
    <row r="664" spans="1:2" x14ac:dyDescent="0.25">
      <c r="A664" s="472"/>
      <c r="B664" s="472"/>
    </row>
    <row r="665" spans="1:2" x14ac:dyDescent="0.25">
      <c r="A665" s="472"/>
      <c r="B665" s="472"/>
    </row>
    <row r="666" spans="1:2" x14ac:dyDescent="0.25">
      <c r="A666" s="472"/>
      <c r="B666" s="472"/>
    </row>
    <row r="667" spans="1:2" x14ac:dyDescent="0.25">
      <c r="A667" s="472"/>
      <c r="B667" s="472"/>
    </row>
    <row r="668" spans="1:2" x14ac:dyDescent="0.25">
      <c r="A668" s="472"/>
      <c r="B668" s="472"/>
    </row>
    <row r="669" spans="1:2" x14ac:dyDescent="0.25">
      <c r="A669" s="472"/>
      <c r="B669" s="472"/>
    </row>
    <row r="670" spans="1:2" x14ac:dyDescent="0.25">
      <c r="A670" s="472"/>
      <c r="B670" s="472"/>
    </row>
    <row r="671" spans="1:2" x14ac:dyDescent="0.25">
      <c r="A671" s="472"/>
      <c r="B671" s="472"/>
    </row>
    <row r="672" spans="1:2" x14ac:dyDescent="0.25">
      <c r="A672" s="472"/>
      <c r="B672" s="472"/>
    </row>
    <row r="673" spans="1:2" x14ac:dyDescent="0.25">
      <c r="A673" s="472"/>
      <c r="B673" s="472"/>
    </row>
    <row r="674" spans="1:2" x14ac:dyDescent="0.25">
      <c r="A674" s="472"/>
      <c r="B674" s="472"/>
    </row>
    <row r="675" spans="1:2" x14ac:dyDescent="0.25">
      <c r="A675" s="472"/>
      <c r="B675" s="472"/>
    </row>
    <row r="676" spans="1:2" x14ac:dyDescent="0.25">
      <c r="A676" s="472"/>
      <c r="B676" s="472"/>
    </row>
    <row r="677" spans="1:2" x14ac:dyDescent="0.25">
      <c r="A677" s="472"/>
      <c r="B677" s="472"/>
    </row>
    <row r="678" spans="1:2" x14ac:dyDescent="0.25">
      <c r="A678" s="472"/>
      <c r="B678" s="472"/>
    </row>
    <row r="679" spans="1:2" x14ac:dyDescent="0.25">
      <c r="A679" s="472"/>
      <c r="B679" s="472"/>
    </row>
    <row r="680" spans="1:2" x14ac:dyDescent="0.25">
      <c r="A680" s="472"/>
      <c r="B680" s="472"/>
    </row>
    <row r="681" spans="1:2" x14ac:dyDescent="0.25">
      <c r="A681" s="472"/>
      <c r="B681" s="472"/>
    </row>
    <row r="682" spans="1:2" x14ac:dyDescent="0.25">
      <c r="A682" s="472"/>
      <c r="B682" s="472"/>
    </row>
    <row r="683" spans="1:2" x14ac:dyDescent="0.25">
      <c r="A683" s="472"/>
      <c r="B683" s="472"/>
    </row>
    <row r="684" spans="1:2" x14ac:dyDescent="0.25">
      <c r="A684" s="472"/>
      <c r="B684" s="472"/>
    </row>
    <row r="685" spans="1:2" x14ac:dyDescent="0.25">
      <c r="A685" s="472"/>
      <c r="B685" s="472"/>
    </row>
    <row r="686" spans="1:2" x14ac:dyDescent="0.25">
      <c r="A686" s="472"/>
      <c r="B686" s="472"/>
    </row>
    <row r="687" spans="1:2" x14ac:dyDescent="0.25">
      <c r="A687" s="472"/>
      <c r="B687" s="472"/>
    </row>
    <row r="688" spans="1:2" x14ac:dyDescent="0.25">
      <c r="A688" s="472"/>
      <c r="B688" s="472"/>
    </row>
    <row r="689" spans="1:2" x14ac:dyDescent="0.25">
      <c r="A689" s="472"/>
      <c r="B689" s="472"/>
    </row>
    <row r="690" spans="1:2" x14ac:dyDescent="0.25">
      <c r="A690" s="472"/>
      <c r="B690" s="472"/>
    </row>
    <row r="691" spans="1:2" x14ac:dyDescent="0.25">
      <c r="A691" s="472"/>
      <c r="B691" s="472"/>
    </row>
    <row r="692" spans="1:2" x14ac:dyDescent="0.25">
      <c r="A692" s="472"/>
      <c r="B692" s="472"/>
    </row>
    <row r="693" spans="1:2" x14ac:dyDescent="0.25">
      <c r="A693" s="472"/>
      <c r="B693" s="472"/>
    </row>
    <row r="694" spans="1:2" x14ac:dyDescent="0.25">
      <c r="A694" s="472"/>
      <c r="B694" s="472"/>
    </row>
    <row r="695" spans="1:2" x14ac:dyDescent="0.25">
      <c r="A695" s="472"/>
      <c r="B695" s="472"/>
    </row>
    <row r="696" spans="1:2" x14ac:dyDescent="0.25">
      <c r="A696" s="472"/>
      <c r="B696" s="472"/>
    </row>
    <row r="697" spans="1:2" x14ac:dyDescent="0.25">
      <c r="A697" s="472"/>
      <c r="B697" s="472"/>
    </row>
    <row r="698" spans="1:2" x14ac:dyDescent="0.25">
      <c r="A698" s="472"/>
      <c r="B698" s="472"/>
    </row>
    <row r="699" spans="1:2" x14ac:dyDescent="0.25">
      <c r="A699" s="472"/>
      <c r="B699" s="472"/>
    </row>
    <row r="700" spans="1:2" x14ac:dyDescent="0.25">
      <c r="A700" s="472"/>
      <c r="B700" s="472"/>
    </row>
    <row r="701" spans="1:2" x14ac:dyDescent="0.25">
      <c r="A701" s="472"/>
      <c r="B701" s="472"/>
    </row>
    <row r="702" spans="1:2" x14ac:dyDescent="0.25">
      <c r="A702" s="472"/>
      <c r="B702" s="472"/>
    </row>
    <row r="703" spans="1:2" x14ac:dyDescent="0.25">
      <c r="A703" s="472"/>
      <c r="B703" s="472"/>
    </row>
    <row r="704" spans="1:2" x14ac:dyDescent="0.25">
      <c r="A704" s="472"/>
      <c r="B704" s="472"/>
    </row>
    <row r="705" spans="1:2" x14ac:dyDescent="0.25">
      <c r="A705" s="472"/>
      <c r="B705" s="472"/>
    </row>
    <row r="706" spans="1:2" x14ac:dyDescent="0.25">
      <c r="A706" s="472"/>
      <c r="B706" s="472"/>
    </row>
    <row r="707" spans="1:2" x14ac:dyDescent="0.25">
      <c r="A707" s="472"/>
      <c r="B707" s="472"/>
    </row>
    <row r="708" spans="1:2" x14ac:dyDescent="0.25">
      <c r="A708" s="472"/>
      <c r="B708" s="472"/>
    </row>
    <row r="709" spans="1:2" x14ac:dyDescent="0.25">
      <c r="A709" s="472"/>
      <c r="B709" s="472"/>
    </row>
    <row r="710" spans="1:2" x14ac:dyDescent="0.25">
      <c r="A710" s="472"/>
      <c r="B710" s="472"/>
    </row>
    <row r="711" spans="1:2" x14ac:dyDescent="0.25">
      <c r="A711" s="472"/>
      <c r="B711" s="472"/>
    </row>
    <row r="712" spans="1:2" x14ac:dyDescent="0.25">
      <c r="A712" s="472"/>
      <c r="B712" s="472"/>
    </row>
    <row r="713" spans="1:2" x14ac:dyDescent="0.25">
      <c r="A713" s="472"/>
      <c r="B713" s="472"/>
    </row>
    <row r="714" spans="1:2" x14ac:dyDescent="0.25">
      <c r="A714" s="472"/>
      <c r="B714" s="472"/>
    </row>
    <row r="715" spans="1:2" x14ac:dyDescent="0.25">
      <c r="A715" s="472"/>
      <c r="B715" s="472"/>
    </row>
    <row r="716" spans="1:2" x14ac:dyDescent="0.25">
      <c r="A716" s="472"/>
      <c r="B716" s="472"/>
    </row>
    <row r="717" spans="1:2" x14ac:dyDescent="0.25">
      <c r="A717" s="472"/>
      <c r="B717" s="472"/>
    </row>
    <row r="718" spans="1:2" x14ac:dyDescent="0.25">
      <c r="A718" s="472"/>
      <c r="B718" s="472"/>
    </row>
    <row r="719" spans="1:2" x14ac:dyDescent="0.25">
      <c r="A719" s="472"/>
      <c r="B719" s="472"/>
    </row>
    <row r="720" spans="1:2" x14ac:dyDescent="0.25">
      <c r="A720" s="472"/>
      <c r="B720" s="472"/>
    </row>
    <row r="721" spans="1:2" x14ac:dyDescent="0.25">
      <c r="A721" s="472"/>
      <c r="B721" s="472"/>
    </row>
    <row r="722" spans="1:2" x14ac:dyDescent="0.25">
      <c r="A722" s="472"/>
      <c r="B722" s="472"/>
    </row>
    <row r="723" spans="1:2" x14ac:dyDescent="0.25">
      <c r="A723" s="472"/>
      <c r="B723" s="472"/>
    </row>
    <row r="724" spans="1:2" x14ac:dyDescent="0.25">
      <c r="A724" s="472"/>
      <c r="B724" s="472"/>
    </row>
    <row r="725" spans="1:2" x14ac:dyDescent="0.25">
      <c r="A725" s="472"/>
      <c r="B725" s="472"/>
    </row>
    <row r="726" spans="1:2" x14ac:dyDescent="0.25">
      <c r="A726" s="472"/>
      <c r="B726" s="472"/>
    </row>
    <row r="727" spans="1:2" x14ac:dyDescent="0.25">
      <c r="A727" s="472"/>
      <c r="B727" s="472"/>
    </row>
    <row r="728" spans="1:2" x14ac:dyDescent="0.25">
      <c r="A728" s="472"/>
      <c r="B728" s="472"/>
    </row>
    <row r="729" spans="1:2" x14ac:dyDescent="0.25">
      <c r="A729" s="472"/>
      <c r="B729" s="472"/>
    </row>
    <row r="730" spans="1:2" x14ac:dyDescent="0.25">
      <c r="A730" s="472"/>
      <c r="B730" s="472"/>
    </row>
    <row r="731" spans="1:2" x14ac:dyDescent="0.25">
      <c r="A731" s="472"/>
      <c r="B731" s="472"/>
    </row>
    <row r="732" spans="1:2" x14ac:dyDescent="0.25">
      <c r="A732" s="472"/>
      <c r="B732" s="472"/>
    </row>
    <row r="733" spans="1:2" x14ac:dyDescent="0.25">
      <c r="A733" s="472"/>
      <c r="B733" s="472"/>
    </row>
    <row r="734" spans="1:2" x14ac:dyDescent="0.25">
      <c r="A734" s="472"/>
      <c r="B734" s="472"/>
    </row>
    <row r="735" spans="1:2" x14ac:dyDescent="0.25">
      <c r="A735" s="472"/>
      <c r="B735" s="472"/>
    </row>
    <row r="736" spans="1:2" x14ac:dyDescent="0.25">
      <c r="A736" s="472"/>
      <c r="B736" s="472"/>
    </row>
    <row r="737" spans="1:2" x14ac:dyDescent="0.25">
      <c r="A737" s="472"/>
      <c r="B737" s="472"/>
    </row>
    <row r="738" spans="1:2" x14ac:dyDescent="0.25">
      <c r="A738" s="472"/>
      <c r="B738" s="472"/>
    </row>
    <row r="739" spans="1:2" x14ac:dyDescent="0.25">
      <c r="A739" s="472"/>
      <c r="B739" s="472"/>
    </row>
    <row r="740" spans="1:2" x14ac:dyDescent="0.25">
      <c r="A740" s="472"/>
      <c r="B740" s="472"/>
    </row>
    <row r="741" spans="1:2" x14ac:dyDescent="0.25">
      <c r="A741" s="472"/>
      <c r="B741" s="472"/>
    </row>
    <row r="742" spans="1:2" x14ac:dyDescent="0.25">
      <c r="A742" s="472"/>
      <c r="B742" s="472"/>
    </row>
    <row r="743" spans="1:2" x14ac:dyDescent="0.25">
      <c r="A743" s="472"/>
      <c r="B743" s="472"/>
    </row>
    <row r="744" spans="1:2" x14ac:dyDescent="0.25">
      <c r="A744" s="472"/>
      <c r="B744" s="472"/>
    </row>
    <row r="745" spans="1:2" x14ac:dyDescent="0.25">
      <c r="A745" s="472"/>
      <c r="B745" s="472"/>
    </row>
    <row r="746" spans="1:2" x14ac:dyDescent="0.25">
      <c r="A746" s="472"/>
      <c r="B746" s="472"/>
    </row>
    <row r="747" spans="1:2" x14ac:dyDescent="0.25">
      <c r="A747" s="472"/>
      <c r="B747" s="472"/>
    </row>
    <row r="748" spans="1:2" x14ac:dyDescent="0.25">
      <c r="A748" s="472"/>
      <c r="B748" s="472"/>
    </row>
    <row r="749" spans="1:2" x14ac:dyDescent="0.25">
      <c r="A749" s="472"/>
      <c r="B749" s="472"/>
    </row>
    <row r="750" spans="1:2" x14ac:dyDescent="0.25">
      <c r="A750" s="472"/>
      <c r="B750" s="472"/>
    </row>
    <row r="751" spans="1:2" x14ac:dyDescent="0.25">
      <c r="A751" s="472"/>
      <c r="B751" s="472"/>
    </row>
    <row r="752" spans="1:2" x14ac:dyDescent="0.25">
      <c r="A752" s="472"/>
      <c r="B752" s="472"/>
    </row>
    <row r="753" spans="1:2" x14ac:dyDescent="0.25">
      <c r="A753" s="472"/>
      <c r="B753" s="472"/>
    </row>
    <row r="754" spans="1:2" x14ac:dyDescent="0.25">
      <c r="A754" s="472"/>
      <c r="B754" s="472"/>
    </row>
    <row r="755" spans="1:2" x14ac:dyDescent="0.25">
      <c r="A755" s="472"/>
      <c r="B755" s="472"/>
    </row>
    <row r="756" spans="1:2" x14ac:dyDescent="0.25">
      <c r="A756" s="472"/>
      <c r="B756" s="472"/>
    </row>
    <row r="757" spans="1:2" x14ac:dyDescent="0.25">
      <c r="A757" s="472"/>
      <c r="B757" s="472"/>
    </row>
    <row r="758" spans="1:2" x14ac:dyDescent="0.25">
      <c r="A758" s="472"/>
      <c r="B758" s="472"/>
    </row>
    <row r="759" spans="1:2" x14ac:dyDescent="0.25">
      <c r="A759" s="472"/>
      <c r="B759" s="472"/>
    </row>
    <row r="760" spans="1:2" x14ac:dyDescent="0.25">
      <c r="A760" s="472"/>
      <c r="B760" s="472"/>
    </row>
    <row r="761" spans="1:2" x14ac:dyDescent="0.25">
      <c r="A761" s="472"/>
      <c r="B761" s="472"/>
    </row>
    <row r="762" spans="1:2" x14ac:dyDescent="0.25">
      <c r="A762" s="472"/>
      <c r="B762" s="472"/>
    </row>
    <row r="763" spans="1:2" x14ac:dyDescent="0.25">
      <c r="A763" s="472"/>
      <c r="B763" s="472"/>
    </row>
    <row r="764" spans="1:2" x14ac:dyDescent="0.25">
      <c r="A764" s="472"/>
      <c r="B764" s="472"/>
    </row>
    <row r="765" spans="1:2" x14ac:dyDescent="0.25">
      <c r="A765" s="472"/>
      <c r="B765" s="472"/>
    </row>
    <row r="766" spans="1:2" x14ac:dyDescent="0.25">
      <c r="A766" s="472"/>
      <c r="B766" s="472"/>
    </row>
    <row r="767" spans="1:2" x14ac:dyDescent="0.25">
      <c r="A767" s="472"/>
      <c r="B767" s="472"/>
    </row>
    <row r="768" spans="1:2" x14ac:dyDescent="0.25">
      <c r="A768" s="472"/>
      <c r="B768" s="472"/>
    </row>
    <row r="769" spans="1:11" x14ac:dyDescent="0.25">
      <c r="A769" s="472"/>
      <c r="B769" s="472"/>
    </row>
    <row r="770" spans="1:11" x14ac:dyDescent="0.25">
      <c r="A770" s="472"/>
      <c r="B770" s="472"/>
    </row>
    <row r="771" spans="1:11" x14ac:dyDescent="0.25">
      <c r="A771" s="472"/>
      <c r="B771" s="472"/>
    </row>
    <row r="772" spans="1:11" x14ac:dyDescent="0.25">
      <c r="A772" s="472"/>
      <c r="B772" s="472"/>
    </row>
    <row r="773" spans="1:11" x14ac:dyDescent="0.25">
      <c r="A773" s="472"/>
      <c r="B773" s="472"/>
    </row>
    <row r="774" spans="1:11" x14ac:dyDescent="0.25">
      <c r="A774" s="472"/>
      <c r="B774" s="472"/>
    </row>
    <row r="775" spans="1:11" x14ac:dyDescent="0.25">
      <c r="A775" s="472"/>
      <c r="B775" s="472"/>
    </row>
    <row r="776" spans="1:11" x14ac:dyDescent="0.25">
      <c r="A776" s="472"/>
      <c r="B776" s="472"/>
    </row>
    <row r="777" spans="1:11" x14ac:dyDescent="0.25">
      <c r="A777" s="472"/>
      <c r="B777" s="472"/>
    </row>
    <row r="778" spans="1:11" x14ac:dyDescent="0.25">
      <c r="A778" s="472"/>
      <c r="B778" s="472"/>
    </row>
    <row r="779" spans="1:11" x14ac:dyDescent="0.25">
      <c r="A779" s="472"/>
      <c r="B779" s="472"/>
    </row>
    <row r="780" spans="1:11" ht="9" customHeight="1" x14ac:dyDescent="0.25">
      <c r="A780" s="472"/>
      <c r="B780" s="472"/>
    </row>
    <row r="781" spans="1:11" ht="23.25" customHeight="1" x14ac:dyDescent="0.25">
      <c r="A781" s="472"/>
      <c r="B781" s="472"/>
      <c r="C781" s="1842" t="s">
        <v>334</v>
      </c>
      <c r="D781" s="1842"/>
      <c r="E781" s="1842"/>
      <c r="F781" s="1842"/>
      <c r="G781" s="1842"/>
      <c r="H781" s="1842"/>
      <c r="I781" s="1842"/>
      <c r="J781" s="1842"/>
      <c r="K781" s="1842"/>
    </row>
    <row r="782" spans="1:11" ht="7.5" customHeight="1" x14ac:dyDescent="0.25">
      <c r="A782" s="472"/>
      <c r="B782" s="472"/>
    </row>
    <row r="783" spans="1:11" x14ac:dyDescent="0.25">
      <c r="A783" s="472"/>
      <c r="B783" s="472"/>
    </row>
    <row r="784" spans="1:11" x14ac:dyDescent="0.25">
      <c r="A784" s="472"/>
      <c r="B784" s="472"/>
    </row>
    <row r="785" spans="1:2" x14ac:dyDescent="0.25">
      <c r="A785" s="472"/>
      <c r="B785" s="472"/>
    </row>
    <row r="786" spans="1:2" x14ac:dyDescent="0.25">
      <c r="A786" s="472"/>
      <c r="B786" s="472"/>
    </row>
    <row r="787" spans="1:2" x14ac:dyDescent="0.25">
      <c r="A787" s="472"/>
      <c r="B787" s="472"/>
    </row>
    <row r="788" spans="1:2" x14ac:dyDescent="0.25">
      <c r="A788" s="472"/>
      <c r="B788" s="472"/>
    </row>
    <row r="789" spans="1:2" x14ac:dyDescent="0.25">
      <c r="A789" s="472"/>
      <c r="B789" s="472"/>
    </row>
    <row r="790" spans="1:2" x14ac:dyDescent="0.25">
      <c r="A790" s="472"/>
      <c r="B790" s="472"/>
    </row>
    <row r="791" spans="1:2" x14ac:dyDescent="0.25">
      <c r="A791" s="472"/>
      <c r="B791" s="472"/>
    </row>
    <row r="792" spans="1:2" x14ac:dyDescent="0.25">
      <c r="A792" s="472"/>
      <c r="B792" s="472"/>
    </row>
    <row r="793" spans="1:2" x14ac:dyDescent="0.25">
      <c r="A793" s="472"/>
      <c r="B793" s="472"/>
    </row>
    <row r="794" spans="1:2" x14ac:dyDescent="0.25">
      <c r="A794" s="472"/>
      <c r="B794" s="472"/>
    </row>
    <row r="795" spans="1:2" x14ac:dyDescent="0.25">
      <c r="A795" s="472"/>
      <c r="B795" s="472"/>
    </row>
    <row r="796" spans="1:2" x14ac:dyDescent="0.25">
      <c r="A796" s="472"/>
      <c r="B796" s="472"/>
    </row>
    <row r="797" spans="1:2" x14ac:dyDescent="0.25">
      <c r="A797" s="472"/>
      <c r="B797" s="472"/>
    </row>
    <row r="798" spans="1:2" x14ac:dyDescent="0.25">
      <c r="A798" s="472"/>
      <c r="B798" s="472"/>
    </row>
    <row r="799" spans="1:2" x14ac:dyDescent="0.25">
      <c r="A799" s="472"/>
      <c r="B799" s="472"/>
    </row>
    <row r="800" spans="1:2" x14ac:dyDescent="0.25">
      <c r="A800" s="472"/>
      <c r="B800" s="472"/>
    </row>
    <row r="801" spans="1:2" x14ac:dyDescent="0.25">
      <c r="A801" s="472"/>
      <c r="B801" s="472"/>
    </row>
    <row r="802" spans="1:2" x14ac:dyDescent="0.25">
      <c r="A802" s="472"/>
      <c r="B802" s="472"/>
    </row>
    <row r="803" spans="1:2" x14ac:dyDescent="0.25">
      <c r="A803" s="472"/>
      <c r="B803" s="472"/>
    </row>
    <row r="804" spans="1:2" ht="10.5" customHeight="1" x14ac:dyDescent="0.25">
      <c r="A804" s="472"/>
      <c r="B804" s="472"/>
    </row>
    <row r="805" spans="1:2" ht="10.5" customHeight="1" x14ac:dyDescent="0.25">
      <c r="A805" s="472"/>
      <c r="B805" s="472"/>
    </row>
    <row r="806" spans="1:2" ht="8.25" customHeight="1" x14ac:dyDescent="0.25">
      <c r="A806" s="472"/>
      <c r="B806" s="472"/>
    </row>
    <row r="807" spans="1:2" x14ac:dyDescent="0.25">
      <c r="A807" s="472"/>
      <c r="B807" s="472"/>
    </row>
    <row r="808" spans="1:2" x14ac:dyDescent="0.25">
      <c r="A808" s="472"/>
      <c r="B808" s="472"/>
    </row>
    <row r="809" spans="1:2" x14ac:dyDescent="0.25">
      <c r="A809" s="472"/>
      <c r="B809" s="472"/>
    </row>
    <row r="810" spans="1:2" x14ac:dyDescent="0.25">
      <c r="A810" s="472"/>
      <c r="B810" s="472"/>
    </row>
    <row r="811" spans="1:2" x14ac:dyDescent="0.25">
      <c r="A811" s="472"/>
      <c r="B811" s="472"/>
    </row>
    <row r="812" spans="1:2" x14ac:dyDescent="0.25">
      <c r="A812" s="472"/>
      <c r="B812" s="472"/>
    </row>
    <row r="813" spans="1:2" x14ac:dyDescent="0.25">
      <c r="A813" s="472"/>
      <c r="B813" s="472"/>
    </row>
    <row r="814" spans="1:2" x14ac:dyDescent="0.25">
      <c r="A814" s="472"/>
      <c r="B814" s="472"/>
    </row>
    <row r="815" spans="1:2" x14ac:dyDescent="0.25">
      <c r="A815" s="472"/>
      <c r="B815" s="472"/>
    </row>
    <row r="816" spans="1:2" x14ac:dyDescent="0.25">
      <c r="A816" s="472"/>
      <c r="B816" s="472"/>
    </row>
    <row r="817" spans="1:2" x14ac:dyDescent="0.25">
      <c r="A817" s="472"/>
      <c r="B817" s="472"/>
    </row>
    <row r="818" spans="1:2" x14ac:dyDescent="0.25">
      <c r="A818" s="472"/>
      <c r="B818" s="472"/>
    </row>
    <row r="819" spans="1:2" x14ac:dyDescent="0.25">
      <c r="A819" s="472"/>
      <c r="B819" s="472"/>
    </row>
    <row r="820" spans="1:2" x14ac:dyDescent="0.25">
      <c r="A820" s="472"/>
      <c r="B820" s="472"/>
    </row>
    <row r="821" spans="1:2" x14ac:dyDescent="0.25">
      <c r="A821" s="472"/>
      <c r="B821" s="472"/>
    </row>
    <row r="822" spans="1:2" x14ac:dyDescent="0.25">
      <c r="A822" s="472"/>
      <c r="B822" s="472"/>
    </row>
    <row r="823" spans="1:2" x14ac:dyDescent="0.25">
      <c r="A823" s="472"/>
      <c r="B823" s="472"/>
    </row>
    <row r="824" spans="1:2" x14ac:dyDescent="0.25">
      <c r="A824" s="472"/>
      <c r="B824" s="472"/>
    </row>
    <row r="825" spans="1:2" x14ac:dyDescent="0.25">
      <c r="A825" s="472"/>
      <c r="B825" s="472"/>
    </row>
    <row r="826" spans="1:2" x14ac:dyDescent="0.25">
      <c r="A826" s="472"/>
      <c r="B826" s="472"/>
    </row>
    <row r="827" spans="1:2" x14ac:dyDescent="0.25">
      <c r="A827" s="472"/>
      <c r="B827" s="472"/>
    </row>
    <row r="828" spans="1:2" x14ac:dyDescent="0.25">
      <c r="A828" s="1588" t="s">
        <v>36</v>
      </c>
      <c r="B828" s="1588"/>
    </row>
    <row r="829" spans="1:2" x14ac:dyDescent="0.25">
      <c r="A829" s="1843" t="s">
        <v>112</v>
      </c>
      <c r="B829" s="1843"/>
    </row>
    <row r="830" spans="1:2" x14ac:dyDescent="0.25">
      <c r="A830" s="1843" t="s">
        <v>62</v>
      </c>
      <c r="B830" s="1843"/>
    </row>
    <row r="831" spans="1:2" x14ac:dyDescent="0.25">
      <c r="A831" s="472"/>
      <c r="B831" s="472"/>
    </row>
    <row r="832" spans="1:2" x14ac:dyDescent="0.25">
      <c r="A832" s="472"/>
      <c r="B832" s="472"/>
    </row>
    <row r="833" spans="1:2" x14ac:dyDescent="0.25">
      <c r="A833" s="472"/>
      <c r="B833" s="472"/>
    </row>
    <row r="834" spans="1:2" x14ac:dyDescent="0.25">
      <c r="A834" s="472"/>
      <c r="B834" s="472"/>
    </row>
    <row r="835" spans="1:2" x14ac:dyDescent="0.25">
      <c r="A835" s="472"/>
      <c r="B835" s="472"/>
    </row>
    <row r="836" spans="1:2" x14ac:dyDescent="0.25">
      <c r="A836" s="472"/>
      <c r="B836" s="472"/>
    </row>
    <row r="837" spans="1:2" x14ac:dyDescent="0.25">
      <c r="A837" s="472"/>
      <c r="B837" s="472"/>
    </row>
    <row r="838" spans="1:2" x14ac:dyDescent="0.25">
      <c r="A838" s="472"/>
      <c r="B838" s="472"/>
    </row>
    <row r="839" spans="1:2" x14ac:dyDescent="0.25">
      <c r="A839" s="472"/>
      <c r="B839" s="472"/>
    </row>
    <row r="840" spans="1:2" x14ac:dyDescent="0.25">
      <c r="A840" s="472"/>
      <c r="B840" s="472"/>
    </row>
    <row r="841" spans="1:2" x14ac:dyDescent="0.25">
      <c r="A841" s="472"/>
      <c r="B841" s="472"/>
    </row>
    <row r="842" spans="1:2" x14ac:dyDescent="0.25">
      <c r="A842" s="472"/>
      <c r="B842" s="472"/>
    </row>
    <row r="843" spans="1:2" x14ac:dyDescent="0.25">
      <c r="A843" s="472"/>
      <c r="B843" s="472"/>
    </row>
    <row r="844" spans="1:2" x14ac:dyDescent="0.25">
      <c r="A844" s="472"/>
      <c r="B844" s="472"/>
    </row>
    <row r="845" spans="1:2" x14ac:dyDescent="0.25">
      <c r="A845" s="472"/>
      <c r="B845" s="472"/>
    </row>
    <row r="846" spans="1:2" x14ac:dyDescent="0.25">
      <c r="A846" s="472"/>
      <c r="B846" s="472"/>
    </row>
    <row r="847" spans="1:2" x14ac:dyDescent="0.25">
      <c r="A847" s="472"/>
      <c r="B847" s="472"/>
    </row>
    <row r="848" spans="1:2" x14ac:dyDescent="0.25">
      <c r="A848" s="472"/>
      <c r="B848" s="472"/>
    </row>
    <row r="849" spans="1:8" x14ac:dyDescent="0.25">
      <c r="A849" s="472"/>
      <c r="B849" s="472"/>
    </row>
    <row r="850" spans="1:8" x14ac:dyDescent="0.25">
      <c r="A850" s="472"/>
      <c r="B850" s="472"/>
    </row>
    <row r="851" spans="1:8" x14ac:dyDescent="0.25">
      <c r="A851" s="472"/>
      <c r="B851" s="472"/>
    </row>
    <row r="852" spans="1:8" x14ac:dyDescent="0.25">
      <c r="A852" s="472"/>
      <c r="B852" s="472"/>
    </row>
    <row r="853" spans="1:8" x14ac:dyDescent="0.25">
      <c r="A853" s="472"/>
      <c r="B853" s="472"/>
    </row>
    <row r="854" spans="1:8" x14ac:dyDescent="0.25">
      <c r="A854" s="472"/>
      <c r="B854" s="472"/>
    </row>
    <row r="855" spans="1:8" x14ac:dyDescent="0.25">
      <c r="A855" s="472"/>
      <c r="B855" s="472"/>
    </row>
    <row r="856" spans="1:8" x14ac:dyDescent="0.25">
      <c r="A856" s="472"/>
      <c r="B856" s="472"/>
    </row>
    <row r="857" spans="1:8" x14ac:dyDescent="0.25">
      <c r="A857" s="472"/>
      <c r="B857" s="472"/>
    </row>
    <row r="858" spans="1:8" x14ac:dyDescent="0.25">
      <c r="A858" s="472"/>
      <c r="B858" s="472"/>
    </row>
    <row r="859" spans="1:8" x14ac:dyDescent="0.25">
      <c r="A859" s="472"/>
      <c r="B859" s="472"/>
    </row>
    <row r="860" spans="1:8" x14ac:dyDescent="0.25">
      <c r="A860" s="472"/>
      <c r="B860" s="472"/>
    </row>
    <row r="861" spans="1:8" x14ac:dyDescent="0.25">
      <c r="A861" s="472"/>
      <c r="B861" s="472"/>
      <c r="E861" s="472"/>
      <c r="F861" s="472"/>
      <c r="G861" s="472"/>
      <c r="H861" s="472"/>
    </row>
    <row r="862" spans="1:8" x14ac:dyDescent="0.25">
      <c r="A862" s="472"/>
      <c r="B862" s="472"/>
      <c r="E862" s="472"/>
      <c r="F862" s="1588" t="s">
        <v>36</v>
      </c>
      <c r="G862" s="1588"/>
      <c r="H862" s="472"/>
    </row>
    <row r="863" spans="1:8" x14ac:dyDescent="0.25">
      <c r="A863" s="472"/>
      <c r="B863" s="472"/>
      <c r="E863" s="472"/>
      <c r="F863" s="1843" t="s">
        <v>112</v>
      </c>
      <c r="G863" s="1843"/>
      <c r="H863" s="472"/>
    </row>
    <row r="864" spans="1:8" x14ac:dyDescent="0.25">
      <c r="A864" s="472"/>
      <c r="B864" s="472"/>
      <c r="E864" s="472"/>
      <c r="F864" s="1843" t="s">
        <v>62</v>
      </c>
      <c r="G864" s="1843"/>
      <c r="H864" s="472"/>
    </row>
    <row r="865" spans="1:8" x14ac:dyDescent="0.25">
      <c r="A865" s="472"/>
      <c r="B865" s="472"/>
      <c r="E865" s="472"/>
      <c r="F865" s="472"/>
      <c r="G865" s="472"/>
      <c r="H865" s="472"/>
    </row>
    <row r="866" spans="1:8" x14ac:dyDescent="0.25">
      <c r="A866" s="472"/>
      <c r="B866" s="472"/>
      <c r="E866" s="472"/>
      <c r="F866" s="472"/>
      <c r="G866" s="472"/>
      <c r="H866" s="472"/>
    </row>
    <row r="867" spans="1:8" x14ac:dyDescent="0.25">
      <c r="A867" s="472"/>
      <c r="B867" s="472"/>
      <c r="E867" s="472"/>
      <c r="F867" s="472"/>
      <c r="G867" s="472"/>
      <c r="H867" s="472"/>
    </row>
  </sheetData>
  <sheetProtection algorithmName="SHA-512" hashValue="ufcenfU6UM6A+LpM5wvv+cT3dzplSYJmBtnfrUbRbPuVU3kcZ6/T+Rx9Kh323eBmvo+7kCAGSJBDt3hidolvfA==" saltValue="3f1qs8FcGOldfVqhxJd2kA==" spinCount="100000" sheet="1" objects="1" scenarios="1"/>
  <mergeCells count="61">
    <mergeCell ref="C34:K34"/>
    <mergeCell ref="A58:B58"/>
    <mergeCell ref="A59:B59"/>
    <mergeCell ref="A60:B60"/>
    <mergeCell ref="F259:G259"/>
    <mergeCell ref="A203:B203"/>
    <mergeCell ref="A204:B204"/>
    <mergeCell ref="C211:K211"/>
    <mergeCell ref="C156:K156"/>
    <mergeCell ref="A198:B198"/>
    <mergeCell ref="A199:B199"/>
    <mergeCell ref="A231:B231"/>
    <mergeCell ref="A232:B232"/>
    <mergeCell ref="A202:B202"/>
    <mergeCell ref="A233:B233"/>
    <mergeCell ref="B5:L5"/>
    <mergeCell ref="B6:L6"/>
    <mergeCell ref="B7:L7"/>
    <mergeCell ref="B8:L8"/>
    <mergeCell ref="A28:B28"/>
    <mergeCell ref="C13:K13"/>
    <mergeCell ref="A14:B14"/>
    <mergeCell ref="A15:B15"/>
    <mergeCell ref="A16:B16"/>
    <mergeCell ref="A26:B26"/>
    <mergeCell ref="A27:B27"/>
    <mergeCell ref="B9:L9"/>
    <mergeCell ref="B10:L11"/>
    <mergeCell ref="A29:B29"/>
    <mergeCell ref="A81:B81"/>
    <mergeCell ref="A82:B82"/>
    <mergeCell ref="A83:B83"/>
    <mergeCell ref="A169:B169"/>
    <mergeCell ref="F260:G260"/>
    <mergeCell ref="F261:G261"/>
    <mergeCell ref="G274:H274"/>
    <mergeCell ref="G275:H275"/>
    <mergeCell ref="G276:H276"/>
    <mergeCell ref="A297:B297"/>
    <mergeCell ref="A298:B298"/>
    <mergeCell ref="A299:B299"/>
    <mergeCell ref="A396:B396"/>
    <mergeCell ref="A344:B344"/>
    <mergeCell ref="A345:B345"/>
    <mergeCell ref="A346:B346"/>
    <mergeCell ref="C369:K369"/>
    <mergeCell ref="A398:B398"/>
    <mergeCell ref="F862:G862"/>
    <mergeCell ref="F863:G863"/>
    <mergeCell ref="F864:G864"/>
    <mergeCell ref="A397:B397"/>
    <mergeCell ref="C781:K781"/>
    <mergeCell ref="A481:B481"/>
    <mergeCell ref="A482:B482"/>
    <mergeCell ref="A541:B541"/>
    <mergeCell ref="A542:B542"/>
    <mergeCell ref="A543:B543"/>
    <mergeCell ref="A828:B828"/>
    <mergeCell ref="A829:B829"/>
    <mergeCell ref="A830:B830"/>
    <mergeCell ref="A480:B480"/>
  </mergeCells>
  <hyperlinks>
    <hyperlink ref="A27" location="INÍCIO!A1" display="INÍCIO" xr:uid="{00000000-0004-0000-1C00-000000000000}"/>
    <hyperlink ref="A29" location="'HORÁRIO DOS ACIDENTES'!A1" display="&lt;&lt;  VOLTAR" xr:uid="{00000000-0004-0000-1C00-000001000000}"/>
    <hyperlink ref="A28" location="MULTAS!A1" display="AVAÇAR &gt;&gt;" xr:uid="{00000000-0004-0000-1C00-000002000000}"/>
    <hyperlink ref="A28:B28" location="ENCERRAMENTO!A1" display="AVAÇAR &gt;&gt;" xr:uid="{00000000-0004-0000-1C00-000003000000}"/>
    <hyperlink ref="A29:B29" location="MULTAS!A1" display="&lt;&lt;  VOLTAR" xr:uid="{00000000-0004-0000-1C00-000004000000}"/>
    <hyperlink ref="A27:B27" location="'INÍCIO '!A1" display="INÍCIO" xr:uid="{00000000-0004-0000-1C00-000005000000}"/>
    <hyperlink ref="A81" location="INÍCIO!A1" display="INÍCIO" xr:uid="{00000000-0004-0000-1C00-000006000000}"/>
    <hyperlink ref="A83" location="'HORÁRIO DOS ACIDENTES'!A1" display="&lt;&lt;  VOLTAR" xr:uid="{00000000-0004-0000-1C00-000007000000}"/>
    <hyperlink ref="A82" location="MULTAS!A1" display="AVAÇAR &gt;&gt;" xr:uid="{00000000-0004-0000-1C00-000008000000}"/>
    <hyperlink ref="A82:B82" location="ENCERRAMENTO!A1" display="AVAÇAR &gt;&gt;" xr:uid="{00000000-0004-0000-1C00-000009000000}"/>
    <hyperlink ref="A83:B83" location="MULTAS!A1" display="&lt;&lt;  VOLTAR" xr:uid="{00000000-0004-0000-1C00-00000A000000}"/>
    <hyperlink ref="A81:B81" location="'INÍCIO '!A1" display="INÍCIO" xr:uid="{00000000-0004-0000-1C00-00000B000000}"/>
    <hyperlink ref="A169" location="INÍCIO!A1" display="INÍCIO" xr:uid="{00000000-0004-0000-1C00-00000C000000}"/>
    <hyperlink ref="A199" location="'HORÁRIO DOS ACIDENTES'!A1" display="&lt;&lt;  VOLTAR" xr:uid="{00000000-0004-0000-1C00-00000D000000}"/>
    <hyperlink ref="A198" location="MULTAS!A1" display="AVAÇAR &gt;&gt;" xr:uid="{00000000-0004-0000-1C00-00000E000000}"/>
    <hyperlink ref="A198:B198" location="ENCERRAMENTO!A1" display="AVAÇAR &gt;&gt;" xr:uid="{00000000-0004-0000-1C00-00000F000000}"/>
    <hyperlink ref="A199:B199" location="MULTAS!A1" display="&lt;&lt;  VOLTAR" xr:uid="{00000000-0004-0000-1C00-000010000000}"/>
    <hyperlink ref="A169:B169" location="'INÍCIO '!A1" display="INÍCIO" xr:uid="{00000000-0004-0000-1C00-000011000000}"/>
    <hyperlink ref="A231" location="INÍCIO!A1" display="INÍCIO" xr:uid="{00000000-0004-0000-1C00-000012000000}"/>
    <hyperlink ref="A233" location="'HORÁRIO DOS ACIDENTES'!A1" display="&lt;&lt;  VOLTAR" xr:uid="{00000000-0004-0000-1C00-000013000000}"/>
    <hyperlink ref="A232" location="MULTAS!A1" display="AVAÇAR &gt;&gt;" xr:uid="{00000000-0004-0000-1C00-000014000000}"/>
    <hyperlink ref="A232:B232" location="ENCERRAMENTO!A1" display="AVAÇAR &gt;&gt;" xr:uid="{00000000-0004-0000-1C00-000015000000}"/>
    <hyperlink ref="A233:B233" location="MULTAS!A1" display="&lt;&lt;  VOLTAR" xr:uid="{00000000-0004-0000-1C00-000016000000}"/>
    <hyperlink ref="A231:B231" location="'INÍCIO '!A1" display="INÍCIO" xr:uid="{00000000-0004-0000-1C00-000017000000}"/>
    <hyperlink ref="A297" location="INÍCIO!A1" display="INÍCIO" xr:uid="{00000000-0004-0000-1C00-000018000000}"/>
    <hyperlink ref="A299" location="'HORÁRIO DOS ACIDENTES'!A1" display="&lt;&lt;  VOLTAR" xr:uid="{00000000-0004-0000-1C00-000019000000}"/>
    <hyperlink ref="A298" location="MULTAS!A1" display="AVAÇAR &gt;&gt;" xr:uid="{00000000-0004-0000-1C00-00001A000000}"/>
    <hyperlink ref="A298:B298" location="ENCERRAMENTO!A1" display="AVAÇAR &gt;&gt;" xr:uid="{00000000-0004-0000-1C00-00001B000000}"/>
    <hyperlink ref="A299:B299" location="MULTAS!A1" display="&lt;&lt;  VOLTAR" xr:uid="{00000000-0004-0000-1C00-00001C000000}"/>
    <hyperlink ref="A297:B297" location="'INÍCIO '!A1" display="INÍCIO" xr:uid="{00000000-0004-0000-1C00-00001D000000}"/>
    <hyperlink ref="A396" location="INÍCIO!A1" display="INÍCIO" xr:uid="{00000000-0004-0000-1C00-00001E000000}"/>
    <hyperlink ref="A398" location="'HORÁRIO DOS ACIDENTES'!A1" display="&lt;&lt;  VOLTAR" xr:uid="{00000000-0004-0000-1C00-00001F000000}"/>
    <hyperlink ref="A397" location="MULTAS!A1" display="AVAÇAR &gt;&gt;" xr:uid="{00000000-0004-0000-1C00-000020000000}"/>
    <hyperlink ref="A397:B397" location="ENCERRAMENTO!A1" display="AVAÇAR &gt;&gt;" xr:uid="{00000000-0004-0000-1C00-000021000000}"/>
    <hyperlink ref="A398:B398" location="MULTAS!A1" display="&lt;&lt;  VOLTAR" xr:uid="{00000000-0004-0000-1C00-000022000000}"/>
    <hyperlink ref="A396:B396" location="'INÍCIO '!A1" display="INÍCIO" xr:uid="{00000000-0004-0000-1C00-000023000000}"/>
    <hyperlink ref="A344" location="INÍCIO!A1" display="INÍCIO" xr:uid="{00000000-0004-0000-1C00-000024000000}"/>
    <hyperlink ref="A346" location="'HORÁRIO DOS ACIDENTES'!A1" display="&lt;&lt;  VOLTAR" xr:uid="{00000000-0004-0000-1C00-000025000000}"/>
    <hyperlink ref="A345" location="MULTAS!A1" display="AVAÇAR &gt;&gt;" xr:uid="{00000000-0004-0000-1C00-000026000000}"/>
    <hyperlink ref="A345:B345" location="ENCERRAMENTO!A1" display="AVAÇAR &gt;&gt;" xr:uid="{00000000-0004-0000-1C00-000027000000}"/>
    <hyperlink ref="A346:B346" location="MULTAS!A1" display="&lt;&lt;  VOLTAR" xr:uid="{00000000-0004-0000-1C00-000028000000}"/>
    <hyperlink ref="A344:B344" location="'INÍCIO '!A1" display="INÍCIO" xr:uid="{00000000-0004-0000-1C00-000029000000}"/>
    <hyperlink ref="A480" location="INÍCIO!A1" display="INÍCIO" xr:uid="{00000000-0004-0000-1C00-00002A000000}"/>
    <hyperlink ref="A482" location="'HORÁRIO DOS ACIDENTES'!A1" display="&lt;&lt;  VOLTAR" xr:uid="{00000000-0004-0000-1C00-00002B000000}"/>
    <hyperlink ref="A481" location="MULTAS!A1" display="AVAÇAR &gt;&gt;" xr:uid="{00000000-0004-0000-1C00-00002C000000}"/>
    <hyperlink ref="A481:B481" location="ENCERRAMENTO!A1" display="AVAÇAR &gt;&gt;" xr:uid="{00000000-0004-0000-1C00-00002D000000}"/>
    <hyperlink ref="A482:B482" location="MULTAS!A1" display="&lt;&lt;  VOLTAR" xr:uid="{00000000-0004-0000-1C00-00002E000000}"/>
    <hyperlink ref="A480:B480" location="'INÍCIO '!A1" display="INÍCIO" xr:uid="{00000000-0004-0000-1C00-00002F000000}"/>
    <hyperlink ref="A541" location="INÍCIO!A1" display="INÍCIO" xr:uid="{00000000-0004-0000-1C00-000030000000}"/>
    <hyperlink ref="A543" location="'HORÁRIO DOS ACIDENTES'!A1" display="&lt;&lt;  VOLTAR" xr:uid="{00000000-0004-0000-1C00-000031000000}"/>
    <hyperlink ref="A542" location="MULTAS!A1" display="AVAÇAR &gt;&gt;" xr:uid="{00000000-0004-0000-1C00-000032000000}"/>
    <hyperlink ref="A542:B542" location="ENCERRAMENTO!A1" display="AVAÇAR &gt;&gt;" xr:uid="{00000000-0004-0000-1C00-000033000000}"/>
    <hyperlink ref="A543:B543" location="MULTAS!A1" display="&lt;&lt;  VOLTAR" xr:uid="{00000000-0004-0000-1C00-000034000000}"/>
    <hyperlink ref="A541:B541" location="'INÍCIO '!A1" display="INÍCIO" xr:uid="{00000000-0004-0000-1C00-000035000000}"/>
    <hyperlink ref="A828" location="INÍCIO!A1" display="INÍCIO" xr:uid="{00000000-0004-0000-1C00-000036000000}"/>
    <hyperlink ref="A830" location="'HORÁRIO DOS ACIDENTES'!A1" display="&lt;&lt;  VOLTAR" xr:uid="{00000000-0004-0000-1C00-000037000000}"/>
    <hyperlink ref="A829" location="MULTAS!A1" display="AVAÇAR &gt;&gt;" xr:uid="{00000000-0004-0000-1C00-000038000000}"/>
    <hyperlink ref="A829:B829" location="ENCERRAMENTO!A1" display="AVAÇAR &gt;&gt;" xr:uid="{00000000-0004-0000-1C00-000039000000}"/>
    <hyperlink ref="A830:B830" location="MULTAS!A1" display="&lt;&lt;  VOLTAR" xr:uid="{00000000-0004-0000-1C00-00003A000000}"/>
    <hyperlink ref="A828:B828" location="'INÍCIO '!A1" display="INÍCIO" xr:uid="{00000000-0004-0000-1C00-00003B000000}"/>
    <hyperlink ref="F862" location="INÍCIO!A1" display="INÍCIO" xr:uid="{00000000-0004-0000-1C00-00003C000000}"/>
    <hyperlink ref="F864" location="'HORÁRIO DOS ACIDENTES'!A1" display="&lt;&lt;  VOLTAR" xr:uid="{00000000-0004-0000-1C00-00003D000000}"/>
    <hyperlink ref="F863" location="MULTAS!A1" display="AVAÇAR &gt;&gt;" xr:uid="{00000000-0004-0000-1C00-00003E000000}"/>
    <hyperlink ref="F863:G863" location="ENCERRAMENTO!A1" display="AVAÇAR &gt;&gt;" xr:uid="{00000000-0004-0000-1C00-00003F000000}"/>
    <hyperlink ref="F864:G864" location="MULTAS!A1" display="&lt;&lt;  VOLTAR" xr:uid="{00000000-0004-0000-1C00-000040000000}"/>
    <hyperlink ref="F862:G862" location="'INÍCIO '!A1" display="INÍCIO" xr:uid="{00000000-0004-0000-1C00-000041000000}"/>
  </hyperlinks>
  <printOptions horizontalCentered="1"/>
  <pageMargins left="0.51181102362204722" right="0.51181102362204722" top="0.78740157480314965" bottom="0.78740157480314965" header="0.31496062992125984" footer="0.31496062992125984"/>
  <pageSetup paperSize="9" scale="72" orientation="portrait" r:id="rId1"/>
  <rowBreaks count="15" manualBreakCount="15">
    <brk id="68" min="1" max="11" man="1"/>
    <brk id="155" min="1" max="11" man="1"/>
    <brk id="210" min="1" max="11" man="1"/>
    <brk id="271" min="1" max="11" man="1"/>
    <brk id="322" min="1" max="11" man="1"/>
    <brk id="368" min="1" max="11" man="1"/>
    <brk id="423" min="1" max="11" man="1"/>
    <brk id="473" min="1" max="11" man="1"/>
    <brk id="533" min="1" max="11" man="1"/>
    <brk id="590" min="1" max="11" man="1"/>
    <brk id="648" min="1" max="11" man="1"/>
    <brk id="706" min="1" max="11" man="1"/>
    <brk id="748" min="1" max="11" man="1"/>
    <brk id="779" min="1" max="11" man="1"/>
    <brk id="805" min="1" max="11" man="1"/>
  </rowBreaks>
  <colBreaks count="1" manualBreakCount="1">
    <brk id="1"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Plan21"/>
  <dimension ref="A2:M93"/>
  <sheetViews>
    <sheetView showGridLines="0" showRowColHeaders="0" topLeftCell="A31" zoomScale="120" zoomScaleNormal="120" zoomScaleSheetLayoutView="80" workbookViewId="0">
      <selection activeCell="Q26" sqref="Q26"/>
    </sheetView>
  </sheetViews>
  <sheetFormatPr baseColWidth="10" defaultColWidth="9.140625" defaultRowHeight="15" x14ac:dyDescent="0.25"/>
  <cols>
    <col min="1" max="1" width="23.7109375" customWidth="1"/>
    <col min="2" max="2" width="18" customWidth="1"/>
    <col min="3" max="3" width="3" customWidth="1"/>
    <col min="15" max="15" width="4.42578125" customWidth="1"/>
  </cols>
  <sheetData>
    <row r="2" spans="5:13" ht="15.75" thickBot="1" x14ac:dyDescent="0.3"/>
    <row r="3" spans="5:13" ht="15.75" thickTop="1" x14ac:dyDescent="0.25">
      <c r="E3" s="545"/>
      <c r="F3" s="546"/>
      <c r="G3" s="546"/>
      <c r="H3" s="546"/>
      <c r="I3" s="546"/>
      <c r="J3" s="546"/>
      <c r="K3" s="546"/>
      <c r="L3" s="546"/>
      <c r="M3" s="547"/>
    </row>
    <row r="4" spans="5:13" ht="15.75" x14ac:dyDescent="0.25">
      <c r="E4" s="1722" t="s">
        <v>34</v>
      </c>
      <c r="F4" s="1723"/>
      <c r="G4" s="1723"/>
      <c r="H4" s="1723"/>
      <c r="I4" s="1723"/>
      <c r="J4" s="1723"/>
      <c r="K4" s="1723"/>
      <c r="L4" s="1723"/>
      <c r="M4" s="1724"/>
    </row>
    <row r="5" spans="5:13" ht="15.75" x14ac:dyDescent="0.25">
      <c r="E5" s="1722" t="s">
        <v>35</v>
      </c>
      <c r="F5" s="1723"/>
      <c r="G5" s="1723"/>
      <c r="H5" s="1723"/>
      <c r="I5" s="1723"/>
      <c r="J5" s="1723"/>
      <c r="K5" s="1723"/>
      <c r="L5" s="1723"/>
      <c r="M5" s="1724"/>
    </row>
    <row r="6" spans="5:13" ht="15.75" x14ac:dyDescent="0.25">
      <c r="E6" s="1722" t="s">
        <v>394</v>
      </c>
      <c r="F6" s="1723"/>
      <c r="G6" s="1723"/>
      <c r="H6" s="1723"/>
      <c r="I6" s="1723"/>
      <c r="J6" s="1723"/>
      <c r="K6" s="1723"/>
      <c r="L6" s="1723"/>
      <c r="M6" s="1724"/>
    </row>
    <row r="7" spans="5:13" s="439" customFormat="1" ht="15.75" x14ac:dyDescent="0.25">
      <c r="E7" s="1722" t="s">
        <v>37</v>
      </c>
      <c r="F7" s="1723"/>
      <c r="G7" s="1723"/>
      <c r="H7" s="1723"/>
      <c r="I7" s="1723"/>
      <c r="J7" s="1723"/>
      <c r="K7" s="1723"/>
      <c r="L7" s="1723"/>
      <c r="M7" s="1724"/>
    </row>
    <row r="8" spans="5:13" x14ac:dyDescent="0.25">
      <c r="E8" s="1716"/>
      <c r="F8" s="1717"/>
      <c r="G8" s="1717"/>
      <c r="H8" s="1717"/>
      <c r="I8" s="1717"/>
      <c r="J8" s="1717"/>
      <c r="K8" s="1717"/>
      <c r="L8" s="1717"/>
      <c r="M8" s="1854"/>
    </row>
    <row r="9" spans="5:13" ht="15" customHeight="1" x14ac:dyDescent="0.25">
      <c r="E9" s="1855" t="s">
        <v>301</v>
      </c>
      <c r="F9" s="1856"/>
      <c r="G9" s="1856"/>
      <c r="H9" s="1856"/>
      <c r="I9" s="1856"/>
      <c r="J9" s="1856"/>
      <c r="K9" s="1856"/>
      <c r="L9" s="1856"/>
      <c r="M9" s="1857"/>
    </row>
    <row r="10" spans="5:13" ht="15.75" customHeight="1" thickBot="1" x14ac:dyDescent="0.3">
      <c r="E10" s="1858"/>
      <c r="F10" s="1859"/>
      <c r="G10" s="1859"/>
      <c r="H10" s="1859"/>
      <c r="I10" s="1859"/>
      <c r="J10" s="1859"/>
      <c r="K10" s="1859"/>
      <c r="L10" s="1859"/>
      <c r="M10" s="1860"/>
    </row>
    <row r="11" spans="5:13" ht="15.75" thickTop="1" x14ac:dyDescent="0.25"/>
    <row r="17" spans="2:3" x14ac:dyDescent="0.25">
      <c r="B17" s="1844"/>
      <c r="C17" s="1844"/>
    </row>
    <row r="18" spans="2:3" x14ac:dyDescent="0.25">
      <c r="B18" s="472"/>
      <c r="C18" s="472"/>
    </row>
    <row r="19" spans="2:3" x14ac:dyDescent="0.25">
      <c r="B19" s="472"/>
      <c r="C19" s="472"/>
    </row>
    <row r="20" spans="2:3" x14ac:dyDescent="0.25">
      <c r="B20" s="1588" t="s">
        <v>36</v>
      </c>
      <c r="C20" s="1588"/>
    </row>
    <row r="21" spans="2:3" x14ac:dyDescent="0.25">
      <c r="B21" s="1843" t="s">
        <v>62</v>
      </c>
      <c r="C21" s="1843"/>
    </row>
    <row r="22" spans="2:3" x14ac:dyDescent="0.25">
      <c r="B22" s="472"/>
      <c r="C22" s="472"/>
    </row>
    <row r="23" spans="2:3" x14ac:dyDescent="0.25">
      <c r="B23" s="472"/>
      <c r="C23" s="472"/>
    </row>
    <row r="45" spans="9:10" x14ac:dyDescent="0.25">
      <c r="I45" s="1517"/>
      <c r="J45" s="1517"/>
    </row>
    <row r="46" spans="9:10" x14ac:dyDescent="0.25">
      <c r="I46" s="1844"/>
      <c r="J46" s="1844"/>
    </row>
    <row r="52" spans="7:9" x14ac:dyDescent="0.25">
      <c r="G52" s="472"/>
      <c r="H52" s="472"/>
      <c r="I52" s="472"/>
    </row>
    <row r="53" spans="7:9" x14ac:dyDescent="0.25">
      <c r="G53" s="472"/>
      <c r="H53" s="472"/>
      <c r="I53" s="472"/>
    </row>
    <row r="54" spans="7:9" x14ac:dyDescent="0.25">
      <c r="G54" s="472"/>
      <c r="H54" s="1588"/>
      <c r="I54" s="1588"/>
    </row>
    <row r="55" spans="7:9" x14ac:dyDescent="0.25">
      <c r="G55" s="472"/>
      <c r="H55" s="1843"/>
      <c r="I55" s="1843"/>
    </row>
    <row r="56" spans="7:9" x14ac:dyDescent="0.25">
      <c r="G56" s="472"/>
      <c r="H56" s="472"/>
      <c r="I56" s="472"/>
    </row>
    <row r="57" spans="7:9" x14ac:dyDescent="0.25">
      <c r="G57" s="472"/>
      <c r="H57" s="472"/>
      <c r="I57" s="472"/>
    </row>
    <row r="73" spans="1:1" ht="21" x14ac:dyDescent="0.55000000000000004">
      <c r="A73" s="1085"/>
    </row>
    <row r="74" spans="1:1" ht="21" x14ac:dyDescent="0.55000000000000004">
      <c r="A74" s="1085"/>
    </row>
    <row r="75" spans="1:1" ht="21" x14ac:dyDescent="0.55000000000000004">
      <c r="A75" s="1085"/>
    </row>
    <row r="76" spans="1:1" ht="21" x14ac:dyDescent="0.55000000000000004">
      <c r="A76" s="1085"/>
    </row>
    <row r="77" spans="1:1" ht="21" x14ac:dyDescent="0.55000000000000004">
      <c r="A77" s="1085"/>
    </row>
    <row r="78" spans="1:1" ht="21" x14ac:dyDescent="0.55000000000000004">
      <c r="A78" s="1085"/>
    </row>
    <row r="79" spans="1:1" ht="21" x14ac:dyDescent="0.55000000000000004">
      <c r="A79" s="1085"/>
    </row>
    <row r="80" spans="1:1" ht="21" x14ac:dyDescent="0.55000000000000004">
      <c r="A80" s="1085"/>
    </row>
    <row r="81" spans="1:9" ht="21" x14ac:dyDescent="0.55000000000000004">
      <c r="A81" s="1085"/>
    </row>
    <row r="82" spans="1:9" ht="21" x14ac:dyDescent="0.55000000000000004">
      <c r="A82" s="1085"/>
    </row>
    <row r="83" spans="1:9" ht="21" x14ac:dyDescent="0.55000000000000004">
      <c r="A83" s="1085"/>
    </row>
    <row r="92" spans="1:9" x14ac:dyDescent="0.25">
      <c r="H92" s="1588" t="s">
        <v>36</v>
      </c>
      <c r="I92" s="1588"/>
    </row>
    <row r="93" spans="1:9" x14ac:dyDescent="0.25">
      <c r="H93" s="1843" t="s">
        <v>62</v>
      </c>
      <c r="I93" s="1843"/>
    </row>
  </sheetData>
  <sheetProtection algorithmName="SHA-512" hashValue="fQ6YyYXJbL99HXopt/I0YYqq0PXFhnONhE0fL5nZPMpjUOHWOOIANy1lGdHS/GINDAbGna5UIKSMI/EKDkDc/Q==" saltValue="zZaL1/qyNGnr7ClZw4HdCA==" spinCount="100000" sheet="1" objects="1" scenarios="1"/>
  <sortState ref="A73:A83">
    <sortCondition ref="A73"/>
  </sortState>
  <mergeCells count="15">
    <mergeCell ref="H92:I92"/>
    <mergeCell ref="H93:I93"/>
    <mergeCell ref="H54:I54"/>
    <mergeCell ref="H55:I55"/>
    <mergeCell ref="B21:C21"/>
    <mergeCell ref="B17:C17"/>
    <mergeCell ref="I45:J45"/>
    <mergeCell ref="I46:J46"/>
    <mergeCell ref="B20:C20"/>
    <mergeCell ref="E4:M4"/>
    <mergeCell ref="E5:M5"/>
    <mergeCell ref="E6:M6"/>
    <mergeCell ref="E8:M8"/>
    <mergeCell ref="E9:M10"/>
    <mergeCell ref="E7:M7"/>
  </mergeCells>
  <hyperlinks>
    <hyperlink ref="B20" location="INÍCIO!A1" display="INÍCIO" xr:uid="{00000000-0004-0000-1D00-000000000000}"/>
    <hyperlink ref="B21" location="'HORÁRIO DOS ACIDENTES'!A1" display="&lt;&lt;  VOLTAR" xr:uid="{00000000-0004-0000-1D00-000001000000}"/>
    <hyperlink ref="B21:C21" location="PROJETOS!A1" display="&lt;&lt;  VOLTAR" xr:uid="{00000000-0004-0000-1D00-000002000000}"/>
    <hyperlink ref="B20:C20" location="'INÍCIO '!A1" display="INÍCIO" xr:uid="{00000000-0004-0000-1D00-000003000000}"/>
    <hyperlink ref="H92" location="INÍCIO!A1" display="INÍCIO" xr:uid="{00000000-0004-0000-1D00-000004000000}"/>
    <hyperlink ref="H93" location="'HORÁRIO DOS ACIDENTES'!A1" display="&lt;&lt;  VOLTAR" xr:uid="{00000000-0004-0000-1D00-000005000000}"/>
    <hyperlink ref="H93:I93" location="PROJETOS!A1" display="&lt;&lt;  VOLTAR" xr:uid="{00000000-0004-0000-1D00-000006000000}"/>
    <hyperlink ref="H92:I92" location="'INÍCIO '!A1" display="INÍCIO" xr:uid="{00000000-0004-0000-1D00-000007000000}"/>
  </hyperlinks>
  <printOptions horizontalCentered="1"/>
  <pageMargins left="0.51181102362204722" right="0.51181102362204722" top="0.78740157480314965" bottom="0.78740157480314965" header="0.31496062992125984" footer="0.31496062992125984"/>
  <pageSetup paperSize="9" scale="85" orientation="portrait" r:id="rId1"/>
  <rowBreaks count="1" manualBreakCount="1">
    <brk id="54" min="3" max="13" man="1"/>
  </row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D13:E154"/>
  <sheetViews>
    <sheetView showGridLines="0" showRowColHeaders="0" zoomScaleNormal="100" workbookViewId="0"/>
  </sheetViews>
  <sheetFormatPr baseColWidth="10" defaultColWidth="9.140625" defaultRowHeight="15" x14ac:dyDescent="0.25"/>
  <cols>
    <col min="1" max="1" width="4.140625" style="439" customWidth="1"/>
    <col min="2" max="2" width="4" style="439" customWidth="1"/>
    <col min="3" max="3" width="13" style="439" customWidth="1"/>
    <col min="4" max="4" width="4.7109375" style="439" customWidth="1"/>
    <col min="5" max="5" width="6" style="439" customWidth="1"/>
    <col min="6" max="6" width="5.5703125" style="439" customWidth="1"/>
    <col min="7" max="17" width="9.140625" style="439"/>
    <col min="18" max="18" width="11.28515625" style="439" customWidth="1"/>
    <col min="19" max="19" width="4.42578125" style="439" customWidth="1"/>
    <col min="20" max="16384" width="9.140625" style="439"/>
  </cols>
  <sheetData>
    <row r="13" spans="4:5" x14ac:dyDescent="0.25">
      <c r="D13" s="1588" t="s">
        <v>36</v>
      </c>
      <c r="E13" s="1588"/>
    </row>
    <row r="154" ht="3.75" customHeight="1" x14ac:dyDescent="0.25"/>
  </sheetData>
  <sheetProtection algorithmName="SHA-512" hashValue="9proEkG0PBVdekYh5cCUzaCti2crEbskN+R7gP0w1NCyKch8HmolaNX8PiWO+Gi/xX619SeSOxaSEsyp/jzq1g==" saltValue="GFDQv3HcaYgBmx4W5JPgkw==" spinCount="100000" sheet="1" objects="1" scenarios="1"/>
  <mergeCells count="1">
    <mergeCell ref="D13:E13"/>
  </mergeCells>
  <hyperlinks>
    <hyperlink ref="D13" location="INÍCIO!A1" display="INÍCIO" xr:uid="{00000000-0004-0000-1E00-000000000000}"/>
    <hyperlink ref="D13:E13" location="'INÍCIO '!A1" display="INÍCIO" xr:uid="{00000000-0004-0000-1E00-000001000000}"/>
  </hyperlinks>
  <printOptions horizontalCentered="1"/>
  <pageMargins left="0.11811023622047245" right="0.11811023622047245" top="0.39370078740157483" bottom="0.39370078740157483" header="0.31496062992125984" footer="0.31496062992125984"/>
  <pageSetup paperSize="9" scale="85" orientation="portrait" r:id="rId1"/>
  <rowBreaks count="6" manualBreakCount="6">
    <brk id="55" min="5" max="17" man="1"/>
    <brk id="109" min="5" max="17" man="1"/>
    <brk id="163" min="5" max="17" man="1"/>
    <brk id="217" min="5" max="17" man="1"/>
    <brk id="271" min="5" max="17" man="1"/>
    <brk id="325" min="5" max="17" man="1"/>
  </rowBreaks>
  <colBreaks count="1" manualBreakCount="1">
    <brk id="18" min="1" max="189"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C1:D199"/>
  <sheetViews>
    <sheetView showGridLines="0" showRowColHeaders="0" topLeftCell="A40" zoomScaleNormal="100" zoomScaleSheetLayoutView="100" workbookViewId="0"/>
  </sheetViews>
  <sheetFormatPr baseColWidth="10" defaultColWidth="9.140625" defaultRowHeight="15" x14ac:dyDescent="0.25"/>
  <cols>
    <col min="1" max="1" width="1.7109375" customWidth="1"/>
    <col min="2" max="2" width="12" customWidth="1"/>
    <col min="18" max="18" width="11.28515625" customWidth="1"/>
    <col min="19" max="19" width="1.85546875" customWidth="1"/>
  </cols>
  <sheetData>
    <row r="1" s="439" customFormat="1" x14ac:dyDescent="0.25"/>
    <row r="2" s="439" customFormat="1" x14ac:dyDescent="0.25"/>
    <row r="3" s="439" customFormat="1" x14ac:dyDescent="0.25"/>
    <row r="4" s="439" customFormat="1" x14ac:dyDescent="0.25"/>
    <row r="5" s="439" customFormat="1" x14ac:dyDescent="0.25"/>
    <row r="6" s="439" customFormat="1" x14ac:dyDescent="0.25"/>
    <row r="7" s="439" customFormat="1" x14ac:dyDescent="0.25"/>
    <row r="8" s="439" customFormat="1" x14ac:dyDescent="0.25"/>
    <row r="9" s="439" customFormat="1" x14ac:dyDescent="0.25"/>
    <row r="10" s="439" customFormat="1" x14ac:dyDescent="0.25"/>
    <row r="11" s="439" customFormat="1" x14ac:dyDescent="0.25"/>
    <row r="12" s="439" customFormat="1" x14ac:dyDescent="0.25"/>
    <row r="13" s="439" customFormat="1" x14ac:dyDescent="0.25"/>
    <row r="14" s="439" customFormat="1" x14ac:dyDescent="0.25"/>
    <row r="15" s="439" customFormat="1" x14ac:dyDescent="0.25"/>
    <row r="16" s="439" customFormat="1" x14ac:dyDescent="0.25"/>
    <row r="17" s="439" customFormat="1" x14ac:dyDescent="0.25"/>
    <row r="18" s="439" customFormat="1" x14ac:dyDescent="0.25"/>
    <row r="19" s="439" customFormat="1" x14ac:dyDescent="0.25"/>
    <row r="20" s="439" customFormat="1" x14ac:dyDescent="0.25"/>
    <row r="21" s="439" customFormat="1" x14ac:dyDescent="0.25"/>
    <row r="22" s="439" customFormat="1" x14ac:dyDescent="0.25"/>
    <row r="23" s="439" customFormat="1" x14ac:dyDescent="0.25"/>
    <row r="24" s="439" customFormat="1" x14ac:dyDescent="0.25"/>
    <row r="25" s="439" customFormat="1" x14ac:dyDescent="0.25"/>
    <row r="26" s="439" customFormat="1" x14ac:dyDescent="0.25"/>
    <row r="27" s="439" customFormat="1" x14ac:dyDescent="0.25"/>
    <row r="28" s="439" customFormat="1" x14ac:dyDescent="0.25"/>
    <row r="29" s="439" customFormat="1" x14ac:dyDescent="0.25"/>
    <row r="30" s="439" customFormat="1" x14ac:dyDescent="0.25"/>
    <row r="31" s="439" customFormat="1" x14ac:dyDescent="0.25"/>
    <row r="32" s="439" customFormat="1" x14ac:dyDescent="0.25"/>
    <row r="33" s="439" customFormat="1" x14ac:dyDescent="0.25"/>
    <row r="34" s="439" customFormat="1" x14ac:dyDescent="0.25"/>
    <row r="35" s="439" customFormat="1" x14ac:dyDescent="0.25"/>
    <row r="36" s="439" customFormat="1" x14ac:dyDescent="0.25"/>
    <row r="37" s="439" customFormat="1" x14ac:dyDescent="0.25"/>
    <row r="38" s="439" customFormat="1" x14ac:dyDescent="0.25"/>
    <row r="39" s="439" customFormat="1" x14ac:dyDescent="0.25"/>
    <row r="40" s="439" customFormat="1" x14ac:dyDescent="0.25"/>
    <row r="41" s="439" customFormat="1" x14ac:dyDescent="0.25"/>
    <row r="42" s="439" customFormat="1" x14ac:dyDescent="0.25"/>
    <row r="43" s="439" customFormat="1" x14ac:dyDescent="0.25"/>
    <row r="44" s="439" customFormat="1" x14ac:dyDescent="0.25"/>
    <row r="45" s="439" customFormat="1" x14ac:dyDescent="0.25"/>
    <row r="46" s="439" customFormat="1" x14ac:dyDescent="0.25"/>
    <row r="47" s="439" customFormat="1" x14ac:dyDescent="0.25"/>
    <row r="48" s="439" customFormat="1" x14ac:dyDescent="0.25"/>
    <row r="49" s="439" customFormat="1" x14ac:dyDescent="0.25"/>
    <row r="50" s="439" customFormat="1" x14ac:dyDescent="0.25"/>
    <row r="51" s="439" customFormat="1" x14ac:dyDescent="0.25"/>
    <row r="52" s="439" customFormat="1" x14ac:dyDescent="0.25"/>
    <row r="53" s="439" customFormat="1" x14ac:dyDescent="0.25"/>
    <row r="54" s="439" customFormat="1" x14ac:dyDescent="0.25"/>
    <row r="55" s="439" customFormat="1" x14ac:dyDescent="0.25"/>
    <row r="56" s="439" customFormat="1" x14ac:dyDescent="0.25"/>
    <row r="57" s="439" customFormat="1" x14ac:dyDescent="0.25"/>
    <row r="58" s="439" customFormat="1" x14ac:dyDescent="0.25"/>
    <row r="59" s="439" customFormat="1" x14ac:dyDescent="0.25"/>
    <row r="60" s="439" customFormat="1" x14ac:dyDescent="0.25"/>
    <row r="61" s="439" customFormat="1" x14ac:dyDescent="0.25"/>
    <row r="62" s="439" customFormat="1" x14ac:dyDescent="0.25"/>
    <row r="63" s="439" customFormat="1" x14ac:dyDescent="0.25"/>
    <row r="64" s="439" customFormat="1" x14ac:dyDescent="0.25"/>
    <row r="65" spans="3:4" s="439" customFormat="1" x14ac:dyDescent="0.25">
      <c r="C65" s="1588" t="s">
        <v>36</v>
      </c>
      <c r="D65" s="1588"/>
    </row>
    <row r="66" spans="3:4" s="439" customFormat="1" x14ac:dyDescent="0.25"/>
    <row r="67" spans="3:4" s="439" customFormat="1" x14ac:dyDescent="0.25"/>
    <row r="68" spans="3:4" s="439" customFormat="1" x14ac:dyDescent="0.25"/>
    <row r="69" spans="3:4" s="439" customFormat="1" x14ac:dyDescent="0.25"/>
    <row r="70" spans="3:4" s="439" customFormat="1" x14ac:dyDescent="0.25"/>
    <row r="71" spans="3:4" s="439" customFormat="1" x14ac:dyDescent="0.25"/>
    <row r="72" spans="3:4" s="439" customFormat="1" x14ac:dyDescent="0.25"/>
    <row r="73" spans="3:4" s="439" customFormat="1" x14ac:dyDescent="0.25"/>
    <row r="74" spans="3:4" s="439" customFormat="1" x14ac:dyDescent="0.25"/>
    <row r="75" spans="3:4" s="439" customFormat="1" x14ac:dyDescent="0.25"/>
    <row r="76" spans="3:4" s="439" customFormat="1" x14ac:dyDescent="0.25"/>
    <row r="77" spans="3:4" s="439" customFormat="1" x14ac:dyDescent="0.25"/>
    <row r="78" spans="3:4" s="439" customFormat="1" x14ac:dyDescent="0.25"/>
    <row r="79" spans="3:4" s="439" customFormat="1" x14ac:dyDescent="0.25"/>
    <row r="80" spans="3:4" s="439" customFormat="1" x14ac:dyDescent="0.25"/>
    <row r="81" s="439" customFormat="1" x14ac:dyDescent="0.25"/>
    <row r="82" s="439" customFormat="1" x14ac:dyDescent="0.25"/>
    <row r="83" s="439" customFormat="1" x14ac:dyDescent="0.25"/>
    <row r="84" s="439" customFormat="1" x14ac:dyDescent="0.25"/>
    <row r="85" s="439" customFormat="1" x14ac:dyDescent="0.25"/>
    <row r="86" s="439" customFormat="1" x14ac:dyDescent="0.25"/>
    <row r="87" s="439" customFormat="1" x14ac:dyDescent="0.25"/>
    <row r="88" s="439" customFormat="1" x14ac:dyDescent="0.25"/>
    <row r="89" s="439" customFormat="1" x14ac:dyDescent="0.25"/>
    <row r="90" s="439" customFormat="1" x14ac:dyDescent="0.25"/>
    <row r="91" s="439" customFormat="1" x14ac:dyDescent="0.25"/>
    <row r="92" s="439" customFormat="1" x14ac:dyDescent="0.25"/>
    <row r="93" s="439" customFormat="1" x14ac:dyDescent="0.25"/>
    <row r="94" s="439" customFormat="1" x14ac:dyDescent="0.25"/>
    <row r="95" s="439" customFormat="1" x14ac:dyDescent="0.25"/>
    <row r="96" s="439" customFormat="1" x14ac:dyDescent="0.25"/>
    <row r="97" s="439" customFormat="1" x14ac:dyDescent="0.25"/>
    <row r="98" s="439" customFormat="1" x14ac:dyDescent="0.25"/>
    <row r="99" s="439" customFormat="1" x14ac:dyDescent="0.25"/>
    <row r="100" s="439" customFormat="1" x14ac:dyDescent="0.25"/>
    <row r="101" s="439" customFormat="1" x14ac:dyDescent="0.25"/>
    <row r="102" s="439" customFormat="1" x14ac:dyDescent="0.25"/>
    <row r="103" s="439" customFormat="1" x14ac:dyDescent="0.25"/>
    <row r="104" s="439" customFormat="1" x14ac:dyDescent="0.25"/>
    <row r="105" s="439" customFormat="1" x14ac:dyDescent="0.25"/>
    <row r="106" s="439" customFormat="1" x14ac:dyDescent="0.25"/>
    <row r="107" s="439" customFormat="1" x14ac:dyDescent="0.25"/>
    <row r="108" s="439" customFormat="1" x14ac:dyDescent="0.25"/>
    <row r="109" s="439" customFormat="1" x14ac:dyDescent="0.25"/>
    <row r="110" s="439" customFormat="1" x14ac:dyDescent="0.25"/>
    <row r="111" s="439" customFormat="1" x14ac:dyDescent="0.25"/>
    <row r="112" s="439" customFormat="1" x14ac:dyDescent="0.25"/>
    <row r="113" spans="3:4" s="439" customFormat="1" x14ac:dyDescent="0.25"/>
    <row r="114" spans="3:4" s="439" customFormat="1" x14ac:dyDescent="0.25"/>
    <row r="115" spans="3:4" s="439" customFormat="1" x14ac:dyDescent="0.25"/>
    <row r="116" spans="3:4" s="439" customFormat="1" x14ac:dyDescent="0.25"/>
    <row r="117" spans="3:4" s="439" customFormat="1" x14ac:dyDescent="0.25"/>
    <row r="118" spans="3:4" s="439" customFormat="1" x14ac:dyDescent="0.25"/>
    <row r="119" spans="3:4" s="439" customFormat="1" x14ac:dyDescent="0.25"/>
    <row r="120" spans="3:4" s="439" customFormat="1" x14ac:dyDescent="0.25"/>
    <row r="121" spans="3:4" s="439" customFormat="1" x14ac:dyDescent="0.25"/>
    <row r="122" spans="3:4" s="439" customFormat="1" x14ac:dyDescent="0.25"/>
    <row r="123" spans="3:4" s="439" customFormat="1" x14ac:dyDescent="0.25">
      <c r="C123" s="1588" t="s">
        <v>36</v>
      </c>
      <c r="D123" s="1588"/>
    </row>
    <row r="124" spans="3:4" s="439" customFormat="1" x14ac:dyDescent="0.25"/>
    <row r="125" spans="3:4" s="439" customFormat="1" x14ac:dyDescent="0.25"/>
    <row r="126" spans="3:4" s="439" customFormat="1" x14ac:dyDescent="0.25"/>
    <row r="127" spans="3:4" s="439" customFormat="1" x14ac:dyDescent="0.25"/>
    <row r="128" spans="3:4" s="439" customFormat="1" x14ac:dyDescent="0.25"/>
    <row r="129" s="439" customFormat="1" x14ac:dyDescent="0.25"/>
    <row r="130" s="439" customFormat="1" x14ac:dyDescent="0.25"/>
    <row r="131" s="439" customFormat="1" x14ac:dyDescent="0.25"/>
    <row r="132" s="439" customFormat="1" x14ac:dyDescent="0.25"/>
    <row r="133" s="439" customFormat="1" x14ac:dyDescent="0.25"/>
    <row r="134" s="439" customFormat="1" x14ac:dyDescent="0.25"/>
    <row r="135" s="439" customFormat="1" x14ac:dyDescent="0.25"/>
    <row r="136" s="439" customFormat="1" x14ac:dyDescent="0.25"/>
    <row r="137" s="439" customFormat="1" x14ac:dyDescent="0.25"/>
    <row r="138" s="439" customFormat="1" x14ac:dyDescent="0.25"/>
    <row r="139" s="439" customFormat="1" x14ac:dyDescent="0.25"/>
    <row r="140" s="439" customFormat="1" x14ac:dyDescent="0.25"/>
    <row r="141" s="439" customFormat="1" x14ac:dyDescent="0.25"/>
    <row r="142" s="439" customFormat="1" x14ac:dyDescent="0.25"/>
    <row r="143" s="439" customFormat="1" x14ac:dyDescent="0.25"/>
    <row r="144" s="439" customFormat="1" x14ac:dyDescent="0.25"/>
    <row r="145" s="439" customFormat="1" x14ac:dyDescent="0.25"/>
    <row r="146" s="439" customFormat="1" x14ac:dyDescent="0.25"/>
    <row r="147" s="439" customFormat="1" x14ac:dyDescent="0.25"/>
    <row r="148" s="439" customFormat="1" x14ac:dyDescent="0.25"/>
    <row r="149" s="439" customFormat="1" x14ac:dyDescent="0.25"/>
    <row r="150" s="439" customFormat="1" x14ac:dyDescent="0.25"/>
    <row r="151" s="439" customFormat="1" x14ac:dyDescent="0.25"/>
    <row r="152" s="439" customFormat="1" x14ac:dyDescent="0.25"/>
    <row r="153" s="439" customFormat="1" x14ac:dyDescent="0.25"/>
    <row r="154" s="439" customFormat="1" x14ac:dyDescent="0.25"/>
    <row r="155" s="439" customFormat="1" x14ac:dyDescent="0.25"/>
    <row r="156" s="439" customFormat="1" x14ac:dyDescent="0.25"/>
    <row r="157" s="439" customFormat="1" x14ac:dyDescent="0.25"/>
    <row r="158" s="439" customFormat="1" x14ac:dyDescent="0.25"/>
    <row r="159" s="439" customFormat="1" x14ac:dyDescent="0.25"/>
    <row r="160" s="439" customFormat="1" x14ac:dyDescent="0.25"/>
    <row r="161" s="439" customFormat="1" x14ac:dyDescent="0.25"/>
    <row r="162" s="439" customFormat="1" x14ac:dyDescent="0.25"/>
    <row r="199" ht="16.5" customHeight="1" x14ac:dyDescent="0.25"/>
  </sheetData>
  <sheetProtection algorithmName="SHA-512" hashValue="YwO+fBCdHtbT7nMl76ftgolgTCY2Gr3rQ692cwawJKIYTGBU5jaW/vzHwU/ct76QUCl+ONemCJY/cO03BPXp/g==" saltValue="I+1La73uo9FhvpJOvFBpsg==" spinCount="100000" sheet="1" objects="1" scenarios="1"/>
  <mergeCells count="2">
    <mergeCell ref="C123:D123"/>
    <mergeCell ref="C65:D65"/>
  </mergeCells>
  <hyperlinks>
    <hyperlink ref="C123" location="INÍCIO!A1" display="INÍCIO" xr:uid="{00000000-0004-0000-1F00-000000000000}"/>
    <hyperlink ref="C123:D123" location="'INÍCIO '!A1" display="INÍCIO" xr:uid="{00000000-0004-0000-1F00-000001000000}"/>
    <hyperlink ref="C65" location="INÍCIO!A1" display="INÍCIO" xr:uid="{00000000-0004-0000-1F00-000002000000}"/>
    <hyperlink ref="C65:D65" location="'INÍCIO '!A1" display="INÍCIO" xr:uid="{00000000-0004-0000-1F00-000003000000}"/>
  </hyperlinks>
  <printOptions horizontalCentered="1" verticalCentered="1"/>
  <pageMargins left="0.11811023622047245" right="0.11811023622047245" top="0.39370078740157483" bottom="0.39370078740157483" header="0.31496062992125984" footer="0.31496062992125984"/>
  <pageSetup paperSize="9" scale="67" orientation="landscape" r:id="rId1"/>
  <rowBreaks count="6" manualBreakCount="6">
    <brk id="109" min="2" max="18" man="1"/>
    <brk id="162" min="2" max="18" man="1"/>
    <brk id="200" min="2" max="18" man="1"/>
    <brk id="237" min="2" max="18" man="1"/>
    <brk id="274" min="2" max="18" man="1"/>
    <brk id="311"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32</vt:i4>
      </vt:variant>
      <vt:variant>
        <vt:lpstr>Plages nommées</vt:lpstr>
      </vt:variant>
      <vt:variant>
        <vt:i4>32</vt:i4>
      </vt:variant>
    </vt:vector>
  </HeadingPairs>
  <TitlesOfParts>
    <vt:vector size="64" baseType="lpstr">
      <vt:lpstr>CAPA</vt:lpstr>
      <vt:lpstr>INÍCIO </vt:lpstr>
      <vt:lpstr>APRESENTAÇÃO </vt:lpstr>
      <vt:lpstr>INTRODUÇÃO</vt:lpstr>
      <vt:lpstr>FROTA SEGUNDO TIPO</vt:lpstr>
      <vt:lpstr>FROTA MUNICÍPIOS (2)</vt:lpstr>
      <vt:lpstr>FROTA MUNICÍPIOS</vt:lpstr>
      <vt:lpstr>ACIDENTES COM VÍTIMAS</vt:lpstr>
      <vt:lpstr>VÍTIMAS NÃO FATAIS</vt:lpstr>
      <vt:lpstr>VÍTIMAS FATAIS</vt:lpstr>
      <vt:lpstr>COND. ENV. EM ACID. COM VÍTIMAS</vt:lpstr>
      <vt:lpstr>VEIC. ENV. EM ACID. COM VÍTIMAS</vt:lpstr>
      <vt:lpstr>INDICES RONDÔNIA</vt:lpstr>
      <vt:lpstr>ESPELHO MUNICÍPIOS </vt:lpstr>
      <vt:lpstr>MUNICÍPIOS</vt:lpstr>
      <vt:lpstr>ACIDENTES MUN ESPELHO</vt:lpstr>
      <vt:lpstr>ACIDENTES MUNICÍPIOS </vt:lpstr>
      <vt:lpstr>EVO. INDICES MUNICÍPIOS ESPELHO</vt:lpstr>
      <vt:lpstr>EVO. INDICES MUNICÍPIOS</vt:lpstr>
      <vt:lpstr>ACIDENTES POR DIA DA SEMANA</vt:lpstr>
      <vt:lpstr>HORÁRIO DOS ACIDENTES</vt:lpstr>
      <vt:lpstr>HABILITAÇÃO ESPELHO</vt:lpstr>
      <vt:lpstr>HABILITAÇÃO </vt:lpstr>
      <vt:lpstr>EXPELHO HABILITAÇÃO F.E </vt:lpstr>
      <vt:lpstr>HABILITAÇÃO  F.E</vt:lpstr>
      <vt:lpstr>SERVIÇOS DETRAN VEÍCULO</vt:lpstr>
      <vt:lpstr>SERVIÇOS DETRAN HABILITAÇÃO</vt:lpstr>
      <vt:lpstr>MULTAS</vt:lpstr>
      <vt:lpstr>PROJETOS</vt:lpstr>
      <vt:lpstr>ENCERRAMENTO</vt:lpstr>
      <vt:lpstr>GEORANKING - ACIDENTES</vt:lpstr>
      <vt:lpstr>GEORANKING - FATAL</vt:lpstr>
      <vt:lpstr>'ACIDENTES COM VÍTIMAS'!Zone_d_impression</vt:lpstr>
      <vt:lpstr>'ACIDENTES MUN ESPELHO'!Zone_d_impression</vt:lpstr>
      <vt:lpstr>'ACIDENTES MUNICÍPIOS '!Zone_d_impression</vt:lpstr>
      <vt:lpstr>'ACIDENTES POR DIA DA SEMANA'!Zone_d_impression</vt:lpstr>
      <vt:lpstr>'APRESENTAÇÃO '!Zone_d_impression</vt:lpstr>
      <vt:lpstr>CAPA!Zone_d_impression</vt:lpstr>
      <vt:lpstr>'COND. ENV. EM ACID. COM VÍTIMAS'!Zone_d_impression</vt:lpstr>
      <vt:lpstr>ENCERRAMENTO!Zone_d_impression</vt:lpstr>
      <vt:lpstr>'ESPELHO MUNICÍPIOS '!Zone_d_impression</vt:lpstr>
      <vt:lpstr>'EVO. INDICES MUNICÍPIOS'!Zone_d_impression</vt:lpstr>
      <vt:lpstr>'EVO. INDICES MUNICÍPIOS ESPELHO'!Zone_d_impression</vt:lpstr>
      <vt:lpstr>'EXPELHO HABILITAÇÃO F.E '!Zone_d_impression</vt:lpstr>
      <vt:lpstr>'FROTA MUNICÍPIOS'!Zone_d_impression</vt:lpstr>
      <vt:lpstr>'FROTA MUNICÍPIOS (2)'!Zone_d_impression</vt:lpstr>
      <vt:lpstr>'FROTA SEGUNDO TIPO'!Zone_d_impression</vt:lpstr>
      <vt:lpstr>'GEORANKING - ACIDENTES'!Zone_d_impression</vt:lpstr>
      <vt:lpstr>'GEORANKING - FATAL'!Zone_d_impression</vt:lpstr>
      <vt:lpstr>'HABILITAÇÃO '!Zone_d_impression</vt:lpstr>
      <vt:lpstr>'HABILITAÇÃO  F.E'!Zone_d_impression</vt:lpstr>
      <vt:lpstr>'HABILITAÇÃO ESPELHO'!Zone_d_impression</vt:lpstr>
      <vt:lpstr>'HORÁRIO DOS ACIDENTES'!Zone_d_impression</vt:lpstr>
      <vt:lpstr>'INDICES RONDÔNIA'!Zone_d_impression</vt:lpstr>
      <vt:lpstr>'INÍCIO '!Zone_d_impression</vt:lpstr>
      <vt:lpstr>INTRODUÇÃO!Zone_d_impression</vt:lpstr>
      <vt:lpstr>MULTAS!Zone_d_impression</vt:lpstr>
      <vt:lpstr>MUNICÍPIOS!Zone_d_impression</vt:lpstr>
      <vt:lpstr>PROJETOS!Zone_d_impression</vt:lpstr>
      <vt:lpstr>'SERVIÇOS DETRAN HABILITAÇÃO'!Zone_d_impression</vt:lpstr>
      <vt:lpstr>'SERVIÇOS DETRAN VEÍCULO'!Zone_d_impression</vt:lpstr>
      <vt:lpstr>'VEIC. ENV. EM ACID. COM VÍTIMAS'!Zone_d_impression</vt:lpstr>
      <vt:lpstr>'VÍTIMAS FATAIS'!Zone_d_impression</vt:lpstr>
      <vt:lpstr>'VÍTIMAS NÃO FATAIS'!Zone_d_impression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detran</dc:creator>
  <cp:lastModifiedBy>Paul Chambert-Loir</cp:lastModifiedBy>
  <cp:lastPrinted>2017-08-08T15:43:59Z</cp:lastPrinted>
  <dcterms:created xsi:type="dcterms:W3CDTF">2009-05-14T16:14:34Z</dcterms:created>
  <dcterms:modified xsi:type="dcterms:W3CDTF">2017-11-16T17:30:47Z</dcterms:modified>
</cp:coreProperties>
</file>